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Web Sites\tss_v2-2\xls\cont_sdss\"/>
    </mc:Choice>
  </mc:AlternateContent>
  <bookViews>
    <workbookView xWindow="0" yWindow="0" windowWidth="25200" windowHeight="11985"/>
  </bookViews>
  <sheets>
    <sheet name="FLUJO DE EFECTIVO " sheetId="8" r:id="rId1"/>
    <sheet name="Sheet1 (2)" sheetId="6" r:id="rId2"/>
    <sheet name="Sheet1" sheetId="1" r:id="rId3"/>
    <sheet name="Sheet2" sheetId="2" r:id="rId4"/>
    <sheet name="gobierno" sheetId="3" r:id="rId5"/>
    <sheet name="Recaudaciones" sheetId="4" r:id="rId6"/>
    <sheet name="Anexo2 y 2A" sheetId="7" r:id="rId7"/>
    <sheet name="otros" sheetId="5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'FLUJO DE EFECTIVO '!$A$1:$E$50</definedName>
  </definedNames>
  <calcPr calcId="152511"/>
</workbook>
</file>

<file path=xl/calcChain.xml><?xml version="1.0" encoding="utf-8"?>
<calcChain xmlns="http://schemas.openxmlformats.org/spreadsheetml/2006/main">
  <c r="B45" i="8" l="1"/>
  <c r="C43" i="8"/>
  <c r="B44" i="8"/>
  <c r="C41" i="8"/>
  <c r="C46" i="8"/>
  <c r="E33" i="8"/>
  <c r="D10" i="8"/>
  <c r="E18" i="8"/>
  <c r="E21" i="8"/>
  <c r="E37" i="8"/>
  <c r="C7108" i="1"/>
  <c r="C7110" i="1"/>
  <c r="E7104" i="1"/>
  <c r="C7104" i="1"/>
  <c r="E7099" i="1"/>
  <c r="E7106" i="1"/>
  <c r="E7108" i="1"/>
  <c r="E7110" i="1"/>
  <c r="C7098" i="1"/>
  <c r="C7101" i="1"/>
  <c r="C7103" i="1"/>
  <c r="C7105" i="1"/>
  <c r="E7096" i="1"/>
  <c r="E7095" i="1"/>
  <c r="E7094" i="1"/>
  <c r="G7094" i="1"/>
  <c r="E7093" i="1"/>
  <c r="G7093" i="1"/>
  <c r="C7087" i="1"/>
  <c r="C7089" i="1"/>
  <c r="E7083" i="1"/>
  <c r="C7083" i="1"/>
  <c r="E7078" i="1"/>
  <c r="E7085" i="1"/>
  <c r="E7087" i="1"/>
  <c r="E7089" i="1"/>
  <c r="C7077" i="1"/>
  <c r="C7080" i="1"/>
  <c r="C7082" i="1"/>
  <c r="C7084" i="1"/>
  <c r="E7075" i="1"/>
  <c r="E7074" i="1"/>
  <c r="E7073" i="1"/>
  <c r="G7073" i="1"/>
  <c r="E7072" i="1"/>
  <c r="G7072" i="1"/>
  <c r="E7057" i="1"/>
  <c r="C7066" i="1"/>
  <c r="C7068" i="1"/>
  <c r="E7062" i="1"/>
  <c r="C7062" i="1"/>
  <c r="C7056" i="1"/>
  <c r="C7059" i="1"/>
  <c r="C7061" i="1"/>
  <c r="C7063" i="1"/>
  <c r="E7054" i="1"/>
  <c r="E7053" i="1"/>
  <c r="E7052" i="1"/>
  <c r="G7052" i="1"/>
  <c r="E7051" i="1"/>
  <c r="G7051" i="1"/>
  <c r="C7041" i="1"/>
  <c r="C7045" i="1"/>
  <c r="C7047" i="1"/>
  <c r="E7041" i="1"/>
  <c r="E7036" i="1"/>
  <c r="C7035" i="1"/>
  <c r="C7038" i="1"/>
  <c r="C7040" i="1"/>
  <c r="C7042" i="1"/>
  <c r="E7033" i="1"/>
  <c r="E7032" i="1"/>
  <c r="E7031" i="1"/>
  <c r="G7031" i="1"/>
  <c r="E7030" i="1"/>
  <c r="G7030" i="1"/>
  <c r="C7024" i="1"/>
  <c r="C7026" i="1"/>
  <c r="E7020" i="1"/>
  <c r="E7015" i="1"/>
  <c r="E7022" i="1"/>
  <c r="E7024" i="1"/>
  <c r="E7026" i="1"/>
  <c r="C7014" i="1"/>
  <c r="C7017" i="1"/>
  <c r="C7019" i="1"/>
  <c r="E7012" i="1"/>
  <c r="E7011" i="1"/>
  <c r="E7010" i="1"/>
  <c r="G7010" i="1"/>
  <c r="E7009" i="1"/>
  <c r="G7009" i="1"/>
  <c r="E6999" i="1"/>
  <c r="C7003" i="1"/>
  <c r="C7005" i="1"/>
  <c r="E6994" i="1"/>
  <c r="E7001" i="1"/>
  <c r="E7003" i="1"/>
  <c r="E7005" i="1"/>
  <c r="C6993" i="1"/>
  <c r="C6996" i="1"/>
  <c r="C6998" i="1"/>
  <c r="E6991" i="1"/>
  <c r="E6990" i="1"/>
  <c r="E6989" i="1"/>
  <c r="G6989" i="1"/>
  <c r="E6988" i="1"/>
  <c r="G6988" i="1"/>
  <c r="C6982" i="1"/>
  <c r="C6984" i="1"/>
  <c r="E6978" i="1"/>
  <c r="E6973" i="1"/>
  <c r="C6972" i="1"/>
  <c r="C6975" i="1"/>
  <c r="C6977" i="1"/>
  <c r="E6970" i="1"/>
  <c r="E6969" i="1"/>
  <c r="E6968" i="1"/>
  <c r="G6968" i="1"/>
  <c r="E6967" i="1"/>
  <c r="G6967" i="1"/>
  <c r="C6962" i="1"/>
  <c r="C6964" i="1"/>
  <c r="C6959" i="1"/>
  <c r="E6957" i="1"/>
  <c r="E6959" i="1"/>
  <c r="E6961" i="1"/>
  <c r="E6963" i="1"/>
  <c r="E6953" i="1"/>
  <c r="C6952" i="1"/>
  <c r="C6955" i="1"/>
  <c r="C6957" i="1"/>
  <c r="E6950" i="1"/>
  <c r="E6949" i="1"/>
  <c r="E6948" i="1"/>
  <c r="G6948" i="1"/>
  <c r="E6947" i="1"/>
  <c r="G6947" i="1"/>
  <c r="C6941" i="1"/>
  <c r="C6943" i="1"/>
  <c r="C6938" i="1"/>
  <c r="E6936" i="1"/>
  <c r="E6932" i="1"/>
  <c r="C6931" i="1"/>
  <c r="C6934" i="1"/>
  <c r="C6936" i="1"/>
  <c r="E6929" i="1"/>
  <c r="E6928" i="1"/>
  <c r="E6927" i="1"/>
  <c r="G6927" i="1"/>
  <c r="E6926" i="1"/>
  <c r="G6926" i="1"/>
  <c r="C6920" i="1"/>
  <c r="C6922" i="1"/>
  <c r="C6917" i="1"/>
  <c r="E6915" i="1"/>
  <c r="E6911" i="1"/>
  <c r="C6910" i="1"/>
  <c r="C6913" i="1"/>
  <c r="C6915" i="1"/>
  <c r="E6908" i="1"/>
  <c r="E6907" i="1"/>
  <c r="E6906" i="1"/>
  <c r="G6906" i="1"/>
  <c r="E6905" i="1"/>
  <c r="G6905" i="1"/>
  <c r="C6899" i="1"/>
  <c r="C6901" i="1"/>
  <c r="C6896" i="1"/>
  <c r="E6894" i="1"/>
  <c r="E6896" i="1"/>
  <c r="E6898" i="1"/>
  <c r="E6890" i="1"/>
  <c r="C6889" i="1"/>
  <c r="C6892" i="1"/>
  <c r="C6894" i="1"/>
  <c r="F6903" i="1"/>
  <c r="E6887" i="1"/>
  <c r="E6886" i="1"/>
  <c r="E6885" i="1"/>
  <c r="G6885" i="1"/>
  <c r="E6884" i="1"/>
  <c r="G6884" i="1"/>
  <c r="E6864" i="1"/>
  <c r="E6865" i="1"/>
  <c r="E6866" i="1"/>
  <c r="E6863" i="1"/>
  <c r="E6845" i="1"/>
  <c r="E6844" i="1"/>
  <c r="E6842" i="1"/>
  <c r="G6842" i="1"/>
  <c r="E6824" i="1"/>
  <c r="E6823" i="1"/>
  <c r="E6821" i="1"/>
  <c r="G6821" i="1"/>
  <c r="C6878" i="1"/>
  <c r="C6880" i="1"/>
  <c r="C6875" i="1"/>
  <c r="E6873" i="1"/>
  <c r="E6869" i="1"/>
  <c r="E6875" i="1"/>
  <c r="E6877" i="1"/>
  <c r="E6879" i="1"/>
  <c r="C6868" i="1"/>
  <c r="C6871" i="1"/>
  <c r="C6873" i="1"/>
  <c r="G6864" i="1"/>
  <c r="G6863" i="1"/>
  <c r="C6857" i="1"/>
  <c r="C6859" i="1"/>
  <c r="C6854" i="1"/>
  <c r="E6852" i="1"/>
  <c r="E6848" i="1"/>
  <c r="C6847" i="1"/>
  <c r="C6850" i="1"/>
  <c r="C6852" i="1"/>
  <c r="G6843" i="1"/>
  <c r="C6836" i="1"/>
  <c r="C6838" i="1"/>
  <c r="C6833" i="1"/>
  <c r="E6831" i="1"/>
  <c r="E6833" i="1"/>
  <c r="E6835" i="1"/>
  <c r="E6827" i="1"/>
  <c r="E6837" i="1"/>
  <c r="C6826" i="1"/>
  <c r="C6829" i="1"/>
  <c r="C6831" i="1"/>
  <c r="G6822" i="1"/>
  <c r="E6803" i="1"/>
  <c r="E6802" i="1"/>
  <c r="G6801" i="1"/>
  <c r="E6800" i="1"/>
  <c r="G6800" i="1"/>
  <c r="C6815" i="1"/>
  <c r="C6817" i="1"/>
  <c r="C6812" i="1"/>
  <c r="E6810" i="1"/>
  <c r="E6812" i="1"/>
  <c r="E6814" i="1"/>
  <c r="E6816" i="1"/>
  <c r="E6806" i="1"/>
  <c r="C6805" i="1"/>
  <c r="C6808" i="1"/>
  <c r="C6810" i="1"/>
  <c r="C6793" i="1"/>
  <c r="C6795" i="1"/>
  <c r="C6790" i="1"/>
  <c r="E6788" i="1"/>
  <c r="E6784" i="1"/>
  <c r="C6783" i="1"/>
  <c r="C6786" i="1"/>
  <c r="C6788" i="1"/>
  <c r="E6781" i="1"/>
  <c r="E6780" i="1"/>
  <c r="G6779" i="1"/>
  <c r="E6778" i="1"/>
  <c r="G6778" i="1"/>
  <c r="G6757" i="1"/>
  <c r="C6772" i="1"/>
  <c r="C6774" i="1"/>
  <c r="C6769" i="1"/>
  <c r="E6767" i="1"/>
  <c r="E6763" i="1"/>
  <c r="E6769" i="1"/>
  <c r="E6771" i="1"/>
  <c r="E6773" i="1"/>
  <c r="C6762" i="1"/>
  <c r="C6765" i="1"/>
  <c r="C6767" i="1"/>
  <c r="E6760" i="1"/>
  <c r="E6759" i="1"/>
  <c r="G6758" i="1"/>
  <c r="E6757" i="1"/>
  <c r="D33" i="6"/>
  <c r="D29" i="6"/>
  <c r="D35" i="6"/>
  <c r="D34" i="6"/>
  <c r="D31" i="6"/>
  <c r="D30" i="6"/>
  <c r="C35" i="6"/>
  <c r="C31" i="6"/>
  <c r="B31" i="6"/>
  <c r="B35" i="6"/>
  <c r="E20" i="6"/>
  <c r="E18" i="6"/>
  <c r="D23" i="6"/>
  <c r="D14" i="6"/>
  <c r="D22" i="6"/>
  <c r="D21" i="6"/>
  <c r="D20" i="6"/>
  <c r="D19" i="6"/>
  <c r="D18" i="6"/>
  <c r="D17" i="6"/>
  <c r="D16" i="6"/>
  <c r="D13" i="6"/>
  <c r="D12" i="6"/>
  <c r="D11" i="6"/>
  <c r="D10" i="6"/>
  <c r="D9" i="6"/>
  <c r="D8" i="6"/>
  <c r="D7" i="6"/>
  <c r="D6" i="6"/>
  <c r="C23" i="6"/>
  <c r="C14" i="6"/>
  <c r="B25" i="6"/>
  <c r="B23" i="6"/>
  <c r="B14" i="6"/>
  <c r="C6753" i="1"/>
  <c r="C6751" i="1"/>
  <c r="C6748" i="1"/>
  <c r="E6746" i="1"/>
  <c r="E6742" i="1"/>
  <c r="E6748" i="1"/>
  <c r="E6750" i="1"/>
  <c r="E6752" i="1"/>
  <c r="C6741" i="1"/>
  <c r="C6744" i="1"/>
  <c r="C6746" i="1"/>
  <c r="E6739" i="1"/>
  <c r="E6738" i="1"/>
  <c r="G6737" i="1"/>
  <c r="E6736" i="1"/>
  <c r="G6736" i="1"/>
  <c r="E6717" i="1"/>
  <c r="E6716" i="1"/>
  <c r="E6714" i="1"/>
  <c r="G6714" i="1"/>
  <c r="C6731" i="1"/>
  <c r="C6726" i="1"/>
  <c r="E6724" i="1"/>
  <c r="E6720" i="1"/>
  <c r="C6719" i="1"/>
  <c r="C6722" i="1"/>
  <c r="C6724" i="1"/>
  <c r="G6715" i="1"/>
  <c r="E6703" i="1"/>
  <c r="E6705" i="1"/>
  <c r="E6707" i="1"/>
  <c r="E6709" i="1"/>
  <c r="C6708" i="1"/>
  <c r="C6710" i="1"/>
  <c r="C6705" i="1"/>
  <c r="E6699" i="1"/>
  <c r="C6698" i="1"/>
  <c r="C6701" i="1"/>
  <c r="C6703" i="1"/>
  <c r="E6696" i="1"/>
  <c r="E6695" i="1"/>
  <c r="G6694" i="1"/>
  <c r="E6693" i="1"/>
  <c r="G6693" i="1"/>
  <c r="E6675" i="1"/>
  <c r="E6674" i="1"/>
  <c r="E6672" i="1"/>
  <c r="E6682" i="1"/>
  <c r="C6687" i="1"/>
  <c r="C6689" i="1"/>
  <c r="C6684" i="1"/>
  <c r="E6678" i="1"/>
  <c r="C6677" i="1"/>
  <c r="C6680" i="1"/>
  <c r="C6682" i="1"/>
  <c r="G6673" i="1"/>
  <c r="G6672" i="1"/>
  <c r="C6666" i="1"/>
  <c r="C6668" i="1"/>
  <c r="C6663" i="1"/>
  <c r="E6661" i="1"/>
  <c r="E6657" i="1"/>
  <c r="E6663" i="1"/>
  <c r="E6665" i="1"/>
  <c r="E6667" i="1"/>
  <c r="C6656" i="1"/>
  <c r="C6659" i="1"/>
  <c r="C6661" i="1"/>
  <c r="E6654" i="1"/>
  <c r="E6653" i="1"/>
  <c r="G6652" i="1"/>
  <c r="E6651" i="1"/>
  <c r="G6651" i="1"/>
  <c r="E6640" i="1"/>
  <c r="C6645" i="1"/>
  <c r="C6647" i="1"/>
  <c r="C6642" i="1"/>
  <c r="E6636" i="1"/>
  <c r="C6635" i="1"/>
  <c r="C6638" i="1"/>
  <c r="C6640" i="1"/>
  <c r="E6633" i="1"/>
  <c r="E6632" i="1"/>
  <c r="G6631" i="1"/>
  <c r="E6630" i="1"/>
  <c r="G6630" i="1"/>
  <c r="C6624" i="1"/>
  <c r="C6626" i="1"/>
  <c r="C6621" i="1"/>
  <c r="E6619" i="1"/>
  <c r="E6615" i="1"/>
  <c r="E6621" i="1"/>
  <c r="E6623" i="1"/>
  <c r="E6625" i="1"/>
  <c r="C6614" i="1"/>
  <c r="C6617" i="1"/>
  <c r="C6619" i="1"/>
  <c r="E6612" i="1"/>
  <c r="E6611" i="1"/>
  <c r="G6610" i="1"/>
  <c r="E6609" i="1"/>
  <c r="G6609" i="1"/>
  <c r="C6603" i="1"/>
  <c r="C6605" i="1"/>
  <c r="C6600" i="1"/>
  <c r="E6598" i="1"/>
  <c r="E6594" i="1"/>
  <c r="E6600" i="1"/>
  <c r="E6602" i="1"/>
  <c r="E6604" i="1"/>
  <c r="C6593" i="1"/>
  <c r="C6596" i="1"/>
  <c r="C6598" i="1"/>
  <c r="E6591" i="1"/>
  <c r="E6590" i="1"/>
  <c r="E6589" i="1"/>
  <c r="G6589" i="1"/>
  <c r="E6588" i="1"/>
  <c r="G6588" i="1"/>
  <c r="D6569" i="1"/>
  <c r="D6567" i="1"/>
  <c r="E6567" i="1"/>
  <c r="G6567" i="1"/>
  <c r="C6569" i="1"/>
  <c r="E6569" i="1"/>
  <c r="C6582" i="1"/>
  <c r="C6584" i="1"/>
  <c r="C6579" i="1"/>
  <c r="E6577" i="1"/>
  <c r="E6573" i="1"/>
  <c r="C6572" i="1"/>
  <c r="C6575" i="1"/>
  <c r="C6577" i="1"/>
  <c r="E6570" i="1"/>
  <c r="E6568" i="1"/>
  <c r="G6568" i="1"/>
  <c r="C6561" i="1"/>
  <c r="C6563" i="1"/>
  <c r="C6558" i="1"/>
  <c r="E6556" i="1"/>
  <c r="E6552" i="1"/>
  <c r="C6551" i="1"/>
  <c r="C6554" i="1"/>
  <c r="C6556" i="1"/>
  <c r="E6549" i="1"/>
  <c r="E6548" i="1"/>
  <c r="E6547" i="1"/>
  <c r="G6547" i="1"/>
  <c r="E6546" i="1"/>
  <c r="G6546" i="1"/>
  <c r="C6540" i="1"/>
  <c r="C6542" i="1"/>
  <c r="C6537" i="1"/>
  <c r="E6535" i="1"/>
  <c r="E6531" i="1"/>
  <c r="E6537" i="1"/>
  <c r="E6539" i="1"/>
  <c r="E6541" i="1"/>
  <c r="C6530" i="1"/>
  <c r="C6533" i="1"/>
  <c r="C6535" i="1"/>
  <c r="E6528" i="1"/>
  <c r="E6527" i="1"/>
  <c r="E6526" i="1"/>
  <c r="G6526" i="1"/>
  <c r="E6525" i="1"/>
  <c r="G6525" i="1"/>
  <c r="C6519" i="1"/>
  <c r="C6521" i="1"/>
  <c r="C6516" i="1"/>
  <c r="E6514" i="1"/>
  <c r="E6510" i="1"/>
  <c r="E6516" i="1"/>
  <c r="E6518" i="1"/>
  <c r="E6520" i="1"/>
  <c r="C6509" i="1"/>
  <c r="C6512" i="1"/>
  <c r="C6514" i="1"/>
  <c r="E6507" i="1"/>
  <c r="E6506" i="1"/>
  <c r="E6505" i="1"/>
  <c r="G6505" i="1"/>
  <c r="E6504" i="1"/>
  <c r="G6504" i="1"/>
  <c r="C6497" i="1"/>
  <c r="C6499" i="1"/>
  <c r="C6494" i="1"/>
  <c r="E6492" i="1"/>
  <c r="E6488" i="1"/>
  <c r="E6494" i="1"/>
  <c r="E6496" i="1"/>
  <c r="E6498" i="1"/>
  <c r="C6487" i="1"/>
  <c r="C6490" i="1"/>
  <c r="C6492" i="1"/>
  <c r="E6485" i="1"/>
  <c r="E6484" i="1"/>
  <c r="E6483" i="1"/>
  <c r="G6483" i="1"/>
  <c r="E6482" i="1"/>
  <c r="G6482" i="1"/>
  <c r="C6476" i="1"/>
  <c r="C6478" i="1"/>
  <c r="C6473" i="1"/>
  <c r="E6471" i="1"/>
  <c r="E6467" i="1"/>
  <c r="C6466" i="1"/>
  <c r="C6469" i="1"/>
  <c r="C6471" i="1"/>
  <c r="E6464" i="1"/>
  <c r="E6463" i="1"/>
  <c r="E6462" i="1"/>
  <c r="G6462" i="1"/>
  <c r="E6461" i="1"/>
  <c r="G6461" i="1"/>
  <c r="C6454" i="1"/>
  <c r="C6456" i="1"/>
  <c r="C6451" i="1"/>
  <c r="E6449" i="1"/>
  <c r="E6445" i="1"/>
  <c r="E6451" i="1"/>
  <c r="E6453" i="1"/>
  <c r="E6455" i="1"/>
  <c r="C6444" i="1"/>
  <c r="C6447" i="1"/>
  <c r="C6449" i="1"/>
  <c r="E6442" i="1"/>
  <c r="E6441" i="1"/>
  <c r="E6440" i="1"/>
  <c r="G6440" i="1"/>
  <c r="E6439" i="1"/>
  <c r="G6439" i="1"/>
  <c r="C6433" i="1"/>
  <c r="C6435" i="1"/>
  <c r="C6430" i="1"/>
  <c r="E6428" i="1"/>
  <c r="E6424" i="1"/>
  <c r="E6430" i="1"/>
  <c r="E6432" i="1"/>
  <c r="E6434" i="1"/>
  <c r="C6423" i="1"/>
  <c r="C6426" i="1"/>
  <c r="C6428" i="1"/>
  <c r="E6421" i="1"/>
  <c r="E6420" i="1"/>
  <c r="E6419" i="1"/>
  <c r="G6419" i="1"/>
  <c r="E6418" i="1"/>
  <c r="G6418" i="1"/>
  <c r="G6426" i="1"/>
  <c r="E6398" i="1"/>
  <c r="G6398" i="1"/>
  <c r="C6412" i="1"/>
  <c r="C6414" i="1"/>
  <c r="C6409" i="1"/>
  <c r="E6407" i="1"/>
  <c r="E6403" i="1"/>
  <c r="E6409" i="1"/>
  <c r="E6411" i="1"/>
  <c r="E6413" i="1"/>
  <c r="C6402" i="1"/>
  <c r="C6405" i="1"/>
  <c r="C6407" i="1"/>
  <c r="E6400" i="1"/>
  <c r="E6399" i="1"/>
  <c r="E6397" i="1"/>
  <c r="G6397" i="1"/>
  <c r="G6405" i="1"/>
  <c r="C6391" i="1"/>
  <c r="C6393" i="1"/>
  <c r="C6388" i="1"/>
  <c r="E6386" i="1"/>
  <c r="E6382" i="1"/>
  <c r="E6388" i="1"/>
  <c r="E6390" i="1"/>
  <c r="E6392" i="1"/>
  <c r="C6381" i="1"/>
  <c r="C6384" i="1"/>
  <c r="C6386" i="1"/>
  <c r="E6379" i="1"/>
  <c r="E6378" i="1"/>
  <c r="E6377" i="1"/>
  <c r="G6377" i="1"/>
  <c r="E6376" i="1"/>
  <c r="G6376" i="1"/>
  <c r="G6384" i="1"/>
  <c r="C6369" i="1"/>
  <c r="C6371" i="1"/>
  <c r="C6366" i="1"/>
  <c r="E6364" i="1"/>
  <c r="E6360" i="1"/>
  <c r="C6359" i="1"/>
  <c r="C6362" i="1"/>
  <c r="C6364" i="1"/>
  <c r="E6357" i="1"/>
  <c r="E6356" i="1"/>
  <c r="E6355" i="1"/>
  <c r="G6355" i="1"/>
  <c r="E6354" i="1"/>
  <c r="G6354" i="1"/>
  <c r="G6362" i="1"/>
  <c r="C6348" i="1"/>
  <c r="C6350" i="1"/>
  <c r="C6345" i="1"/>
  <c r="E6343" i="1"/>
  <c r="E6339" i="1"/>
  <c r="E6345" i="1"/>
  <c r="E6347" i="1"/>
  <c r="E6349" i="1"/>
  <c r="C6338" i="1"/>
  <c r="C6341" i="1"/>
  <c r="C6343" i="1"/>
  <c r="E6336" i="1"/>
  <c r="E6335" i="1"/>
  <c r="E6334" i="1"/>
  <c r="G6334" i="1"/>
  <c r="E6333" i="1"/>
  <c r="G6333" i="1"/>
  <c r="G6341" i="1"/>
  <c r="C6324" i="1"/>
  <c r="E6322" i="1"/>
  <c r="E6318" i="1"/>
  <c r="C6327" i="1"/>
  <c r="C6329" i="1"/>
  <c r="C6317" i="1"/>
  <c r="C6320" i="1"/>
  <c r="C6322" i="1"/>
  <c r="E6315" i="1"/>
  <c r="E6314" i="1"/>
  <c r="E6313" i="1"/>
  <c r="G6313" i="1"/>
  <c r="E6312" i="1"/>
  <c r="G6312" i="1"/>
  <c r="G6320" i="1"/>
  <c r="C6297" i="1"/>
  <c r="C6306" i="1"/>
  <c r="C6308" i="1"/>
  <c r="C6303" i="1"/>
  <c r="E6301" i="1"/>
  <c r="E6297" i="1"/>
  <c r="E6303" i="1"/>
  <c r="E6305" i="1"/>
  <c r="E6307" i="1"/>
  <c r="C6296" i="1"/>
  <c r="E6294" i="1"/>
  <c r="E6293" i="1"/>
  <c r="E6292" i="1"/>
  <c r="G6292" i="1"/>
  <c r="E6291" i="1"/>
  <c r="G6291" i="1"/>
  <c r="E6280" i="1"/>
  <c r="E6282" i="1"/>
  <c r="E6284" i="1"/>
  <c r="E6286" i="1"/>
  <c r="C6285" i="1"/>
  <c r="C6287" i="1"/>
  <c r="C6282" i="1"/>
  <c r="E6276" i="1"/>
  <c r="C6275" i="1"/>
  <c r="C6278" i="1"/>
  <c r="C6280" i="1"/>
  <c r="E6273" i="1"/>
  <c r="E6272" i="1"/>
  <c r="E6271" i="1"/>
  <c r="G6271" i="1"/>
  <c r="E6270" i="1"/>
  <c r="G6270" i="1"/>
  <c r="C6265" i="1"/>
  <c r="C6264" i="1"/>
  <c r="C6266" i="1"/>
  <c r="C6261" i="1"/>
  <c r="E6259" i="1"/>
  <c r="E6261" i="1"/>
  <c r="E6263" i="1"/>
  <c r="E6265" i="1"/>
  <c r="E6255" i="1"/>
  <c r="C6254" i="1"/>
  <c r="C6257" i="1"/>
  <c r="C6259" i="1"/>
  <c r="E6252" i="1"/>
  <c r="E6251" i="1"/>
  <c r="E6250" i="1"/>
  <c r="G6250" i="1"/>
  <c r="E6249" i="1"/>
  <c r="G6249" i="1"/>
  <c r="D6242" i="1"/>
  <c r="D6240" i="1"/>
  <c r="C6239" i="1"/>
  <c r="C6237" i="1"/>
  <c r="C6238" i="1"/>
  <c r="G6233" i="1"/>
  <c r="E6243" i="1"/>
  <c r="E6244" i="1"/>
  <c r="E6245" i="1"/>
  <c r="C6235" i="1"/>
  <c r="E6233" i="1"/>
  <c r="E6229" i="1"/>
  <c r="E6235" i="1"/>
  <c r="E6237" i="1"/>
  <c r="E6239" i="1"/>
  <c r="C6228" i="1"/>
  <c r="C6231" i="1"/>
  <c r="C6233" i="1"/>
  <c r="E6226" i="1"/>
  <c r="E6225" i="1"/>
  <c r="E6224" i="1"/>
  <c r="G6224" i="1"/>
  <c r="E6223" i="1"/>
  <c r="G6223" i="1"/>
  <c r="E6218" i="1"/>
  <c r="G6218" i="1"/>
  <c r="E6220" i="1"/>
  <c r="G6220" i="1"/>
  <c r="E6219" i="1"/>
  <c r="G6219" i="1"/>
  <c r="E6207" i="1"/>
  <c r="E6209" i="1"/>
  <c r="E6211" i="1"/>
  <c r="E6213" i="1"/>
  <c r="C6212" i="1"/>
  <c r="C6214" i="1"/>
  <c r="C6209" i="1"/>
  <c r="E6203" i="1"/>
  <c r="C6202" i="1"/>
  <c r="C6205" i="1"/>
  <c r="C6207" i="1"/>
  <c r="E6212" i="1"/>
  <c r="E6200" i="1"/>
  <c r="E6199" i="1"/>
  <c r="E6198" i="1"/>
  <c r="G6198" i="1"/>
  <c r="E6197" i="1"/>
  <c r="G6197" i="1"/>
  <c r="E6186" i="1"/>
  <c r="C6191" i="1"/>
  <c r="C6193" i="1"/>
  <c r="C6188" i="1"/>
  <c r="E6182" i="1"/>
  <c r="E6188" i="1"/>
  <c r="E6190" i="1"/>
  <c r="C6181" i="1"/>
  <c r="C6184" i="1"/>
  <c r="C6186" i="1"/>
  <c r="E6191" i="1"/>
  <c r="E6179" i="1"/>
  <c r="E6178" i="1"/>
  <c r="E6177" i="1"/>
  <c r="G6177" i="1"/>
  <c r="E6176" i="1"/>
  <c r="G6176" i="1"/>
  <c r="E6155" i="1"/>
  <c r="G6155" i="1"/>
  <c r="E6134" i="1"/>
  <c r="G6134" i="1"/>
  <c r="C6170" i="1"/>
  <c r="C6172" i="1"/>
  <c r="C6167" i="1"/>
  <c r="E6165" i="1"/>
  <c r="E6161" i="1"/>
  <c r="C6160" i="1"/>
  <c r="C6163" i="1"/>
  <c r="C6165" i="1"/>
  <c r="E6170" i="1"/>
  <c r="E6158" i="1"/>
  <c r="E6157" i="1"/>
  <c r="E6156" i="1"/>
  <c r="G6156" i="1"/>
  <c r="C6149" i="1"/>
  <c r="C6151" i="1"/>
  <c r="E6144" i="1"/>
  <c r="E6137" i="1"/>
  <c r="E6136" i="1"/>
  <c r="E6135" i="1"/>
  <c r="G6135" i="1"/>
  <c r="E6140" i="1"/>
  <c r="C6139" i="1"/>
  <c r="C6142" i="1"/>
  <c r="C6144" i="1"/>
  <c r="E6149" i="1"/>
  <c r="C6146" i="1"/>
  <c r="E6123" i="1"/>
  <c r="E6125" i="1"/>
  <c r="E6127" i="1"/>
  <c r="E6129" i="1"/>
  <c r="F6114" i="1"/>
  <c r="E6113" i="1"/>
  <c r="G6113" i="1"/>
  <c r="C6128" i="1"/>
  <c r="C6130" i="1"/>
  <c r="C6125" i="1"/>
  <c r="E6119" i="1"/>
  <c r="C6118" i="1"/>
  <c r="C6121" i="1"/>
  <c r="C6123" i="1"/>
  <c r="E6128" i="1"/>
  <c r="E6116" i="1"/>
  <c r="E6115" i="1"/>
  <c r="E6114" i="1"/>
  <c r="E6100" i="1"/>
  <c r="E6091" i="1"/>
  <c r="E6093" i="1"/>
  <c r="E6092" i="1"/>
  <c r="E6090" i="1"/>
  <c r="G6090" i="1"/>
  <c r="C6105" i="1"/>
  <c r="C6107" i="1"/>
  <c r="C6102" i="1"/>
  <c r="E6096" i="1"/>
  <c r="C6095" i="1"/>
  <c r="C6098" i="1"/>
  <c r="C6100" i="1"/>
  <c r="E6105" i="1"/>
  <c r="F6091" i="1"/>
  <c r="E6070" i="1"/>
  <c r="C6084" i="1"/>
  <c r="C6086" i="1"/>
  <c r="C6081" i="1"/>
  <c r="E6079" i="1"/>
  <c r="E6075" i="1"/>
  <c r="C6074" i="1"/>
  <c r="C6077" i="1"/>
  <c r="C6079" i="1"/>
  <c r="E6084" i="1"/>
  <c r="F6070" i="1"/>
  <c r="G6070" i="1"/>
  <c r="E6069" i="1"/>
  <c r="G6069" i="1"/>
  <c r="E6058" i="1"/>
  <c r="C6063" i="1"/>
  <c r="C6065" i="1"/>
  <c r="C6060" i="1"/>
  <c r="E6054" i="1"/>
  <c r="C6053" i="1"/>
  <c r="C6056" i="1"/>
  <c r="C6058" i="1"/>
  <c r="E6063" i="1"/>
  <c r="E6051" i="1"/>
  <c r="E6050" i="1"/>
  <c r="F6049" i="1"/>
  <c r="G6049" i="1"/>
  <c r="E6049" i="1"/>
  <c r="E6048" i="1"/>
  <c r="G6048" i="1"/>
  <c r="C6043" i="1"/>
  <c r="C6045" i="1"/>
  <c r="C6040" i="1"/>
  <c r="E6038" i="1"/>
  <c r="E6034" i="1"/>
  <c r="C6033" i="1"/>
  <c r="C6036" i="1"/>
  <c r="C6038" i="1"/>
  <c r="E6043" i="1"/>
  <c r="E6031" i="1"/>
  <c r="E6030" i="1"/>
  <c r="F6029" i="1"/>
  <c r="G6029" i="1"/>
  <c r="E6029" i="1"/>
  <c r="E6028" i="1"/>
  <c r="E6018" i="1"/>
  <c r="C6023" i="1"/>
  <c r="C6025" i="1"/>
  <c r="C6020" i="1"/>
  <c r="E6014" i="1"/>
  <c r="E6020" i="1"/>
  <c r="E6022" i="1"/>
  <c r="C6013" i="1"/>
  <c r="C6016" i="1"/>
  <c r="C6018" i="1"/>
  <c r="E6023" i="1"/>
  <c r="E6024" i="1"/>
  <c r="E6026" i="1"/>
  <c r="E6011" i="1"/>
  <c r="E6010" i="1"/>
  <c r="F6009" i="1"/>
  <c r="G6009" i="1"/>
  <c r="E6009" i="1"/>
  <c r="E6008" i="1"/>
  <c r="E5997" i="1"/>
  <c r="F5988" i="1"/>
  <c r="G5988" i="1"/>
  <c r="C6002" i="1"/>
  <c r="C6004" i="1"/>
  <c r="C5999" i="1"/>
  <c r="E5993" i="1"/>
  <c r="E5999" i="1"/>
  <c r="E6001" i="1"/>
  <c r="C5992" i="1"/>
  <c r="C5995" i="1"/>
  <c r="C5997" i="1"/>
  <c r="E6002" i="1"/>
  <c r="E5990" i="1"/>
  <c r="E5989" i="1"/>
  <c r="E5988" i="1"/>
  <c r="E5987" i="1"/>
  <c r="C5981" i="1"/>
  <c r="C5983" i="1"/>
  <c r="C5978" i="1"/>
  <c r="E5976" i="1"/>
  <c r="E5972" i="1"/>
  <c r="E5978" i="1"/>
  <c r="E5980" i="1"/>
  <c r="C5971" i="1"/>
  <c r="C5974" i="1"/>
  <c r="C5976" i="1"/>
  <c r="E5981" i="1"/>
  <c r="E5982" i="1"/>
  <c r="E5969" i="1"/>
  <c r="E5968" i="1"/>
  <c r="F5967" i="1"/>
  <c r="E5967" i="1"/>
  <c r="E5966" i="1"/>
  <c r="E5956" i="1"/>
  <c r="F5947" i="1"/>
  <c r="G5947" i="1"/>
  <c r="C5961" i="1"/>
  <c r="C5963" i="1"/>
  <c r="C5958" i="1"/>
  <c r="E5952" i="1"/>
  <c r="C5951" i="1"/>
  <c r="C5954" i="1"/>
  <c r="C5956" i="1"/>
  <c r="E5961" i="1"/>
  <c r="E5949" i="1"/>
  <c r="E5948" i="1"/>
  <c r="E5947" i="1"/>
  <c r="E5946" i="1"/>
  <c r="C5941" i="1"/>
  <c r="C5943" i="1"/>
  <c r="C5938" i="1"/>
  <c r="E5936" i="1"/>
  <c r="E5932" i="1"/>
  <c r="C5931" i="1"/>
  <c r="C5934" i="1"/>
  <c r="C5936" i="1"/>
  <c r="E5941" i="1"/>
  <c r="E5929" i="1"/>
  <c r="E5928" i="1"/>
  <c r="E5927" i="1"/>
  <c r="G5927" i="1"/>
  <c r="E5926" i="1"/>
  <c r="E5915" i="1"/>
  <c r="C5920" i="1"/>
  <c r="C5922" i="1"/>
  <c r="C5917" i="1"/>
  <c r="E5911" i="1"/>
  <c r="E5917" i="1"/>
  <c r="E5919" i="1"/>
  <c r="C5910" i="1"/>
  <c r="C5913" i="1"/>
  <c r="C5915" i="1"/>
  <c r="E5920" i="1"/>
  <c r="E5908" i="1"/>
  <c r="E5907" i="1"/>
  <c r="E5906" i="1"/>
  <c r="G5906" i="1"/>
  <c r="E5905" i="1"/>
  <c r="E5887" i="1"/>
  <c r="E5886" i="1"/>
  <c r="E5884" i="1"/>
  <c r="E5885" i="1"/>
  <c r="G5885" i="1"/>
  <c r="C5899" i="1"/>
  <c r="C5901" i="1"/>
  <c r="E5890" i="1"/>
  <c r="C5896" i="1"/>
  <c r="E5894" i="1"/>
  <c r="C5889" i="1"/>
  <c r="C5892" i="1"/>
  <c r="C5894" i="1"/>
  <c r="E5899" i="1"/>
  <c r="E5873" i="1"/>
  <c r="E5875" i="1"/>
  <c r="E5877" i="1"/>
  <c r="E5879" i="1"/>
  <c r="C5878" i="1"/>
  <c r="C5880" i="1"/>
  <c r="D5875" i="1"/>
  <c r="C5875" i="1"/>
  <c r="E5869" i="1"/>
  <c r="C5868" i="1"/>
  <c r="C5871" i="1"/>
  <c r="C5873" i="1"/>
  <c r="E5878" i="1"/>
  <c r="E5866" i="1"/>
  <c r="E5865" i="1"/>
  <c r="E5864" i="1"/>
  <c r="G5864" i="1"/>
  <c r="E5863" i="1"/>
  <c r="C5857" i="1"/>
  <c r="C5859" i="1"/>
  <c r="D5854" i="1"/>
  <c r="C5854" i="1"/>
  <c r="E5848" i="1"/>
  <c r="E5854" i="1"/>
  <c r="E5856" i="1"/>
  <c r="C5847" i="1"/>
  <c r="C5850" i="1"/>
  <c r="C5852" i="1"/>
  <c r="E5857" i="1"/>
  <c r="E5845" i="1"/>
  <c r="E5844" i="1"/>
  <c r="E5843" i="1"/>
  <c r="G5843" i="1"/>
  <c r="E5842" i="1"/>
  <c r="G5819" i="1"/>
  <c r="E5832" i="1"/>
  <c r="C5837" i="1"/>
  <c r="C5839" i="1"/>
  <c r="D5834" i="1"/>
  <c r="C5834" i="1"/>
  <c r="E5828" i="1"/>
  <c r="E5834" i="1"/>
  <c r="E5836" i="1"/>
  <c r="E5838" i="1"/>
  <c r="C5827" i="1"/>
  <c r="C5830" i="1"/>
  <c r="C5832" i="1"/>
  <c r="E5837" i="1"/>
  <c r="E5825" i="1"/>
  <c r="E5824" i="1"/>
  <c r="E5823" i="1"/>
  <c r="G5823" i="1"/>
  <c r="E5822" i="1"/>
  <c r="C5817" i="1"/>
  <c r="C5819" i="1"/>
  <c r="D5814" i="1"/>
  <c r="C5814" i="1"/>
  <c r="E5808" i="1"/>
  <c r="E5814" i="1"/>
  <c r="E5816" i="1"/>
  <c r="E5818" i="1"/>
  <c r="C5807" i="1"/>
  <c r="C5810" i="1"/>
  <c r="C5812" i="1"/>
  <c r="E5805" i="1"/>
  <c r="E5804" i="1"/>
  <c r="E5803" i="1"/>
  <c r="G5803" i="1"/>
  <c r="E5802" i="1"/>
  <c r="E5791" i="1"/>
  <c r="C5796" i="1"/>
  <c r="C5798" i="1"/>
  <c r="D5793" i="1"/>
  <c r="C5793" i="1"/>
  <c r="E5787" i="1"/>
  <c r="C5786" i="1"/>
  <c r="C5789" i="1"/>
  <c r="C5791" i="1"/>
  <c r="E5784" i="1"/>
  <c r="E5783" i="1"/>
  <c r="E5782" i="1"/>
  <c r="G5782" i="1"/>
  <c r="E5781" i="1"/>
  <c r="E5761" i="1"/>
  <c r="C5776" i="1"/>
  <c r="C5778" i="1"/>
  <c r="D5773" i="1"/>
  <c r="C5773" i="1"/>
  <c r="E5771" i="1"/>
  <c r="E5767" i="1"/>
  <c r="C5766" i="1"/>
  <c r="C5769" i="1"/>
  <c r="C5771" i="1"/>
  <c r="E5764" i="1"/>
  <c r="E5763" i="1"/>
  <c r="E5762" i="1"/>
  <c r="G5762" i="1"/>
  <c r="C5756" i="1"/>
  <c r="C5758" i="1"/>
  <c r="D5753" i="1"/>
  <c r="C5753" i="1"/>
  <c r="E5751" i="1"/>
  <c r="E5747" i="1"/>
  <c r="C5746" i="1"/>
  <c r="C5749" i="1"/>
  <c r="C5751" i="1"/>
  <c r="E5744" i="1"/>
  <c r="E5743" i="1"/>
  <c r="E5742" i="1"/>
  <c r="G5742" i="1"/>
  <c r="E5741" i="1"/>
  <c r="C5736" i="1"/>
  <c r="C5738" i="1"/>
  <c r="D5733" i="1"/>
  <c r="C5733" i="1"/>
  <c r="E5731" i="1"/>
  <c r="E5733" i="1"/>
  <c r="E5735" i="1"/>
  <c r="E5737" i="1"/>
  <c r="E5727" i="1"/>
  <c r="C5726" i="1"/>
  <c r="C5729" i="1"/>
  <c r="C5731" i="1"/>
  <c r="E5724" i="1"/>
  <c r="E5723" i="1"/>
  <c r="E5722" i="1"/>
  <c r="G5722" i="1"/>
  <c r="E5721" i="1"/>
  <c r="E5711" i="1"/>
  <c r="C5716" i="1"/>
  <c r="C5718" i="1"/>
  <c r="D5713" i="1"/>
  <c r="C5713" i="1"/>
  <c r="E5707" i="1"/>
  <c r="E5713" i="1"/>
  <c r="E5715" i="1"/>
  <c r="E5717" i="1"/>
  <c r="C5706" i="1"/>
  <c r="C5709" i="1"/>
  <c r="C5711" i="1"/>
  <c r="E5704" i="1"/>
  <c r="E5703" i="1"/>
  <c r="E5702" i="1"/>
  <c r="G5702" i="1"/>
  <c r="E5701" i="1"/>
  <c r="E5680" i="1"/>
  <c r="C5695" i="1"/>
  <c r="C5697" i="1"/>
  <c r="D5692" i="1"/>
  <c r="C5692" i="1"/>
  <c r="E5690" i="1"/>
  <c r="E5686" i="1"/>
  <c r="E5692" i="1"/>
  <c r="E5694" i="1"/>
  <c r="E5696" i="1"/>
  <c r="C5685" i="1"/>
  <c r="C5688" i="1"/>
  <c r="C5690" i="1"/>
  <c r="E5683" i="1"/>
  <c r="E5682" i="1"/>
  <c r="E5681" i="1"/>
  <c r="G5681" i="1"/>
  <c r="C5673" i="1"/>
  <c r="C5674" i="1"/>
  <c r="C5676" i="1"/>
  <c r="D5671" i="1"/>
  <c r="C5671" i="1"/>
  <c r="E5669" i="1"/>
  <c r="E5665" i="1"/>
  <c r="C5664" i="1"/>
  <c r="C5667" i="1"/>
  <c r="C5669" i="1"/>
  <c r="E5662" i="1"/>
  <c r="E5661" i="1"/>
  <c r="E5660" i="1"/>
  <c r="G5660" i="1"/>
  <c r="E5659" i="1"/>
  <c r="C5654" i="1"/>
  <c r="C5656" i="1"/>
  <c r="D5651" i="1"/>
  <c r="C5651" i="1"/>
  <c r="E5649" i="1"/>
  <c r="E5645" i="1"/>
  <c r="C5644" i="1"/>
  <c r="C5647" i="1"/>
  <c r="C5649" i="1"/>
  <c r="E5642" i="1"/>
  <c r="E5641" i="1"/>
  <c r="E5640" i="1"/>
  <c r="G5640" i="1"/>
  <c r="E5639" i="1"/>
  <c r="C5633" i="1"/>
  <c r="C5635" i="1"/>
  <c r="D5630" i="1"/>
  <c r="C5630" i="1"/>
  <c r="E5628" i="1"/>
  <c r="E5630" i="1"/>
  <c r="E5632" i="1"/>
  <c r="E5634" i="1"/>
  <c r="E5624" i="1"/>
  <c r="C5623" i="1"/>
  <c r="C5626" i="1"/>
  <c r="C5628" i="1"/>
  <c r="E5621" i="1"/>
  <c r="E5620" i="1"/>
  <c r="E5619" i="1"/>
  <c r="G5619" i="1"/>
  <c r="E5618" i="1"/>
  <c r="C5612" i="1"/>
  <c r="C5614" i="1"/>
  <c r="E5607" i="1"/>
  <c r="E5603" i="1"/>
  <c r="C5602" i="1"/>
  <c r="C5605" i="1"/>
  <c r="C5607" i="1"/>
  <c r="E5600" i="1"/>
  <c r="E5599" i="1"/>
  <c r="E5598" i="1"/>
  <c r="G5598" i="1"/>
  <c r="E5597" i="1"/>
  <c r="E5586" i="1"/>
  <c r="C5576" i="1"/>
  <c r="E5576" i="1"/>
  <c r="C5591" i="1"/>
  <c r="C5593" i="1"/>
  <c r="E5579" i="1"/>
  <c r="E5578" i="1"/>
  <c r="E5577" i="1"/>
  <c r="G5577" i="1"/>
  <c r="C5570" i="1"/>
  <c r="C5572" i="1"/>
  <c r="E5565" i="1"/>
  <c r="E5561" i="1"/>
  <c r="C5560" i="1"/>
  <c r="C5563" i="1"/>
  <c r="C5565" i="1"/>
  <c r="C5566" i="1"/>
  <c r="E5558" i="1"/>
  <c r="E5557" i="1"/>
  <c r="E5556" i="1"/>
  <c r="G5556" i="1"/>
  <c r="E5555" i="1"/>
  <c r="C5549" i="1"/>
  <c r="C5551" i="1"/>
  <c r="E5544" i="1"/>
  <c r="E5540" i="1"/>
  <c r="C5539" i="1"/>
  <c r="C5542" i="1"/>
  <c r="C5544" i="1"/>
  <c r="C5545" i="1"/>
  <c r="E5537" i="1"/>
  <c r="E5536" i="1"/>
  <c r="E5535" i="1"/>
  <c r="G5535" i="1"/>
  <c r="E5534" i="1"/>
  <c r="C5528" i="1"/>
  <c r="C5529" i="1"/>
  <c r="C5531" i="1"/>
  <c r="E5524" i="1"/>
  <c r="E5520" i="1"/>
  <c r="C5519" i="1"/>
  <c r="C5522" i="1"/>
  <c r="C5524" i="1"/>
  <c r="C5525" i="1"/>
  <c r="E5517" i="1"/>
  <c r="E5516" i="1"/>
  <c r="E5515" i="1"/>
  <c r="G5515" i="1"/>
  <c r="E5514" i="1"/>
  <c r="C5509" i="1"/>
  <c r="C5511" i="1"/>
  <c r="E5504" i="1"/>
  <c r="E5500" i="1"/>
  <c r="C5499" i="1"/>
  <c r="C5502" i="1"/>
  <c r="C5504" i="1"/>
  <c r="C5505" i="1"/>
  <c r="E5497" i="1"/>
  <c r="E5496" i="1"/>
  <c r="E5495" i="1"/>
  <c r="G5495" i="1"/>
  <c r="E5494" i="1"/>
  <c r="C5488" i="1"/>
  <c r="C5490" i="1"/>
  <c r="E5483" i="1"/>
  <c r="E5479" i="1"/>
  <c r="C5478" i="1"/>
  <c r="C5481" i="1"/>
  <c r="C5483" i="1"/>
  <c r="C5484" i="1"/>
  <c r="E5476" i="1"/>
  <c r="E5475" i="1"/>
  <c r="E5474" i="1"/>
  <c r="G5474" i="1"/>
  <c r="E5473" i="1"/>
  <c r="C5467" i="1"/>
  <c r="C5469" i="1"/>
  <c r="E5462" i="1"/>
  <c r="E5458" i="1"/>
  <c r="E5464" i="1"/>
  <c r="E5466" i="1"/>
  <c r="E5468" i="1"/>
  <c r="C5457" i="1"/>
  <c r="C5460" i="1"/>
  <c r="C5462" i="1"/>
  <c r="C5463" i="1"/>
  <c r="E5455" i="1"/>
  <c r="E5454" i="1"/>
  <c r="E5453" i="1"/>
  <c r="G5453" i="1"/>
  <c r="E5452" i="1"/>
  <c r="C5446" i="1"/>
  <c r="C5448" i="1"/>
  <c r="E5441" i="1"/>
  <c r="E5437" i="1"/>
  <c r="C5436" i="1"/>
  <c r="C5439" i="1"/>
  <c r="C5441" i="1"/>
  <c r="C5442" i="1"/>
  <c r="E5434" i="1"/>
  <c r="E5433" i="1"/>
  <c r="E5432" i="1"/>
  <c r="G5432" i="1"/>
  <c r="E5431" i="1"/>
  <c r="C5425" i="1"/>
  <c r="C5426" i="1"/>
  <c r="C5424" i="1"/>
  <c r="E5419" i="1"/>
  <c r="E5415" i="1"/>
  <c r="C5414" i="1"/>
  <c r="C5417" i="1"/>
  <c r="C5419" i="1"/>
  <c r="C5420" i="1"/>
  <c r="E5412" i="1"/>
  <c r="E5411" i="1"/>
  <c r="E5410" i="1"/>
  <c r="G5410" i="1"/>
  <c r="E5409" i="1"/>
  <c r="C5404" i="1"/>
  <c r="C5403" i="1"/>
  <c r="E5398" i="1"/>
  <c r="E5391" i="1"/>
  <c r="E5390" i="1"/>
  <c r="E5389" i="1"/>
  <c r="G5389" i="1"/>
  <c r="E5388" i="1"/>
  <c r="F5385" i="1"/>
  <c r="E5394" i="1"/>
  <c r="F5365" i="1"/>
  <c r="C21" i="5"/>
  <c r="B19" i="5"/>
  <c r="C5367" i="1"/>
  <c r="E5367" i="1"/>
  <c r="E5377" i="1"/>
  <c r="C5382" i="1"/>
  <c r="C5384" i="1"/>
  <c r="E5370" i="1"/>
  <c r="E5369" i="1"/>
  <c r="E5368" i="1"/>
  <c r="G5368" i="1"/>
  <c r="D5347" i="1"/>
  <c r="E5347" i="1"/>
  <c r="D5349" i="1"/>
  <c r="E5349" i="1"/>
  <c r="E5357" i="1"/>
  <c r="C5362" i="1"/>
  <c r="C5364" i="1"/>
  <c r="E5353" i="1"/>
  <c r="C5352" i="1"/>
  <c r="C5355" i="1"/>
  <c r="C5357" i="1"/>
  <c r="C5358" i="1"/>
  <c r="E5350" i="1"/>
  <c r="E5348" i="1"/>
  <c r="G5348" i="1"/>
  <c r="C5341" i="1"/>
  <c r="C5343" i="1"/>
  <c r="E5336" i="1"/>
  <c r="E5332" i="1"/>
  <c r="C5331" i="1"/>
  <c r="C5334" i="1"/>
  <c r="C5336" i="1"/>
  <c r="C5337" i="1"/>
  <c r="E5329" i="1"/>
  <c r="E5328" i="1"/>
  <c r="E5327" i="1"/>
  <c r="G5327" i="1"/>
  <c r="E5326" i="1"/>
  <c r="D5320" i="1"/>
  <c r="D5321" i="1"/>
  <c r="C5319" i="1"/>
  <c r="C5321" i="1"/>
  <c r="D5324" i="1"/>
  <c r="E5314" i="1"/>
  <c r="E5310" i="1"/>
  <c r="C5309" i="1"/>
  <c r="C5312" i="1"/>
  <c r="C5314" i="1"/>
  <c r="C5315" i="1"/>
  <c r="E5307" i="1"/>
  <c r="E5306" i="1"/>
  <c r="E5305" i="1"/>
  <c r="G5305" i="1"/>
  <c r="E5304" i="1"/>
  <c r="C5299" i="1"/>
  <c r="C5301" i="1"/>
  <c r="E5294" i="1"/>
  <c r="E5290" i="1"/>
  <c r="C5289" i="1"/>
  <c r="C5292" i="1"/>
  <c r="C5294" i="1"/>
  <c r="C5295" i="1"/>
  <c r="E5287" i="1"/>
  <c r="E5286" i="1"/>
  <c r="E5285" i="1"/>
  <c r="G5285" i="1"/>
  <c r="E5284" i="1"/>
  <c r="E5264" i="1"/>
  <c r="G5264" i="1"/>
  <c r="C5278" i="1"/>
  <c r="C5280" i="1"/>
  <c r="E5273" i="1"/>
  <c r="E5269" i="1"/>
  <c r="C5268" i="1"/>
  <c r="C5271" i="1"/>
  <c r="C5273" i="1"/>
  <c r="C5274" i="1"/>
  <c r="E5266" i="1"/>
  <c r="E5265" i="1"/>
  <c r="E5263" i="1"/>
  <c r="C5257" i="1"/>
  <c r="C5259" i="1"/>
  <c r="E5252" i="1"/>
  <c r="E5248" i="1"/>
  <c r="C5247" i="1"/>
  <c r="C5250" i="1"/>
  <c r="C5252" i="1"/>
  <c r="C5253" i="1"/>
  <c r="E5245" i="1"/>
  <c r="E5244" i="1"/>
  <c r="E5243" i="1"/>
  <c r="G5243" i="1"/>
  <c r="E5242" i="1"/>
  <c r="C5236" i="1"/>
  <c r="C5238" i="1"/>
  <c r="E5231" i="1"/>
  <c r="E5227" i="1"/>
  <c r="E5233" i="1"/>
  <c r="E5235" i="1"/>
  <c r="E5237" i="1"/>
  <c r="C5226" i="1"/>
  <c r="C5229" i="1"/>
  <c r="C5231" i="1"/>
  <c r="C5232" i="1"/>
  <c r="E5224" i="1"/>
  <c r="E5223" i="1"/>
  <c r="E5222" i="1"/>
  <c r="G5222" i="1"/>
  <c r="E5221" i="1"/>
  <c r="C5216" i="1"/>
  <c r="C5215" i="1"/>
  <c r="E5210" i="1"/>
  <c r="E5206" i="1"/>
  <c r="E5212" i="1"/>
  <c r="E5214" i="1"/>
  <c r="E5216" i="1"/>
  <c r="C5205" i="1"/>
  <c r="C5208" i="1"/>
  <c r="C5210" i="1"/>
  <c r="C5211" i="1"/>
  <c r="E5203" i="1"/>
  <c r="E5202" i="1"/>
  <c r="E5201" i="1"/>
  <c r="G5201" i="1"/>
  <c r="E5200" i="1"/>
  <c r="C5195" i="1"/>
  <c r="C5194" i="1"/>
  <c r="E5189" i="1"/>
  <c r="E5185" i="1"/>
  <c r="C5184" i="1"/>
  <c r="C5187" i="1"/>
  <c r="C5189" i="1"/>
  <c r="C5190" i="1"/>
  <c r="E5182" i="1"/>
  <c r="E5181" i="1"/>
  <c r="E5180" i="1"/>
  <c r="G5180" i="1"/>
  <c r="E5179" i="1"/>
  <c r="C5174" i="1"/>
  <c r="C5173" i="1"/>
  <c r="E5168" i="1"/>
  <c r="E5164" i="1"/>
  <c r="E5170" i="1"/>
  <c r="E5172" i="1"/>
  <c r="E5174" i="1"/>
  <c r="C5163" i="1"/>
  <c r="C5166" i="1"/>
  <c r="C5168" i="1"/>
  <c r="C5169" i="1"/>
  <c r="E5161" i="1"/>
  <c r="E5160" i="1"/>
  <c r="E5159" i="1"/>
  <c r="G5159" i="1"/>
  <c r="E5158" i="1"/>
  <c r="C5153" i="1"/>
  <c r="C5152" i="1"/>
  <c r="E5147" i="1"/>
  <c r="E5143" i="1"/>
  <c r="E5149" i="1"/>
  <c r="E5151" i="1"/>
  <c r="E5153" i="1"/>
  <c r="C5142" i="1"/>
  <c r="C5145" i="1"/>
  <c r="C5147" i="1"/>
  <c r="C5148" i="1"/>
  <c r="E5140" i="1"/>
  <c r="E5139" i="1"/>
  <c r="E5138" i="1"/>
  <c r="G5138" i="1"/>
  <c r="E5137" i="1"/>
  <c r="E5126" i="1"/>
  <c r="C5132" i="1"/>
  <c r="C5131" i="1"/>
  <c r="C5133" i="1"/>
  <c r="E5122" i="1"/>
  <c r="C5121" i="1"/>
  <c r="C5124" i="1"/>
  <c r="C5126" i="1"/>
  <c r="C5127" i="1"/>
  <c r="E5119" i="1"/>
  <c r="E5118" i="1"/>
  <c r="E5117" i="1"/>
  <c r="G5117" i="1"/>
  <c r="E5116" i="1"/>
  <c r="C5110" i="1"/>
  <c r="E5104" i="1"/>
  <c r="C5109" i="1"/>
  <c r="E5100" i="1"/>
  <c r="E5106" i="1"/>
  <c r="E5108" i="1"/>
  <c r="E5110" i="1"/>
  <c r="C5099" i="1"/>
  <c r="C5102" i="1"/>
  <c r="C5104" i="1"/>
  <c r="C5105" i="1"/>
  <c r="E5097" i="1"/>
  <c r="E5096" i="1"/>
  <c r="E5095" i="1"/>
  <c r="G5095" i="1"/>
  <c r="E5094" i="1"/>
  <c r="C5088" i="1"/>
  <c r="C5090" i="1"/>
  <c r="E5083" i="1"/>
  <c r="E5079" i="1"/>
  <c r="C5078" i="1"/>
  <c r="C5081" i="1"/>
  <c r="C5083" i="1"/>
  <c r="C5084" i="1"/>
  <c r="E5076" i="1"/>
  <c r="E5075" i="1"/>
  <c r="E5074" i="1"/>
  <c r="G5074" i="1"/>
  <c r="E5073" i="1"/>
  <c r="C5067" i="1"/>
  <c r="C5069" i="1"/>
  <c r="E5062" i="1"/>
  <c r="E5058" i="1"/>
  <c r="C5057" i="1"/>
  <c r="C5060" i="1"/>
  <c r="C5062" i="1"/>
  <c r="C5063" i="1"/>
  <c r="E5055" i="1"/>
  <c r="E5054" i="1"/>
  <c r="E5053" i="1"/>
  <c r="G5053" i="1"/>
  <c r="E5052" i="1"/>
  <c r="C5046" i="1"/>
  <c r="C5048" i="1"/>
  <c r="E5041" i="1"/>
  <c r="E5037" i="1"/>
  <c r="E5043" i="1"/>
  <c r="E5045" i="1"/>
  <c r="E5047" i="1"/>
  <c r="C5036" i="1"/>
  <c r="C5039" i="1"/>
  <c r="C5041" i="1"/>
  <c r="C5042" i="1"/>
  <c r="E5034" i="1"/>
  <c r="E5033" i="1"/>
  <c r="E5032" i="1"/>
  <c r="G5032" i="1"/>
  <c r="E5031" i="1"/>
  <c r="C5025" i="1"/>
  <c r="C5027" i="1"/>
  <c r="E5020" i="1"/>
  <c r="E5016" i="1"/>
  <c r="C5015" i="1"/>
  <c r="C5018" i="1"/>
  <c r="C5020" i="1"/>
  <c r="C5021" i="1"/>
  <c r="E5013" i="1"/>
  <c r="E5012" i="1"/>
  <c r="E5011" i="1"/>
  <c r="G5011" i="1"/>
  <c r="E5010" i="1"/>
  <c r="C5004" i="1"/>
  <c r="C5006" i="1"/>
  <c r="E4999" i="1"/>
  <c r="E4995" i="1"/>
  <c r="C4994" i="1"/>
  <c r="C4997" i="1"/>
  <c r="C4999" i="1"/>
  <c r="C5000" i="1"/>
  <c r="E4992" i="1"/>
  <c r="E4991" i="1"/>
  <c r="E4990" i="1"/>
  <c r="G4990" i="1"/>
  <c r="E4989" i="1"/>
  <c r="E4978" i="1"/>
  <c r="C4983" i="1"/>
  <c r="C4985" i="1"/>
  <c r="E4974" i="1"/>
  <c r="E4980" i="1"/>
  <c r="E4982" i="1"/>
  <c r="E4984" i="1"/>
  <c r="C4973" i="1"/>
  <c r="C4976" i="1"/>
  <c r="C4978" i="1"/>
  <c r="C4979" i="1"/>
  <c r="E4971" i="1"/>
  <c r="E4970" i="1"/>
  <c r="E4969" i="1"/>
  <c r="G4969" i="1"/>
  <c r="E4968" i="1"/>
  <c r="C4963" i="1"/>
  <c r="C4965" i="1"/>
  <c r="E4958" i="1"/>
  <c r="E4960" i="1"/>
  <c r="E4962" i="1"/>
  <c r="E4964" i="1"/>
  <c r="E4954" i="1"/>
  <c r="C4953" i="1"/>
  <c r="C4956" i="1"/>
  <c r="C4958" i="1"/>
  <c r="C4959" i="1"/>
  <c r="E4951" i="1"/>
  <c r="E4950" i="1"/>
  <c r="E4949" i="1"/>
  <c r="G4949" i="1"/>
  <c r="E4948" i="1"/>
  <c r="C4943" i="1"/>
  <c r="C4945" i="1"/>
  <c r="E4938" i="1"/>
  <c r="E4934" i="1"/>
  <c r="C4933" i="1"/>
  <c r="C4936" i="1"/>
  <c r="C4938" i="1"/>
  <c r="C4939" i="1"/>
  <c r="E4931" i="1"/>
  <c r="E4930" i="1"/>
  <c r="E4929" i="1"/>
  <c r="G4929" i="1"/>
  <c r="E4928" i="1"/>
  <c r="C4923" i="1"/>
  <c r="C4925" i="1"/>
  <c r="E4918" i="1"/>
  <c r="E4914" i="1"/>
  <c r="E4920" i="1"/>
  <c r="E4922" i="1"/>
  <c r="E4924" i="1"/>
  <c r="C4913" i="1"/>
  <c r="C4916" i="1"/>
  <c r="C4918" i="1"/>
  <c r="C4919" i="1"/>
  <c r="E4911" i="1"/>
  <c r="E4910" i="1"/>
  <c r="E4909" i="1"/>
  <c r="G4909" i="1"/>
  <c r="E4908" i="1"/>
  <c r="C4903" i="1"/>
  <c r="C4905" i="1"/>
  <c r="E4898" i="1"/>
  <c r="E4894" i="1"/>
  <c r="C4893" i="1"/>
  <c r="C4896" i="1"/>
  <c r="C4898" i="1"/>
  <c r="C4899" i="1"/>
  <c r="E4891" i="1"/>
  <c r="E4890" i="1"/>
  <c r="E4889" i="1"/>
  <c r="G4889" i="1"/>
  <c r="E4888" i="1"/>
  <c r="C4882" i="1"/>
  <c r="C4884" i="1"/>
  <c r="E4877" i="1"/>
  <c r="E4873" i="1"/>
  <c r="C4872" i="1"/>
  <c r="C4875" i="1"/>
  <c r="E4870" i="1"/>
  <c r="E4869" i="1"/>
  <c r="E4868" i="1"/>
  <c r="G4868" i="1"/>
  <c r="E4867" i="1"/>
  <c r="C4861" i="1"/>
  <c r="C4863" i="1"/>
  <c r="E4856" i="1"/>
  <c r="E4852" i="1"/>
  <c r="C4851" i="1"/>
  <c r="C4854" i="1"/>
  <c r="C4856" i="1"/>
  <c r="C4857" i="1"/>
  <c r="E4849" i="1"/>
  <c r="E4848" i="1"/>
  <c r="E4847" i="1"/>
  <c r="G4847" i="1"/>
  <c r="E4846" i="1"/>
  <c r="C4841" i="1"/>
  <c r="C4843" i="1"/>
  <c r="E4836" i="1"/>
  <c r="E4832" i="1"/>
  <c r="C4831" i="1"/>
  <c r="C4834" i="1"/>
  <c r="C4836" i="1"/>
  <c r="C4837" i="1"/>
  <c r="E4829" i="1"/>
  <c r="E4828" i="1"/>
  <c r="E4827" i="1"/>
  <c r="G4827" i="1"/>
  <c r="E4826" i="1"/>
  <c r="E4816" i="1"/>
  <c r="E4818" i="1"/>
  <c r="E4820" i="1"/>
  <c r="E4822" i="1"/>
  <c r="C4821" i="1"/>
  <c r="C4823" i="1"/>
  <c r="E4812" i="1"/>
  <c r="C4811" i="1"/>
  <c r="C4814" i="1"/>
  <c r="C4816" i="1"/>
  <c r="C4817" i="1"/>
  <c r="E4809" i="1"/>
  <c r="E4808" i="1"/>
  <c r="E4807" i="1"/>
  <c r="G4807" i="1"/>
  <c r="E4806" i="1"/>
  <c r="C4801" i="1"/>
  <c r="C4803" i="1"/>
  <c r="E4796" i="1"/>
  <c r="E4792" i="1"/>
  <c r="C4791" i="1"/>
  <c r="C4794" i="1"/>
  <c r="C4796" i="1"/>
  <c r="C4797" i="1"/>
  <c r="E4789" i="1"/>
  <c r="E4788" i="1"/>
  <c r="E4787" i="1"/>
  <c r="G4787" i="1"/>
  <c r="E4786" i="1"/>
  <c r="C4780" i="1"/>
  <c r="C4782" i="1"/>
  <c r="E4775" i="1"/>
  <c r="E4771" i="1"/>
  <c r="C4770" i="1"/>
  <c r="C4773" i="1"/>
  <c r="C4775" i="1"/>
  <c r="C4776" i="1"/>
  <c r="E4768" i="1"/>
  <c r="E4767" i="1"/>
  <c r="E4766" i="1"/>
  <c r="G4766" i="1"/>
  <c r="E4765" i="1"/>
  <c r="C4760" i="1"/>
  <c r="C4762" i="1"/>
  <c r="E4755" i="1"/>
  <c r="E4751" i="1"/>
  <c r="E4757" i="1"/>
  <c r="E4759" i="1"/>
  <c r="E4761" i="1"/>
  <c r="C4750" i="1"/>
  <c r="C4753" i="1"/>
  <c r="C4755" i="1"/>
  <c r="C4756" i="1"/>
  <c r="E4748" i="1"/>
  <c r="E4747" i="1"/>
  <c r="E4746" i="1"/>
  <c r="G4746" i="1"/>
  <c r="E4745" i="1"/>
  <c r="C4739" i="1"/>
  <c r="E4742" i="1"/>
  <c r="E4729" i="1"/>
  <c r="D4719" i="1"/>
  <c r="E4719" i="1"/>
  <c r="D4721" i="1"/>
  <c r="E4721" i="1"/>
  <c r="C4734" i="1"/>
  <c r="C4736" i="1"/>
  <c r="E4725" i="1"/>
  <c r="E4731" i="1"/>
  <c r="E4733" i="1"/>
  <c r="E4735" i="1"/>
  <c r="C4724" i="1"/>
  <c r="C4727" i="1"/>
  <c r="C4729" i="1"/>
  <c r="C4730" i="1"/>
  <c r="E4722" i="1"/>
  <c r="E4720" i="1"/>
  <c r="G4720" i="1"/>
  <c r="C4712" i="1"/>
  <c r="C4714" i="1"/>
  <c r="E4707" i="1"/>
  <c r="E4703" i="1"/>
  <c r="E4709" i="1"/>
  <c r="E4711" i="1"/>
  <c r="E4713" i="1"/>
  <c r="C4702" i="1"/>
  <c r="C4705" i="1"/>
  <c r="C4707" i="1"/>
  <c r="C4708" i="1"/>
  <c r="E4700" i="1"/>
  <c r="E4699" i="1"/>
  <c r="E4698" i="1"/>
  <c r="F4698" i="1"/>
  <c r="E4697" i="1"/>
  <c r="E4686" i="1"/>
  <c r="C4691" i="1"/>
  <c r="C4693" i="1"/>
  <c r="E4682" i="1"/>
  <c r="C4681" i="1"/>
  <c r="C4684" i="1"/>
  <c r="C4686" i="1"/>
  <c r="C4687" i="1"/>
  <c r="E4679" i="1"/>
  <c r="E4678" i="1"/>
  <c r="E4677" i="1"/>
  <c r="E4676" i="1"/>
  <c r="E4666" i="1"/>
  <c r="C4671" i="1"/>
  <c r="C4673" i="1"/>
  <c r="E4662" i="1"/>
  <c r="C4661" i="1"/>
  <c r="C4664" i="1"/>
  <c r="C4666" i="1"/>
  <c r="C4667" i="1"/>
  <c r="E4659" i="1"/>
  <c r="E4658" i="1"/>
  <c r="E4657" i="1"/>
  <c r="E4656" i="1"/>
  <c r="C4650" i="1"/>
  <c r="C4652" i="1"/>
  <c r="E4645" i="1"/>
  <c r="E4641" i="1"/>
  <c r="C4640" i="1"/>
  <c r="C4643" i="1"/>
  <c r="C4645" i="1"/>
  <c r="C4646" i="1"/>
  <c r="E4638" i="1"/>
  <c r="E4637" i="1"/>
  <c r="E4636" i="1"/>
  <c r="E4635" i="1"/>
  <c r="E4628" i="1"/>
  <c r="E4629" i="1"/>
  <c r="E4631" i="1"/>
  <c r="E4625" i="1"/>
  <c r="C4630" i="1"/>
  <c r="C4632" i="1"/>
  <c r="E4621" i="1"/>
  <c r="C4620" i="1"/>
  <c r="C4623" i="1"/>
  <c r="C4625" i="1"/>
  <c r="C4626" i="1"/>
  <c r="E4618" i="1"/>
  <c r="E4617" i="1"/>
  <c r="E4616" i="1"/>
  <c r="E4615" i="1"/>
  <c r="G4518" i="1"/>
  <c r="C4603" i="1"/>
  <c r="E4607" i="1"/>
  <c r="E4594" i="1"/>
  <c r="E4595" i="1"/>
  <c r="E4596" i="1"/>
  <c r="E4597" i="1"/>
  <c r="C4599" i="1"/>
  <c r="C4602" i="1"/>
  <c r="C4604" i="1"/>
  <c r="C4605" i="1"/>
  <c r="E4600" i="1"/>
  <c r="E4604" i="1"/>
  <c r="C4609" i="1"/>
  <c r="C4611" i="1"/>
  <c r="E4587" i="1"/>
  <c r="C4583" i="1"/>
  <c r="C4589" i="1"/>
  <c r="C4591" i="1"/>
  <c r="E4584" i="1"/>
  <c r="E4586" i="1"/>
  <c r="E4588" i="1"/>
  <c r="E4590" i="1"/>
  <c r="E4580" i="1"/>
  <c r="C4579" i="1"/>
  <c r="C4582" i="1"/>
  <c r="E4577" i="1"/>
  <c r="E4576" i="1"/>
  <c r="E4575" i="1"/>
  <c r="E4574" i="1"/>
  <c r="F4576" i="1"/>
  <c r="E4565" i="1"/>
  <c r="E4566" i="1"/>
  <c r="E4568" i="1"/>
  <c r="E4544" i="1"/>
  <c r="C4561" i="1"/>
  <c r="C4567" i="1"/>
  <c r="C4569" i="1"/>
  <c r="E4562" i="1"/>
  <c r="E4558" i="1"/>
  <c r="C4557" i="1"/>
  <c r="C4560" i="1"/>
  <c r="E4555" i="1"/>
  <c r="E4554" i="1"/>
  <c r="E4553" i="1"/>
  <c r="E4552" i="1"/>
  <c r="F4555" i="1"/>
  <c r="C4540" i="1"/>
  <c r="C4546" i="1"/>
  <c r="C4548" i="1"/>
  <c r="E4541" i="1"/>
  <c r="E4537" i="1"/>
  <c r="C4536" i="1"/>
  <c r="C4539" i="1"/>
  <c r="C4541" i="1"/>
  <c r="C4542" i="1"/>
  <c r="E4534" i="1"/>
  <c r="E4533" i="1"/>
  <c r="F4534" i="1"/>
  <c r="E4532" i="1"/>
  <c r="E4531" i="1"/>
  <c r="C4525" i="1"/>
  <c r="C4527" i="1"/>
  <c r="E4520" i="1"/>
  <c r="E4516" i="1"/>
  <c r="E4522" i="1"/>
  <c r="E4524" i="1"/>
  <c r="E4526" i="1"/>
  <c r="C4515" i="1"/>
  <c r="C4518" i="1"/>
  <c r="C4520" i="1"/>
  <c r="C4521" i="1"/>
  <c r="E4513" i="1"/>
  <c r="E4512" i="1"/>
  <c r="E4511" i="1"/>
  <c r="E4510" i="1"/>
  <c r="F4513" i="1"/>
  <c r="C4505" i="1"/>
  <c r="C4507" i="1"/>
  <c r="E4500" i="1"/>
  <c r="E4496" i="1"/>
  <c r="C4495" i="1"/>
  <c r="C4498" i="1"/>
  <c r="C4500" i="1"/>
  <c r="C4501" i="1"/>
  <c r="E4493" i="1"/>
  <c r="E4492" i="1"/>
  <c r="E4491" i="1"/>
  <c r="E4490" i="1"/>
  <c r="F4493" i="1"/>
  <c r="C4485" i="1"/>
  <c r="C4487" i="1"/>
  <c r="E4480" i="1"/>
  <c r="E4476" i="1"/>
  <c r="C4475" i="1"/>
  <c r="C4478" i="1"/>
  <c r="C4480" i="1"/>
  <c r="C4481" i="1"/>
  <c r="E4473" i="1"/>
  <c r="E4472" i="1"/>
  <c r="E4471" i="1"/>
  <c r="E4470" i="1"/>
  <c r="C4465" i="1"/>
  <c r="C4464" i="1"/>
  <c r="E4459" i="1"/>
  <c r="E4455" i="1"/>
  <c r="E4461" i="1"/>
  <c r="E4463" i="1"/>
  <c r="E4465" i="1"/>
  <c r="C4454" i="1"/>
  <c r="C4457" i="1"/>
  <c r="C4459" i="1"/>
  <c r="C4460" i="1"/>
  <c r="E4452" i="1"/>
  <c r="E4451" i="1"/>
  <c r="E4450" i="1"/>
  <c r="E4449" i="1"/>
  <c r="F4451" i="1"/>
  <c r="C4445" i="1"/>
  <c r="C4444" i="1"/>
  <c r="C4446" i="1"/>
  <c r="E4439" i="1"/>
  <c r="E4441" i="1"/>
  <c r="E4443" i="1"/>
  <c r="E4445" i="1"/>
  <c r="E4435" i="1"/>
  <c r="C4434" i="1"/>
  <c r="C4437" i="1"/>
  <c r="C4439" i="1"/>
  <c r="C4440" i="1"/>
  <c r="E4432" i="1"/>
  <c r="E4431" i="1"/>
  <c r="E4430" i="1"/>
  <c r="E4429" i="1"/>
  <c r="F4431" i="1"/>
  <c r="C4424" i="1"/>
  <c r="C4423" i="1"/>
  <c r="C4425" i="1"/>
  <c r="E4418" i="1"/>
  <c r="E4414" i="1"/>
  <c r="C4413" i="1"/>
  <c r="C4416" i="1"/>
  <c r="C4418" i="1"/>
  <c r="C4419" i="1"/>
  <c r="E4411" i="1"/>
  <c r="E4410" i="1"/>
  <c r="E4409" i="1"/>
  <c r="E4408" i="1"/>
  <c r="F4410" i="1"/>
  <c r="C4404" i="1"/>
  <c r="C4403" i="1"/>
  <c r="E4398" i="1"/>
  <c r="E4394" i="1"/>
  <c r="C4393" i="1"/>
  <c r="C4396" i="1"/>
  <c r="C4398" i="1"/>
  <c r="C4399" i="1"/>
  <c r="E4391" i="1"/>
  <c r="E4390" i="1"/>
  <c r="E4389" i="1"/>
  <c r="E4388" i="1"/>
  <c r="F4390" i="1"/>
  <c r="C4383" i="1"/>
  <c r="C4382" i="1"/>
  <c r="C4384" i="1"/>
  <c r="E4377" i="1"/>
  <c r="E4379" i="1"/>
  <c r="E4381" i="1"/>
  <c r="E4383" i="1"/>
  <c r="E4373" i="1"/>
  <c r="C4372" i="1"/>
  <c r="C4375" i="1"/>
  <c r="C4377" i="1"/>
  <c r="C4378" i="1"/>
  <c r="E4370" i="1"/>
  <c r="E4369" i="1"/>
  <c r="E4368" i="1"/>
  <c r="E4367" i="1"/>
  <c r="F4369" i="1"/>
  <c r="C4363" i="1"/>
  <c r="C4362" i="1"/>
  <c r="E4357" i="1"/>
  <c r="E4353" i="1"/>
  <c r="E4359" i="1"/>
  <c r="E4361" i="1"/>
  <c r="E4363" i="1"/>
  <c r="C4352" i="1"/>
  <c r="C4355" i="1"/>
  <c r="C4357" i="1"/>
  <c r="C4358" i="1"/>
  <c r="E4350" i="1"/>
  <c r="E4349" i="1"/>
  <c r="E4348" i="1"/>
  <c r="E4347" i="1"/>
  <c r="F4349" i="1"/>
  <c r="C4343" i="1"/>
  <c r="C4342" i="1"/>
  <c r="E4337" i="1"/>
  <c r="E4333" i="1"/>
  <c r="C4332" i="1"/>
  <c r="C4335" i="1"/>
  <c r="C4337" i="1"/>
  <c r="C4338" i="1"/>
  <c r="E4330" i="1"/>
  <c r="E4329" i="1"/>
  <c r="E4328" i="1"/>
  <c r="E4327" i="1"/>
  <c r="F4329" i="1"/>
  <c r="C4321" i="1"/>
  <c r="C4322" i="1"/>
  <c r="C4323" i="1"/>
  <c r="E4316" i="1"/>
  <c r="E4312" i="1"/>
  <c r="C4311" i="1"/>
  <c r="C4314" i="1"/>
  <c r="C4316" i="1"/>
  <c r="C4317" i="1"/>
  <c r="E4309" i="1"/>
  <c r="E4308" i="1"/>
  <c r="E4307" i="1"/>
  <c r="E4306" i="1"/>
  <c r="F4308" i="1"/>
  <c r="C4301" i="1"/>
  <c r="C4302" i="1"/>
  <c r="E4296" i="1"/>
  <c r="E4292" i="1"/>
  <c r="C4291" i="1"/>
  <c r="C4294" i="1"/>
  <c r="C4296" i="1"/>
  <c r="C4297" i="1"/>
  <c r="E4289" i="1"/>
  <c r="E4288" i="1"/>
  <c r="E4287" i="1"/>
  <c r="E4286" i="1"/>
  <c r="F4288" i="1"/>
  <c r="C4281" i="1"/>
  <c r="C4283" i="1"/>
  <c r="E4276" i="1"/>
  <c r="E4272" i="1"/>
  <c r="C4271" i="1"/>
  <c r="C4274" i="1"/>
  <c r="C4276" i="1"/>
  <c r="C4277" i="1"/>
  <c r="E4269" i="1"/>
  <c r="E4268" i="1"/>
  <c r="E4267" i="1"/>
  <c r="E4266" i="1"/>
  <c r="F4268" i="1"/>
  <c r="C4260" i="1"/>
  <c r="C4262" i="1"/>
  <c r="E4255" i="1"/>
  <c r="E4251" i="1"/>
  <c r="E4257" i="1"/>
  <c r="E4259" i="1"/>
  <c r="E4261" i="1"/>
  <c r="C4250" i="1"/>
  <c r="C4253" i="1"/>
  <c r="C4255" i="1"/>
  <c r="C4256" i="1"/>
  <c r="E4248" i="1"/>
  <c r="E4247" i="1"/>
  <c r="E4246" i="1"/>
  <c r="E4245" i="1"/>
  <c r="E4237" i="1"/>
  <c r="E4233" i="1"/>
  <c r="E4239" i="1"/>
  <c r="E4241" i="1"/>
  <c r="E4243" i="1"/>
  <c r="C4232" i="1"/>
  <c r="C4235" i="1"/>
  <c r="C4237" i="1"/>
  <c r="C4238" i="1"/>
  <c r="E4230" i="1"/>
  <c r="E4229" i="1"/>
  <c r="E4228" i="1"/>
  <c r="E4227" i="1"/>
  <c r="E4217" i="1"/>
  <c r="E4219" i="1"/>
  <c r="E4221" i="1"/>
  <c r="E4223" i="1"/>
  <c r="E4213" i="1"/>
  <c r="C4212" i="1"/>
  <c r="C4215" i="1"/>
  <c r="C4217" i="1"/>
  <c r="C4218" i="1"/>
  <c r="E4210" i="1"/>
  <c r="E4209" i="1"/>
  <c r="E4208" i="1"/>
  <c r="E4207" i="1"/>
  <c r="E4198" i="1"/>
  <c r="E4194" i="1"/>
  <c r="E4200" i="1"/>
  <c r="E4202" i="1"/>
  <c r="E4204" i="1"/>
  <c r="C4193" i="1"/>
  <c r="C4196" i="1"/>
  <c r="C4198" i="1"/>
  <c r="C4199" i="1"/>
  <c r="E4191" i="1"/>
  <c r="E4190" i="1"/>
  <c r="E4189" i="1"/>
  <c r="E4188" i="1"/>
  <c r="E4179" i="1"/>
  <c r="E4175" i="1"/>
  <c r="E4181" i="1"/>
  <c r="E4183" i="1"/>
  <c r="E4185" i="1"/>
  <c r="C4174" i="1"/>
  <c r="C4177" i="1"/>
  <c r="C4179" i="1"/>
  <c r="C4180" i="1"/>
  <c r="E4172" i="1"/>
  <c r="E4171" i="1"/>
  <c r="E4170" i="1"/>
  <c r="E4169" i="1"/>
  <c r="E4160" i="1"/>
  <c r="E4156" i="1"/>
  <c r="C4155" i="1"/>
  <c r="C4158" i="1"/>
  <c r="C4160" i="1"/>
  <c r="C4161" i="1"/>
  <c r="E4153" i="1"/>
  <c r="E4152" i="1"/>
  <c r="E4151" i="1"/>
  <c r="E4150" i="1"/>
  <c r="E4141" i="1"/>
  <c r="E4137" i="1"/>
  <c r="C4136" i="1"/>
  <c r="C4139" i="1"/>
  <c r="C4141" i="1"/>
  <c r="C4142" i="1"/>
  <c r="E4134" i="1"/>
  <c r="E4133" i="1"/>
  <c r="E4132" i="1"/>
  <c r="E4131" i="1"/>
  <c r="E4122" i="1"/>
  <c r="E4118" i="1"/>
  <c r="E4124" i="1"/>
  <c r="E4126" i="1"/>
  <c r="E4128" i="1"/>
  <c r="C4117" i="1"/>
  <c r="C4120" i="1"/>
  <c r="C4122" i="1"/>
  <c r="C4123" i="1"/>
  <c r="E4115" i="1"/>
  <c r="E4114" i="1"/>
  <c r="E4113" i="1"/>
  <c r="E4112" i="1"/>
  <c r="E4103" i="1"/>
  <c r="E4099" i="1"/>
  <c r="C4098" i="1"/>
  <c r="C4101" i="1"/>
  <c r="C4103" i="1"/>
  <c r="E4096" i="1"/>
  <c r="E4095" i="1"/>
  <c r="E4094" i="1"/>
  <c r="E4093" i="1"/>
  <c r="E4062" i="1"/>
  <c r="E4068" i="1"/>
  <c r="E4070" i="1"/>
  <c r="E4072" i="1"/>
  <c r="C4061" i="1"/>
  <c r="C4064" i="1"/>
  <c r="C4068" i="1"/>
  <c r="C4070" i="1"/>
  <c r="E4059" i="1"/>
  <c r="E4058" i="1"/>
  <c r="E4057" i="1"/>
  <c r="E4056" i="1"/>
  <c r="E4081" i="1"/>
  <c r="E4087" i="1"/>
  <c r="E4089" i="1"/>
  <c r="E4091" i="1"/>
  <c r="C4080" i="1"/>
  <c r="C4083" i="1"/>
  <c r="C4087" i="1"/>
  <c r="C4089" i="1"/>
  <c r="E4078" i="1"/>
  <c r="E4077" i="1"/>
  <c r="E4076" i="1"/>
  <c r="E4075" i="1"/>
  <c r="E4044" i="1"/>
  <c r="E4050" i="1"/>
  <c r="E4052" i="1"/>
  <c r="E4054" i="1"/>
  <c r="C4043" i="1"/>
  <c r="C4046" i="1"/>
  <c r="C4050" i="1"/>
  <c r="E4041" i="1"/>
  <c r="E4040" i="1"/>
  <c r="E4039" i="1"/>
  <c r="E4038" i="1"/>
  <c r="E4024" i="1"/>
  <c r="E4030" i="1"/>
  <c r="E4032" i="1"/>
  <c r="E4034" i="1"/>
  <c r="C4023" i="1"/>
  <c r="C4026" i="1"/>
  <c r="C4028" i="1"/>
  <c r="E4021" i="1"/>
  <c r="E4020" i="1"/>
  <c r="E4019" i="1"/>
  <c r="E4018" i="1"/>
  <c r="E4003" i="1"/>
  <c r="E4009" i="1"/>
  <c r="E4011" i="1"/>
  <c r="E4013" i="1"/>
  <c r="C4002" i="1"/>
  <c r="C4005" i="1"/>
  <c r="C4007" i="1"/>
  <c r="C4009" i="1"/>
  <c r="E4000" i="1"/>
  <c r="E3999" i="1"/>
  <c r="E3998" i="1"/>
  <c r="E3997" i="1"/>
  <c r="E3984" i="1"/>
  <c r="E3990" i="1"/>
  <c r="E3992" i="1"/>
  <c r="E3994" i="1"/>
  <c r="C3983" i="1"/>
  <c r="C3986" i="1"/>
  <c r="C3988" i="1"/>
  <c r="C3990" i="1"/>
  <c r="E3981" i="1"/>
  <c r="E3980" i="1"/>
  <c r="E3979" i="1"/>
  <c r="E3978" i="1"/>
  <c r="E3965" i="1"/>
  <c r="E3971" i="1"/>
  <c r="E3973" i="1"/>
  <c r="E3975" i="1"/>
  <c r="C3964" i="1"/>
  <c r="C3967" i="1"/>
  <c r="C3969" i="1"/>
  <c r="C3971" i="1"/>
  <c r="E3962" i="1"/>
  <c r="E3961" i="1"/>
  <c r="E3960" i="1"/>
  <c r="E3959" i="1"/>
  <c r="E3945" i="1"/>
  <c r="E3951" i="1"/>
  <c r="E3953" i="1"/>
  <c r="E3955" i="1"/>
  <c r="C3944" i="1"/>
  <c r="C3947" i="1"/>
  <c r="C3949" i="1"/>
  <c r="E3942" i="1"/>
  <c r="E3941" i="1"/>
  <c r="E3940" i="1"/>
  <c r="E3939" i="1"/>
  <c r="E3926" i="1"/>
  <c r="E3932" i="1"/>
  <c r="E3934" i="1"/>
  <c r="E3936" i="1"/>
  <c r="C3925" i="1"/>
  <c r="C3928" i="1"/>
  <c r="C3930" i="1"/>
  <c r="C3936" i="1"/>
  <c r="E3923" i="1"/>
  <c r="E3922" i="1"/>
  <c r="E3921" i="1"/>
  <c r="G3922" i="1"/>
  <c r="G3925" i="1"/>
  <c r="E3920" i="1"/>
  <c r="E3852" i="1"/>
  <c r="E3858" i="1"/>
  <c r="E3860" i="1"/>
  <c r="E3862" i="1"/>
  <c r="C3851" i="1"/>
  <c r="C3854" i="1"/>
  <c r="C3856" i="1"/>
  <c r="E3849" i="1"/>
  <c r="E3848" i="1"/>
  <c r="E3847" i="1"/>
  <c r="E3846" i="1"/>
  <c r="E3870" i="1"/>
  <c r="E3876" i="1"/>
  <c r="E3878" i="1"/>
  <c r="E3880" i="1"/>
  <c r="C3869" i="1"/>
  <c r="C3872" i="1"/>
  <c r="C3874" i="1"/>
  <c r="E3867" i="1"/>
  <c r="E3866" i="1"/>
  <c r="E3865" i="1"/>
  <c r="E3864" i="1"/>
  <c r="E3889" i="1"/>
  <c r="E3895" i="1"/>
  <c r="E3897" i="1"/>
  <c r="E3899" i="1"/>
  <c r="C3888" i="1"/>
  <c r="C3891" i="1"/>
  <c r="C3893" i="1"/>
  <c r="C3895" i="1"/>
  <c r="E3886" i="1"/>
  <c r="E3885" i="1"/>
  <c r="E3884" i="1"/>
  <c r="E3883" i="1"/>
  <c r="E3907" i="1"/>
  <c r="E3913" i="1"/>
  <c r="E3915" i="1"/>
  <c r="E3917" i="1"/>
  <c r="C3906" i="1"/>
  <c r="C3909" i="1"/>
  <c r="C3911" i="1"/>
  <c r="E3904" i="1"/>
  <c r="E3903" i="1"/>
  <c r="E3902" i="1"/>
  <c r="E3901" i="1"/>
  <c r="E3840" i="1"/>
  <c r="E3833" i="1"/>
  <c r="E3839" i="1"/>
  <c r="E3841" i="1"/>
  <c r="E3843" i="1"/>
  <c r="C3832" i="1"/>
  <c r="C3835" i="1"/>
  <c r="C3837" i="1"/>
  <c r="C3839" i="1"/>
  <c r="E3830" i="1"/>
  <c r="E3829" i="1"/>
  <c r="E3828" i="1"/>
  <c r="E3827" i="1"/>
  <c r="E3821" i="1"/>
  <c r="E3814" i="1"/>
  <c r="E3820" i="1"/>
  <c r="E3822" i="1"/>
  <c r="E3824" i="1"/>
  <c r="C3813" i="1"/>
  <c r="C3816" i="1"/>
  <c r="C3818" i="1"/>
  <c r="E3811" i="1"/>
  <c r="E3810" i="1"/>
  <c r="E3809" i="1"/>
  <c r="E3808" i="1"/>
  <c r="E3802" i="1"/>
  <c r="E3795" i="1"/>
  <c r="E3801" i="1"/>
  <c r="C3794" i="1"/>
  <c r="C3797" i="1"/>
  <c r="C3799" i="1"/>
  <c r="C3801" i="1"/>
  <c r="E3792" i="1"/>
  <c r="E3791" i="1"/>
  <c r="E3790" i="1"/>
  <c r="E3789" i="1"/>
  <c r="E3783" i="1"/>
  <c r="E3776" i="1"/>
  <c r="E3782" i="1"/>
  <c r="C3775" i="1"/>
  <c r="C3778" i="1"/>
  <c r="C3780" i="1"/>
  <c r="C3782" i="1"/>
  <c r="E3773" i="1"/>
  <c r="E3772" i="1"/>
  <c r="E3771" i="1"/>
  <c r="E3770" i="1"/>
  <c r="E3762" i="1"/>
  <c r="E3755" i="1"/>
  <c r="E3761" i="1"/>
  <c r="C3754" i="1"/>
  <c r="C3757" i="1"/>
  <c r="C3759" i="1"/>
  <c r="E3752" i="1"/>
  <c r="E3751" i="1"/>
  <c r="E3750" i="1"/>
  <c r="E3749" i="1"/>
  <c r="E3743" i="1"/>
  <c r="E3736" i="1"/>
  <c r="E3742" i="1"/>
  <c r="E3744" i="1"/>
  <c r="E3746" i="1"/>
  <c r="C3735" i="1"/>
  <c r="C3738" i="1"/>
  <c r="C3740" i="1"/>
  <c r="C3742" i="1"/>
  <c r="E3733" i="1"/>
  <c r="E3732" i="1"/>
  <c r="E3731" i="1"/>
  <c r="E3730" i="1"/>
  <c r="B24" i="5"/>
  <c r="B26" i="5"/>
  <c r="D26" i="5"/>
  <c r="D3713" i="1"/>
  <c r="E3713" i="1"/>
  <c r="D3711" i="1"/>
  <c r="E3711" i="1"/>
  <c r="E3724" i="1"/>
  <c r="B12" i="5"/>
  <c r="D12" i="5"/>
  <c r="E3717" i="1"/>
  <c r="E3723" i="1"/>
  <c r="C3716" i="1"/>
  <c r="C3719" i="1"/>
  <c r="C3721" i="1"/>
  <c r="E3714" i="1"/>
  <c r="E3712" i="1"/>
  <c r="E3704" i="1"/>
  <c r="E3685" i="1"/>
  <c r="E3687" i="1"/>
  <c r="E3678" i="1"/>
  <c r="E3684" i="1"/>
  <c r="E3686" i="1"/>
  <c r="E3688" i="1"/>
  <c r="C3677" i="1"/>
  <c r="C3680" i="1"/>
  <c r="C3682" i="1"/>
  <c r="E3675" i="1"/>
  <c r="E3674" i="1"/>
  <c r="E3673" i="1"/>
  <c r="E3672" i="1"/>
  <c r="E3697" i="1"/>
  <c r="E3703" i="1"/>
  <c r="E3705" i="1"/>
  <c r="E3707" i="1"/>
  <c r="C3696" i="1"/>
  <c r="C3699" i="1"/>
  <c r="C3701" i="1"/>
  <c r="E3694" i="1"/>
  <c r="E3693" i="1"/>
  <c r="E3692" i="1"/>
  <c r="E3691" i="1"/>
  <c r="E3654" i="1"/>
  <c r="E3655" i="1"/>
  <c r="E3656" i="1"/>
  <c r="E3657" i="1"/>
  <c r="C3659" i="1"/>
  <c r="C3661" i="1"/>
  <c r="C3663" i="1"/>
  <c r="E3660" i="1"/>
  <c r="E3665" i="1"/>
  <c r="E3667" i="1"/>
  <c r="E3669" i="1"/>
  <c r="E3643" i="1"/>
  <c r="E3648" i="1"/>
  <c r="E3650" i="1"/>
  <c r="E3652" i="1"/>
  <c r="C3642" i="1"/>
  <c r="C3644" i="1"/>
  <c r="C3646" i="1"/>
  <c r="E3640" i="1"/>
  <c r="E3639" i="1"/>
  <c r="E3638" i="1"/>
  <c r="E3637" i="1"/>
  <c r="E3624" i="1"/>
  <c r="E3629" i="1"/>
  <c r="E3631" i="1"/>
  <c r="E3633" i="1"/>
  <c r="C3623" i="1"/>
  <c r="C3625" i="1"/>
  <c r="C3627" i="1"/>
  <c r="E3621" i="1"/>
  <c r="E3620" i="1"/>
  <c r="E3619" i="1"/>
  <c r="E3618" i="1"/>
  <c r="E3606" i="1"/>
  <c r="E3611" i="1"/>
  <c r="E3613" i="1"/>
  <c r="E3615" i="1"/>
  <c r="C3605" i="1"/>
  <c r="C3607" i="1"/>
  <c r="C3609" i="1"/>
  <c r="E3603" i="1"/>
  <c r="E3602" i="1"/>
  <c r="E3601" i="1"/>
  <c r="E3600" i="1"/>
  <c r="E3587" i="1"/>
  <c r="E3592" i="1"/>
  <c r="E3594" i="1"/>
  <c r="E3596" i="1"/>
  <c r="C3586" i="1"/>
  <c r="C3588" i="1"/>
  <c r="C3590" i="1"/>
  <c r="E3584" i="1"/>
  <c r="E3583" i="1"/>
  <c r="E3582" i="1"/>
  <c r="E3581" i="1"/>
  <c r="E3569" i="1"/>
  <c r="E3574" i="1"/>
  <c r="E3576" i="1"/>
  <c r="E3578" i="1"/>
  <c r="C3568" i="1"/>
  <c r="C3570" i="1"/>
  <c r="C3572" i="1"/>
  <c r="E3566" i="1"/>
  <c r="E3565" i="1"/>
  <c r="E3564" i="1"/>
  <c r="E3563" i="1"/>
  <c r="E3551" i="1"/>
  <c r="E3556" i="1"/>
  <c r="E3558" i="1"/>
  <c r="E3560" i="1"/>
  <c r="C3550" i="1"/>
  <c r="C3552" i="1"/>
  <c r="C3554" i="1"/>
  <c r="E3548" i="1"/>
  <c r="E3547" i="1"/>
  <c r="E3546" i="1"/>
  <c r="E3545" i="1"/>
  <c r="E3533" i="1"/>
  <c r="E3538" i="1"/>
  <c r="E3540" i="1"/>
  <c r="E3542" i="1"/>
  <c r="C3532" i="1"/>
  <c r="C3534" i="1"/>
  <c r="C3536" i="1"/>
  <c r="E3530" i="1"/>
  <c r="E3529" i="1"/>
  <c r="E3528" i="1"/>
  <c r="E3527" i="1"/>
  <c r="E3513" i="1"/>
  <c r="E3518" i="1"/>
  <c r="E3520" i="1"/>
  <c r="E3522" i="1"/>
  <c r="C3512" i="1"/>
  <c r="C3514" i="1"/>
  <c r="C3516" i="1"/>
  <c r="E3510" i="1"/>
  <c r="E3509" i="1"/>
  <c r="E3508" i="1"/>
  <c r="E3507" i="1"/>
  <c r="E3495" i="1"/>
  <c r="E3500" i="1"/>
  <c r="E3502" i="1"/>
  <c r="E3504" i="1"/>
  <c r="C3494" i="1"/>
  <c r="C3496" i="1"/>
  <c r="C3498" i="1"/>
  <c r="E3492" i="1"/>
  <c r="E3491" i="1"/>
  <c r="E3490" i="1"/>
  <c r="E3489" i="1"/>
  <c r="E3477" i="1"/>
  <c r="E3482" i="1"/>
  <c r="E3484" i="1"/>
  <c r="E3486" i="1"/>
  <c r="C3476" i="1"/>
  <c r="C3478" i="1"/>
  <c r="C3480" i="1"/>
  <c r="E3474" i="1"/>
  <c r="E3473" i="1"/>
  <c r="E3472" i="1"/>
  <c r="E3471" i="1"/>
  <c r="E3458" i="1"/>
  <c r="E3463" i="1"/>
  <c r="E3465" i="1"/>
  <c r="E3467" i="1"/>
  <c r="C3457" i="1"/>
  <c r="C3459" i="1"/>
  <c r="C3461" i="1"/>
  <c r="E3455" i="1"/>
  <c r="E3454" i="1"/>
  <c r="E3453" i="1"/>
  <c r="E3452" i="1"/>
  <c r="E3440" i="1"/>
  <c r="E3445" i="1"/>
  <c r="E3447" i="1"/>
  <c r="E3449" i="1"/>
  <c r="C3439" i="1"/>
  <c r="C3441" i="1"/>
  <c r="C3443" i="1"/>
  <c r="E3437" i="1"/>
  <c r="E3436" i="1"/>
  <c r="E3435" i="1"/>
  <c r="E3434" i="1"/>
  <c r="E3422" i="1"/>
  <c r="E3427" i="1"/>
  <c r="E3429" i="1"/>
  <c r="E3431" i="1"/>
  <c r="C3421" i="1"/>
  <c r="C3423" i="1"/>
  <c r="C3425" i="1"/>
  <c r="E3419" i="1"/>
  <c r="E3418" i="1"/>
  <c r="E3417" i="1"/>
  <c r="E3416" i="1"/>
  <c r="E3404" i="1"/>
  <c r="E3409" i="1"/>
  <c r="E3411" i="1"/>
  <c r="E3413" i="1"/>
  <c r="C3403" i="1"/>
  <c r="C3405" i="1"/>
  <c r="C3407" i="1"/>
  <c r="E3401" i="1"/>
  <c r="E3400" i="1"/>
  <c r="E3399" i="1"/>
  <c r="E3398" i="1"/>
  <c r="E3386" i="1"/>
  <c r="E3391" i="1"/>
  <c r="E3393" i="1"/>
  <c r="E3395" i="1"/>
  <c r="C3385" i="1"/>
  <c r="C3387" i="1"/>
  <c r="C3389" i="1"/>
  <c r="E3383" i="1"/>
  <c r="E3382" i="1"/>
  <c r="E3381" i="1"/>
  <c r="E3380" i="1"/>
  <c r="E3368" i="1"/>
  <c r="E3373" i="1"/>
  <c r="E3375" i="1"/>
  <c r="E3377" i="1"/>
  <c r="C3367" i="1"/>
  <c r="C3369" i="1"/>
  <c r="C3371" i="1"/>
  <c r="E3365" i="1"/>
  <c r="E3364" i="1"/>
  <c r="E3363" i="1"/>
  <c r="E3362" i="1"/>
  <c r="E3314" i="1"/>
  <c r="E3319" i="1"/>
  <c r="E3321" i="1"/>
  <c r="E3323" i="1"/>
  <c r="C3313" i="1"/>
  <c r="C3315" i="1"/>
  <c r="C3317" i="1"/>
  <c r="E3311" i="1"/>
  <c r="E3310" i="1"/>
  <c r="E3309" i="1"/>
  <c r="E3308" i="1"/>
  <c r="E3350" i="1"/>
  <c r="E3355" i="1"/>
  <c r="E3357" i="1"/>
  <c r="E3359" i="1"/>
  <c r="C3349" i="1"/>
  <c r="C3351" i="1"/>
  <c r="C3353" i="1"/>
  <c r="E3347" i="1"/>
  <c r="E3346" i="1"/>
  <c r="E3345" i="1"/>
  <c r="E3344" i="1"/>
  <c r="E3332" i="1"/>
  <c r="E3337" i="1"/>
  <c r="E3339" i="1"/>
  <c r="E3341" i="1"/>
  <c r="C3331" i="1"/>
  <c r="C3333" i="1"/>
  <c r="C3335" i="1"/>
  <c r="E3329" i="1"/>
  <c r="E3328" i="1"/>
  <c r="E3327" i="1"/>
  <c r="E3326" i="1"/>
  <c r="E3291" i="1"/>
  <c r="E3292" i="1"/>
  <c r="E3293" i="1"/>
  <c r="E3294" i="1"/>
  <c r="C3296" i="1"/>
  <c r="C3298" i="1"/>
  <c r="C3300" i="1"/>
  <c r="E3297" i="1"/>
  <c r="E3302" i="1"/>
  <c r="E3304" i="1"/>
  <c r="E3306" i="1"/>
  <c r="E3280" i="1"/>
  <c r="E3285" i="1"/>
  <c r="E3287" i="1"/>
  <c r="E3289" i="1"/>
  <c r="C3279" i="1"/>
  <c r="C3281" i="1"/>
  <c r="C3283" i="1"/>
  <c r="E3277" i="1"/>
  <c r="E3276" i="1"/>
  <c r="E3275" i="1"/>
  <c r="E3274" i="1"/>
  <c r="E3262" i="1"/>
  <c r="E3267" i="1"/>
  <c r="E3269" i="1"/>
  <c r="E3271" i="1"/>
  <c r="C3261" i="1"/>
  <c r="C3263" i="1"/>
  <c r="C3265" i="1"/>
  <c r="E3259" i="1"/>
  <c r="E3258" i="1"/>
  <c r="E3257" i="1"/>
  <c r="E3256" i="1"/>
  <c r="E3243" i="1"/>
  <c r="E3248" i="1"/>
  <c r="E3250" i="1"/>
  <c r="E3252" i="1"/>
  <c r="C3242" i="1"/>
  <c r="C3244" i="1"/>
  <c r="C3246" i="1"/>
  <c r="E3240" i="1"/>
  <c r="E3239" i="1"/>
  <c r="E3238" i="1"/>
  <c r="E3237" i="1"/>
  <c r="E3224" i="1"/>
  <c r="E3229" i="1"/>
  <c r="E3231" i="1"/>
  <c r="E3233" i="1"/>
  <c r="C3223" i="1"/>
  <c r="C3225" i="1"/>
  <c r="C3227" i="1"/>
  <c r="E3221" i="1"/>
  <c r="E3220" i="1"/>
  <c r="E3219" i="1"/>
  <c r="E3218" i="1"/>
  <c r="E3199" i="1"/>
  <c r="E3200" i="1"/>
  <c r="E3201" i="1"/>
  <c r="E3202" i="1"/>
  <c r="C3204" i="1"/>
  <c r="C3206" i="1"/>
  <c r="C3208" i="1"/>
  <c r="E3205" i="1"/>
  <c r="E3210" i="1"/>
  <c r="E3212" i="1"/>
  <c r="E3214" i="1"/>
  <c r="E3188" i="1"/>
  <c r="E3193" i="1"/>
  <c r="E3195" i="1"/>
  <c r="E3197" i="1"/>
  <c r="C3187" i="1"/>
  <c r="C3189" i="1"/>
  <c r="C3191" i="1"/>
  <c r="E3185" i="1"/>
  <c r="E3184" i="1"/>
  <c r="E3183" i="1"/>
  <c r="E3182" i="1"/>
  <c r="E3169" i="1"/>
  <c r="E3174" i="1"/>
  <c r="E3176" i="1"/>
  <c r="E3178" i="1"/>
  <c r="C3168" i="1"/>
  <c r="C3170" i="1"/>
  <c r="C3172" i="1"/>
  <c r="E3166" i="1"/>
  <c r="E3165" i="1"/>
  <c r="E3164" i="1"/>
  <c r="E3163" i="1"/>
  <c r="E3151" i="1"/>
  <c r="E3156" i="1"/>
  <c r="E3158" i="1"/>
  <c r="E3160" i="1"/>
  <c r="C3150" i="1"/>
  <c r="C3152" i="1"/>
  <c r="C3154" i="1"/>
  <c r="E3148" i="1"/>
  <c r="E3147" i="1"/>
  <c r="E3146" i="1"/>
  <c r="E3145" i="1"/>
  <c r="E3133" i="1"/>
  <c r="E3138" i="1"/>
  <c r="E3140" i="1"/>
  <c r="E3142" i="1"/>
  <c r="C3132" i="1"/>
  <c r="C3134" i="1"/>
  <c r="C3136" i="1"/>
  <c r="E3130" i="1"/>
  <c r="E3129" i="1"/>
  <c r="E3128" i="1"/>
  <c r="E3127" i="1"/>
  <c r="E3115" i="1"/>
  <c r="E3120" i="1"/>
  <c r="E3122" i="1"/>
  <c r="E3124" i="1"/>
  <c r="C3114" i="1"/>
  <c r="C3116" i="1"/>
  <c r="C3118" i="1"/>
  <c r="E3112" i="1"/>
  <c r="E3111" i="1"/>
  <c r="E3110" i="1"/>
  <c r="E3109" i="1"/>
  <c r="E3097" i="1"/>
  <c r="E3102" i="1"/>
  <c r="E3104" i="1"/>
  <c r="E3106" i="1"/>
  <c r="C3096" i="1"/>
  <c r="C3098" i="1"/>
  <c r="C3100" i="1"/>
  <c r="E3094" i="1"/>
  <c r="E3093" i="1"/>
  <c r="E3092" i="1"/>
  <c r="E3091" i="1"/>
  <c r="E3078" i="1"/>
  <c r="E3083" i="1"/>
  <c r="E3085" i="1"/>
  <c r="E3087" i="1"/>
  <c r="C3077" i="1"/>
  <c r="C3079" i="1"/>
  <c r="C3081" i="1"/>
  <c r="E3075" i="1"/>
  <c r="E3074" i="1"/>
  <c r="E3073" i="1"/>
  <c r="E3072" i="1"/>
  <c r="E3061" i="1"/>
  <c r="E3066" i="1"/>
  <c r="E3068" i="1"/>
  <c r="C3060" i="1"/>
  <c r="C3062" i="1"/>
  <c r="C3064" i="1"/>
  <c r="E3058" i="1"/>
  <c r="E3057" i="1"/>
  <c r="E3056" i="1"/>
  <c r="E3055" i="1"/>
  <c r="E3042" i="1"/>
  <c r="E3047" i="1"/>
  <c r="E3049" i="1"/>
  <c r="C3041" i="1"/>
  <c r="C3043" i="1"/>
  <c r="C3045" i="1"/>
  <c r="E3039" i="1"/>
  <c r="E3038" i="1"/>
  <c r="E3037" i="1"/>
  <c r="E3036" i="1"/>
  <c r="E3024" i="1"/>
  <c r="E3029" i="1"/>
  <c r="E3031" i="1"/>
  <c r="C3023" i="1"/>
  <c r="C3025" i="1"/>
  <c r="C3027" i="1"/>
  <c r="E3021" i="1"/>
  <c r="E3020" i="1"/>
  <c r="E3019" i="1"/>
  <c r="E3018" i="1"/>
  <c r="E3005" i="1"/>
  <c r="E3010" i="1"/>
  <c r="E3012" i="1"/>
  <c r="C3004" i="1"/>
  <c r="C3006" i="1"/>
  <c r="C3008" i="1"/>
  <c r="E3002" i="1"/>
  <c r="E3001" i="1"/>
  <c r="E3000" i="1"/>
  <c r="E2999" i="1"/>
  <c r="D2980" i="1"/>
  <c r="E2980" i="1"/>
  <c r="E2986" i="1"/>
  <c r="E2991" i="1"/>
  <c r="E2993" i="1"/>
  <c r="C2985" i="1"/>
  <c r="C2987" i="1"/>
  <c r="C2989" i="1"/>
  <c r="E2983" i="1"/>
  <c r="E2982" i="1"/>
  <c r="E2981" i="1"/>
  <c r="E2968" i="1"/>
  <c r="E2973" i="1"/>
  <c r="E2975" i="1"/>
  <c r="C2967" i="1"/>
  <c r="C2969" i="1"/>
  <c r="C2971" i="1"/>
  <c r="E2965" i="1"/>
  <c r="E2964" i="1"/>
  <c r="E2963" i="1"/>
  <c r="E2962" i="1"/>
  <c r="E2950" i="1"/>
  <c r="E2955" i="1"/>
  <c r="E2957" i="1"/>
  <c r="C2949" i="1"/>
  <c r="C2951" i="1"/>
  <c r="C2953" i="1"/>
  <c r="E2947" i="1"/>
  <c r="E2946" i="1"/>
  <c r="E2945" i="1"/>
  <c r="E2944" i="1"/>
  <c r="E2932" i="1"/>
  <c r="E2937" i="1"/>
  <c r="E2939" i="1"/>
  <c r="C2931" i="1"/>
  <c r="C2933" i="1"/>
  <c r="C2935" i="1"/>
  <c r="E2929" i="1"/>
  <c r="E2928" i="1"/>
  <c r="E2927" i="1"/>
  <c r="E2926" i="1"/>
  <c r="E2914" i="1"/>
  <c r="E2919" i="1"/>
  <c r="E2921" i="1"/>
  <c r="C2913" i="1"/>
  <c r="C2915" i="1"/>
  <c r="C2917" i="1"/>
  <c r="E2911" i="1"/>
  <c r="E2910" i="1"/>
  <c r="E2909" i="1"/>
  <c r="E2908" i="1"/>
  <c r="E2896" i="1"/>
  <c r="E2901" i="1"/>
  <c r="E2903" i="1"/>
  <c r="C2895" i="1"/>
  <c r="C2897" i="1"/>
  <c r="C2899" i="1"/>
  <c r="E2893" i="1"/>
  <c r="E2892" i="1"/>
  <c r="E2891" i="1"/>
  <c r="E2890" i="1"/>
  <c r="E2877" i="1"/>
  <c r="E2882" i="1"/>
  <c r="E2884" i="1"/>
  <c r="C2876" i="1"/>
  <c r="C2878" i="1"/>
  <c r="C2880" i="1"/>
  <c r="E2874" i="1"/>
  <c r="E2873" i="1"/>
  <c r="E2872" i="1"/>
  <c r="E2871" i="1"/>
  <c r="E2853" i="1"/>
  <c r="E2854" i="1"/>
  <c r="E2855" i="1"/>
  <c r="E2856" i="1"/>
  <c r="C2858" i="1"/>
  <c r="C2860" i="1"/>
  <c r="C2862" i="1"/>
  <c r="E2859" i="1"/>
  <c r="E2864" i="1"/>
  <c r="E2866" i="1"/>
  <c r="E2842" i="1"/>
  <c r="E2847" i="1"/>
  <c r="E2849" i="1"/>
  <c r="C2841" i="1"/>
  <c r="C2843" i="1"/>
  <c r="C2845" i="1"/>
  <c r="E2839" i="1"/>
  <c r="E2838" i="1"/>
  <c r="E2837" i="1"/>
  <c r="E2836" i="1"/>
  <c r="E2824" i="1"/>
  <c r="E2829" i="1"/>
  <c r="E2831" i="1"/>
  <c r="C2823" i="1"/>
  <c r="C2825" i="1"/>
  <c r="C2827" i="1"/>
  <c r="E2821" i="1"/>
  <c r="E2820" i="1"/>
  <c r="E2819" i="1"/>
  <c r="E2818" i="1"/>
  <c r="E2805" i="1"/>
  <c r="E2810" i="1"/>
  <c r="E2812" i="1"/>
  <c r="C2804" i="1"/>
  <c r="C2806" i="1"/>
  <c r="C2808" i="1"/>
  <c r="E2802" i="1"/>
  <c r="E2801" i="1"/>
  <c r="E2800" i="1"/>
  <c r="E2799" i="1"/>
  <c r="E2787" i="1"/>
  <c r="E2792" i="1"/>
  <c r="E2794" i="1"/>
  <c r="C2786" i="1"/>
  <c r="C2788" i="1"/>
  <c r="C2790" i="1"/>
  <c r="E2784" i="1"/>
  <c r="E2783" i="1"/>
  <c r="E2782" i="1"/>
  <c r="E2781" i="1"/>
  <c r="E2769" i="1"/>
  <c r="E2774" i="1"/>
  <c r="E2776" i="1"/>
  <c r="C2768" i="1"/>
  <c r="C2770" i="1"/>
  <c r="C2772" i="1"/>
  <c r="E2766" i="1"/>
  <c r="E2765" i="1"/>
  <c r="E2764" i="1"/>
  <c r="E2763" i="1"/>
  <c r="E2751" i="1"/>
  <c r="E2756" i="1"/>
  <c r="E2758" i="1"/>
  <c r="C2750" i="1"/>
  <c r="C2752" i="1"/>
  <c r="C2754" i="1"/>
  <c r="E2748" i="1"/>
  <c r="E2747" i="1"/>
  <c r="E2746" i="1"/>
  <c r="E2745" i="1"/>
  <c r="E2733" i="1"/>
  <c r="E2738" i="1"/>
  <c r="E2740" i="1"/>
  <c r="C2732" i="1"/>
  <c r="C2734" i="1"/>
  <c r="C2736" i="1"/>
  <c r="E2730" i="1"/>
  <c r="E2729" i="1"/>
  <c r="E2728" i="1"/>
  <c r="E2727" i="1"/>
  <c r="E2715" i="1"/>
  <c r="E2720" i="1"/>
  <c r="E2722" i="1"/>
  <c r="C2714" i="1"/>
  <c r="C2716" i="1"/>
  <c r="C2718" i="1"/>
  <c r="E2712" i="1"/>
  <c r="E2711" i="1"/>
  <c r="E2710" i="1"/>
  <c r="E2709" i="1"/>
  <c r="E2696" i="1"/>
  <c r="E2701" i="1"/>
  <c r="E2703" i="1"/>
  <c r="C2695" i="1"/>
  <c r="C2697" i="1"/>
  <c r="C2699" i="1"/>
  <c r="E2693" i="1"/>
  <c r="E2692" i="1"/>
  <c r="E2691" i="1"/>
  <c r="E2690" i="1"/>
  <c r="E2678" i="1"/>
  <c r="E2683" i="1"/>
  <c r="E2685" i="1"/>
  <c r="C2677" i="1"/>
  <c r="C2679" i="1"/>
  <c r="C2681" i="1"/>
  <c r="E2675" i="1"/>
  <c r="E2674" i="1"/>
  <c r="E2673" i="1"/>
  <c r="E2672" i="1"/>
  <c r="E2660" i="1"/>
  <c r="E2665" i="1"/>
  <c r="E2667" i="1"/>
  <c r="C2659" i="1"/>
  <c r="C2661" i="1"/>
  <c r="C2663" i="1"/>
  <c r="E2657" i="1"/>
  <c r="E2656" i="1"/>
  <c r="E2655" i="1"/>
  <c r="E2654" i="1"/>
  <c r="E2645" i="1"/>
  <c r="E2642" i="1"/>
  <c r="C2641" i="1"/>
  <c r="C2643" i="1"/>
  <c r="C2645" i="1"/>
  <c r="E2639" i="1"/>
  <c r="E2638" i="1"/>
  <c r="E2637" i="1"/>
  <c r="E2636" i="1"/>
  <c r="E2627" i="1"/>
  <c r="E2624" i="1"/>
  <c r="C2623" i="1"/>
  <c r="C2625" i="1"/>
  <c r="C2627" i="1"/>
  <c r="E2621" i="1"/>
  <c r="E2620" i="1"/>
  <c r="E2619" i="1"/>
  <c r="E2618" i="1"/>
  <c r="E2608" i="1"/>
  <c r="E2605" i="1"/>
  <c r="C2604" i="1"/>
  <c r="C2606" i="1"/>
  <c r="C2608" i="1"/>
  <c r="E2602" i="1"/>
  <c r="E2601" i="1"/>
  <c r="E2600" i="1"/>
  <c r="E2599" i="1"/>
  <c r="E2593" i="1"/>
  <c r="E2574" i="1"/>
  <c r="E2557" i="1"/>
  <c r="E2554" i="1"/>
  <c r="C2553" i="1"/>
  <c r="E2551" i="1"/>
  <c r="C2550" i="1"/>
  <c r="C2552" i="1"/>
  <c r="C2554" i="1"/>
  <c r="E2548" i="1"/>
  <c r="E2547" i="1"/>
  <c r="E2546" i="1"/>
  <c r="E2545" i="1"/>
  <c r="F2545" i="1"/>
  <c r="E2571" i="1"/>
  <c r="E2573" i="1"/>
  <c r="E2575" i="1"/>
  <c r="C2570" i="1"/>
  <c r="E2568" i="1"/>
  <c r="C2567" i="1"/>
  <c r="C2569" i="1"/>
  <c r="E2565" i="1"/>
  <c r="E2564" i="1"/>
  <c r="E2563" i="1"/>
  <c r="E2562" i="1"/>
  <c r="E2590" i="1"/>
  <c r="E2587" i="1"/>
  <c r="C2586" i="1"/>
  <c r="C2588" i="1"/>
  <c r="C2590" i="1"/>
  <c r="E2584" i="1"/>
  <c r="E2583" i="1"/>
  <c r="E2582" i="1"/>
  <c r="E2581" i="1"/>
  <c r="E2540" i="1"/>
  <c r="C2536" i="1"/>
  <c r="E2537" i="1"/>
  <c r="E2534" i="1"/>
  <c r="C2533" i="1"/>
  <c r="C2535" i="1"/>
  <c r="E2531" i="1"/>
  <c r="E2530" i="1"/>
  <c r="E2529" i="1"/>
  <c r="E2528" i="1"/>
  <c r="E2523" i="1"/>
  <c r="C2512" i="1"/>
  <c r="E2512" i="1"/>
  <c r="E2520" i="1"/>
  <c r="E2517" i="1"/>
  <c r="C2516" i="1"/>
  <c r="C2518" i="1"/>
  <c r="C2520" i="1"/>
  <c r="E2514" i="1"/>
  <c r="E2513" i="1"/>
  <c r="E2511" i="1"/>
  <c r="E2505" i="1"/>
  <c r="C2501" i="1"/>
  <c r="E2502" i="1"/>
  <c r="E2499" i="1"/>
  <c r="C2498" i="1"/>
  <c r="C2500" i="1"/>
  <c r="E2496" i="1"/>
  <c r="E2495" i="1"/>
  <c r="E2494" i="1"/>
  <c r="E2493" i="1"/>
  <c r="E2484" i="1"/>
  <c r="E2481" i="1"/>
  <c r="C2480" i="1"/>
  <c r="C2482" i="1"/>
  <c r="C2484" i="1"/>
  <c r="E2478" i="1"/>
  <c r="E2477" i="1"/>
  <c r="E2476" i="1"/>
  <c r="E2475" i="1"/>
  <c r="E2466" i="1"/>
  <c r="E2463" i="1"/>
  <c r="E2468" i="1"/>
  <c r="E2470" i="1"/>
  <c r="C2462" i="1"/>
  <c r="C2464" i="1"/>
  <c r="C2466" i="1"/>
  <c r="E2460" i="1"/>
  <c r="E2459" i="1"/>
  <c r="E2458" i="1"/>
  <c r="E2457" i="1"/>
  <c r="E2448" i="1"/>
  <c r="E2445" i="1"/>
  <c r="C2444" i="1"/>
  <c r="C2446" i="1"/>
  <c r="C2448" i="1"/>
  <c r="E2442" i="1"/>
  <c r="E2441" i="1"/>
  <c r="E2440" i="1"/>
  <c r="E2439" i="1"/>
  <c r="D2421" i="1"/>
  <c r="E2421" i="1"/>
  <c r="D2423" i="1"/>
  <c r="E2423" i="1"/>
  <c r="E2430" i="1"/>
  <c r="E2427" i="1"/>
  <c r="C2426" i="1"/>
  <c r="C2428" i="1"/>
  <c r="C2430" i="1"/>
  <c r="E2424" i="1"/>
  <c r="E2422" i="1"/>
  <c r="E2411" i="1"/>
  <c r="E2413" i="1"/>
  <c r="E2415" i="1"/>
  <c r="E2408" i="1"/>
  <c r="C2407" i="1"/>
  <c r="C2409" i="1"/>
  <c r="C2411" i="1"/>
  <c r="E2405" i="1"/>
  <c r="E2404" i="1"/>
  <c r="E2403" i="1"/>
  <c r="E2402" i="1"/>
  <c r="E2394" i="1"/>
  <c r="E2391" i="1"/>
  <c r="C2390" i="1"/>
  <c r="C2392" i="1"/>
  <c r="C2394" i="1"/>
  <c r="E2388" i="1"/>
  <c r="E2387" i="1"/>
  <c r="E2386" i="1"/>
  <c r="E2385" i="1"/>
  <c r="E2378" i="1"/>
  <c r="E2377" i="1"/>
  <c r="E2374" i="1"/>
  <c r="C2373" i="1"/>
  <c r="C2375" i="1"/>
  <c r="C2377" i="1"/>
  <c r="E2371" i="1"/>
  <c r="E2370" i="1"/>
  <c r="E2369" i="1"/>
  <c r="E2368" i="1"/>
  <c r="E2360" i="1"/>
  <c r="E2359" i="1"/>
  <c r="E2356" i="1"/>
  <c r="C2355" i="1"/>
  <c r="C2357" i="1"/>
  <c r="C2359" i="1"/>
  <c r="E2353" i="1"/>
  <c r="E2352" i="1"/>
  <c r="E2351" i="1"/>
  <c r="E2350" i="1"/>
  <c r="E2338" i="1"/>
  <c r="E2343" i="1"/>
  <c r="E2345" i="1"/>
  <c r="C2337" i="1"/>
  <c r="C2339" i="1"/>
  <c r="C2341" i="1"/>
  <c r="E2333" i="1"/>
  <c r="E2334" i="1"/>
  <c r="E2335" i="1"/>
  <c r="E2332" i="1"/>
  <c r="G2325" i="1"/>
  <c r="E2320" i="1"/>
  <c r="E2325" i="1"/>
  <c r="E2327" i="1"/>
  <c r="C2319" i="1"/>
  <c r="C2321" i="1"/>
  <c r="C2323" i="1"/>
  <c r="E2328" i="1"/>
  <c r="E2329" i="1"/>
  <c r="E2317" i="1"/>
  <c r="E2316" i="1"/>
  <c r="E2315" i="1"/>
  <c r="E2314" i="1"/>
  <c r="G2307" i="1"/>
  <c r="E2302" i="1"/>
  <c r="E2307" i="1"/>
  <c r="E2309" i="1"/>
  <c r="C2301" i="1"/>
  <c r="C2303" i="1"/>
  <c r="C2305" i="1"/>
  <c r="E2310" i="1"/>
  <c r="E2299" i="1"/>
  <c r="E2298" i="1"/>
  <c r="E2297" i="1"/>
  <c r="E2296" i="1"/>
  <c r="F2298" i="1"/>
  <c r="G2289" i="1"/>
  <c r="E2284" i="1"/>
  <c r="E2289" i="1"/>
  <c r="E2291" i="1"/>
  <c r="C2283" i="1"/>
  <c r="C2285" i="1"/>
  <c r="C2287" i="1"/>
  <c r="E2292" i="1"/>
  <c r="E2281" i="1"/>
  <c r="E2280" i="1"/>
  <c r="E2279" i="1"/>
  <c r="E2278" i="1"/>
  <c r="F2280" i="1"/>
  <c r="G2272" i="1"/>
  <c r="E2267" i="1"/>
  <c r="E2272" i="1"/>
  <c r="E2274" i="1"/>
  <c r="E2276" i="1"/>
  <c r="C2266" i="1"/>
  <c r="C2268" i="1"/>
  <c r="C2270" i="1"/>
  <c r="E2275" i="1"/>
  <c r="E2264" i="1"/>
  <c r="E2263" i="1"/>
  <c r="E2262" i="1"/>
  <c r="E2261" i="1"/>
  <c r="G2255" i="1"/>
  <c r="E2250" i="1"/>
  <c r="E2255" i="1"/>
  <c r="E2257" i="1"/>
  <c r="C2249" i="1"/>
  <c r="C2251" i="1"/>
  <c r="C2253" i="1"/>
  <c r="E2258" i="1"/>
  <c r="E2247" i="1"/>
  <c r="E2246" i="1"/>
  <c r="E2245" i="1"/>
  <c r="E2244" i="1"/>
  <c r="F2246" i="1"/>
  <c r="G2237" i="1"/>
  <c r="E2232" i="1"/>
  <c r="E2237" i="1"/>
  <c r="E2239" i="1"/>
  <c r="C2231" i="1"/>
  <c r="C2233" i="1"/>
  <c r="C2235" i="1"/>
  <c r="E2240" i="1"/>
  <c r="E2229" i="1"/>
  <c r="E2228" i="1"/>
  <c r="E2227" i="1"/>
  <c r="E2226" i="1"/>
  <c r="G2219" i="1"/>
  <c r="E2214" i="1"/>
  <c r="E2219" i="1"/>
  <c r="E2221" i="1"/>
  <c r="C2213" i="1"/>
  <c r="C2215" i="1"/>
  <c r="C2217" i="1"/>
  <c r="E2222" i="1"/>
  <c r="E2211" i="1"/>
  <c r="E2210" i="1"/>
  <c r="E2209" i="1"/>
  <c r="E2208" i="1"/>
  <c r="F2210" i="1"/>
  <c r="G2185" i="1"/>
  <c r="E2180" i="1"/>
  <c r="E2185" i="1"/>
  <c r="E2187" i="1"/>
  <c r="C2179" i="1"/>
  <c r="C2181" i="1"/>
  <c r="C2183" i="1"/>
  <c r="E2188" i="1"/>
  <c r="E2177" i="1"/>
  <c r="E2176" i="1"/>
  <c r="E2175" i="1"/>
  <c r="E2174" i="1"/>
  <c r="G2202" i="1"/>
  <c r="E2197" i="1"/>
  <c r="E2202" i="1"/>
  <c r="E2204" i="1"/>
  <c r="C2196" i="1"/>
  <c r="C2198" i="1"/>
  <c r="C2200" i="1"/>
  <c r="E2205" i="1"/>
  <c r="E2194" i="1"/>
  <c r="E2193" i="1"/>
  <c r="E2192" i="1"/>
  <c r="E2191" i="1"/>
  <c r="G2168" i="1"/>
  <c r="E2160" i="1"/>
  <c r="E2159" i="1"/>
  <c r="E2158" i="1"/>
  <c r="C2162" i="1"/>
  <c r="C2164" i="1"/>
  <c r="C2166" i="1"/>
  <c r="E2171" i="1"/>
  <c r="G2150" i="1"/>
  <c r="E2142" i="1"/>
  <c r="C2141" i="1"/>
  <c r="E2141" i="1"/>
  <c r="E2140" i="1"/>
  <c r="C2139" i="1"/>
  <c r="C2144" i="1"/>
  <c r="C2146" i="1"/>
  <c r="C2148" i="1"/>
  <c r="G2132" i="1"/>
  <c r="E2127" i="1"/>
  <c r="E2132" i="1"/>
  <c r="E2134" i="1"/>
  <c r="E2136" i="1"/>
  <c r="C2126" i="1"/>
  <c r="C2128" i="1"/>
  <c r="C2130" i="1"/>
  <c r="E2124" i="1"/>
  <c r="E2123" i="1"/>
  <c r="E2122" i="1"/>
  <c r="E2121" i="1"/>
  <c r="F2123" i="1"/>
  <c r="G2114" i="1"/>
  <c r="E2109" i="1"/>
  <c r="E2114" i="1"/>
  <c r="E2116" i="1"/>
  <c r="E2118" i="1"/>
  <c r="C2108" i="1"/>
  <c r="C2110" i="1"/>
  <c r="C2112" i="1"/>
  <c r="E2106" i="1"/>
  <c r="E2105" i="1"/>
  <c r="E2104" i="1"/>
  <c r="E2103" i="1"/>
  <c r="E2097" i="1"/>
  <c r="G2094" i="1"/>
  <c r="E2089" i="1"/>
  <c r="E2094" i="1"/>
  <c r="E2096" i="1"/>
  <c r="E2098" i="1"/>
  <c r="E2099" i="1"/>
  <c r="C2088" i="1"/>
  <c r="C2090" i="1"/>
  <c r="C2092" i="1"/>
  <c r="E2086" i="1"/>
  <c r="E2085" i="1"/>
  <c r="E2084" i="1"/>
  <c r="E2083" i="1"/>
  <c r="D2064" i="1"/>
  <c r="E2064" i="1"/>
  <c r="F2066" i="1"/>
  <c r="E2078" i="1"/>
  <c r="G2075" i="1"/>
  <c r="E2070" i="1"/>
  <c r="E2075" i="1"/>
  <c r="E2077" i="1"/>
  <c r="E2079" i="1"/>
  <c r="E2080" i="1"/>
  <c r="C2069" i="1"/>
  <c r="C2071" i="1"/>
  <c r="C2073" i="1"/>
  <c r="C2075" i="1"/>
  <c r="E2067" i="1"/>
  <c r="E2066" i="1"/>
  <c r="E2065" i="1"/>
  <c r="E2060" i="1"/>
  <c r="D2046" i="1"/>
  <c r="E2046" i="1"/>
  <c r="D2048" i="1"/>
  <c r="E2048" i="1"/>
  <c r="E2047" i="1"/>
  <c r="E2049" i="1"/>
  <c r="C2051" i="1"/>
  <c r="E2052" i="1"/>
  <c r="E2057" i="1"/>
  <c r="E2059" i="1"/>
  <c r="E2061" i="1"/>
  <c r="E2062" i="1"/>
  <c r="C2053" i="1"/>
  <c r="C2055" i="1"/>
  <c r="C2057" i="1"/>
  <c r="G2057" i="1"/>
  <c r="G2039" i="1"/>
  <c r="E2034" i="1"/>
  <c r="E2039" i="1"/>
  <c r="E2041" i="1"/>
  <c r="C2033" i="1"/>
  <c r="C2035" i="1"/>
  <c r="C2037" i="1"/>
  <c r="E2031" i="1"/>
  <c r="E2030" i="1"/>
  <c r="E2029" i="1"/>
  <c r="E2028" i="1"/>
  <c r="F2030" i="1"/>
  <c r="G2021" i="1"/>
  <c r="E2016" i="1"/>
  <c r="E2021" i="1"/>
  <c r="E2023" i="1"/>
  <c r="E2025" i="1"/>
  <c r="C2015" i="1"/>
  <c r="C2017" i="1"/>
  <c r="C2019" i="1"/>
  <c r="E2013" i="1"/>
  <c r="E2012" i="1"/>
  <c r="E2011" i="1"/>
  <c r="E2010" i="1"/>
  <c r="G2003" i="1"/>
  <c r="E1998" i="1"/>
  <c r="E2003" i="1"/>
  <c r="E2005" i="1"/>
  <c r="E2007" i="1"/>
  <c r="C1997" i="1"/>
  <c r="C1999" i="1"/>
  <c r="C2001" i="1"/>
  <c r="E1995" i="1"/>
  <c r="E1994" i="1"/>
  <c r="E1993" i="1"/>
  <c r="E1992" i="1"/>
  <c r="F1994" i="1"/>
  <c r="G1985" i="1"/>
  <c r="E1980" i="1"/>
  <c r="E1985" i="1"/>
  <c r="E1987" i="1"/>
  <c r="E1989" i="1"/>
  <c r="C1979" i="1"/>
  <c r="C1981" i="1"/>
  <c r="C1983" i="1"/>
  <c r="E1977" i="1"/>
  <c r="E1976" i="1"/>
  <c r="E1975" i="1"/>
  <c r="E1974" i="1"/>
  <c r="G1965" i="1"/>
  <c r="E1960" i="1"/>
  <c r="E1965" i="1"/>
  <c r="E1967" i="1"/>
  <c r="E1969" i="1"/>
  <c r="C1959" i="1"/>
  <c r="C1961" i="1"/>
  <c r="C1963" i="1"/>
  <c r="E1957" i="1"/>
  <c r="E1956" i="1"/>
  <c r="E1955" i="1"/>
  <c r="E1954" i="1"/>
  <c r="G1947" i="1"/>
  <c r="E1942" i="1"/>
  <c r="E1947" i="1"/>
  <c r="E1949" i="1"/>
  <c r="E1951" i="1"/>
  <c r="C1941" i="1"/>
  <c r="C1943" i="1"/>
  <c r="C1945" i="1"/>
  <c r="E1939" i="1"/>
  <c r="E1938" i="1"/>
  <c r="E1937" i="1"/>
  <c r="E1936" i="1"/>
  <c r="G1929" i="1"/>
  <c r="E1924" i="1"/>
  <c r="E1929" i="1"/>
  <c r="E1931" i="1"/>
  <c r="E1933" i="1"/>
  <c r="C1923" i="1"/>
  <c r="C1925" i="1"/>
  <c r="C1927" i="1"/>
  <c r="E1921" i="1"/>
  <c r="E1920" i="1"/>
  <c r="E1919" i="1"/>
  <c r="E1918" i="1"/>
  <c r="G1911" i="1"/>
  <c r="E1906" i="1"/>
  <c r="E1911" i="1"/>
  <c r="E1913" i="1"/>
  <c r="E1915" i="1"/>
  <c r="C1905" i="1"/>
  <c r="C1907" i="1"/>
  <c r="C1909" i="1"/>
  <c r="E1903" i="1"/>
  <c r="E1902" i="1"/>
  <c r="E1901" i="1"/>
  <c r="E1900" i="1"/>
  <c r="G1894" i="1"/>
  <c r="E1889" i="1"/>
  <c r="E1894" i="1"/>
  <c r="E1896" i="1"/>
  <c r="E1898" i="1"/>
  <c r="C1888" i="1"/>
  <c r="C1890" i="1"/>
  <c r="C1892" i="1"/>
  <c r="E1886" i="1"/>
  <c r="E1885" i="1"/>
  <c r="E1884" i="1"/>
  <c r="E1883" i="1"/>
  <c r="G1876" i="1"/>
  <c r="E1871" i="1"/>
  <c r="E1876" i="1"/>
  <c r="E1878" i="1"/>
  <c r="E1880" i="1"/>
  <c r="C1870" i="1"/>
  <c r="C1872" i="1"/>
  <c r="C1874" i="1"/>
  <c r="E1868" i="1"/>
  <c r="E1867" i="1"/>
  <c r="E1866" i="1"/>
  <c r="E1865" i="1"/>
  <c r="G1858" i="1"/>
  <c r="E1853" i="1"/>
  <c r="E1858" i="1"/>
  <c r="E1860" i="1"/>
  <c r="E1862" i="1"/>
  <c r="C1852" i="1"/>
  <c r="C1854" i="1"/>
  <c r="C1856" i="1"/>
  <c r="E1850" i="1"/>
  <c r="E1849" i="1"/>
  <c r="E1848" i="1"/>
  <c r="E1847" i="1"/>
  <c r="G1840" i="1"/>
  <c r="E1835" i="1"/>
  <c r="E1840" i="1"/>
  <c r="E1842" i="1"/>
  <c r="E1844" i="1"/>
  <c r="C1834" i="1"/>
  <c r="C1836" i="1"/>
  <c r="C1838" i="1"/>
  <c r="E1832" i="1"/>
  <c r="E1831" i="1"/>
  <c r="E1830" i="1"/>
  <c r="E1829" i="1"/>
  <c r="G1822" i="1"/>
  <c r="E1817" i="1"/>
  <c r="E1822" i="1"/>
  <c r="E1824" i="1"/>
  <c r="E1826" i="1"/>
  <c r="C1816" i="1"/>
  <c r="C1818" i="1"/>
  <c r="C1820" i="1"/>
  <c r="C1822" i="1"/>
  <c r="E1814" i="1"/>
  <c r="E1813" i="1"/>
  <c r="E1812" i="1"/>
  <c r="E1811" i="1"/>
  <c r="G1803" i="1"/>
  <c r="E1798" i="1"/>
  <c r="E1803" i="1"/>
  <c r="E1805" i="1"/>
  <c r="E1807" i="1"/>
  <c r="C1797" i="1"/>
  <c r="C1799" i="1"/>
  <c r="C1801" i="1"/>
  <c r="C1803" i="1"/>
  <c r="E1795" i="1"/>
  <c r="E1794" i="1"/>
  <c r="E1793" i="1"/>
  <c r="E1792" i="1"/>
  <c r="G1785" i="1"/>
  <c r="E1780" i="1"/>
  <c r="E1785" i="1"/>
  <c r="E1787" i="1"/>
  <c r="E1789" i="1"/>
  <c r="C1779" i="1"/>
  <c r="C1781" i="1"/>
  <c r="C1783" i="1"/>
  <c r="C1785" i="1"/>
  <c r="E1777" i="1"/>
  <c r="E1776" i="1"/>
  <c r="E1775" i="1"/>
  <c r="E1774" i="1"/>
  <c r="G1766" i="1"/>
  <c r="E1761" i="1"/>
  <c r="E1766" i="1"/>
  <c r="E1768" i="1"/>
  <c r="E1770" i="1"/>
  <c r="C1760" i="1"/>
  <c r="C1762" i="1"/>
  <c r="C1764" i="1"/>
  <c r="C1766" i="1"/>
  <c r="E1758" i="1"/>
  <c r="E1757" i="1"/>
  <c r="E1756" i="1"/>
  <c r="E1755" i="1"/>
  <c r="G1748" i="1"/>
  <c r="E1743" i="1"/>
  <c r="E1748" i="1"/>
  <c r="E1750" i="1"/>
  <c r="E1752" i="1"/>
  <c r="C1742" i="1"/>
  <c r="C1744" i="1"/>
  <c r="C1746" i="1"/>
  <c r="C1748" i="1"/>
  <c r="E1740" i="1"/>
  <c r="E1739" i="1"/>
  <c r="E1738" i="1"/>
  <c r="E1737" i="1"/>
  <c r="G1730" i="1"/>
  <c r="E1725" i="1"/>
  <c r="E1730" i="1"/>
  <c r="E1732" i="1"/>
  <c r="E1734" i="1"/>
  <c r="C1724" i="1"/>
  <c r="C1726" i="1"/>
  <c r="C1728" i="1"/>
  <c r="C1730" i="1"/>
  <c r="E1722" i="1"/>
  <c r="E1721" i="1"/>
  <c r="E1720" i="1"/>
  <c r="E1719" i="1"/>
  <c r="G1711" i="1"/>
  <c r="E1706" i="1"/>
  <c r="E1711" i="1"/>
  <c r="E1713" i="1"/>
  <c r="E1715" i="1"/>
  <c r="C1705" i="1"/>
  <c r="C1707" i="1"/>
  <c r="C1709" i="1"/>
  <c r="C1711" i="1"/>
  <c r="E1703" i="1"/>
  <c r="E1702" i="1"/>
  <c r="E1701" i="1"/>
  <c r="E1700" i="1"/>
  <c r="G1693" i="1"/>
  <c r="E1688" i="1"/>
  <c r="E1693" i="1"/>
  <c r="E1695" i="1"/>
  <c r="E1697" i="1"/>
  <c r="C1687" i="1"/>
  <c r="C1689" i="1"/>
  <c r="C1691" i="1"/>
  <c r="C1693" i="1"/>
  <c r="E1685" i="1"/>
  <c r="E1684" i="1"/>
  <c r="E1683" i="1"/>
  <c r="E1682" i="1"/>
  <c r="E1675" i="1"/>
  <c r="G1676" i="1"/>
  <c r="E1671" i="1"/>
  <c r="E1676" i="1"/>
  <c r="E1678" i="1"/>
  <c r="E1680" i="1"/>
  <c r="C1670" i="1"/>
  <c r="C1672" i="1"/>
  <c r="C1674" i="1"/>
  <c r="C1676" i="1"/>
  <c r="E1668" i="1"/>
  <c r="E1667" i="1"/>
  <c r="E1666" i="1"/>
  <c r="E1665" i="1"/>
  <c r="G1666" i="1"/>
  <c r="G1658" i="1"/>
  <c r="E1653" i="1"/>
  <c r="E1658" i="1"/>
  <c r="E1660" i="1"/>
  <c r="E1662" i="1"/>
  <c r="C1652" i="1"/>
  <c r="C1654" i="1"/>
  <c r="C1656" i="1"/>
  <c r="C1658" i="1"/>
  <c r="E1650" i="1"/>
  <c r="E1649" i="1"/>
  <c r="E1648" i="1"/>
  <c r="E1647" i="1"/>
  <c r="G1648" i="1"/>
  <c r="G1640" i="1"/>
  <c r="E1635" i="1"/>
  <c r="E1640" i="1"/>
  <c r="E1642" i="1"/>
  <c r="C1634" i="1"/>
  <c r="C1636" i="1"/>
  <c r="C1638" i="1"/>
  <c r="C1640" i="1"/>
  <c r="E1632" i="1"/>
  <c r="E1631" i="1"/>
  <c r="E1630" i="1"/>
  <c r="E1629" i="1"/>
  <c r="G1630" i="1"/>
  <c r="G1622" i="1"/>
  <c r="E1617" i="1"/>
  <c r="E1622" i="1"/>
  <c r="E1624" i="1"/>
  <c r="C1616" i="1"/>
  <c r="C1618" i="1"/>
  <c r="C1620" i="1"/>
  <c r="C1622" i="1"/>
  <c r="E1614" i="1"/>
  <c r="E1613" i="1"/>
  <c r="E1612" i="1"/>
  <c r="E1611" i="1"/>
  <c r="G1612" i="1"/>
  <c r="G1603" i="1"/>
  <c r="E1598" i="1"/>
  <c r="E1603" i="1"/>
  <c r="E1605" i="1"/>
  <c r="C1597" i="1"/>
  <c r="C1599" i="1"/>
  <c r="C1601" i="1"/>
  <c r="C1603" i="1"/>
  <c r="E1595" i="1"/>
  <c r="E1594" i="1"/>
  <c r="E1593" i="1"/>
  <c r="E1592" i="1"/>
  <c r="G1593" i="1"/>
  <c r="G1584" i="1"/>
  <c r="E1579" i="1"/>
  <c r="E1584" i="1"/>
  <c r="E1586" i="1"/>
  <c r="C1578" i="1"/>
  <c r="C1580" i="1"/>
  <c r="C1582" i="1"/>
  <c r="C1584" i="1"/>
  <c r="E1576" i="1"/>
  <c r="E1575" i="1"/>
  <c r="E1574" i="1"/>
  <c r="E1573" i="1"/>
  <c r="G1574" i="1"/>
  <c r="G1566" i="1"/>
  <c r="E1561" i="1"/>
  <c r="E1566" i="1"/>
  <c r="E1568" i="1"/>
  <c r="E1570" i="1"/>
  <c r="C1560" i="1"/>
  <c r="C1562" i="1"/>
  <c r="C1564" i="1"/>
  <c r="C1566" i="1"/>
  <c r="E1558" i="1"/>
  <c r="E1557" i="1"/>
  <c r="E1556" i="1"/>
  <c r="E1555" i="1"/>
  <c r="G1556" i="1"/>
  <c r="G1549" i="1"/>
  <c r="E1544" i="1"/>
  <c r="E1549" i="1"/>
  <c r="E1551" i="1"/>
  <c r="E1553" i="1"/>
  <c r="C1543" i="1"/>
  <c r="C1545" i="1"/>
  <c r="C1547" i="1"/>
  <c r="C1549" i="1"/>
  <c r="E1541" i="1"/>
  <c r="E1540" i="1"/>
  <c r="E1539" i="1"/>
  <c r="E1538" i="1"/>
  <c r="G1539" i="1"/>
  <c r="G1530" i="1"/>
  <c r="E1525" i="1"/>
  <c r="E1530" i="1"/>
  <c r="E1532" i="1"/>
  <c r="E1534" i="1"/>
  <c r="C1524" i="1"/>
  <c r="C1526" i="1"/>
  <c r="C1528" i="1"/>
  <c r="C1530" i="1"/>
  <c r="E1522" i="1"/>
  <c r="E1521" i="1"/>
  <c r="E1520" i="1"/>
  <c r="E1519" i="1"/>
  <c r="G1520" i="1"/>
  <c r="G1512" i="1"/>
  <c r="E1507" i="1"/>
  <c r="E1512" i="1"/>
  <c r="E1514" i="1"/>
  <c r="E1516" i="1"/>
  <c r="C1506" i="1"/>
  <c r="C1508" i="1"/>
  <c r="C1510" i="1"/>
  <c r="C1512" i="1"/>
  <c r="E1504" i="1"/>
  <c r="E1503" i="1"/>
  <c r="E1502" i="1"/>
  <c r="E1501" i="1"/>
  <c r="G1502" i="1"/>
  <c r="G1495" i="1"/>
  <c r="E1490" i="1"/>
  <c r="E1495" i="1"/>
  <c r="E1497" i="1"/>
  <c r="E1499" i="1"/>
  <c r="C1489" i="1"/>
  <c r="C1491" i="1"/>
  <c r="C1493" i="1"/>
  <c r="C1495" i="1"/>
  <c r="E1487" i="1"/>
  <c r="E1486" i="1"/>
  <c r="E1485" i="1"/>
  <c r="E1484" i="1"/>
  <c r="G1485" i="1"/>
  <c r="G1475" i="1"/>
  <c r="E1470" i="1"/>
  <c r="E1475" i="1"/>
  <c r="E1477" i="1"/>
  <c r="E1479" i="1"/>
  <c r="C1469" i="1"/>
  <c r="C1471" i="1"/>
  <c r="C1473" i="1"/>
  <c r="C1475" i="1"/>
  <c r="E1467" i="1"/>
  <c r="E1466" i="1"/>
  <c r="E1465" i="1"/>
  <c r="E1464" i="1"/>
  <c r="G1465" i="1"/>
  <c r="G1456" i="1"/>
  <c r="E1451" i="1"/>
  <c r="E1456" i="1"/>
  <c r="E1458" i="1"/>
  <c r="E1460" i="1"/>
  <c r="C1450" i="1"/>
  <c r="C1452" i="1"/>
  <c r="C1454" i="1"/>
  <c r="C1456" i="1"/>
  <c r="E1448" i="1"/>
  <c r="E1447" i="1"/>
  <c r="E1446" i="1"/>
  <c r="E1445" i="1"/>
  <c r="E1433" i="1"/>
  <c r="E1438" i="1"/>
  <c r="E1440" i="1"/>
  <c r="E1442" i="1"/>
  <c r="G1438" i="1"/>
  <c r="C1432" i="1"/>
  <c r="C1434" i="1"/>
  <c r="C1436" i="1"/>
  <c r="C1438" i="1"/>
  <c r="E1430" i="1"/>
  <c r="E1429" i="1"/>
  <c r="E1428" i="1"/>
  <c r="E1427" i="1"/>
  <c r="G1421" i="1"/>
  <c r="C1415" i="1"/>
  <c r="E1416" i="1"/>
  <c r="E1421" i="1"/>
  <c r="E1423" i="1"/>
  <c r="E1425" i="1"/>
  <c r="E1413" i="1"/>
  <c r="E1412" i="1"/>
  <c r="E1411" i="1"/>
  <c r="E1410" i="1"/>
  <c r="G1403" i="1"/>
  <c r="C1397" i="1"/>
  <c r="E1398" i="1"/>
  <c r="E1403" i="1"/>
  <c r="E1405" i="1"/>
  <c r="E1407" i="1"/>
  <c r="E1395" i="1"/>
  <c r="E1394" i="1"/>
  <c r="E1393" i="1"/>
  <c r="E1392" i="1"/>
  <c r="G1386" i="1"/>
  <c r="C1380" i="1"/>
  <c r="C1382" i="1"/>
  <c r="C1384" i="1"/>
  <c r="C1386" i="1"/>
  <c r="E1390" i="1"/>
  <c r="E1378" i="1"/>
  <c r="E1377" i="1"/>
  <c r="E1376" i="1"/>
  <c r="E1375" i="1"/>
  <c r="G1368" i="1"/>
  <c r="C1362" i="1"/>
  <c r="E1363" i="1"/>
  <c r="E1368" i="1"/>
  <c r="E1370" i="1"/>
  <c r="E1372" i="1"/>
  <c r="E1360" i="1"/>
  <c r="E1359" i="1"/>
  <c r="E1358" i="1"/>
  <c r="E1357" i="1"/>
  <c r="G1351" i="1"/>
  <c r="C1345" i="1"/>
  <c r="E1343" i="1"/>
  <c r="E1342" i="1"/>
  <c r="E1341" i="1"/>
  <c r="E1340" i="1"/>
  <c r="G1334" i="1"/>
  <c r="C1328" i="1"/>
  <c r="E1329" i="1"/>
  <c r="E1334" i="1"/>
  <c r="E1336" i="1"/>
  <c r="E1338" i="1"/>
  <c r="E1326" i="1"/>
  <c r="E1325" i="1"/>
  <c r="E1324" i="1"/>
  <c r="E1323" i="1"/>
  <c r="F1324" i="1"/>
  <c r="F1325" i="1"/>
  <c r="E1294" i="1"/>
  <c r="E1291" i="1"/>
  <c r="E1297" i="1"/>
  <c r="E1301" i="1"/>
  <c r="F1300" i="1"/>
  <c r="F1307" i="1"/>
  <c r="G1316" i="1"/>
  <c r="C1310" i="1"/>
  <c r="C1312" i="1"/>
  <c r="C1314" i="1"/>
  <c r="C1316" i="1"/>
  <c r="E1311" i="1"/>
  <c r="E1316" i="1"/>
  <c r="E1318" i="1"/>
  <c r="E1320" i="1"/>
  <c r="E1308" i="1"/>
  <c r="E1307" i="1"/>
  <c r="E1306" i="1"/>
  <c r="E1305" i="1"/>
  <c r="G1286" i="1"/>
  <c r="C1280" i="1"/>
  <c r="C1282" i="1"/>
  <c r="C1284" i="1"/>
  <c r="C1286" i="1"/>
  <c r="G1279" i="1"/>
  <c r="G1278" i="1"/>
  <c r="E1278" i="1"/>
  <c r="G1277" i="1"/>
  <c r="E1277" i="1"/>
  <c r="E1276" i="1"/>
  <c r="E1275" i="1"/>
  <c r="G1268" i="1"/>
  <c r="C1262" i="1"/>
  <c r="E1263" i="1"/>
  <c r="E1268" i="1"/>
  <c r="E1270" i="1"/>
  <c r="E1272" i="1"/>
  <c r="G1261" i="1"/>
  <c r="G1260" i="1"/>
  <c r="E1260" i="1"/>
  <c r="G1259" i="1"/>
  <c r="E1259" i="1"/>
  <c r="E1258" i="1"/>
  <c r="E1257" i="1"/>
  <c r="G1250" i="1"/>
  <c r="C1244" i="1"/>
  <c r="C1246" i="1"/>
  <c r="C1248" i="1"/>
  <c r="C1250" i="1"/>
  <c r="G1243" i="1"/>
  <c r="G1242" i="1"/>
  <c r="E1242" i="1"/>
  <c r="G1241" i="1"/>
  <c r="E1241" i="1"/>
  <c r="E1240" i="1"/>
  <c r="E1239" i="1"/>
  <c r="F1239" i="1"/>
  <c r="G1232" i="1"/>
  <c r="C1226" i="1"/>
  <c r="E1227" i="1"/>
  <c r="E1232" i="1"/>
  <c r="E1234" i="1"/>
  <c r="E1236" i="1"/>
  <c r="G1225" i="1"/>
  <c r="G1224" i="1"/>
  <c r="E1224" i="1"/>
  <c r="G1223" i="1"/>
  <c r="E1223" i="1"/>
  <c r="E1222" i="1"/>
  <c r="E1221" i="1"/>
  <c r="F1221" i="1"/>
  <c r="G1214" i="1"/>
  <c r="C1208" i="1"/>
  <c r="E1209" i="1"/>
  <c r="E1214" i="1"/>
  <c r="E1216" i="1"/>
  <c r="E1218" i="1"/>
  <c r="G1207" i="1"/>
  <c r="G1206" i="1"/>
  <c r="E1206" i="1"/>
  <c r="G1205" i="1"/>
  <c r="E1205" i="1"/>
  <c r="E1204" i="1"/>
  <c r="E1203" i="1"/>
  <c r="E1182" i="1"/>
  <c r="G1193" i="1"/>
  <c r="C1187" i="1"/>
  <c r="E1188" i="1"/>
  <c r="E1193" i="1"/>
  <c r="E1195" i="1"/>
  <c r="E1197" i="1"/>
  <c r="G1186" i="1"/>
  <c r="G1185" i="1"/>
  <c r="E1185" i="1"/>
  <c r="G1184" i="1"/>
  <c r="E1184" i="1"/>
  <c r="E1183" i="1"/>
  <c r="G1151" i="1"/>
  <c r="G1153" i="1"/>
  <c r="G1157" i="1"/>
  <c r="C1151" i="1"/>
  <c r="E1152" i="1"/>
  <c r="E1157" i="1"/>
  <c r="E1159" i="1"/>
  <c r="E1161" i="1"/>
  <c r="E1149" i="1"/>
  <c r="E1148" i="1"/>
  <c r="E1147" i="1"/>
  <c r="E1146" i="1"/>
  <c r="F1146" i="1"/>
  <c r="G1140" i="1"/>
  <c r="C1134" i="1"/>
  <c r="E1135" i="1"/>
  <c r="E1140" i="1"/>
  <c r="E1142" i="1"/>
  <c r="E1144" i="1"/>
  <c r="E1132" i="1"/>
  <c r="E1131" i="1"/>
  <c r="E1130" i="1"/>
  <c r="E1129" i="1"/>
  <c r="G1168" i="1"/>
  <c r="G1167" i="1"/>
  <c r="G1166" i="1"/>
  <c r="G1175" i="1"/>
  <c r="C1169" i="1"/>
  <c r="E1170" i="1"/>
  <c r="E1175" i="1"/>
  <c r="E1177" i="1"/>
  <c r="E1179" i="1"/>
  <c r="E1167" i="1"/>
  <c r="E1166" i="1"/>
  <c r="E1165" i="1"/>
  <c r="E1164" i="1"/>
  <c r="F1164" i="1"/>
  <c r="G1084" i="1"/>
  <c r="C1078" i="1"/>
  <c r="E1079" i="1"/>
  <c r="E1084" i="1"/>
  <c r="E1086" i="1"/>
  <c r="E1088" i="1"/>
  <c r="E1076" i="1"/>
  <c r="E1075" i="1"/>
  <c r="E1074" i="1"/>
  <c r="E1073" i="1"/>
  <c r="G1102" i="1"/>
  <c r="C1096" i="1"/>
  <c r="E1097" i="1"/>
  <c r="E1102" i="1"/>
  <c r="E1104" i="1"/>
  <c r="E1106" i="1"/>
  <c r="E1094" i="1"/>
  <c r="E1093" i="1"/>
  <c r="E1092" i="1"/>
  <c r="E1091" i="1"/>
  <c r="G1122" i="1"/>
  <c r="C1116" i="1"/>
  <c r="E1117" i="1"/>
  <c r="E1122" i="1"/>
  <c r="E1124" i="1"/>
  <c r="E1126" i="1"/>
  <c r="E1114" i="1"/>
  <c r="E1113" i="1"/>
  <c r="E1112" i="1"/>
  <c r="E1111" i="1"/>
  <c r="F1111" i="1"/>
  <c r="G1067" i="1"/>
  <c r="C1061" i="1"/>
  <c r="E1062" i="1"/>
  <c r="E1067" i="1"/>
  <c r="E1069" i="1"/>
  <c r="E1071" i="1"/>
  <c r="E1059" i="1"/>
  <c r="E1058" i="1"/>
  <c r="E1057" i="1"/>
  <c r="E1056" i="1"/>
  <c r="G1049" i="1"/>
  <c r="C1043" i="1"/>
  <c r="C1045" i="1"/>
  <c r="C1047" i="1"/>
  <c r="C1049" i="1"/>
  <c r="E1041" i="1"/>
  <c r="E1040" i="1"/>
  <c r="E1039" i="1"/>
  <c r="E1038" i="1"/>
  <c r="F1038" i="1"/>
  <c r="G1031" i="1"/>
  <c r="C1025" i="1"/>
  <c r="C1027" i="1"/>
  <c r="C1029" i="1"/>
  <c r="C1031" i="1"/>
  <c r="E1023" i="1"/>
  <c r="E1022" i="1"/>
  <c r="E1021" i="1"/>
  <c r="E1020" i="1"/>
  <c r="G1013" i="1"/>
  <c r="C1007" i="1"/>
  <c r="E1008" i="1"/>
  <c r="E1013" i="1"/>
  <c r="E1015" i="1"/>
  <c r="E1017" i="1"/>
  <c r="E1005" i="1"/>
  <c r="E1004" i="1"/>
  <c r="F1002" i="1"/>
  <c r="E1003" i="1"/>
  <c r="E1002" i="1"/>
  <c r="G994" i="1"/>
  <c r="C988" i="1"/>
  <c r="C990" i="1"/>
  <c r="C992" i="1"/>
  <c r="C994" i="1"/>
  <c r="E986" i="1"/>
  <c r="E985" i="1"/>
  <c r="E984" i="1"/>
  <c r="E983" i="1"/>
  <c r="F983" i="1"/>
  <c r="G975" i="1"/>
  <c r="C969" i="1"/>
  <c r="E970" i="1"/>
  <c r="E975" i="1"/>
  <c r="E977" i="1"/>
  <c r="E979" i="1"/>
  <c r="E967" i="1"/>
  <c r="E966" i="1"/>
  <c r="E965" i="1"/>
  <c r="E964" i="1"/>
  <c r="F964" i="1"/>
  <c r="D946" i="1"/>
  <c r="E946" i="1"/>
  <c r="D948" i="1"/>
  <c r="E948" i="1"/>
  <c r="F946" i="1"/>
  <c r="G957" i="1"/>
  <c r="C951" i="1"/>
  <c r="E952" i="1"/>
  <c r="E957" i="1"/>
  <c r="E959" i="1"/>
  <c r="E961" i="1"/>
  <c r="E949" i="1"/>
  <c r="E947" i="1"/>
  <c r="G939" i="1"/>
  <c r="C933" i="1"/>
  <c r="E934" i="1"/>
  <c r="E939" i="1"/>
  <c r="E941" i="1"/>
  <c r="E943" i="1"/>
  <c r="E931" i="1"/>
  <c r="E930" i="1"/>
  <c r="E929" i="1"/>
  <c r="E928" i="1"/>
  <c r="F928" i="1"/>
  <c r="E909" i="1"/>
  <c r="G920" i="1"/>
  <c r="C914" i="1"/>
  <c r="C916" i="1"/>
  <c r="C918" i="1"/>
  <c r="C920" i="1"/>
  <c r="E912" i="1"/>
  <c r="E911" i="1"/>
  <c r="E910" i="1"/>
  <c r="E891" i="1"/>
  <c r="E892" i="1"/>
  <c r="E893" i="1"/>
  <c r="E894" i="1"/>
  <c r="C896" i="1"/>
  <c r="E897" i="1"/>
  <c r="E902" i="1"/>
  <c r="E904" i="1"/>
  <c r="E906" i="1"/>
  <c r="G902" i="1"/>
  <c r="G885" i="1"/>
  <c r="C879" i="1"/>
  <c r="E880" i="1"/>
  <c r="E885" i="1"/>
  <c r="E887" i="1"/>
  <c r="E889" i="1"/>
  <c r="E877" i="1"/>
  <c r="E876" i="1"/>
  <c r="E875" i="1"/>
  <c r="E874" i="1"/>
  <c r="F874" i="1"/>
  <c r="G868" i="1"/>
  <c r="C862" i="1"/>
  <c r="C864" i="1"/>
  <c r="C866" i="1"/>
  <c r="C868" i="1"/>
  <c r="E860" i="1"/>
  <c r="E859" i="1"/>
  <c r="E858" i="1"/>
  <c r="E857" i="1"/>
  <c r="G850" i="1"/>
  <c r="C844" i="1"/>
  <c r="E845" i="1"/>
  <c r="E850" i="1"/>
  <c r="E852" i="1"/>
  <c r="E854" i="1"/>
  <c r="E842" i="1"/>
  <c r="E841" i="1"/>
  <c r="E840" i="1"/>
  <c r="E839" i="1"/>
  <c r="F839" i="1"/>
  <c r="G832" i="1"/>
  <c r="C826" i="1"/>
  <c r="E824" i="1"/>
  <c r="E823" i="1"/>
  <c r="E822" i="1"/>
  <c r="E821" i="1"/>
  <c r="F821" i="1"/>
  <c r="D41" i="2"/>
  <c r="D44" i="2"/>
  <c r="C55" i="2"/>
  <c r="C57" i="2"/>
  <c r="C61" i="2"/>
  <c r="C47" i="2"/>
  <c r="C38" i="2"/>
  <c r="G30" i="2"/>
  <c r="G32" i="2"/>
  <c r="G26" i="2"/>
  <c r="C807" i="1"/>
  <c r="C809" i="1"/>
  <c r="C811" i="1"/>
  <c r="C813" i="1"/>
  <c r="G813" i="1"/>
  <c r="E805" i="1"/>
  <c r="E804" i="1"/>
  <c r="E803" i="1"/>
  <c r="E802" i="1"/>
  <c r="F802" i="1"/>
  <c r="G51" i="2"/>
  <c r="D47" i="2"/>
  <c r="D49" i="2"/>
  <c r="G43" i="2"/>
  <c r="E46" i="2"/>
  <c r="D39" i="2"/>
  <c r="E26" i="2"/>
  <c r="D30" i="2"/>
  <c r="D21" i="2"/>
  <c r="C18" i="2"/>
  <c r="C24" i="2"/>
  <c r="C26" i="2"/>
  <c r="C28" i="2"/>
  <c r="C30" i="2"/>
  <c r="C789" i="1"/>
  <c r="E790" i="1"/>
  <c r="E795" i="1"/>
  <c r="E797" i="1"/>
  <c r="E799" i="1"/>
  <c r="G795" i="1"/>
  <c r="E787" i="1"/>
  <c r="E786" i="1"/>
  <c r="E785" i="1"/>
  <c r="E784" i="1"/>
  <c r="C771" i="1"/>
  <c r="C773" i="1"/>
  <c r="C775" i="1"/>
  <c r="C777" i="1"/>
  <c r="G777" i="1"/>
  <c r="E769" i="1"/>
  <c r="E768" i="1"/>
  <c r="E767" i="1"/>
  <c r="E766" i="1"/>
  <c r="C753" i="1"/>
  <c r="E754" i="1"/>
  <c r="E759" i="1"/>
  <c r="E761" i="1"/>
  <c r="E763" i="1"/>
  <c r="G759" i="1"/>
  <c r="E751" i="1"/>
  <c r="E750" i="1"/>
  <c r="E749" i="1"/>
  <c r="E748" i="1"/>
  <c r="F748" i="1"/>
  <c r="E730" i="1"/>
  <c r="E732" i="1"/>
  <c r="E731" i="1"/>
  <c r="E733" i="1"/>
  <c r="C735" i="1"/>
  <c r="E736" i="1"/>
  <c r="E741" i="1"/>
  <c r="E743" i="1"/>
  <c r="E745" i="1"/>
  <c r="G741" i="1"/>
  <c r="C718" i="1"/>
  <c r="E719" i="1"/>
  <c r="E724" i="1"/>
  <c r="E726" i="1"/>
  <c r="E728" i="1"/>
  <c r="G724" i="1"/>
  <c r="C720" i="1"/>
  <c r="C722" i="1"/>
  <c r="C724" i="1"/>
  <c r="E716" i="1"/>
  <c r="E715" i="1"/>
  <c r="E714" i="1"/>
  <c r="E713" i="1"/>
  <c r="C700" i="1"/>
  <c r="C702" i="1"/>
  <c r="C704" i="1"/>
  <c r="C706" i="1"/>
  <c r="G701" i="1"/>
  <c r="G704" i="1"/>
  <c r="G706" i="1"/>
  <c r="E698" i="1"/>
  <c r="E697" i="1"/>
  <c r="E696" i="1"/>
  <c r="E695" i="1"/>
  <c r="C681" i="1"/>
  <c r="C683" i="1"/>
  <c r="C685" i="1"/>
  <c r="C687" i="1"/>
  <c r="G682" i="1"/>
  <c r="G685" i="1"/>
  <c r="G687" i="1"/>
  <c r="E679" i="1"/>
  <c r="E678" i="1"/>
  <c r="E677" i="1"/>
  <c r="E676" i="1"/>
  <c r="C672" i="1"/>
  <c r="C660" i="1"/>
  <c r="E661" i="1"/>
  <c r="E666" i="1"/>
  <c r="E668" i="1"/>
  <c r="E670" i="1"/>
  <c r="G661" i="1"/>
  <c r="G664" i="1"/>
  <c r="G666" i="1"/>
  <c r="E658" i="1"/>
  <c r="E657" i="1"/>
  <c r="F655" i="1"/>
  <c r="E656" i="1"/>
  <c r="E655" i="1"/>
  <c r="C642" i="1"/>
  <c r="E643" i="1"/>
  <c r="E648" i="1"/>
  <c r="E650" i="1"/>
  <c r="E652" i="1"/>
  <c r="G643" i="1"/>
  <c r="G646" i="1"/>
  <c r="G648" i="1"/>
  <c r="E640" i="1"/>
  <c r="E639" i="1"/>
  <c r="F637" i="1"/>
  <c r="E638" i="1"/>
  <c r="E637" i="1"/>
  <c r="C624" i="1"/>
  <c r="C626" i="1"/>
  <c r="C628" i="1"/>
  <c r="C630" i="1"/>
  <c r="G625" i="1"/>
  <c r="G628" i="1"/>
  <c r="G630" i="1"/>
  <c r="E622" i="1"/>
  <c r="E621" i="1"/>
  <c r="E620" i="1"/>
  <c r="E619" i="1"/>
  <c r="F619" i="1"/>
  <c r="D615" i="1"/>
  <c r="E613" i="1"/>
  <c r="E614" i="1"/>
  <c r="C601" i="1"/>
  <c r="C603" i="1"/>
  <c r="G602" i="1"/>
  <c r="G605" i="1"/>
  <c r="G607" i="1"/>
  <c r="E599" i="1"/>
  <c r="E598" i="1"/>
  <c r="E597" i="1"/>
  <c r="E596" i="1"/>
  <c r="C32" i="7"/>
  <c r="B32" i="7"/>
  <c r="D27" i="7"/>
  <c r="D28" i="7"/>
  <c r="D29" i="7"/>
  <c r="D30" i="7"/>
  <c r="D31" i="7"/>
  <c r="D26" i="7"/>
  <c r="D32" i="7"/>
  <c r="D34" i="7"/>
  <c r="D36" i="7"/>
  <c r="D8" i="7"/>
  <c r="D9" i="7"/>
  <c r="D10" i="7"/>
  <c r="D11" i="7"/>
  <c r="D12" i="7"/>
  <c r="D13" i="7"/>
  <c r="B14" i="7"/>
  <c r="C14" i="7"/>
  <c r="D17" i="7"/>
  <c r="D18" i="7"/>
  <c r="D19" i="7"/>
  <c r="D20" i="7"/>
  <c r="D21" i="7"/>
  <c r="D22" i="7"/>
  <c r="B23" i="7"/>
  <c r="C23" i="7"/>
  <c r="E29" i="7"/>
  <c r="C577" i="1"/>
  <c r="C579" i="1"/>
  <c r="C581" i="1"/>
  <c r="C583" i="1"/>
  <c r="D591" i="1"/>
  <c r="E589" i="1"/>
  <c r="E590" i="1"/>
  <c r="G578" i="1"/>
  <c r="G581" i="1"/>
  <c r="G583" i="1"/>
  <c r="E575" i="1"/>
  <c r="E574" i="1"/>
  <c r="E573" i="1"/>
  <c r="E572" i="1"/>
  <c r="F572" i="1"/>
  <c r="E548" i="1"/>
  <c r="F548" i="1"/>
  <c r="E550" i="1"/>
  <c r="D567" i="1"/>
  <c r="E565" i="1"/>
  <c r="E566" i="1"/>
  <c r="C553" i="1"/>
  <c r="C555" i="1"/>
  <c r="G554" i="1"/>
  <c r="G557" i="1"/>
  <c r="G559" i="1"/>
  <c r="E551" i="1"/>
  <c r="E549" i="1"/>
  <c r="C529" i="1"/>
  <c r="C531" i="1"/>
  <c r="D543" i="1"/>
  <c r="E541" i="1"/>
  <c r="E542" i="1"/>
  <c r="G530" i="1"/>
  <c r="G533" i="1"/>
  <c r="G535" i="1"/>
  <c r="E527" i="1"/>
  <c r="E526" i="1"/>
  <c r="E525" i="1"/>
  <c r="E524" i="1"/>
  <c r="E500" i="1"/>
  <c r="E501" i="1"/>
  <c r="E502" i="1"/>
  <c r="E503" i="1"/>
  <c r="C493" i="1"/>
  <c r="C490" i="1"/>
  <c r="C492" i="1"/>
  <c r="G506" i="1"/>
  <c r="G509" i="1"/>
  <c r="G511" i="1"/>
  <c r="D519" i="1"/>
  <c r="E488" i="1"/>
  <c r="E487" i="1"/>
  <c r="E486" i="1"/>
  <c r="E485" i="1"/>
  <c r="D482" i="1"/>
  <c r="E482" i="1"/>
  <c r="G491" i="1"/>
  <c r="G494" i="1"/>
  <c r="G496" i="1"/>
  <c r="E481" i="1"/>
  <c r="E480" i="1"/>
  <c r="E479" i="1"/>
  <c r="D476" i="1"/>
  <c r="E474" i="1"/>
  <c r="E475" i="1"/>
  <c r="C465" i="1"/>
  <c r="D456" i="1"/>
  <c r="E456" i="1"/>
  <c r="C462" i="1"/>
  <c r="C464" i="1"/>
  <c r="G463" i="1"/>
  <c r="G466" i="1"/>
  <c r="G468" i="1"/>
  <c r="E459" i="1"/>
  <c r="E457" i="1"/>
  <c r="E458" i="1"/>
  <c r="D452" i="1"/>
  <c r="E450" i="1"/>
  <c r="E451" i="1"/>
  <c r="C441" i="1"/>
  <c r="C438" i="1"/>
  <c r="E439" i="1"/>
  <c r="E444" i="1"/>
  <c r="E446" i="1"/>
  <c r="E448" i="1"/>
  <c r="G439" i="1"/>
  <c r="G442" i="1"/>
  <c r="G444" i="1"/>
  <c r="E435" i="1"/>
  <c r="E433" i="1"/>
  <c r="E434" i="1"/>
  <c r="G432" i="1"/>
  <c r="G433" i="1"/>
  <c r="G434" i="1"/>
  <c r="E432" i="1"/>
  <c r="D428" i="1"/>
  <c r="E426" i="1"/>
  <c r="E427" i="1"/>
  <c r="C417" i="1"/>
  <c r="C414" i="1"/>
  <c r="E415" i="1"/>
  <c r="E420" i="1"/>
  <c r="E422" i="1"/>
  <c r="E424" i="1"/>
  <c r="G415" i="1"/>
  <c r="G418" i="1"/>
  <c r="G420" i="1"/>
  <c r="E411" i="1"/>
  <c r="E409" i="1"/>
  <c r="E410" i="1"/>
  <c r="E408" i="1"/>
  <c r="E404" i="1"/>
  <c r="E403" i="1"/>
  <c r="E402" i="1"/>
  <c r="E401" i="1"/>
  <c r="C389" i="1"/>
  <c r="C391" i="1"/>
  <c r="E397" i="1"/>
  <c r="E395" i="1"/>
  <c r="E396" i="1"/>
  <c r="E394" i="1"/>
  <c r="C373" i="1"/>
  <c r="E374" i="1"/>
  <c r="E379" i="1"/>
  <c r="E381" i="1"/>
  <c r="C378" i="1"/>
  <c r="D376" i="1"/>
  <c r="D367" i="1"/>
  <c r="E367" i="1"/>
  <c r="E368" i="1"/>
  <c r="G367" i="1"/>
  <c r="E369" i="1"/>
  <c r="G374" i="1"/>
  <c r="G377" i="1"/>
  <c r="G379" i="1"/>
  <c r="E370" i="1"/>
  <c r="C356" i="1"/>
  <c r="C358" i="1"/>
  <c r="C360" i="1"/>
  <c r="C364" i="1"/>
  <c r="E350" i="1"/>
  <c r="E351" i="1"/>
  <c r="E352" i="1"/>
  <c r="E353" i="1"/>
  <c r="E363" i="1"/>
  <c r="C342" i="1"/>
  <c r="C344" i="1"/>
  <c r="E337" i="1"/>
  <c r="E336" i="1"/>
  <c r="E335" i="1"/>
  <c r="E334" i="1"/>
  <c r="E326" i="1"/>
  <c r="E328" i="1"/>
  <c r="C323" i="1"/>
  <c r="C325" i="1"/>
  <c r="E315" i="1"/>
  <c r="F315" i="1"/>
  <c r="E317" i="1"/>
  <c r="F317" i="1"/>
  <c r="E318" i="1"/>
  <c r="E316" i="1"/>
  <c r="D305" i="1"/>
  <c r="D307" i="1"/>
  <c r="C307" i="1"/>
  <c r="C308" i="1"/>
  <c r="C301" i="1"/>
  <c r="F306" i="1"/>
  <c r="F308" i="1"/>
  <c r="E291" i="1"/>
  <c r="F293" i="1"/>
  <c r="F291" i="1"/>
  <c r="E293" i="1"/>
  <c r="E294" i="1"/>
  <c r="E292" i="1"/>
  <c r="C273" i="1"/>
  <c r="C275" i="1"/>
  <c r="C266" i="1"/>
  <c r="C268" i="1"/>
  <c r="E256" i="1"/>
  <c r="E257" i="1"/>
  <c r="F280" i="1"/>
  <c r="G268" i="1"/>
  <c r="G262" i="1"/>
  <c r="G263" i="1"/>
  <c r="F271" i="1"/>
  <c r="D279" i="1"/>
  <c r="D281" i="1"/>
  <c r="G254" i="1"/>
  <c r="D280" i="1"/>
  <c r="E271" i="1"/>
  <c r="F262" i="1"/>
  <c r="F265" i="1"/>
  <c r="E264" i="1"/>
  <c r="C284" i="1"/>
  <c r="D284" i="1"/>
  <c r="C262" i="1"/>
  <c r="C255" i="1"/>
  <c r="C251" i="1"/>
  <c r="C245" i="1"/>
  <c r="C247" i="1"/>
  <c r="E243" i="1"/>
  <c r="E242" i="1"/>
  <c r="E241" i="1"/>
  <c r="E240" i="1"/>
  <c r="H30" i="4"/>
  <c r="H31" i="4"/>
  <c r="E30" i="4"/>
  <c r="G30" i="4"/>
  <c r="E31" i="4"/>
  <c r="E29" i="4"/>
  <c r="D30" i="4"/>
  <c r="D31" i="4"/>
  <c r="D29" i="4"/>
  <c r="C32" i="4"/>
  <c r="B22" i="4"/>
  <c r="B32" i="4"/>
  <c r="C22" i="4"/>
  <c r="D22" i="4"/>
  <c r="E235" i="1"/>
  <c r="E234" i="1"/>
  <c r="E233" i="1"/>
  <c r="E232" i="1"/>
  <c r="E228" i="1"/>
  <c r="E227" i="1"/>
  <c r="E226" i="1"/>
  <c r="E225" i="1"/>
  <c r="E221" i="1"/>
  <c r="E220" i="1"/>
  <c r="E219" i="1"/>
  <c r="E218" i="1"/>
  <c r="E45" i="3"/>
  <c r="E129" i="3"/>
  <c r="E131" i="3"/>
  <c r="E38" i="3"/>
  <c r="E39" i="3"/>
  <c r="E40" i="3"/>
  <c r="E41" i="3"/>
  <c r="G41" i="3"/>
  <c r="E42" i="3"/>
  <c r="E43" i="3"/>
  <c r="E44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G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24" i="3"/>
  <c r="D121" i="3"/>
  <c r="C121" i="3"/>
  <c r="C123" i="3"/>
  <c r="D16" i="3"/>
  <c r="D18" i="3"/>
  <c r="D20" i="3"/>
  <c r="E20" i="3"/>
  <c r="D17" i="3"/>
  <c r="D19" i="3"/>
  <c r="D7" i="3"/>
  <c r="D9" i="3"/>
  <c r="D11" i="3"/>
  <c r="D10" i="3"/>
  <c r="E215" i="1"/>
  <c r="E214" i="1"/>
  <c r="E213" i="1"/>
  <c r="E212" i="1"/>
  <c r="E208" i="1"/>
  <c r="E207" i="1"/>
  <c r="E206" i="1"/>
  <c r="E205" i="1"/>
  <c r="E197" i="1"/>
  <c r="E196" i="1"/>
  <c r="E195" i="1"/>
  <c r="E194" i="1"/>
  <c r="E191" i="1"/>
  <c r="E190" i="1"/>
  <c r="E189" i="1"/>
  <c r="E188" i="1"/>
  <c r="E185" i="1"/>
  <c r="E184" i="1"/>
  <c r="E183" i="1"/>
  <c r="E182" i="1"/>
  <c r="E202" i="1"/>
  <c r="E201" i="1"/>
  <c r="E200" i="1"/>
  <c r="E199" i="1"/>
  <c r="C176" i="1"/>
  <c r="E176" i="1"/>
  <c r="E179" i="1"/>
  <c r="E178" i="1"/>
  <c r="E177" i="1"/>
  <c r="E14" i="2"/>
  <c r="F10" i="2"/>
  <c r="G10" i="2"/>
  <c r="F11" i="2"/>
  <c r="G11" i="2"/>
  <c r="F12" i="2"/>
  <c r="G12" i="2"/>
  <c r="F13" i="2"/>
  <c r="G13" i="2"/>
  <c r="F9" i="2"/>
  <c r="G9" i="2"/>
  <c r="G14" i="2"/>
  <c r="D9" i="2"/>
  <c r="D10" i="2"/>
  <c r="D11" i="2"/>
  <c r="D12" i="2"/>
  <c r="D13" i="2"/>
  <c r="D8" i="2"/>
  <c r="E172" i="1"/>
  <c r="E171" i="1"/>
  <c r="E170" i="1"/>
  <c r="E169" i="1"/>
  <c r="E165" i="1"/>
  <c r="E164" i="1"/>
  <c r="E163" i="1"/>
  <c r="E162" i="1"/>
  <c r="E158" i="1"/>
  <c r="E157" i="1"/>
  <c r="E156" i="1"/>
  <c r="E155" i="1"/>
  <c r="E151" i="1"/>
  <c r="E150" i="1"/>
  <c r="E149" i="1"/>
  <c r="E148" i="1"/>
  <c r="E144" i="1"/>
  <c r="E143" i="1"/>
  <c r="E142" i="1"/>
  <c r="E141" i="1"/>
  <c r="D132" i="1"/>
  <c r="E132" i="1"/>
  <c r="D134" i="1"/>
  <c r="E134" i="1"/>
  <c r="F134" i="1"/>
  <c r="D128" i="1"/>
  <c r="E128" i="1"/>
  <c r="D126" i="1"/>
  <c r="E126" i="1"/>
  <c r="E129" i="1"/>
  <c r="E127" i="1"/>
  <c r="E135" i="1"/>
  <c r="E133" i="1"/>
  <c r="E123" i="1"/>
  <c r="E122" i="1"/>
  <c r="E121" i="1"/>
  <c r="E120" i="1"/>
  <c r="E116" i="1"/>
  <c r="E115" i="1"/>
  <c r="E114" i="1"/>
  <c r="E113" i="1"/>
  <c r="E108" i="1"/>
  <c r="E107" i="1"/>
  <c r="E106" i="1"/>
  <c r="E105" i="1"/>
  <c r="E100" i="1"/>
  <c r="E99" i="1"/>
  <c r="E97" i="1"/>
  <c r="E98" i="1"/>
  <c r="E91" i="1"/>
  <c r="E90" i="1"/>
  <c r="F90" i="1"/>
  <c r="E88" i="1"/>
  <c r="E89" i="1"/>
  <c r="E67" i="1"/>
  <c r="E68" i="1"/>
  <c r="E69" i="1"/>
  <c r="E70" i="1"/>
  <c r="E61" i="1"/>
  <c r="E65" i="1"/>
  <c r="E62" i="1"/>
  <c r="E63" i="1"/>
  <c r="E64" i="1"/>
  <c r="E84" i="1"/>
  <c r="F84" i="1"/>
  <c r="E82" i="1"/>
  <c r="E85" i="1"/>
  <c r="E83" i="1"/>
  <c r="E74" i="1"/>
  <c r="E75" i="1"/>
  <c r="E76" i="1"/>
  <c r="E77" i="1"/>
  <c r="E48" i="1"/>
  <c r="G48" i="1"/>
  <c r="C56" i="1"/>
  <c r="E56" i="1"/>
  <c r="C54" i="1"/>
  <c r="E54" i="1"/>
  <c r="E58" i="1"/>
  <c r="E55" i="1"/>
  <c r="E57" i="1"/>
  <c r="E46" i="1"/>
  <c r="E47" i="1"/>
  <c r="E49" i="1"/>
  <c r="E23" i="1"/>
  <c r="E24" i="1"/>
  <c r="E25" i="1"/>
  <c r="E26" i="1"/>
  <c r="E31" i="1"/>
  <c r="E32" i="1"/>
  <c r="E33" i="1"/>
  <c r="E34" i="1"/>
  <c r="E38" i="1"/>
  <c r="E39" i="1"/>
  <c r="E40" i="1"/>
  <c r="E41" i="1"/>
  <c r="E17" i="1"/>
  <c r="E18" i="1"/>
  <c r="E19" i="1"/>
  <c r="E20" i="1"/>
  <c r="E3" i="1"/>
  <c r="E4" i="1"/>
  <c r="E5" i="1"/>
  <c r="E6" i="1"/>
  <c r="E10" i="1"/>
  <c r="E12" i="1"/>
  <c r="E11" i="1"/>
  <c r="E13" i="1"/>
  <c r="E530" i="1"/>
  <c r="E535" i="1"/>
  <c r="E537" i="1"/>
  <c r="E539" i="1"/>
  <c r="C935" i="1"/>
  <c r="C937" i="1"/>
  <c r="C939" i="1"/>
  <c r="C1009" i="1"/>
  <c r="C1011" i="1"/>
  <c r="C1013" i="1"/>
  <c r="C1063" i="1"/>
  <c r="C1065" i="1"/>
  <c r="C1067" i="1"/>
  <c r="C1136" i="1"/>
  <c r="C1138" i="1"/>
  <c r="C1140" i="1"/>
  <c r="C1189" i="1"/>
  <c r="C1191" i="1"/>
  <c r="C1193" i="1"/>
  <c r="C1228" i="1"/>
  <c r="C1230" i="1"/>
  <c r="C1232" i="1"/>
  <c r="C1417" i="1"/>
  <c r="C1419" i="1"/>
  <c r="C1421" i="1"/>
  <c r="E2163" i="1"/>
  <c r="E2168" i="1"/>
  <c r="E2170" i="1"/>
  <c r="E2172" i="1"/>
  <c r="E2157" i="1"/>
  <c r="C1330" i="1"/>
  <c r="C1332" i="1"/>
  <c r="C1334" i="1"/>
  <c r="E1346" i="1"/>
  <c r="E1351" i="1"/>
  <c r="E1353" i="1"/>
  <c r="E1355" i="1"/>
  <c r="C1347" i="1"/>
  <c r="C1349" i="1"/>
  <c r="C1351" i="1"/>
  <c r="F1306" i="1"/>
  <c r="C4085" i="1"/>
  <c r="G3829" i="1"/>
  <c r="G3830" i="1"/>
  <c r="F4472" i="1"/>
  <c r="E4502" i="1"/>
  <c r="E4504" i="1"/>
  <c r="E4506" i="1"/>
  <c r="F4492" i="1"/>
  <c r="F4512" i="1"/>
  <c r="F4533" i="1"/>
  <c r="F4554" i="1"/>
  <c r="F4577" i="1"/>
  <c r="E4838" i="1"/>
  <c r="E4840" i="1"/>
  <c r="E4842" i="1"/>
  <c r="C4877" i="1"/>
  <c r="C4878" i="1"/>
  <c r="E5001" i="1"/>
  <c r="E5003" i="1"/>
  <c r="E5005" i="1"/>
  <c r="E5191" i="1"/>
  <c r="E5193" i="1"/>
  <c r="E5195" i="1"/>
  <c r="C5217" i="1"/>
  <c r="C5393" i="1"/>
  <c r="C5396" i="1"/>
  <c r="C5398" i="1"/>
  <c r="C5399" i="1"/>
  <c r="E5421" i="1"/>
  <c r="E5423" i="1"/>
  <c r="E5425" i="1"/>
  <c r="E5526" i="1"/>
  <c r="E5528" i="1"/>
  <c r="E5530" i="1"/>
  <c r="C644" i="1"/>
  <c r="C646" i="1"/>
  <c r="C648" i="1"/>
  <c r="G3791" i="1"/>
  <c r="G3794" i="1"/>
  <c r="E121" i="3"/>
  <c r="E133" i="3"/>
  <c r="E808" i="1"/>
  <c r="E813" i="1"/>
  <c r="E815" i="1"/>
  <c r="E817" i="1"/>
  <c r="D51" i="2"/>
  <c r="E50" i="2"/>
  <c r="E52" i="2"/>
  <c r="E915" i="1"/>
  <c r="E920" i="1"/>
  <c r="E922" i="1"/>
  <c r="E924" i="1"/>
  <c r="E5316" i="1"/>
  <c r="E5318" i="1"/>
  <c r="E5320" i="1"/>
  <c r="E863" i="1"/>
  <c r="E868" i="1"/>
  <c r="E870" i="1"/>
  <c r="E872" i="1"/>
  <c r="E5022" i="1"/>
  <c r="E5024" i="1"/>
  <c r="E4627" i="1"/>
  <c r="C3932" i="1"/>
  <c r="D5609" i="1"/>
  <c r="C5609" i="1"/>
  <c r="G5967" i="1"/>
  <c r="G6091" i="1"/>
  <c r="C1264" i="1"/>
  <c r="C1266" i="1"/>
  <c r="C1268" i="1"/>
  <c r="E1381" i="1"/>
  <c r="E1386" i="1"/>
  <c r="E4162" i="1"/>
  <c r="E4164" i="1"/>
  <c r="E4166" i="1"/>
  <c r="E5064" i="1"/>
  <c r="E5066" i="1"/>
  <c r="E5068" i="1"/>
  <c r="E5671" i="1"/>
  <c r="E5673" i="1"/>
  <c r="E5675" i="1"/>
  <c r="G3792" i="1"/>
  <c r="E6167" i="1"/>
  <c r="E6169" i="1"/>
  <c r="E6171" i="1"/>
  <c r="C1118" i="1"/>
  <c r="C1120" i="1"/>
  <c r="C1122" i="1"/>
  <c r="E4900" i="1"/>
  <c r="E4902" i="1"/>
  <c r="E4904" i="1"/>
  <c r="E4940" i="1"/>
  <c r="E4942" i="1"/>
  <c r="E4944" i="1"/>
  <c r="C5175" i="1"/>
  <c r="C309" i="1"/>
  <c r="F2105" i="1"/>
  <c r="F1020" i="1"/>
  <c r="F2263" i="1"/>
  <c r="E3763" i="1"/>
  <c r="E3765" i="1"/>
  <c r="E4647" i="1"/>
  <c r="E4649" i="1"/>
  <c r="E4651" i="1"/>
  <c r="C440" i="1"/>
  <c r="C442" i="1"/>
  <c r="F766" i="1"/>
  <c r="F2012" i="1"/>
  <c r="F2176" i="1"/>
  <c r="C4466" i="1"/>
  <c r="E4564" i="1"/>
  <c r="E4688" i="1"/>
  <c r="E4690" i="1"/>
  <c r="E4692" i="1"/>
  <c r="E5085" i="1"/>
  <c r="E5087" i="1"/>
  <c r="E5089" i="1"/>
  <c r="C5154" i="1"/>
  <c r="E5506" i="1"/>
  <c r="E5508" i="1"/>
  <c r="E5510" i="1"/>
  <c r="E6040" i="1"/>
  <c r="E6042" i="1"/>
  <c r="E6044" i="1"/>
  <c r="E6060" i="1"/>
  <c r="E6062" i="1"/>
  <c r="E6064" i="1"/>
  <c r="E4105" i="1"/>
  <c r="E4107" i="1"/>
  <c r="E4109" i="1"/>
  <c r="E5359" i="1"/>
  <c r="E5361" i="1"/>
  <c r="E5363" i="1"/>
  <c r="F1182" i="1"/>
  <c r="E2379" i="1"/>
  <c r="E2381" i="1"/>
  <c r="E2450" i="1"/>
  <c r="E2452" i="1"/>
  <c r="F1203" i="1"/>
  <c r="E2486" i="1"/>
  <c r="E2488" i="1"/>
  <c r="E2522" i="1"/>
  <c r="E2524" i="1"/>
  <c r="E2647" i="1"/>
  <c r="E2649" i="1"/>
  <c r="C4344" i="1"/>
  <c r="E5128" i="1"/>
  <c r="E5130" i="1"/>
  <c r="E5132" i="1"/>
  <c r="E5485" i="1"/>
  <c r="E5487" i="1"/>
  <c r="E5489" i="1"/>
  <c r="F730" i="1"/>
  <c r="E4543" i="1"/>
  <c r="C5196" i="1"/>
  <c r="C3899" i="1"/>
  <c r="C3955" i="1"/>
  <c r="C3951" i="1"/>
  <c r="F713" i="1"/>
  <c r="F1257" i="1"/>
  <c r="G3866" i="1"/>
  <c r="G3885" i="1"/>
  <c r="G3888" i="1"/>
  <c r="C881" i="1"/>
  <c r="C883" i="1"/>
  <c r="C885" i="1"/>
  <c r="F4452" i="1"/>
  <c r="E4858" i="1"/>
  <c r="E4860" i="1"/>
  <c r="E4862" i="1"/>
  <c r="C4066" i="1"/>
  <c r="E35" i="1"/>
  <c r="G3751" i="1"/>
  <c r="G3752" i="1"/>
  <c r="C662" i="1"/>
  <c r="C664" i="1"/>
  <c r="C666" i="1"/>
  <c r="F1056" i="1"/>
  <c r="F2085" i="1"/>
  <c r="E4482" i="1"/>
  <c r="E4484" i="1"/>
  <c r="E4486" i="1"/>
  <c r="G3772" i="1"/>
  <c r="G3851" i="1"/>
  <c r="G3773" i="1"/>
  <c r="E3725" i="1"/>
  <c r="E3727" i="1"/>
  <c r="E4400" i="1"/>
  <c r="E4402" i="1"/>
  <c r="E4404" i="1"/>
  <c r="E1026" i="1"/>
  <c r="E1031" i="1"/>
  <c r="E1033" i="1"/>
  <c r="E1035" i="1"/>
  <c r="E6146" i="1"/>
  <c r="E6148" i="1"/>
  <c r="E6150" i="1"/>
  <c r="F596" i="1"/>
  <c r="E2432" i="1"/>
  <c r="E2434" i="1"/>
  <c r="E4278" i="1"/>
  <c r="E4280" i="1"/>
  <c r="E4282" i="1"/>
  <c r="C4584" i="1"/>
  <c r="C4585" i="1"/>
  <c r="F4657" i="1"/>
  <c r="E5896" i="1"/>
  <c r="E5898" i="1"/>
  <c r="E5900" i="1"/>
  <c r="E4879" i="1"/>
  <c r="E4881" i="1"/>
  <c r="E4883" i="1"/>
  <c r="E5443" i="1"/>
  <c r="E5445" i="1"/>
  <c r="E5447" i="1"/>
  <c r="C3761" i="1"/>
  <c r="E3803" i="1"/>
  <c r="E3805" i="1"/>
  <c r="E4318" i="1"/>
  <c r="E4320" i="1"/>
  <c r="E4322" i="1"/>
  <c r="E6192" i="1"/>
  <c r="C1364" i="1"/>
  <c r="C1366" i="1"/>
  <c r="C1368" i="1"/>
  <c r="E50" i="1"/>
  <c r="C1080" i="1"/>
  <c r="C1082" i="1"/>
  <c r="C1084" i="1"/>
  <c r="C1098" i="1"/>
  <c r="C1100" i="1"/>
  <c r="C1102" i="1"/>
  <c r="E2361" i="1"/>
  <c r="E2363" i="1"/>
  <c r="E2396" i="1"/>
  <c r="E2398" i="1"/>
  <c r="C4030" i="1"/>
  <c r="E5773" i="1"/>
  <c r="E5775" i="1"/>
  <c r="E5777" i="1"/>
  <c r="E6102" i="1"/>
  <c r="E6104" i="1"/>
  <c r="E6106" i="1"/>
  <c r="G3848" i="1"/>
  <c r="E1607" i="1"/>
  <c r="F784" i="1"/>
  <c r="C416" i="1"/>
  <c r="F909" i="1"/>
  <c r="C3820" i="1"/>
  <c r="E5275" i="1"/>
  <c r="E5277" i="1"/>
  <c r="E5279" i="1"/>
  <c r="E517" i="1"/>
  <c r="E518" i="1"/>
  <c r="C508" i="1"/>
  <c r="D520" i="1"/>
  <c r="F1275" i="1"/>
  <c r="C3880" i="1"/>
  <c r="G3886" i="1"/>
  <c r="E602" i="1"/>
  <c r="E607" i="1"/>
  <c r="E609" i="1"/>
  <c r="E611" i="1"/>
  <c r="C4303" i="1"/>
  <c r="E2556" i="1"/>
  <c r="E2558" i="1"/>
  <c r="G3849" i="1"/>
  <c r="G3869" i="1"/>
  <c r="E6324" i="1"/>
  <c r="E6326" i="1"/>
  <c r="E6328" i="1"/>
  <c r="E6473" i="1"/>
  <c r="E6475" i="1"/>
  <c r="E6477" i="1"/>
  <c r="E591" i="1"/>
  <c r="E1588" i="1"/>
  <c r="F1575" i="1"/>
  <c r="E2139" i="1"/>
  <c r="F2141" i="1"/>
  <c r="F2228" i="1"/>
  <c r="E2504" i="1"/>
  <c r="E2506" i="1"/>
  <c r="C953" i="1"/>
  <c r="C955" i="1"/>
  <c r="C957" i="1"/>
  <c r="C1171" i="1"/>
  <c r="C1173" i="1"/>
  <c r="C1175" i="1"/>
  <c r="C1210" i="1"/>
  <c r="C1212" i="1"/>
  <c r="C1214" i="1"/>
  <c r="E2145" i="1"/>
  <c r="E2150" i="1"/>
  <c r="E2152" i="1"/>
  <c r="E2154" i="1"/>
  <c r="E4777" i="1"/>
  <c r="E4779" i="1"/>
  <c r="E4781" i="1"/>
  <c r="G6114" i="1"/>
  <c r="G3732" i="1"/>
  <c r="G3733" i="1"/>
  <c r="E5338" i="1"/>
  <c r="E5340" i="1"/>
  <c r="E5342" i="1"/>
  <c r="E6726" i="1"/>
  <c r="E6728" i="1"/>
  <c r="E6730" i="1"/>
  <c r="C25" i="6"/>
  <c r="D25" i="6"/>
  <c r="E6900" i="1"/>
  <c r="E6902" i="1"/>
  <c r="E2042" i="1"/>
  <c r="E2043" i="1"/>
  <c r="E2044" i="1"/>
  <c r="C2039" i="1"/>
  <c r="E1626" i="1"/>
  <c r="F1613" i="1"/>
  <c r="C3913" i="1"/>
  <c r="C3917" i="1"/>
  <c r="C605" i="1"/>
  <c r="C607" i="1"/>
  <c r="E615" i="1"/>
  <c r="C557" i="1"/>
  <c r="E567" i="1"/>
  <c r="E5373" i="1"/>
  <c r="E5379" i="1"/>
  <c r="E5381" i="1"/>
  <c r="E5383" i="1"/>
  <c r="C737" i="1"/>
  <c r="C739" i="1"/>
  <c r="C741" i="1"/>
  <c r="E2539" i="1"/>
  <c r="E2541" i="1"/>
  <c r="E5546" i="1"/>
  <c r="E5548" i="1"/>
  <c r="E5550" i="1"/>
  <c r="E5938" i="1"/>
  <c r="E5940" i="1"/>
  <c r="E5942" i="1"/>
  <c r="F4473" i="1"/>
  <c r="G3867" i="1"/>
  <c r="E6003" i="1"/>
  <c r="C6240" i="1"/>
  <c r="E42" i="1"/>
  <c r="E5254" i="1"/>
  <c r="E5256" i="1"/>
  <c r="E5258" i="1"/>
  <c r="E5858" i="1"/>
  <c r="E1245" i="1"/>
  <c r="E1250" i="1"/>
  <c r="E1252" i="1"/>
  <c r="E1254" i="1"/>
  <c r="C5372" i="1"/>
  <c r="C5375" i="1"/>
  <c r="C5377" i="1"/>
  <c r="C5378" i="1"/>
  <c r="C971" i="1"/>
  <c r="C973" i="1"/>
  <c r="C975" i="1"/>
  <c r="E554" i="1"/>
  <c r="E559" i="1"/>
  <c r="E561" i="1"/>
  <c r="E563" i="1"/>
  <c r="F4432" i="1"/>
  <c r="F891" i="1"/>
  <c r="E2610" i="1"/>
  <c r="E2612" i="1"/>
  <c r="E4298" i="1"/>
  <c r="E4300" i="1"/>
  <c r="E4302" i="1"/>
  <c r="E5753" i="1"/>
  <c r="E5755" i="1"/>
  <c r="E5757" i="1"/>
  <c r="E6081" i="1"/>
  <c r="E6083" i="1"/>
  <c r="E6085" i="1"/>
  <c r="E6579" i="1"/>
  <c r="E6581" i="1"/>
  <c r="E6583" i="1"/>
  <c r="F2193" i="1"/>
  <c r="E4545" i="1"/>
  <c r="E4547" i="1"/>
  <c r="C898" i="1"/>
  <c r="C900" i="1"/>
  <c r="C902" i="1"/>
  <c r="C5581" i="1"/>
  <c r="C5584" i="1"/>
  <c r="C5586" i="1"/>
  <c r="C5587" i="1"/>
  <c r="D5588" i="1"/>
  <c r="C1153" i="1"/>
  <c r="C1155" i="1"/>
  <c r="C1157" i="1"/>
  <c r="E14" i="1"/>
  <c r="G3810" i="1"/>
  <c r="G3903" i="1"/>
  <c r="E4420" i="1"/>
  <c r="E4422" i="1"/>
  <c r="E4424" i="1"/>
  <c r="E5400" i="1"/>
  <c r="E5402" i="1"/>
  <c r="E5404" i="1"/>
  <c r="E6790" i="1"/>
  <c r="E6792" i="1"/>
  <c r="E6794" i="1"/>
  <c r="E6938" i="1"/>
  <c r="E6940" i="1"/>
  <c r="E6942" i="1"/>
  <c r="E592" i="1"/>
  <c r="F676" i="1"/>
  <c r="F1091" i="1"/>
  <c r="G408" i="1"/>
  <c r="G409" i="1"/>
  <c r="G410" i="1"/>
  <c r="E4143" i="1"/>
  <c r="E4145" i="1"/>
  <c r="E4147" i="1"/>
  <c r="E5582" i="1"/>
  <c r="E5588" i="1"/>
  <c r="E5590" i="1"/>
  <c r="E5592" i="1"/>
  <c r="C418" i="1"/>
  <c r="C420" i="1"/>
  <c r="E625" i="1"/>
  <c r="E630" i="1"/>
  <c r="E632" i="1"/>
  <c r="E634" i="1"/>
  <c r="G368" i="1"/>
  <c r="G369" i="1"/>
  <c r="G385" i="1"/>
  <c r="E701" i="1"/>
  <c r="E706" i="1"/>
  <c r="E708" i="1"/>
  <c r="E710" i="1"/>
  <c r="G3832" i="1"/>
  <c r="F2159" i="1"/>
  <c r="C466" i="1"/>
  <c r="F1594" i="1"/>
  <c r="E2592" i="1"/>
  <c r="E2594" i="1"/>
  <c r="C4364" i="1"/>
  <c r="C6299" i="1"/>
  <c r="C6301" i="1"/>
  <c r="E6917" i="1"/>
  <c r="E6919" i="1"/>
  <c r="E6921" i="1"/>
  <c r="E7" i="1"/>
  <c r="E27" i="1"/>
  <c r="C494" i="1"/>
  <c r="E2206" i="1"/>
  <c r="E4339" i="1"/>
  <c r="E4341" i="1"/>
  <c r="E4343" i="1"/>
  <c r="E6558" i="1"/>
  <c r="E6560" i="1"/>
  <c r="E6562" i="1"/>
  <c r="G3775" i="1"/>
  <c r="E772" i="1"/>
  <c r="E777" i="1"/>
  <c r="E779" i="1"/>
  <c r="E781" i="1"/>
  <c r="E989" i="1"/>
  <c r="E994" i="1"/>
  <c r="E996" i="1"/>
  <c r="E998" i="1"/>
  <c r="E682" i="1"/>
  <c r="E687" i="1"/>
  <c r="E689" i="1"/>
  <c r="E691" i="1"/>
  <c r="E2629" i="1"/>
  <c r="E2631" i="1"/>
  <c r="E3784" i="1"/>
  <c r="E3786" i="1"/>
  <c r="C4405" i="1"/>
  <c r="C4562" i="1"/>
  <c r="C4563" i="1"/>
  <c r="C5405" i="1"/>
  <c r="E5793" i="1"/>
  <c r="E5795" i="1"/>
  <c r="E5797" i="1"/>
  <c r="E6684" i="1"/>
  <c r="E6686" i="1"/>
  <c r="E6688" i="1"/>
  <c r="C2537" i="1"/>
  <c r="E5958" i="1"/>
  <c r="E5960" i="1"/>
  <c r="E5962" i="1"/>
  <c r="E578" i="1"/>
  <c r="E583" i="1"/>
  <c r="E585" i="1"/>
  <c r="E587" i="1"/>
  <c r="C846" i="1"/>
  <c r="C848" i="1"/>
  <c r="C850" i="1"/>
  <c r="E21" i="1"/>
  <c r="C1399" i="1"/>
  <c r="C1401" i="1"/>
  <c r="C1403" i="1"/>
  <c r="E568" i="1"/>
  <c r="F695" i="1"/>
  <c r="C2502" i="1"/>
  <c r="C2571" i="1"/>
  <c r="C3858" i="1"/>
  <c r="E4606" i="1"/>
  <c r="E4608" i="1"/>
  <c r="E4610" i="1"/>
  <c r="E6366" i="1"/>
  <c r="E6368" i="1"/>
  <c r="E6370" i="1"/>
  <c r="E6642" i="1"/>
  <c r="E6644" i="1"/>
  <c r="E6646" i="1"/>
  <c r="D442" i="1"/>
  <c r="C444" i="1"/>
  <c r="E5028" i="1"/>
  <c r="E5029" i="1"/>
  <c r="E5026" i="1"/>
  <c r="E6005" i="1"/>
  <c r="E6006" i="1"/>
  <c r="E388" i="1"/>
  <c r="E383" i="1"/>
  <c r="C533" i="1"/>
  <c r="E543" i="1"/>
  <c r="E544" i="1"/>
  <c r="D466" i="1"/>
  <c r="C468" i="1"/>
  <c r="E1644" i="1"/>
  <c r="F1631" i="1"/>
  <c r="E2259" i="1"/>
  <c r="C505" i="1"/>
  <c r="D494" i="1"/>
  <c r="C496" i="1"/>
  <c r="F281" i="1"/>
  <c r="F283" i="1"/>
  <c r="E259" i="1"/>
  <c r="D285" i="1"/>
  <c r="C375" i="1"/>
  <c r="E491" i="1"/>
  <c r="E496" i="1"/>
  <c r="E498" i="1"/>
  <c r="C791" i="1"/>
  <c r="C793" i="1"/>
  <c r="C795" i="1"/>
  <c r="G3923" i="1"/>
  <c r="C755" i="1"/>
  <c r="C757" i="1"/>
  <c r="C759" i="1"/>
  <c r="C4048" i="1"/>
  <c r="F1073" i="1"/>
  <c r="C3876" i="1"/>
  <c r="C828" i="1"/>
  <c r="C830" i="1"/>
  <c r="C832" i="1"/>
  <c r="E827" i="1"/>
  <c r="E832" i="1"/>
  <c r="E834" i="1"/>
  <c r="E836" i="1"/>
  <c r="F2048" i="1"/>
  <c r="F4677" i="1"/>
  <c r="E2189" i="1"/>
  <c r="E2241" i="1"/>
  <c r="E463" i="1"/>
  <c r="E468" i="1"/>
  <c r="E470" i="1"/>
  <c r="E472" i="1"/>
  <c r="C5588" i="1"/>
  <c r="E2311" i="1"/>
  <c r="E2293" i="1"/>
  <c r="E616" i="1"/>
  <c r="F857" i="1"/>
  <c r="E2223" i="1"/>
  <c r="E5567" i="1"/>
  <c r="E5569" i="1"/>
  <c r="E5571" i="1"/>
  <c r="E6854" i="1"/>
  <c r="E6856" i="1"/>
  <c r="E6858" i="1"/>
  <c r="E4668" i="1"/>
  <c r="E4670" i="1"/>
  <c r="E4672" i="1"/>
  <c r="E5609" i="1"/>
  <c r="E5611" i="1"/>
  <c r="E5613" i="1"/>
  <c r="E5921" i="1"/>
  <c r="E1281" i="1"/>
  <c r="E1286" i="1"/>
  <c r="E1288" i="1"/>
  <c r="E1302" i="1"/>
  <c r="E1044" i="1"/>
  <c r="E1049" i="1"/>
  <c r="E1051" i="1"/>
  <c r="E1053" i="1"/>
  <c r="C5111" i="1"/>
  <c r="E6903" i="1"/>
  <c r="E5296" i="1"/>
  <c r="E5298" i="1"/>
  <c r="E5300" i="1"/>
  <c r="E4798" i="1"/>
  <c r="E4800" i="1"/>
  <c r="E4802" i="1"/>
  <c r="E5651" i="1"/>
  <c r="E5653" i="1"/>
  <c r="E5655" i="1"/>
  <c r="D557" i="1"/>
  <c r="C559" i="1"/>
  <c r="G3904" i="1"/>
  <c r="G3906" i="1"/>
  <c r="G3811" i="1"/>
  <c r="G3813" i="1"/>
  <c r="D533" i="1"/>
  <c r="C535" i="1"/>
  <c r="E506" i="1"/>
  <c r="E511" i="1"/>
  <c r="E513" i="1"/>
  <c r="E515" i="1"/>
  <c r="C507" i="1"/>
  <c r="C509" i="1"/>
  <c r="D383" i="1"/>
  <c r="D377" i="1"/>
  <c r="D378" i="1"/>
  <c r="C377" i="1"/>
  <c r="C379" i="1"/>
  <c r="C381" i="1"/>
  <c r="D509" i="1"/>
  <c r="C511" i="1"/>
  <c r="E6980" i="1"/>
  <c r="E6982" i="1"/>
  <c r="E6984" i="1"/>
  <c r="E7043" i="1"/>
  <c r="E7045" i="1"/>
  <c r="E7047" i="1"/>
  <c r="E7064" i="1"/>
  <c r="E7066" i="1"/>
  <c r="E7068" i="1"/>
</calcChain>
</file>

<file path=xl/comments1.xml><?xml version="1.0" encoding="utf-8"?>
<comments xmlns="http://schemas.openxmlformats.org/spreadsheetml/2006/main">
  <authors>
    <author>Juliana_Burgos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45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comments2.xml><?xml version="1.0" encoding="utf-8"?>
<comments xmlns="http://schemas.openxmlformats.org/spreadsheetml/2006/main">
  <authors>
    <author>Nelly_Taveras</author>
    <author>Nelly Taveras</author>
  </authors>
  <commentList>
    <comment ref="E1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ed 301 y 303 </t>
        </r>
      </text>
    </comment>
    <comment ref="E2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ed 301 y 303 </t>
        </r>
      </text>
    </comment>
    <comment ref="E3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ed 301 y 303 </t>
        </r>
      </text>
    </comment>
    <comment ref="E10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una transacción mal registrada el día 02-10, debe ser corregida</t>
        </r>
      </text>
    </comment>
    <comment ref="D13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tiene sumado la ED de Pensionados SFS por &amp; mm y rebajados los 11 mm de reinversión
</t>
        </r>
      </text>
    </comment>
    <comment ref="D14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tiene sumado la ED de Pensionados SFS por &amp; mm y rebajados los 11 mm de reinversión
</t>
        </r>
      </text>
    </comment>
    <comment ref="D14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tiene sumado la ED de Pensionados SFS por &amp; mm y rebajados los 11 mm de reinversión
</t>
        </r>
      </text>
    </comment>
    <comment ref="D15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tiene sumado la ED de Pensionados SFS por &amp; mm y rebajados los 11 mm de reinversión
</t>
        </r>
      </text>
    </comment>
    <comment ref="D16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tiene sumado la ED de Pensionados SFS por &amp; mm y rebajados los 11 mm de reinversión
</t>
        </r>
      </text>
    </comment>
    <comment ref="E60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Es necesario insertar la cuenta 401-131-048 en el libro del Banco Central
</t>
        </r>
      </text>
    </comment>
    <comment ref="E63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Es necesario insertar la cuenta 401-131-048 en el libro del Banco Central
</t>
        </r>
      </text>
    </comment>
    <comment ref="E650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Es necesario insertar la cuenta 401-131-048 en el libro del Banco Central
</t>
        </r>
      </text>
    </comment>
    <comment ref="E65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fecha 05-08-2010</t>
        </r>
      </text>
    </comment>
    <comment ref="E66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Es necesario insertar la cuenta 401-131-048 en el libro del Banco Central
</t>
        </r>
      </text>
    </comment>
    <comment ref="E676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fecha 05-08-2010</t>
        </r>
      </text>
    </comment>
    <comment ref="E68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Es necesario insertar la cuenta 401-131-048 en el libro del Banco Central
</t>
        </r>
      </text>
    </comment>
    <comment ref="E69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fecha 05-08-2010</t>
        </r>
      </text>
    </comment>
    <comment ref="E70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Es necesario insertar la cuenta 401-131-048 en el libro del Banco Central
</t>
        </r>
      </text>
    </comment>
    <comment ref="E71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fecha 05-08-2010</t>
        </r>
      </text>
    </comment>
    <comment ref="E726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Es necesario insertar la cuenta 401-131-048 en el libro del Banco Central
</t>
        </r>
      </text>
    </comment>
    <comment ref="E730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fecha 05-08-2010</t>
        </r>
      </text>
    </comment>
    <comment ref="E74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Es necesario insertar la cuenta 401-131-048 en el libro del Banco Central
</t>
        </r>
      </text>
    </comment>
    <comment ref="E74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fecha 05-08-2010</t>
        </r>
      </text>
    </comment>
    <comment ref="E76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Es necesario insertar la cuenta 401-131-048 en el libro del Banco Central
</t>
        </r>
      </text>
    </comment>
    <comment ref="E766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fecha 05-08-2010</t>
        </r>
      </text>
    </comment>
    <comment ref="E784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fecha 05-08-2010</t>
        </r>
      </text>
    </comment>
    <comment ref="E80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fecha 05-08-2010</t>
        </r>
      </text>
    </comment>
    <comment ref="E82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fecha 05-08-2010</t>
        </r>
      </text>
    </comment>
    <comment ref="E83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85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874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89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90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92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946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964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98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100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1020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103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1056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107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109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111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112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1146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1164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corregido en Flujo de fecha 01-10-2010</t>
        </r>
      </text>
    </comment>
    <comment ref="E129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Rendimiento BC
</t>
        </r>
      </text>
    </comment>
    <comment ref="E1340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01-02-2011
</t>
        </r>
      </text>
    </comment>
    <comment ref="E135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01-02-2011
</t>
        </r>
      </text>
    </comment>
    <comment ref="E137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01-02-2011
</t>
        </r>
      </text>
    </comment>
    <comment ref="E139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01-02-2011
</t>
        </r>
      </text>
    </comment>
    <comment ref="E1410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01-02-2011
</t>
        </r>
      </text>
    </comment>
    <comment ref="E142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01-02-2011
</t>
        </r>
      </text>
    </comment>
    <comment ref="E144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01-02-2011
</t>
        </r>
      </text>
    </comment>
    <comment ref="E1464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01-02-2011
</t>
        </r>
      </text>
    </comment>
    <comment ref="E1484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01-02-2011
</t>
        </r>
      </text>
    </comment>
    <comment ref="E150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01-02-2011
</t>
        </r>
      </text>
    </comment>
    <comment ref="E151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01-02-2011
</t>
        </r>
      </text>
    </comment>
    <comment ref="E153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01-02-2011
</t>
        </r>
      </text>
    </comment>
    <comment ref="E155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01-02-2011
</t>
        </r>
      </text>
    </comment>
    <comment ref="E157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01-02-2011
</t>
        </r>
      </text>
    </comment>
    <comment ref="E159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01-04-2011
</t>
        </r>
      </text>
    </comment>
    <comment ref="E161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01-04-2011
</t>
        </r>
      </text>
    </comment>
    <comment ref="E162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01-04-2011
</t>
        </r>
      </text>
    </comment>
    <comment ref="E164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01-04-2011
</t>
        </r>
      </text>
    </comment>
    <comment ref="E166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01-04-2011
</t>
        </r>
      </text>
    </comment>
    <comment ref="E168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01-04-2011
</t>
        </r>
      </text>
    </comment>
    <comment ref="E1700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01-04-2011
</t>
        </r>
      </text>
    </comment>
    <comment ref="E171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01-04-2011
</t>
        </r>
      </text>
    </comment>
    <comment ref="E173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01-04-2011
</t>
        </r>
      </text>
    </comment>
    <comment ref="E175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01-04-2011
</t>
        </r>
      </text>
    </comment>
    <comment ref="E1774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01-04-2011
</t>
        </r>
      </text>
    </comment>
    <comment ref="E179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01-04-2011
</t>
        </r>
      </text>
    </comment>
    <comment ref="E181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01-04-2011
</t>
        </r>
      </text>
    </comment>
    <comment ref="E182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01-04-2011
</t>
        </r>
      </text>
    </comment>
    <comment ref="E184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01-04-2011
</t>
        </r>
      </text>
    </comment>
    <comment ref="E186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27-06-2011
</t>
        </r>
      </text>
    </comment>
    <comment ref="E188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27-06-2011
</t>
        </r>
      </text>
    </comment>
    <comment ref="E1900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27-06-2011
</t>
        </r>
      </text>
    </comment>
    <comment ref="E191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27-06-2011
</t>
        </r>
      </text>
    </comment>
    <comment ref="E1936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Ingresados al Flujo de Efectivo el 27-06-2011
</t>
        </r>
      </text>
    </comment>
    <comment ref="E193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Valor incluido en el FE del 29-07-2011
</t>
        </r>
      </text>
    </comment>
    <comment ref="E193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Valor consignado en el Flujo de Efectivo del 28-07-2011</t>
        </r>
      </text>
    </comment>
    <comment ref="C194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Pendiente de investigar corresponde a ADA FONAMAT ED 116 y 131 del 25 y 27-07-2011.</t>
        </r>
      </text>
    </comment>
    <comment ref="C196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Pendiente de investigar corresponde a ADA FONAMAT ED 116 y 131 del 25 y 27-07-2011.</t>
        </r>
      </text>
    </comment>
    <comment ref="C198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Pendiente de investigar corresponde a ADA FONAMAT ED 116 y 131 del 25 y 27-07-2011.</t>
        </r>
      </text>
    </comment>
    <comment ref="C200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Pendiente de investigar corresponde a ADA FONAMAT ED 116 y 131 del 25 y 27-07-2011.</t>
        </r>
      </text>
    </comment>
    <comment ref="C201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Pendiente de investigar corresponde a ADA FONAMAT ED 116 y 131 del 25 y 27-07-2011.</t>
        </r>
      </text>
    </comment>
    <comment ref="C203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Pendiente de investigar corresponde a ADA FONAMAT ED 116 y 131 del 25 y 27-07-2011.</t>
        </r>
      </text>
    </comment>
    <comment ref="D2046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Incluye pago a Estancias Infantiles por RD$59,135,579.85 reportado el 15-09-2011 y RD$162,025 por multa cobrada reportada el 13-09-2011.</t>
        </r>
      </text>
    </comment>
    <comment ref="D204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Incluye pago a Estancias Infantiles por RD$59,135,579.85 y Reintegro de RD$100,584.56 que no pudieron ser devueltos en BR. Y Multa cobrada reportada el 13-09-2011</t>
        </r>
      </text>
    </comment>
    <comment ref="C205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064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Incluye devolución a empleadores del 23-09-2011, por RD$25,100.38, reportada en FE el 23-09-2011.</t>
        </r>
      </text>
    </comment>
    <comment ref="C207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08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Incluye devolución a empleadores del 23-09-2011, por RD$25,100.38, reportada en FE el 23-09-2011.</t>
        </r>
      </text>
    </comment>
    <comment ref="C209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11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130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14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166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18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00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1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3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5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70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8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30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32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36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SFS Pensionados de Hacienda Reportados el día 2-12-2011.
</t>
        </r>
      </text>
    </comment>
    <comment ref="E238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SFS Pensionados de Hacienda Reportados el día 2-12-2011.
</t>
        </r>
      </text>
    </comment>
    <comment ref="E240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SFS Pensionados de Hacienda Reportados el día 2-12-2011.
</t>
        </r>
      </text>
    </comment>
    <comment ref="D242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Incluye multa reportada el 23-12-2011.</t>
        </r>
      </text>
    </comment>
    <comment ref="D242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Incluye Multa reportada el 23-12-2011.</t>
        </r>
      </text>
    </comment>
    <comment ref="D243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Incluye multa reportada el 23-12-2011.</t>
        </r>
      </text>
    </comment>
    <comment ref="D244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Incluye Multa reportada el 23-12-2011.</t>
        </r>
      </text>
    </comment>
    <comment ref="D245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Incluye multa reportada el 23-12-2011.</t>
        </r>
      </text>
    </comment>
    <comment ref="D245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Incluye Multa reportada el 23-12-2011.</t>
        </r>
      </text>
    </comment>
    <comment ref="E258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Rendimiento cancelacion CF BC, incluidos a principio de febrero 2012.</t>
        </r>
      </text>
    </comment>
    <comment ref="E259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Rendimiento cancelacion CF BC, incluidos a principio de febrero 2012.</t>
        </r>
      </text>
    </comment>
    <comment ref="E261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Rendimiento cancelacion CF BC, incluidos a principio de febrero 2012.</t>
        </r>
      </text>
    </comment>
    <comment ref="E2636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654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67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690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70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72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74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76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78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79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81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836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85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87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890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90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926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944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96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980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299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01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036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05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07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09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10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12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14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16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18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19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21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23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256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274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29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30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326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344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36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380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39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416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434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45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47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489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50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52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545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Devolución a trabajador reflejada en Flujo de Fondos del 01-03-2011.</t>
        </r>
      </text>
    </comment>
    <comment ref="E3563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Se trata de un aporte SFS Pensionados reportado el 04-12-2012.</t>
        </r>
      </text>
    </comment>
    <comment ref="E358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Se trata de un aporte SFS Pensionados reportado el 04-12-2012.</t>
        </r>
      </text>
    </comment>
    <comment ref="E3600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Se trata de un aporte SFS Pensionados reportado el 04-12-2012.</t>
        </r>
      </text>
    </comment>
    <comment ref="E3618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Se trata de un aporte SFS Pensionados reportado el 04-12-2012.</t>
        </r>
      </text>
    </comment>
    <comment ref="E3637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Se trata de un aporte SFS Pensionados reportado el 04-12-2012.</t>
        </r>
      </text>
    </comment>
    <comment ref="E3654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Se trata de un rendimiento reportado el 02-01-2013.</t>
        </r>
      </text>
    </comment>
    <comment ref="E3672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Se trata de un rendimiento reportado el 02-01-2013.</t>
        </r>
      </text>
    </comment>
    <comment ref="E369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Se trata de un rendimiento reportado el 02-01-2013.</t>
        </r>
      </text>
    </comment>
    <comment ref="E3711" authorId="0" shapeId="0">
      <text>
        <r>
          <rPr>
            <b/>
            <sz val="8"/>
            <color indexed="81"/>
            <rFont val="Tahoma"/>
            <family val="2"/>
          </rPr>
          <t>Nelly_Taveras:</t>
        </r>
        <r>
          <rPr>
            <sz val="8"/>
            <color indexed="81"/>
            <rFont val="Tahoma"/>
            <family val="2"/>
          </rPr>
          <t xml:space="preserve">
Se trata de un rendimiento reportado el 02-01-2013.</t>
        </r>
      </text>
    </comment>
    <comment ref="E3864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Registrados al día siguiente</t>
        </r>
      </text>
    </comment>
    <comment ref="C4019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Excluye el monto en la Cuenta de Reembolso correspondiente al SVDS </t>
        </r>
      </text>
    </comment>
    <comment ref="C4039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Excluye el monto en la Cuenta de Reembolso correspondiente al SVDS </t>
        </r>
      </text>
    </comment>
    <comment ref="C4057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Excluye el monto en la Cuenta de Reembolso correspondiente al SVDS </t>
        </r>
      </text>
    </comment>
    <comment ref="D4057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Excluye el monto en la Cuenta de Reembolso correspondiente al SVDS </t>
        </r>
      </text>
    </comment>
    <comment ref="C407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Excluye el monto en la Cuenta de Reembolso correspondiente al SVDS </t>
        </r>
      </text>
    </comment>
    <comment ref="D407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Excluye el monto en la Cuenta de Reembolso correspondiente al SVDS </t>
        </r>
      </text>
    </comment>
    <comment ref="D4094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Excluye el monto en la Cuenta de Reembolso correspondiente al SVDS </t>
        </r>
      </text>
    </comment>
    <comment ref="D4113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Excluye el monto en la Cuenta de Reembolso correspondiente al SVDS </t>
        </r>
      </text>
    </comment>
    <comment ref="D4132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Excluye el monto en la Cuenta de Reembolso correspondiente al SVDS </t>
        </r>
      </text>
    </comment>
    <comment ref="D415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Excluye el monto en la Cuenta de Reembolso correspondiente al SVDS </t>
        </r>
      </text>
    </comment>
    <comment ref="D4170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Excluye el monto en la Cuenta de Reembolso correspondiente al SVDS </t>
        </r>
      </text>
    </comment>
    <comment ref="E426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SFS pensionados Reportado al día siguiente.</t>
        </r>
      </text>
    </comment>
    <comment ref="E428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SFS pensionados Reportado al día siguiente.</t>
        </r>
      </text>
    </comment>
    <comment ref="E430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SFS pensionados Reportado al día siguiente.</t>
        </r>
      </text>
    </comment>
    <comment ref="E4327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SFS pensionados Reportado al día siguiente.</t>
        </r>
      </text>
    </comment>
    <comment ref="E4347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Rendimiento 
Reportado al día siguiente.</t>
        </r>
      </text>
    </comment>
    <comment ref="E443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un  completivo de rendimiento reportado en el flujo del 02-12-2013 que pertenecía al 29-11-2013. ED 331</t>
        </r>
      </text>
    </comment>
    <comment ref="E445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un  completivo de rendimiento reportado en el flujo del 02-12-2013 que pertenecía al 29-11-2013. ED 331</t>
        </r>
      </text>
    </comment>
    <comment ref="E4472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un  completivo de rendimiento reportado en el flujo del 02-12-2013 que pertenecía al 29-11-2013. ED 331</t>
        </r>
      </text>
    </comment>
    <comment ref="E4492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un  completivo de rendimiento reportado en el flujo del 02-12-2013 que pertenecía al 29-11-2013. ED 331</t>
        </r>
      </text>
    </comment>
    <comment ref="E4512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un  completivo de rendimiento reportado en el flujo del 02-12-2013 que pertenecía al 29-11-2013. ED 331</t>
        </r>
      </text>
    </comment>
    <comment ref="E4533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un  completivo de rendimiento reportado en el flujo del 02-12-2013 que pertenecía al 29-11-2013. ED 331</t>
        </r>
      </text>
    </comment>
    <comment ref="E4554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un  completivo de rendimiento reportado en el flujo del 02-12-2013 que pertenecía al 29-11-2013. ED 331</t>
        </r>
      </text>
    </comment>
    <comment ref="E457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un  completivo de rendimiento reportado en el flujo del 02-12-2013 que pertenecía al 29-11-2013. ED 331</t>
        </r>
      </text>
    </comment>
    <comment ref="E459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un  completivo de rendimiento reportado en el flujo del 02-12-2013 que pertenecía al 29-11-2013. ED 331</t>
        </r>
      </text>
    </comment>
    <comment ref="E4617" authorId="0" shapeId="0">
      <text>
        <r>
          <rPr>
            <b/>
            <sz val="10"/>
            <color indexed="81"/>
            <rFont val="Tahoma"/>
            <family val="2"/>
          </rPr>
          <t>Nelly_Taveras 
Corresponde a un error cometido en el Flujo de Efectivo del 17-02-2014 y se corrigio el 17-03-2014</t>
        </r>
      </text>
    </comment>
    <comment ref="C4625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Pendiente de Parametrización de los códigos 809 y 810
</t>
        </r>
      </text>
    </comment>
    <comment ref="E4637" authorId="0" shapeId="0">
      <text>
        <r>
          <rPr>
            <b/>
            <sz val="10"/>
            <color indexed="81"/>
            <rFont val="Tahoma"/>
            <family val="2"/>
          </rPr>
          <t>Nelly_Taveras 
Corresponde a un error cometido en el Flujo de Efectivo del 17-02-2014 y se corrigio el 17-03-2014</t>
        </r>
      </text>
    </comment>
    <comment ref="C4645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Pendiente de Parametrización de los códigos 809 y 810
</t>
        </r>
      </text>
    </comment>
    <comment ref="E4658" authorId="0" shapeId="0">
      <text>
        <r>
          <rPr>
            <b/>
            <sz val="10"/>
            <color indexed="81"/>
            <rFont val="Tahoma"/>
            <family val="2"/>
          </rPr>
          <t>Nelly_Taveras 
Corresponde a un error cometido en el Flujo de Efectivo del 17-02-2014 y se corrigio el 17-03-2014</t>
        </r>
      </text>
    </comment>
    <comment ref="C466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Pendiente de Parametrización de los códigos 809 y 810
</t>
        </r>
      </text>
    </comment>
    <comment ref="E4678" authorId="0" shapeId="0">
      <text>
        <r>
          <rPr>
            <b/>
            <sz val="10"/>
            <color indexed="81"/>
            <rFont val="Tahoma"/>
            <family val="2"/>
          </rPr>
          <t>Nelly_Taveras 
Corresponde a un error cometido en el Flujo de Efectivo del 17-02-2014 y se corrigio el 17-03-2014</t>
        </r>
      </text>
    </comment>
    <comment ref="C468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31-03-2014 que se compensa con la concentración del día siguiente.</t>
        </r>
      </text>
    </comment>
    <comment ref="E4699" authorId="0" shapeId="0">
      <text>
        <r>
          <rPr>
            <b/>
            <sz val="10"/>
            <color indexed="81"/>
            <rFont val="Tahoma"/>
            <family val="2"/>
          </rPr>
          <t>Nelly_Taveras 
Corresponde a un error cometido en el Flujo de Efectivo del 17-02-2014 y se corrigio el 17-03-2014</t>
        </r>
      </text>
    </comment>
    <comment ref="C4707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31-03-2014 que se compensa con la concentración del día siguiente.</t>
        </r>
      </text>
    </comment>
    <comment ref="D4719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El monto adicionado fue incluido en el informe del 03-06</t>
        </r>
      </text>
    </comment>
    <comment ref="C4729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31-03-2014 que se compensa con la concentración del día siguiente.</t>
        </r>
      </text>
    </comment>
    <comment ref="D4745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El monto adicionado fue incluido en el informe del 03-06</t>
        </r>
      </text>
    </comment>
    <comment ref="C4755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31-03-2014 que se compensa con la concentración del día siguiente.</t>
        </r>
      </text>
    </comment>
    <comment ref="E4765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4775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31-03-2014 que se compensa con la concentración del día siguiente.</t>
        </r>
      </text>
    </comment>
    <comment ref="E478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479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31-03-2014 que se compensa con la concentración del día siguiente.</t>
        </r>
      </text>
    </comment>
    <comment ref="E480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481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31-03-2014 que se compensa con la concentración del día siguiente.</t>
        </r>
      </text>
    </comment>
    <comment ref="E482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483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31-03-2014 que se compensa con la concentración del día siguiente.</t>
        </r>
      </text>
    </comment>
    <comment ref="E484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485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31-03-2014 que se compensa con la concentración del día siguiente.</t>
        </r>
      </text>
    </comment>
    <comment ref="E4867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4877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31-03-2014 que se compensa con la concentración del día siguiente.</t>
        </r>
      </text>
    </comment>
    <comment ref="E488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489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490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491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492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493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494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495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496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497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4989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4999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5010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5020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503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504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5052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5062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5073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5083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5094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5104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511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02-07-2014</t>
        </r>
      </text>
    </comment>
    <comment ref="C512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5137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08-01-2015
</t>
        </r>
      </text>
    </comment>
    <comment ref="C5147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515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22-01-2015
</t>
        </r>
      </text>
    </comment>
    <comment ref="C516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5179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22-01-2015
</t>
        </r>
      </text>
    </comment>
    <comment ref="C5189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5200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22-01-2015
</t>
        </r>
      </text>
    </comment>
    <comment ref="C5210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522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22-01-2015
</t>
        </r>
      </text>
    </comment>
    <comment ref="C522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C523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5242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22-01-2015
</t>
        </r>
      </text>
    </comment>
    <comment ref="C5249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C5252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5263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22-01-2015
</t>
        </r>
      </text>
    </comment>
    <comment ref="C5270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C5273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E5284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Incluidos en el Flujo de Efectivo del 02 y 03-03-2015.
</t>
        </r>
      </text>
    </comment>
    <comment ref="C529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C5294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C531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C5314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C5333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C533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C5354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C5357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Créditos por Devoluciones del 28-08-2014 que se compensa con la concentración del día siguiente.</t>
        </r>
      </text>
    </comment>
    <comment ref="C5374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C5395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409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rendimiento reportado el 01-05-2015 que pertenecía al mes de abril-2015.</t>
        </r>
      </text>
    </comment>
    <comment ref="C541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43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rendimiento reportado el 01-05-2015 que pertenecía al mes de abril-2015.</t>
        </r>
      </text>
    </comment>
    <comment ref="C543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452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rendimiento reportado el 01-05-2015 que pertenecía al mes de abril-2015.</t>
        </r>
      </text>
    </comment>
    <comment ref="C5459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473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aporte del gobierno al sfs de los pensionados de hacienda reportado el 01-06-15
</t>
        </r>
      </text>
    </comment>
    <comment ref="C5480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494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aporte del gobierno al sfs de los pensionados de hacienda reportado el 01-06-15
</t>
        </r>
      </text>
    </comment>
    <comment ref="C550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514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aporte del gobierno al sfs de los pensionados de hacienda reportado el 01-06-15
</t>
        </r>
      </text>
    </comment>
    <comment ref="C552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534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aporte del gobierno al sfs de los pensionados de hacienda reportado el 01-06-15
</t>
        </r>
      </text>
    </comment>
    <comment ref="C554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555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rendimiento Titulo Desmatarializado del 15-06 reportado el 08-07-2015.
</t>
        </r>
      </text>
    </comment>
    <comment ref="C5562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57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rendimiento Titulo Desmatarializado del 15-06 reportado el 08-07-2015.
</t>
        </r>
      </text>
    </comment>
    <comment ref="C5583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597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rendimiento Titulo Desmatarializado del 15-06 reportado el 08-07-2015.
</t>
        </r>
      </text>
    </comment>
    <comment ref="C5604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61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rendimiento Titulo Desmatarializado del 15-06 reportado el 08-07-2015.
</t>
        </r>
      </text>
    </comment>
    <comment ref="C5625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639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rendimiento Titulo Desmatarializado del 15-06 reportado el 08-07-2015.
</t>
        </r>
      </text>
    </comment>
    <comment ref="C564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659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rendimiento Titulo Desmatarializado del 15-06 reportado el 08-07-2015.
</t>
        </r>
      </text>
    </comment>
    <comment ref="C5666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680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rendimiento Titulo Desmatarializado del reportado el 01-08-2015.
</t>
        </r>
      </text>
    </comment>
    <comment ref="C5687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70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rendimiento Titulo Desmatarializado del reportado el 01-08-2015.
</t>
        </r>
      </text>
    </comment>
    <comment ref="C570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72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rendimiento Titulo Desmatarializado del reportado el 01-08-2015.
</t>
        </r>
      </text>
    </comment>
    <comment ref="C572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74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devolucion de rendimiento por error, corregida el 30-09-2015.
</t>
        </r>
      </text>
    </comment>
    <comment ref="C574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76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rendimiento Titulo Desmatarializado del reportado el 01-10
2015.
</t>
        </r>
      </text>
    </comment>
    <comment ref="C576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781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se refiere a rendimiento Titulo Desmatarializado del reportado el 01-10
2015.
</t>
        </r>
      </text>
    </comment>
    <comment ref="C5788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E5802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Credito a NP, se corrige con la concentracion del dia siguiente.
</t>
        </r>
      </text>
    </comment>
    <comment ref="C5809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C5819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Se refiere a CF abierto el 26-10-2015, actualizado en el cuadro.</t>
        </r>
      </text>
    </comment>
    <comment ref="E5822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rechazo en la cuenta de sanciones relativa a devolución a trabajadores. Este monto fue transferido a la cuenta de Reembolso al BPD luego de la instrucción realizada.
</t>
        </r>
      </text>
    </comment>
    <comment ref="C5829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C5830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Excluye Efectivo en Bancos Recaudadores.</t>
        </r>
      </text>
    </comment>
    <comment ref="C5839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Se refiere a CF abierto el 26-10-2015, actualizado en el cuadro.</t>
        </r>
      </text>
    </comment>
    <comment ref="E5842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rechazo en la cuenta de sanciones relativa a devolución a trabajadores. Este monto fue transferido a la cuenta de Reembolso al BPD luego de la instrucción realizada.
</t>
        </r>
      </text>
    </comment>
    <comment ref="C5849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C5850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Excluye Efectivo en Bancos Recaudadores.</t>
        </r>
      </text>
    </comment>
    <comment ref="C5859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Se refiere a CF abierto el 26-10-2015, actualizado en el cuadro.</t>
        </r>
      </text>
    </comment>
    <comment ref="E5863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corresponde a rechazo en la cuenta de sanciones relativa a devolución a trabajadores. Este monto fue transferido a la cuenta de Reembolso al BPD luego de la instrucción realizada.
</t>
        </r>
      </text>
    </comment>
    <comment ref="C5870" authorId="0" shapeId="0">
      <text>
        <r>
          <rPr>
            <b/>
            <sz val="10"/>
            <color indexed="81"/>
            <rFont val="Tahoma"/>
            <family val="2"/>
          </rPr>
          <t>Nelly_Taveras:</t>
        </r>
        <r>
          <rPr>
            <sz val="10"/>
            <color indexed="81"/>
            <rFont val="Tahoma"/>
            <family val="2"/>
          </rPr>
          <t xml:space="preserve">
Verificar cuenta 609-101 Trampolín para rendimiento BP se vea libro de banco. </t>
        </r>
      </text>
    </comment>
    <comment ref="C5871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Excluye Efectivo en Bancos Recaudadores.</t>
        </r>
      </text>
    </comment>
    <comment ref="C5880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Se refiere a CF abierto el 26-10-2015, actualizado en el cuadro.</t>
        </r>
      </text>
    </comment>
    <comment ref="C5901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Se refiere a CF abierto el 26-10-2015, actualizado en el cuadro.</t>
        </r>
      </text>
    </comment>
    <comment ref="C5922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Se refiere a CF abierto el 26-10-2015, actualizado en el cuadro.</t>
        </r>
      </text>
    </comment>
    <comment ref="C5943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Se refiere a CF abierto el 26-10-2015, actualizado en el cuadro.</t>
        </r>
      </text>
    </comment>
    <comment ref="C5963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Se refiere a CF abierto el 26-10-2015, actualizado en el cuadro.</t>
        </r>
      </text>
    </comment>
    <comment ref="C5983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Se refiere a CF abierto el 26-10-2015, actualizado en el cuadro.</t>
        </r>
      </text>
    </comment>
    <comment ref="C6004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Se refiere a CF abierto el 26-10-2015, actualizado en el cuadro.</t>
        </r>
      </text>
    </comment>
    <comment ref="C6025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Se refiere a CF abierto el 26-10-2015, actualizado en el cuadro.</t>
        </r>
      </text>
    </comment>
    <comment ref="C6045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Se refiere a CF abierto el 26-10-2015, actualizado en el cuadro.</t>
        </r>
      </text>
    </comment>
    <comment ref="F6048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C6065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Se refiere a CF cancelado el 27-01-2016, actualizado en el cuadro.</t>
        </r>
      </text>
    </comment>
    <comment ref="F6069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C6086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Se refiere a CF cancelado el 27-01-2016, actualizado en el cuadro.</t>
        </r>
      </text>
    </comment>
    <comment ref="F6090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C6107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Se refiere a CF cancelado el 27-01-2016, actualizado en el cuadro.</t>
        </r>
      </text>
    </comment>
    <comment ref="F6113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C6130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Se refiere a CF cancelado el 27-01-2016, actualizado en el cuadro.</t>
        </r>
      </text>
    </comment>
    <comment ref="F6134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C6151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Se refiere a CF cancelado el 27-01-2016, actualizado en el cuadro.</t>
        </r>
      </text>
    </comment>
    <comment ref="F6155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E6176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SFS-PH reportados el 01-03-2016 por 6,102,174.74 e inversion CF por 30,000,000
</t>
        </r>
      </text>
    </comment>
    <comment ref="F6176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176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SFS-PH reportados el 01-03-2016.</t>
        </r>
      </text>
    </comment>
    <comment ref="E6178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SFS-PH reportados el 01-03-2016 por 6,102,174.74 e inversion CF por 30,000,000
</t>
        </r>
      </text>
    </comment>
    <comment ref="F6197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197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 una devolucion SFS reportada por error en el flujo del dia 4/03/2016.</t>
        </r>
      </text>
    </comment>
    <comment ref="F6218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219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220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223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223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 una devolucion SFS reportada por error por 105,197.45 en el flujo del dia 4/03/2016.</t>
        </r>
      </text>
    </comment>
    <comment ref="F6224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E6225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Verificar movimientos del 17-03-2016 que es donde se origino esa diferencia.</t>
        </r>
      </text>
    </comment>
    <comment ref="E6243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ED 314 mal hecha y archivada s sin revisar</t>
        </r>
      </text>
    </comment>
    <comment ref="F6249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249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la diferencia de 18,849.18 corresponde con un cheque reportado el 01-04-2016 correspondiente al 31-03-2016.</t>
        </r>
      </text>
    </comment>
    <comment ref="F6250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270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270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la diferencia de 18,849.18 corresponde con un cheque reportado el 01-04-2016 correspondiente al 31-03-2016.</t>
        </r>
      </text>
    </comment>
    <comment ref="F6271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291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292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312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312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un cheque del 29-04-2016, reportado en el flujo del 03-05-2016.</t>
        </r>
      </text>
    </comment>
    <comment ref="F6313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333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333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un cheque del 29-04-2016, reportado en el flujo del 03-05-2016.</t>
        </r>
      </text>
    </comment>
    <comment ref="F6334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354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354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un cheque del 29-04-2016, reportado en el flujo del 03-05-2016.</t>
        </r>
      </text>
    </comment>
    <comment ref="F6355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376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376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un cheque del 29-04-2016, reportado en el flujo del 03-05-2016.</t>
        </r>
      </text>
    </comment>
    <comment ref="F6377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397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397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un cheque del 29-04-2016, reportado en el flujo del 03-05-2016.</t>
        </r>
      </text>
    </comment>
    <comment ref="F6398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418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418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un cheque del 29-04-2016, reportado en el flujo del 03-05-2016.</t>
        </r>
      </text>
    </comment>
    <comment ref="F6419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439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439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un cheque del 29-04-2016, reportado en el flujo del 03-05-2016.</t>
        </r>
      </text>
    </comment>
    <comment ref="F6440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461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461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un cheque del 29-04-2016, reportado en el flujo del 03-05-2016.</t>
        </r>
      </text>
    </comment>
    <comment ref="F6462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482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482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un cheque del 29-04-2016, reportado en el flujo del 03-05-2016.</t>
        </r>
      </text>
    </comment>
    <comment ref="F6483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504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504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un cheque del 29-04-2016, reportado en el flujo del 03-05-2016.</t>
        </r>
      </text>
    </comment>
    <comment ref="F6505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525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525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un cheque del 29-04-2016, reportado en el flujo del 03-05-2016.</t>
        </r>
      </text>
    </comment>
    <comment ref="F6526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546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546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un cheque del 29-04-2016, reportado en el flujo del 03-05-2016.</t>
        </r>
      </text>
    </comment>
    <comment ref="F6547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6560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al 28-07-2016</t>
        </r>
      </text>
    </comment>
    <comment ref="D6567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con el monto incluido el 01-08-2016.</t>
        </r>
      </text>
    </comment>
    <comment ref="F6567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567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un cheque del 29-04-2016, reportado en el flujo del 03-05-2016.</t>
        </r>
      </text>
    </comment>
    <comment ref="F6568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6581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al 28-07-2016</t>
        </r>
      </text>
    </comment>
    <comment ref="D6588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con el monto incluido el 01-08-2016.</t>
        </r>
      </text>
    </comment>
    <comment ref="F6588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588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un cheque del 29-04-2016, reportado en el flujo del 03-05-2016.</t>
        </r>
      </text>
    </comment>
    <comment ref="F6589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609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609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un cheque del 29-04-2016, reportado en el flujo del 03-05-2016.</t>
        </r>
      </text>
    </comment>
    <comment ref="F6610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630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630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un cheque del 29-04-2016, reportado en el flujo del 03-05-2016.</t>
        </r>
      </text>
    </comment>
    <comment ref="F6631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651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651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un cheque del 29-04-2016, reportado en el flujo del 03-05-2016.</t>
        </r>
      </text>
    </comment>
    <comment ref="F6652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6672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En fecha 31-08-2016 existe una diferencia entre el total en Bancos Recaudadores y el Detalle en el anexo 1, se debe a un debito por subsidio compensado con la concentracion del 01-9-2016.</t>
        </r>
      </text>
    </comment>
    <comment ref="F6672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673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6693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En fecha 31-08-2016 existe una diferencia entre el total en Bancos Recaudadores y el Detalle en el anexo 1, se debe a un debito por subsidio compensado con la concentracion del 01-9-2016.</t>
        </r>
      </text>
    </comment>
    <comment ref="F6693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694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714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715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736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737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757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758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F6778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779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6793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Rendimiento pend. De registrar</t>
        </r>
      </text>
    </comment>
    <comment ref="F6800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801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6815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Rendimiento pend. De registrar</t>
        </r>
      </text>
    </comment>
    <comment ref="F6821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822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6836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Rendimiento pend. De registrar</t>
        </r>
      </text>
    </comment>
    <comment ref="A6839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842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843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6857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Rendimiento pend. De registrar</t>
        </r>
      </text>
    </comment>
    <comment ref="A6860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863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864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6878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Rendimiento pend. De registrar</t>
        </r>
      </text>
    </comment>
    <comment ref="A6881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884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885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6899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Rendimiento pend. De registrar</t>
        </r>
      </text>
    </comment>
    <comment ref="F6905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906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6920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Rendimiento pend. De registrar</t>
        </r>
      </text>
    </comment>
    <comment ref="F6926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927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6941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Rendimiento pend. De registrar</t>
        </r>
      </text>
    </comment>
    <comment ref="F6947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F6948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6962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Rendimiento pend. De registrar</t>
        </r>
      </text>
    </comment>
    <comment ref="F6967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967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se rebajara del Flujo del SVDS y Consolidado el 15-12 por corresponder a un cheque reintegrado.</t>
        </r>
      </text>
    </comment>
    <comment ref="F6968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6982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Rendimiento pend. De registrar</t>
        </r>
      </text>
    </comment>
    <comment ref="F6988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6988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se rebajara del Flujo del SVDS y Consolidado el 15-12 por corresponder a un cheque reintegrado.</t>
        </r>
      </text>
    </comment>
    <comment ref="F6989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7003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Rendimiento pend. De registrar</t>
        </r>
      </text>
    </comment>
    <comment ref="F7009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7009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se rebajara del Flujo del SVDS y Consolidado el 15-12 por corresponder a un cheque reintegrado.</t>
        </r>
      </text>
    </comment>
    <comment ref="F7010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7024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Rendimiento pend. De registrar</t>
        </r>
      </text>
    </comment>
    <comment ref="F7030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7030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se rebajara del Flujo del SVDS y Consolidado el 15-12 por corresponder a un cheque reintegrado.</t>
        </r>
      </text>
    </comment>
    <comment ref="F7031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7045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Rendimiento pend. De registrar</t>
        </r>
      </text>
    </comment>
    <comment ref="F7051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7051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se rebajara del Flujo del SVDS y Consolidado el 15-12 por corresponder a un cheque reintegrado.</t>
        </r>
      </text>
    </comment>
    <comment ref="F7052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7066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Rendimiento pend. De registrar</t>
        </r>
      </text>
    </comment>
    <comment ref="F7072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7072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se rebajara del Flujo del SVDS y Consolidado el 15-12 por corresponder a un cheque reintegrado.</t>
        </r>
      </text>
    </comment>
    <comment ref="F7073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7087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Rendimiento pend. De registrar</t>
        </r>
      </text>
    </comment>
    <comment ref="F7093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Corresponde a fondos recibidos de Cheques Certificados vencidos.</t>
        </r>
      </text>
    </comment>
    <comment ref="G7093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se rebajara del Flujo del SVDS y Consolidado el 15-12 por corresponder a un cheque reintegrado.</t>
        </r>
      </text>
    </comment>
    <comment ref="F7094" authorId="1" shapeId="0">
      <text>
        <r>
          <rPr>
            <b/>
            <sz val="9"/>
            <color indexed="81"/>
            <rFont val="Tahoma"/>
            <family val="2"/>
          </rPr>
          <t>Nelly Taveras:</t>
        </r>
        <r>
          <rPr>
            <sz val="9"/>
            <color indexed="81"/>
            <rFont val="Tahoma"/>
            <family val="2"/>
          </rPr>
          <t xml:space="preserve">
Este es el monto a devolver por SVDS segun el Balance General.</t>
        </r>
      </text>
    </comment>
    <comment ref="C7108" authorId="1" shapeId="0">
      <text>
        <r>
          <rPr>
            <b/>
            <sz val="9"/>
            <color indexed="81"/>
            <rFont val="Tahoma"/>
            <charset val="1"/>
          </rPr>
          <t>Nelly Taveras:</t>
        </r>
        <r>
          <rPr>
            <sz val="9"/>
            <color indexed="81"/>
            <rFont val="Tahoma"/>
            <charset val="1"/>
          </rPr>
          <t xml:space="preserve">
Rendimiento pend. De registrar</t>
        </r>
      </text>
    </comment>
  </commentList>
</comments>
</file>

<file path=xl/sharedStrings.xml><?xml version="1.0" encoding="utf-8"?>
<sst xmlns="http://schemas.openxmlformats.org/spreadsheetml/2006/main" count="8685" uniqueCount="251">
  <si>
    <t>consolidado</t>
  </si>
  <si>
    <t>svds</t>
  </si>
  <si>
    <t>sfs</t>
  </si>
  <si>
    <t>srl</t>
  </si>
  <si>
    <t>anexo II</t>
  </si>
  <si>
    <t xml:space="preserve">Flujo </t>
  </si>
  <si>
    <t>Diferencia</t>
  </si>
  <si>
    <t>SFS Pensionados</t>
  </si>
  <si>
    <t>Junio</t>
  </si>
  <si>
    <t>julio</t>
  </si>
  <si>
    <t>Agosto</t>
  </si>
  <si>
    <t>Septiembre</t>
  </si>
  <si>
    <t>Octubre</t>
  </si>
  <si>
    <t>Noviembre</t>
  </si>
  <si>
    <t>ANEXO-II</t>
  </si>
  <si>
    <t>RENDIMIENTO</t>
  </si>
  <si>
    <t>DIFERENCIA</t>
  </si>
  <si>
    <t>B</t>
  </si>
  <si>
    <t>E</t>
  </si>
  <si>
    <t>F=C+E</t>
  </si>
  <si>
    <t>G=B-F</t>
  </si>
  <si>
    <t xml:space="preserve">C </t>
  </si>
  <si>
    <t xml:space="preserve">D </t>
  </si>
  <si>
    <t>PAGO SFS PENSIONADOS</t>
  </si>
  <si>
    <t>LIBRO - SFS-P</t>
  </si>
  <si>
    <t>LIBRO</t>
  </si>
  <si>
    <t>recaudado</t>
  </si>
  <si>
    <t>recaudaciones del mes</t>
  </si>
  <si>
    <t>liquidado al</t>
  </si>
  <si>
    <t>Pagos del Mes</t>
  </si>
  <si>
    <t>FE</t>
  </si>
  <si>
    <t>libros de banco</t>
  </si>
  <si>
    <t>ajustes por N de C</t>
  </si>
  <si>
    <t>31-11-2009</t>
  </si>
  <si>
    <t>Pagados en el mes</t>
  </si>
  <si>
    <t>Dirección de Inf. Y Prensa</t>
  </si>
  <si>
    <t>Centro de Información Gubernamental</t>
  </si>
  <si>
    <t>Gobernación Oficina Gubernamental</t>
  </si>
  <si>
    <t>Gobernación del Edificio JPD</t>
  </si>
  <si>
    <t>Secretaría de Estado de la Presidencia</t>
  </si>
  <si>
    <t>Gabinete Medioambiental y Desa. Físico</t>
  </si>
  <si>
    <t>Dirección de Inf. Análisis y Prog. Estratég</t>
  </si>
  <si>
    <t>Consejo Nac. Para el Cambio Climático</t>
  </si>
  <si>
    <t>Contraloría General de la República</t>
  </si>
  <si>
    <t>Ofic. De Ing. Superv. De Obras del Estado</t>
  </si>
  <si>
    <t>SIUBEN</t>
  </si>
  <si>
    <t>Direcc. Gral. Comedores Económicos</t>
  </si>
  <si>
    <t>Dirección General Desarrollo Fronterizo</t>
  </si>
  <si>
    <t>Gabinete Social</t>
  </si>
  <si>
    <t>Comunidad Digna</t>
  </si>
  <si>
    <t>Plan Presidencial Contra la Pobreza</t>
  </si>
  <si>
    <t>Comisión Presidencial Desarrollo Barrial</t>
  </si>
  <si>
    <t>CONADIS</t>
  </si>
  <si>
    <t>Comer es Primero</t>
  </si>
  <si>
    <t>Administradora de Subsidios Sociales</t>
  </si>
  <si>
    <t>Ofic. Envejecientes</t>
  </si>
  <si>
    <t>Fondo PROCOMUNIDAD</t>
  </si>
  <si>
    <t>Direc. Desarrollo Comunidad</t>
  </si>
  <si>
    <t>Inst. Nac. De Administ. Pública</t>
  </si>
  <si>
    <t>Comisión Presidencial Desarrollo Provincial</t>
  </si>
  <si>
    <t>Sec. De Est. De Interior y Policía</t>
  </si>
  <si>
    <t>Dirección General de Migración</t>
  </si>
  <si>
    <t>AMET</t>
  </si>
  <si>
    <t>Seguridad Turística</t>
  </si>
  <si>
    <t>Inst. Nac. Securidad Soc. PN</t>
  </si>
  <si>
    <t>Junta de Retiro PN</t>
  </si>
  <si>
    <t>Secr. Relac. Exterior</t>
  </si>
  <si>
    <t>Cons Nacional de Fronteras</t>
  </si>
  <si>
    <t>Dirección General de Pasaportes</t>
  </si>
  <si>
    <t>Secretaría Administrativa</t>
  </si>
  <si>
    <t>Dirección Nacional de Catastro</t>
  </si>
  <si>
    <t>Adminst. Gral de Bienes Nacionales</t>
  </si>
  <si>
    <t>Dirección Gral. De Aprovisionamiento</t>
  </si>
  <si>
    <t>Dirección Gral de Exoneraciones</t>
  </si>
  <si>
    <t>Inst. de Capac. Tributaria</t>
  </si>
  <si>
    <t>Dirección Gral de Crédito Público</t>
  </si>
  <si>
    <t>Direccion Gral de Pensiones y Jubilaciones</t>
  </si>
  <si>
    <t>Tesorería Nacional</t>
  </si>
  <si>
    <t>Direc. Gral de Contab. Gumernamental</t>
  </si>
  <si>
    <t>ONAPRES</t>
  </si>
  <si>
    <t>Secret. Est. Educación</t>
  </si>
  <si>
    <t>COPRESIDA</t>
  </si>
  <si>
    <t>SESPAS</t>
  </si>
  <si>
    <t>Sec. Est. De Trabajo</t>
  </si>
  <si>
    <t>SEDEFIR</t>
  </si>
  <si>
    <t>Secretaría de Estado de Agricultura</t>
  </si>
  <si>
    <t>Dirección Gral de Ganadería</t>
  </si>
  <si>
    <t>SEOPEC</t>
  </si>
  <si>
    <t>Direc. Gral. Embellecimiento</t>
  </si>
  <si>
    <t>Ofic. Para Reordenamiento del Transporte</t>
  </si>
  <si>
    <t>OMSA</t>
  </si>
  <si>
    <t>Sec. De Estado de Industria y Comercio</t>
  </si>
  <si>
    <t>Ofic. De Transporte Terrestre</t>
  </si>
  <si>
    <t>Direc. Gral. De Control de Precios</t>
  </si>
  <si>
    <t>Dirección Gral. De Minería</t>
  </si>
  <si>
    <t>DIGENOR</t>
  </si>
  <si>
    <t>PROMIPYME</t>
  </si>
  <si>
    <t>Secretaría de Estado de Turismo</t>
  </si>
  <si>
    <t>Secretaría de Estado de la Mujer</t>
  </si>
  <si>
    <t>Secretaría de Estado de Cultura</t>
  </si>
  <si>
    <t>Secretaría de Estado de la Juventud</t>
  </si>
  <si>
    <t>Secret. De Estado de Medio Ambiente</t>
  </si>
  <si>
    <t>SECYT</t>
  </si>
  <si>
    <t>Secretaría de Economía</t>
  </si>
  <si>
    <t>Sub Secr. Planificación</t>
  </si>
  <si>
    <t>Oficina Ordenador Fondos Europeos</t>
  </si>
  <si>
    <t>Coordinación de Asuntos Urbanos</t>
  </si>
  <si>
    <t>Administración y Personal</t>
  </si>
  <si>
    <t>Capacitación, Análisis y Estudios Estad.</t>
  </si>
  <si>
    <t>Consejo Nac. De Reforma del Estado</t>
  </si>
  <si>
    <t>Secret. De Est. De Administrac. Pública</t>
  </si>
  <si>
    <t>INAP</t>
  </si>
  <si>
    <t>Acuario Nacional</t>
  </si>
  <si>
    <t>Parque Zoologico</t>
  </si>
  <si>
    <t>Museo de Historia</t>
  </si>
  <si>
    <t>Jardín Botánico Nacional</t>
  </si>
  <si>
    <t>INDRI</t>
  </si>
  <si>
    <t>Parque Mirador Norte</t>
  </si>
  <si>
    <t>Fondo Especial para Desarrollo Agropec.</t>
  </si>
  <si>
    <t>IDECOOP</t>
  </si>
  <si>
    <t>Instituto Azucarero</t>
  </si>
  <si>
    <t>IAD</t>
  </si>
  <si>
    <t>CODOPESCA</t>
  </si>
  <si>
    <t>PROMESE</t>
  </si>
  <si>
    <t>Comisión de Reforma Empresa Pública</t>
  </si>
  <si>
    <t>Cuerpo de Bombero de Santo Domingo</t>
  </si>
  <si>
    <t>CORAPLATA</t>
  </si>
  <si>
    <t>CORASAN</t>
  </si>
  <si>
    <t>CAASD</t>
  </si>
  <si>
    <t>INAPA</t>
  </si>
  <si>
    <t>INVI</t>
  </si>
  <si>
    <t>Pagado en el Mes Según Bancos</t>
  </si>
  <si>
    <t>es la diferencia entre lo recaudado el 26 y lo concentrado el 27</t>
  </si>
  <si>
    <t>sfs pensionados</t>
  </si>
  <si>
    <t>Enero</t>
  </si>
  <si>
    <t>Febrero</t>
  </si>
  <si>
    <t>Marzo</t>
  </si>
  <si>
    <t>Abril</t>
  </si>
  <si>
    <t>Mayo</t>
  </si>
  <si>
    <t>Julio</t>
  </si>
  <si>
    <t>Diciembre</t>
  </si>
  <si>
    <t>Año 2009</t>
  </si>
  <si>
    <t>Año 2010</t>
  </si>
  <si>
    <t>Año 2008</t>
  </si>
  <si>
    <t>SRL</t>
  </si>
  <si>
    <t>SVDS</t>
  </si>
  <si>
    <t>SFS</t>
  </si>
  <si>
    <t>TOTAL</t>
  </si>
  <si>
    <t>Año 2007</t>
  </si>
  <si>
    <t>RECAUDACIONES COMPARATIVAS</t>
  </si>
  <si>
    <t>PAGADOS 2010</t>
  </si>
  <si>
    <t>Balance FE</t>
  </si>
  <si>
    <t>En Banco AN2</t>
  </si>
  <si>
    <t>Inversion AN2</t>
  </si>
  <si>
    <t>Balance BG</t>
  </si>
  <si>
    <t>Est. FE</t>
  </si>
  <si>
    <t>Dif. Devoluc. ADA</t>
  </si>
  <si>
    <t>Rep. FE</t>
  </si>
  <si>
    <t>Flujo del 31-03</t>
  </si>
  <si>
    <t>Aporte SFS Pensionados</t>
  </si>
  <si>
    <t>Rebajar Devolución a empleadores</t>
  </si>
  <si>
    <t>Libro BC</t>
  </si>
  <si>
    <t>BC Anexo II</t>
  </si>
  <si>
    <t>Dev. ADA 31-03-2010</t>
  </si>
  <si>
    <t>csp</t>
  </si>
  <si>
    <t>pensionados</t>
  </si>
  <si>
    <t>BC</t>
  </si>
  <si>
    <t>Dev. Ada</t>
  </si>
  <si>
    <t>Multa SVDS</t>
  </si>
  <si>
    <t>Dev. Emplead.</t>
  </si>
  <si>
    <t>fonamat</t>
  </si>
  <si>
    <t>Devoluc. ADA</t>
  </si>
  <si>
    <t>Multa SFS</t>
  </si>
  <si>
    <t>total salida efectivo</t>
  </si>
  <si>
    <t>salida efectivo neto</t>
  </si>
  <si>
    <t>total entrada efectivo</t>
  </si>
  <si>
    <t>total FE neto</t>
  </si>
  <si>
    <t>salida Reemb. Emp s/FE</t>
  </si>
  <si>
    <t>salida Reemb. Emp s/Movimiento</t>
  </si>
  <si>
    <t>Total BG</t>
  </si>
  <si>
    <t>ene</t>
  </si>
  <si>
    <t>feb</t>
  </si>
  <si>
    <t>mar</t>
  </si>
  <si>
    <t>abr</t>
  </si>
  <si>
    <t>may</t>
  </si>
  <si>
    <t>jun</t>
  </si>
  <si>
    <t>Pagos Reportados</t>
  </si>
  <si>
    <t>otros pagos</t>
  </si>
  <si>
    <t>pagos netos</t>
  </si>
  <si>
    <t>otros ingresos</t>
  </si>
  <si>
    <t>ingresos regulares</t>
  </si>
  <si>
    <t>18-2010</t>
  </si>
  <si>
    <t>Multas SFS y SVDS</t>
  </si>
  <si>
    <t>fonamat- ADA FONAMAT</t>
  </si>
  <si>
    <t>Dif. Devoluc. CR NP</t>
  </si>
  <si>
    <t>Devoluc. ADA y/o CSP</t>
  </si>
  <si>
    <t>Cuenta Reembolso a Empleadores</t>
  </si>
  <si>
    <t>Efect. p/Distrib.</t>
  </si>
  <si>
    <t>Efect.e Inv. p/Distrib.</t>
  </si>
  <si>
    <t>pensionados. Reportado tarde</t>
  </si>
  <si>
    <t>Inversiones S/Cuadro</t>
  </si>
  <si>
    <t>Prima, Desc. Avanc</t>
  </si>
  <si>
    <t>consolidado 04-03</t>
  </si>
  <si>
    <t>consolidado 07-03</t>
  </si>
  <si>
    <t>consolidado 02-03</t>
  </si>
  <si>
    <t>sfs 15-03-2016</t>
  </si>
  <si>
    <t>sfs 11-03-2016</t>
  </si>
  <si>
    <t>sfs 10-03-2016</t>
  </si>
  <si>
    <t>Efect.e Inv. Op.SUIR</t>
  </si>
  <si>
    <t>BG el 20</t>
  </si>
  <si>
    <t>BG el 19</t>
  </si>
  <si>
    <t>Variacion</t>
  </si>
  <si>
    <t>EFE el 20</t>
  </si>
  <si>
    <t>EFE el 19</t>
  </si>
  <si>
    <t>sfs pensionados - Hacienda</t>
  </si>
  <si>
    <t>sfs pensionados - P.N.</t>
  </si>
  <si>
    <t>Tesorería de la Seguridad Social</t>
  </si>
  <si>
    <t>Estado de Flujo de Efectivo</t>
  </si>
  <si>
    <t>Régimen Contributivo</t>
  </si>
  <si>
    <t>Por el período terminado el 31 de enero de 2017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</si>
  <si>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</si>
  <si>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</si>
  <si>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</si>
  <si>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</si>
  <si>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</si>
  <si>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</si>
  <si>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</si>
  <si>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</si>
  <si>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</si>
  <si>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</si>
  <si>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</si>
  <si>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</si>
  <si>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</si>
  <si>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</si>
  <si>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</si>
  <si>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</si>
  <si>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</si>
  <si>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</si>
  <si>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</t>
  </si>
  <si>
    <t>Efectivo Anteriormente Liquidado y  Reingresado</t>
  </si>
  <si>
    <t>Gastos Operativos del SUIR</t>
  </si>
  <si>
    <t>SFS Policía Nacional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</si>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</sst>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1" formatCode="_-* #,##0.00_-;\-* #,##0.00_-;_-* &quot;-&quot;??_-;_-@_-"/>
    <numFmt numFmtId="186" formatCode="_(* #,##0_);_(* \(#,##0\);_(* &quot;-&quot;??_);_(@_)"/>
  </numFmts>
  <fonts count="58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rebuchet MS"/>
      <family val="2"/>
    </font>
    <font>
      <b/>
      <sz val="10"/>
      <color indexed="9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Trebuchet MS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6"/>
      <name val="Arial"/>
      <family val="2"/>
    </font>
    <font>
      <sz val="10"/>
      <name val="Arial"/>
    </font>
    <font>
      <b/>
      <sz val="16"/>
      <name val="Times New Roman"/>
      <family val="1"/>
    </font>
    <font>
      <b/>
      <u/>
      <sz val="14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8" fillId="0" borderId="0"/>
  </cellStyleXfs>
  <cellXfs count="149">
    <xf numFmtId="0" fontId="0" fillId="0" borderId="0" xfId="0"/>
    <xf numFmtId="43" fontId="0" fillId="0" borderId="0" xfId="1" applyFont="1"/>
    <xf numFmtId="16" fontId="0" fillId="0" borderId="0" xfId="1" applyNumberFormat="1" applyFont="1"/>
    <xf numFmtId="43" fontId="0" fillId="2" borderId="0" xfId="1" applyFont="1" applyFill="1"/>
    <xf numFmtId="43" fontId="0" fillId="0" borderId="0" xfId="1" applyFont="1" applyAlignment="1">
      <alignment horizontal="center"/>
    </xf>
    <xf numFmtId="16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" fontId="5" fillId="0" borderId="1" xfId="0" applyNumberFormat="1" applyFont="1" applyFill="1" applyBorder="1"/>
    <xf numFmtId="43" fontId="0" fillId="0" borderId="0" xfId="1" applyFont="1" applyFill="1"/>
    <xf numFmtId="4" fontId="5" fillId="0" borderId="0" xfId="0" applyNumberFormat="1" applyFont="1" applyFill="1" applyBorder="1"/>
    <xf numFmtId="43" fontId="6" fillId="3" borderId="2" xfId="0" applyNumberFormat="1" applyFont="1" applyFill="1" applyBorder="1"/>
    <xf numFmtId="43" fontId="7" fillId="0" borderId="0" xfId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14" fontId="0" fillId="0" borderId="0" xfId="0" applyNumberFormat="1"/>
    <xf numFmtId="14" fontId="0" fillId="0" borderId="0" xfId="1" applyNumberFormat="1" applyFont="1"/>
    <xf numFmtId="0" fontId="7" fillId="0" borderId="0" xfId="0" applyFont="1"/>
    <xf numFmtId="43" fontId="7" fillId="0" borderId="0" xfId="1" applyFont="1"/>
    <xf numFmtId="43" fontId="1" fillId="0" borderId="0" xfId="1"/>
    <xf numFmtId="43" fontId="1" fillId="0" borderId="0" xfId="1" applyFont="1"/>
    <xf numFmtId="43" fontId="8" fillId="0" borderId="0" xfId="1" applyFo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8" fillId="0" borderId="0" xfId="0" applyFont="1"/>
    <xf numFmtId="43" fontId="7" fillId="0" borderId="3" xfId="1" applyFont="1" applyBorder="1"/>
    <xf numFmtId="43" fontId="7" fillId="0" borderId="3" xfId="1" applyFont="1" applyBorder="1" applyAlignment="1">
      <alignment horizontal="center"/>
    </xf>
    <xf numFmtId="43" fontId="1" fillId="4" borderId="0" xfId="1" applyFill="1"/>
    <xf numFmtId="43" fontId="8" fillId="4" borderId="0" xfId="1" applyFont="1" applyFill="1"/>
    <xf numFmtId="43" fontId="1" fillId="4" borderId="0" xfId="1" applyFont="1" applyFill="1"/>
    <xf numFmtId="43" fontId="8" fillId="5" borderId="0" xfId="1" applyFont="1" applyFill="1"/>
    <xf numFmtId="43" fontId="8" fillId="0" borderId="0" xfId="1" applyFont="1" applyBorder="1" applyAlignment="1">
      <alignment horizontal="center"/>
    </xf>
    <xf numFmtId="43" fontId="7" fillId="0" borderId="0" xfId="0" applyNumberFormat="1" applyFont="1"/>
    <xf numFmtId="10" fontId="7" fillId="0" borderId="0" xfId="0" applyNumberFormat="1" applyFont="1"/>
    <xf numFmtId="4" fontId="7" fillId="0" borderId="0" xfId="0" applyNumberFormat="1" applyFont="1"/>
    <xf numFmtId="43" fontId="8" fillId="0" borderId="0" xfId="1" applyFont="1" applyBorder="1"/>
    <xf numFmtId="0" fontId="8" fillId="0" borderId="0" xfId="0" applyFont="1" applyBorder="1"/>
    <xf numFmtId="43" fontId="1" fillId="0" borderId="0" xfId="1" applyBorder="1"/>
    <xf numFmtId="43" fontId="7" fillId="0" borderId="0" xfId="1" applyFont="1" applyBorder="1"/>
    <xf numFmtId="0" fontId="0" fillId="0" borderId="0" xfId="0" applyBorder="1"/>
    <xf numFmtId="43" fontId="7" fillId="0" borderId="0" xfId="1" applyFont="1" applyBorder="1" applyAlignment="1">
      <alignment horizontal="center"/>
    </xf>
    <xf numFmtId="43" fontId="8" fillId="0" borderId="0" xfId="0" applyNumberFormat="1" applyFont="1"/>
    <xf numFmtId="10" fontId="7" fillId="0" borderId="0" xfId="0" applyNumberFormat="1" applyFont="1" applyAlignment="1">
      <alignment horizontal="center"/>
    </xf>
    <xf numFmtId="43" fontId="0" fillId="0" borderId="3" xfId="1" applyFont="1" applyBorder="1"/>
    <xf numFmtId="43" fontId="0" fillId="6" borderId="0" xfId="1" applyFont="1" applyFill="1"/>
    <xf numFmtId="43" fontId="0" fillId="7" borderId="0" xfId="1" applyFont="1" applyFill="1"/>
    <xf numFmtId="43" fontId="0" fillId="7" borderId="0" xfId="1" applyFont="1" applyFill="1" applyAlignment="1">
      <alignment horizontal="center"/>
    </xf>
    <xf numFmtId="43" fontId="5" fillId="8" borderId="1" xfId="1" applyFont="1" applyFill="1" applyBorder="1" applyAlignment="1">
      <alignment horizontal="right" vertical="center"/>
    </xf>
    <xf numFmtId="43" fontId="9" fillId="0" borderId="0" xfId="1" applyFont="1"/>
    <xf numFmtId="43" fontId="10" fillId="8" borderId="1" xfId="1" applyFont="1" applyFill="1" applyBorder="1" applyAlignment="1">
      <alignment horizontal="right" vertical="center"/>
    </xf>
    <xf numFmtId="43" fontId="11" fillId="0" borderId="0" xfId="1" applyFont="1" applyBorder="1" applyAlignment="1">
      <alignment horizontal="right" vertical="center"/>
    </xf>
    <xf numFmtId="43" fontId="0" fillId="0" borderId="0" xfId="1" applyFont="1" applyBorder="1"/>
    <xf numFmtId="43" fontId="10" fillId="8" borderId="0" xfId="1" applyFont="1" applyFill="1" applyBorder="1" applyAlignment="1">
      <alignment horizontal="right" vertical="center"/>
    </xf>
    <xf numFmtId="43" fontId="1" fillId="2" borderId="0" xfId="1" applyFill="1"/>
    <xf numFmtId="43" fontId="1" fillId="0" borderId="0" xfId="1" applyFill="1"/>
    <xf numFmtId="43" fontId="0" fillId="2" borderId="1" xfId="1" applyFont="1" applyFill="1" applyBorder="1"/>
    <xf numFmtId="43" fontId="0" fillId="0" borderId="1" xfId="1" applyFont="1" applyBorder="1"/>
    <xf numFmtId="43" fontId="0" fillId="0" borderId="4" xfId="1" applyFont="1" applyBorder="1"/>
    <xf numFmtId="43" fontId="5" fillId="0" borderId="1" xfId="1" applyFont="1" applyFill="1" applyBorder="1"/>
    <xf numFmtId="43" fontId="12" fillId="8" borderId="0" xfId="0" applyNumberFormat="1" applyFont="1" applyFill="1"/>
    <xf numFmtId="43" fontId="0" fillId="0" borderId="0" xfId="1" applyFont="1" applyBorder="1" applyAlignment="1">
      <alignment horizontal="center"/>
    </xf>
    <xf numFmtId="43" fontId="9" fillId="0" borderId="0" xfId="1" applyFont="1" applyBorder="1"/>
    <xf numFmtId="43" fontId="12" fillId="8" borderId="0" xfId="0" applyNumberFormat="1" applyFont="1" applyFill="1" applyBorder="1"/>
    <xf numFmtId="43" fontId="5" fillId="0" borderId="0" xfId="1" applyFont="1" applyFill="1" applyBorder="1"/>
    <xf numFmtId="43" fontId="5" fillId="0" borderId="5" xfId="1" applyFont="1" applyFill="1" applyBorder="1" applyAlignment="1">
      <alignment horizontal="center" vertical="center"/>
    </xf>
    <xf numFmtId="16" fontId="7" fillId="0" borderId="0" xfId="1" applyNumberFormat="1" applyFont="1" applyAlignment="1">
      <alignment horizontal="center"/>
    </xf>
    <xf numFmtId="43" fontId="7" fillId="7" borderId="0" xfId="1" applyFont="1" applyFill="1" applyAlignment="1">
      <alignment horizontal="center"/>
    </xf>
    <xf numFmtId="43" fontId="5" fillId="0" borderId="0" xfId="1" applyFont="1" applyFill="1" applyBorder="1" applyAlignment="1">
      <alignment horizontal="center" vertical="center"/>
    </xf>
    <xf numFmtId="43" fontId="21" fillId="9" borderId="0" xfId="1" applyFont="1" applyFill="1"/>
    <xf numFmtId="0" fontId="22" fillId="0" borderId="0" xfId="0" applyFont="1" applyFill="1" applyBorder="1"/>
    <xf numFmtId="43" fontId="22" fillId="0" borderId="0" xfId="1" applyFont="1" applyFill="1" applyBorder="1"/>
    <xf numFmtId="43" fontId="22" fillId="0" borderId="0" xfId="1" applyFont="1" applyFill="1"/>
    <xf numFmtId="0" fontId="22" fillId="0" borderId="0" xfId="0" applyFont="1" applyFill="1"/>
    <xf numFmtId="0" fontId="22" fillId="0" borderId="0" xfId="0" applyFont="1"/>
    <xf numFmtId="43" fontId="22" fillId="0" borderId="0" xfId="1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43" fontId="22" fillId="9" borderId="0" xfId="1" applyFont="1" applyFill="1" applyBorder="1"/>
    <xf numFmtId="43" fontId="22" fillId="0" borderId="0" xfId="1" applyFont="1" applyBorder="1"/>
    <xf numFmtId="0" fontId="22" fillId="0" borderId="0" xfId="0" applyFont="1" applyBorder="1"/>
    <xf numFmtId="10" fontId="22" fillId="0" borderId="0" xfId="0" applyNumberFormat="1" applyFont="1" applyFill="1" applyBorder="1" applyAlignment="1">
      <alignment horizontal="center"/>
    </xf>
    <xf numFmtId="43" fontId="22" fillId="0" borderId="0" xfId="0" applyNumberFormat="1" applyFont="1" applyFill="1" applyBorder="1"/>
    <xf numFmtId="43" fontId="22" fillId="0" borderId="0" xfId="0" applyNumberFormat="1" applyFont="1" applyFill="1"/>
    <xf numFmtId="4" fontId="22" fillId="0" borderId="0" xfId="0" applyNumberFormat="1" applyFont="1" applyFill="1"/>
    <xf numFmtId="43" fontId="22" fillId="0" borderId="0" xfId="0" applyNumberFormat="1" applyFont="1"/>
    <xf numFmtId="10" fontId="22" fillId="0" borderId="0" xfId="0" applyNumberFormat="1" applyFont="1"/>
    <xf numFmtId="0" fontId="22" fillId="0" borderId="0" xfId="0" applyFont="1" applyFill="1" applyBorder="1" applyAlignment="1">
      <alignment horizontal="center"/>
    </xf>
    <xf numFmtId="43" fontId="25" fillId="9" borderId="0" xfId="1" applyFont="1" applyFill="1"/>
    <xf numFmtId="43" fontId="25" fillId="0" borderId="0" xfId="1" applyFont="1" applyFill="1"/>
    <xf numFmtId="43" fontId="28" fillId="10" borderId="0" xfId="1" applyFont="1" applyFill="1"/>
    <xf numFmtId="43" fontId="28" fillId="9" borderId="0" xfId="1" applyFont="1" applyFill="1"/>
    <xf numFmtId="43" fontId="28" fillId="0" borderId="0" xfId="1" applyFont="1" applyFill="1"/>
    <xf numFmtId="43" fontId="25" fillId="11" borderId="0" xfId="1" applyFont="1" applyFill="1"/>
    <xf numFmtId="43" fontId="6" fillId="3" borderId="2" xfId="0" applyNumberFormat="1" applyFont="1" applyFill="1" applyBorder="1" applyAlignment="1">
      <alignment vertical="center"/>
    </xf>
    <xf numFmtId="43" fontId="0" fillId="0" borderId="0" xfId="1" applyFont="1" applyFill="1" applyBorder="1"/>
    <xf numFmtId="43" fontId="12" fillId="0" borderId="0" xfId="0" applyNumberFormat="1" applyFont="1" applyFill="1" applyBorder="1" applyAlignment="1">
      <alignment vertical="center"/>
    </xf>
    <xf numFmtId="43" fontId="37" fillId="9" borderId="0" xfId="1" applyFont="1" applyFill="1"/>
    <xf numFmtId="43" fontId="28" fillId="12" borderId="0" xfId="1" applyFont="1" applyFill="1"/>
    <xf numFmtId="43" fontId="37" fillId="9" borderId="0" xfId="1" applyFont="1" applyFill="1"/>
    <xf numFmtId="43" fontId="42" fillId="8" borderId="1" xfId="1" applyFont="1" applyFill="1" applyBorder="1" applyAlignment="1">
      <alignment horizontal="right" vertical="center"/>
    </xf>
    <xf numFmtId="43" fontId="47" fillId="11" borderId="0" xfId="1" applyFont="1" applyFill="1"/>
    <xf numFmtId="43" fontId="8" fillId="11" borderId="0" xfId="1" applyFont="1" applyFill="1"/>
    <xf numFmtId="0" fontId="0" fillId="11" borderId="0" xfId="0" applyFill="1"/>
    <xf numFmtId="43" fontId="47" fillId="12" borderId="0" xfId="1" applyFont="1" applyFill="1"/>
    <xf numFmtId="186" fontId="0" fillId="0" borderId="0" xfId="1" applyNumberFormat="1" applyFont="1" applyAlignment="1">
      <alignment horizontal="center"/>
    </xf>
    <xf numFmtId="186" fontId="7" fillId="0" borderId="0" xfId="1" applyNumberFormat="1" applyFont="1" applyAlignment="1">
      <alignment horizontal="center"/>
    </xf>
    <xf numFmtId="186" fontId="5" fillId="8" borderId="6" xfId="1" applyNumberFormat="1" applyFont="1" applyFill="1" applyBorder="1" applyAlignment="1">
      <alignment horizontal="center" vertical="center"/>
    </xf>
    <xf numFmtId="186" fontId="0" fillId="0" borderId="0" xfId="1" applyNumberFormat="1" applyFont="1" applyBorder="1" applyAlignment="1">
      <alignment horizontal="center"/>
    </xf>
    <xf numFmtId="186" fontId="47" fillId="11" borderId="0" xfId="1" applyNumberFormat="1" applyFont="1" applyFill="1" applyAlignment="1">
      <alignment horizontal="center"/>
    </xf>
    <xf numFmtId="43" fontId="47" fillId="13" borderId="0" xfId="1" applyFont="1" applyFill="1"/>
    <xf numFmtId="186" fontId="47" fillId="13" borderId="0" xfId="1" applyNumberFormat="1" applyFont="1" applyFill="1" applyAlignment="1">
      <alignment horizontal="center"/>
    </xf>
    <xf numFmtId="43" fontId="47" fillId="13" borderId="0" xfId="1" applyFont="1" applyFill="1"/>
    <xf numFmtId="186" fontId="47" fillId="13" borderId="0" xfId="1" applyNumberFormat="1" applyFont="1" applyFill="1" applyAlignment="1">
      <alignment horizontal="center"/>
    </xf>
    <xf numFmtId="43" fontId="47" fillId="0" borderId="0" xfId="1" applyFont="1" applyFill="1"/>
    <xf numFmtId="186" fontId="47" fillId="0" borderId="0" xfId="1" applyNumberFormat="1" applyFont="1" applyFill="1" applyAlignment="1">
      <alignment horizontal="center"/>
    </xf>
    <xf numFmtId="0" fontId="0" fillId="0" borderId="0" xfId="0" applyFill="1"/>
    <xf numFmtId="186" fontId="0" fillId="0" borderId="0" xfId="1" applyNumberFormat="1" applyFont="1" applyFill="1" applyAlignment="1">
      <alignment horizontal="center"/>
    </xf>
    <xf numFmtId="43" fontId="1" fillId="0" borderId="0" xfId="1" applyFont="1" applyFill="1"/>
    <xf numFmtId="43" fontId="0" fillId="0" borderId="0" xfId="1" applyFont="1" applyFill="1" applyAlignment="1">
      <alignment horizontal="center"/>
    </xf>
    <xf numFmtId="43" fontId="1" fillId="0" borderId="0" xfId="1" applyFill="1" applyAlignment="1">
      <alignment horizontal="center"/>
    </xf>
    <xf numFmtId="43" fontId="1" fillId="0" borderId="0" xfId="1" applyAlignment="1">
      <alignment horizontal="center"/>
    </xf>
    <xf numFmtId="43" fontId="0" fillId="0" borderId="0" xfId="4" applyFont="1"/>
    <xf numFmtId="0" fontId="55" fillId="0" borderId="0" xfId="0" applyFont="1"/>
    <xf numFmtId="0" fontId="42" fillId="0" borderId="0" xfId="0" applyFont="1"/>
    <xf numFmtId="43" fontId="8" fillId="0" borderId="0" xfId="4" applyFont="1"/>
    <xf numFmtId="43" fontId="7" fillId="14" borderId="0" xfId="4" applyFont="1" applyFill="1"/>
    <xf numFmtId="0" fontId="57" fillId="0" borderId="0" xfId="0" applyFont="1"/>
    <xf numFmtId="43" fontId="8" fillId="0" borderId="0" xfId="4" applyFont="1" applyFill="1"/>
    <xf numFmtId="43" fontId="0" fillId="0" borderId="7" xfId="4" applyFont="1" applyBorder="1"/>
    <xf numFmtId="0" fontId="55" fillId="0" borderId="0" xfId="0" applyFont="1" applyAlignment="1">
      <alignment horizontal="left"/>
    </xf>
    <xf numFmtId="43" fontId="8" fillId="14" borderId="0" xfId="4" applyFont="1" applyFill="1"/>
    <xf numFmtId="43" fontId="7" fillId="14" borderId="7" xfId="4" applyFont="1" applyFill="1" applyBorder="1"/>
    <xf numFmtId="43" fontId="7" fillId="0" borderId="0" xfId="4" applyFont="1" applyBorder="1"/>
    <xf numFmtId="43" fontId="7" fillId="0" borderId="0" xfId="4" applyFont="1" applyFill="1" applyBorder="1"/>
    <xf numFmtId="43" fontId="0" fillId="0" borderId="0" xfId="4" applyFont="1" applyFill="1"/>
    <xf numFmtId="43" fontId="7" fillId="0" borderId="0" xfId="4" applyFont="1" applyFill="1"/>
    <xf numFmtId="43" fontId="7" fillId="0" borderId="0" xfId="4" applyFont="1"/>
    <xf numFmtId="43" fontId="7" fillId="0" borderId="7" xfId="4" applyFont="1" applyBorder="1"/>
    <xf numFmtId="43" fontId="53" fillId="0" borderId="0" xfId="4" applyFont="1"/>
    <xf numFmtId="43" fontId="0" fillId="0" borderId="0" xfId="0" applyNumberFormat="1"/>
    <xf numFmtId="0" fontId="7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43" fontId="8" fillId="0" borderId="0" xfId="1" applyFont="1" applyBorder="1" applyAlignment="1">
      <alignment horizontal="center"/>
    </xf>
    <xf numFmtId="43" fontId="7" fillId="0" borderId="8" xfId="1" applyFont="1" applyBorder="1" applyAlignment="1">
      <alignment horizontal="center"/>
    </xf>
    <xf numFmtId="43" fontId="7" fillId="0" borderId="9" xfId="1" applyFont="1" applyBorder="1" applyAlignment="1">
      <alignment horizontal="center"/>
    </xf>
    <xf numFmtId="43" fontId="7" fillId="0" borderId="10" xfId="1" applyFont="1" applyBorder="1" applyAlignment="1">
      <alignment horizontal="center"/>
    </xf>
    <xf numFmtId="43" fontId="22" fillId="0" borderId="0" xfId="1" applyFont="1" applyFill="1" applyBorder="1" applyAlignment="1">
      <alignment horizontal="center"/>
    </xf>
  </cellXfs>
  <cellStyles count="6">
    <cellStyle name="Comma" xfId="1" builtinId="3"/>
    <cellStyle name="Comma 2" xfId="2"/>
    <cellStyle name="Comma 3" xfId="3"/>
    <cellStyle name="Comma 4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1162050</xdr:colOff>
      <xdr:row>2</xdr:row>
      <xdr:rowOff>247650</xdr:rowOff>
    </xdr:to>
    <xdr:pic>
      <xdr:nvPicPr>
        <xdr:cNvPr id="5127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52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elly_Taveras\Local%20Settings\Temporary%20Internet%20Files\Content.Outlook\AGHOOHUA\Flujo%20de%20SVD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elly_Taveras\Local%20Settings\Temporary%20Internet%20Files\Content.Outlook\AGHOOHUA\Flujo%20de%20SR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elly_Taveras\Local%20Settings\Temporary%20Internet%20Files\Content.Outlook\AGHOOHUA\Flujo%20de%20SF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elly_Taveras\Local%20Settings\Temporary%20Internet%20Files\Content.Outlook\AGHOOHUA\Flujo%20de%20SVDS%20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y\AppData\Local\Microsoft\Windows\INetCache\Content.Outlook\FV2CX1PP\Copy%20of%20ESTADOS%20PARA%20PUBLICAR%20enero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 03"/>
      <sheetName val="Ene 04"/>
      <sheetName val="Ene 05"/>
      <sheetName val="Ene 06"/>
      <sheetName val="Ene 07"/>
      <sheetName val="Ene 11"/>
      <sheetName val="Ene 12"/>
      <sheetName val="Ene 13"/>
      <sheetName val="Ene 14"/>
      <sheetName val="Ene 17"/>
      <sheetName val="Ene 18"/>
      <sheetName val="Ene 19"/>
      <sheetName val="Ene 20"/>
      <sheetName val="Ene 25"/>
      <sheetName val="Ene 26"/>
      <sheetName val="Ene 27"/>
      <sheetName val="Ene 28"/>
      <sheetName val="Ene 31"/>
      <sheetName val="Feb 01"/>
      <sheetName val="Feb 02"/>
      <sheetName val="Feb 03"/>
      <sheetName val="Feb 04"/>
      <sheetName val="Feb 07"/>
      <sheetName val="Feb 08"/>
      <sheetName val="Feb 09"/>
      <sheetName val="Feb 10"/>
      <sheetName val="Feb 11"/>
      <sheetName val="Feb 14"/>
      <sheetName val="Feb 15"/>
      <sheetName val="Feb 16"/>
      <sheetName val="Feb 17"/>
      <sheetName val="Feb 18"/>
      <sheetName val="Feb 21"/>
      <sheetName val="Feb 22"/>
      <sheetName val="Feb 23"/>
      <sheetName val="Feb 24"/>
      <sheetName val="Feb 25"/>
      <sheetName val="Feb 28"/>
      <sheetName val="Mar 01"/>
      <sheetName val="Mar 02"/>
      <sheetName val="Mar 03"/>
      <sheetName val="Mar 04"/>
      <sheetName val="Mar 07"/>
      <sheetName val="Mar 08"/>
      <sheetName val="Mar 09"/>
      <sheetName val="Mar 10"/>
      <sheetName val="Mar 11"/>
      <sheetName val="Mar 14"/>
      <sheetName val="Mar 15"/>
      <sheetName val="Mar 16"/>
      <sheetName val="Mar 17"/>
      <sheetName val="Mar 18"/>
      <sheetName val="Mar 21"/>
      <sheetName val="Mar 22"/>
      <sheetName val="Mar 23"/>
      <sheetName val="Mar 24"/>
      <sheetName val="Mar 25"/>
      <sheetName val="Mar 28"/>
      <sheetName val="Mar 29"/>
      <sheetName val="Mar 30"/>
      <sheetName val="Mar 31"/>
      <sheetName val="Abril 01"/>
      <sheetName val="Abril 04"/>
      <sheetName val="Abril 05"/>
      <sheetName val="Abril 06"/>
      <sheetName val="Abril 07"/>
      <sheetName val="Abril 08"/>
      <sheetName val="Abril 11"/>
      <sheetName val="Abril 12"/>
      <sheetName val="Abril 13"/>
      <sheetName val="Abril 14"/>
      <sheetName val="Abril 15"/>
      <sheetName val="MULTA Abril 18"/>
      <sheetName val="Abril 19"/>
      <sheetName val="Abril 20"/>
      <sheetName val="Abril 21"/>
      <sheetName val="Abril 25"/>
      <sheetName val="PAGO MULTA Abril 26"/>
      <sheetName val="Abril 27"/>
      <sheetName val="Abril 28"/>
      <sheetName val="Abril 29"/>
      <sheetName val="Mayo 02 FERIADO"/>
      <sheetName val="Mayo 03"/>
      <sheetName val="Mayo 04"/>
      <sheetName val="Mayo 05"/>
      <sheetName val="Mayo 06"/>
      <sheetName val="Mayo 09"/>
      <sheetName val="Mayo 10"/>
      <sheetName val="Mayo 11"/>
      <sheetName val="Mayo 12"/>
      <sheetName val="Mayo 13"/>
      <sheetName val="Mayo 16"/>
      <sheetName val="Mayo 17"/>
      <sheetName val="Mayo 18"/>
      <sheetName val="Mayo 19"/>
      <sheetName val="Mayo 20"/>
      <sheetName val="Mayo 23"/>
      <sheetName val="Mayo 24"/>
      <sheetName val="Mayo 25"/>
      <sheetName val="Mayo 26"/>
      <sheetName val="Mayo 27"/>
      <sheetName val="Mayo 30"/>
      <sheetName val="Mayo 31"/>
      <sheetName val="Junio 01"/>
      <sheetName val="Junio 02"/>
      <sheetName val="Junio 03"/>
      <sheetName val="Junio 06"/>
      <sheetName val="Junio 07"/>
      <sheetName val="COBRO MULTA Junio 08"/>
      <sheetName val="Junio 09"/>
      <sheetName val="Junio 10"/>
      <sheetName val="Junio 13"/>
      <sheetName val="Junio 14"/>
      <sheetName val="Junio 15"/>
      <sheetName val="PAGO MULTA Junio 16"/>
      <sheetName val="Junio 17"/>
      <sheetName val="Junio 20"/>
      <sheetName val="Junio 21"/>
      <sheetName val="Junio 22"/>
      <sheetName val="CORPUS CRISTY Junio 23"/>
      <sheetName val="Junio 24"/>
      <sheetName val="Junio 27"/>
      <sheetName val="Junio 28"/>
      <sheetName val="Junio 29"/>
      <sheetName val="Junio 30"/>
      <sheetName val="Julio 01"/>
      <sheetName val="Julio 04"/>
      <sheetName val="Julio 05"/>
      <sheetName val="Julio 06"/>
      <sheetName val="Julio 07"/>
      <sheetName val="Julio 08"/>
      <sheetName val="Julio 11"/>
      <sheetName val="Julio 12"/>
      <sheetName val="Julio 13"/>
      <sheetName val="Julio 14"/>
      <sheetName val="Julio 15"/>
      <sheetName val="Julio 18"/>
      <sheetName val="Julio 19"/>
      <sheetName val="Julio 20"/>
      <sheetName val="Julio 21"/>
      <sheetName val="Julio 22"/>
      <sheetName val="Julio 25"/>
      <sheetName val="Julio 26"/>
      <sheetName val="Julio 27"/>
      <sheetName val="Julio 28"/>
      <sheetName val="Julio 29"/>
      <sheetName val="Agos 01"/>
      <sheetName val="Agos 02"/>
      <sheetName val="Agos 03"/>
      <sheetName val="Agos 04"/>
      <sheetName val="Agos 05"/>
      <sheetName val="Agos 08"/>
      <sheetName val="Agos 09"/>
      <sheetName val="Agos 10"/>
      <sheetName val="Agos 11"/>
      <sheetName val="Agos 12"/>
      <sheetName val="Agos 15"/>
      <sheetName val="feriado Agos 16"/>
      <sheetName val="Agos 17"/>
      <sheetName val="Agos 18"/>
      <sheetName val="Agos 19"/>
      <sheetName val="Agos 22"/>
      <sheetName val="Agos 23"/>
      <sheetName val="Agos 24"/>
      <sheetName val="Agos 25"/>
      <sheetName val="Agos 26"/>
      <sheetName val="Agos 29"/>
      <sheetName val="Agos 30"/>
      <sheetName val="Agos 31"/>
      <sheetName val="Sep 01"/>
      <sheetName val="Sep 02"/>
      <sheetName val="Sep 05"/>
      <sheetName val="Sep 06"/>
      <sheetName val="Sep 07"/>
      <sheetName val="Sep 08"/>
      <sheetName val="Sep 09"/>
      <sheetName val="Sep 12"/>
      <sheetName val="Sep 13"/>
      <sheetName val="Sep 14"/>
      <sheetName val="Sep 15"/>
      <sheetName val="Sep 16"/>
      <sheetName val="Sep 19"/>
      <sheetName val="Sep 20"/>
      <sheetName val="Sep 21"/>
      <sheetName val="Sep 22"/>
      <sheetName val="Sep 23"/>
      <sheetName val="Sep 26"/>
      <sheetName val="Sep 27"/>
      <sheetName val="Sep 28"/>
      <sheetName val="Sep 29"/>
      <sheetName val="Sep 30"/>
      <sheetName val="Oct 03"/>
      <sheetName val="Oct 04"/>
      <sheetName val="Oct 05"/>
      <sheetName val="Oct 06"/>
      <sheetName val="Oct 07"/>
      <sheetName val="Oct 10"/>
      <sheetName val="Oct 11"/>
      <sheetName val="Oct 12"/>
      <sheetName val="Oct 13"/>
      <sheetName val="Oct 14"/>
      <sheetName val="Oct 17"/>
      <sheetName val="Oct 18"/>
      <sheetName val="Oct 19"/>
      <sheetName val="Oct 20"/>
      <sheetName val="Oct 21"/>
      <sheetName val="Oct 24"/>
      <sheetName val="Oct 25"/>
      <sheetName val="Oct 26"/>
      <sheetName val="Oct 27"/>
      <sheetName val="Oct 28"/>
      <sheetName val="Oct 31"/>
      <sheetName val="Nov 01"/>
      <sheetName val="Nov 02"/>
      <sheetName val="Nov 03"/>
      <sheetName val="Nov 04"/>
      <sheetName val="Nov 07"/>
      <sheetName val="Nov 08"/>
      <sheetName val="Nov 09"/>
      <sheetName val="Nov 10"/>
      <sheetName val="Nov 11"/>
      <sheetName val="Nov 14"/>
      <sheetName val="Nov 15"/>
      <sheetName val="Nov 16"/>
      <sheetName val="Nov 17"/>
      <sheetName val="Nov 18"/>
      <sheetName val="Nov 21"/>
      <sheetName val="Nov 22"/>
      <sheetName val="Nov 23"/>
      <sheetName val="Cobro Multa Nov 24"/>
      <sheetName val="Nov 25"/>
      <sheetName val="Nov 28"/>
      <sheetName val="Nov 29"/>
      <sheetName val="Nov 30"/>
      <sheetName val="Dic 01"/>
      <sheetName val="Dic 02"/>
      <sheetName val="Dic 05"/>
      <sheetName val="Dic 06"/>
      <sheetName val="Dic 07"/>
      <sheetName val="Dic 08"/>
      <sheetName val="Dic 09"/>
      <sheetName val="Dic 12"/>
      <sheetName val="Dic 13"/>
      <sheetName val="Dic 14"/>
      <sheetName val="Dic 15"/>
      <sheetName val="Dic 16"/>
      <sheetName val="Dic 19"/>
      <sheetName val="Dic 20"/>
      <sheetName val="Dic 21"/>
      <sheetName val="Dic 22"/>
      <sheetName val="Dic 23"/>
      <sheetName val="Dic 26"/>
      <sheetName val="Dic 27"/>
      <sheetName val="GENERAL"/>
      <sheetName val="2011"/>
      <sheetName val="Dic 28"/>
      <sheetName val="Dic 29"/>
      <sheetName val="Dic 30"/>
      <sheetName val="Nov 24"/>
      <sheetName val="DIC 03"/>
      <sheetName val="DIC 10"/>
      <sheetName val="DIC 17"/>
      <sheetName val="DIC 24"/>
      <sheetName val="DIC 31"/>
      <sheetName val="ENE 08"/>
      <sheetName val="ENE 15"/>
      <sheetName val="ENE 22"/>
      <sheetName val="ENE 29"/>
      <sheetName val="FEB 05"/>
      <sheetName val="FEB 12"/>
      <sheetName val="FEB 19"/>
      <sheetName val="FEB 26"/>
      <sheetName val="MAR 05"/>
      <sheetName val="MAR 12"/>
      <sheetName val="MAR 19"/>
      <sheetName val="MAR 26"/>
      <sheetName val="ABR 01"/>
      <sheetName val="ABR 05"/>
      <sheetName val="ABR 06"/>
      <sheetName val="ABR 07"/>
      <sheetName val="ABR 08"/>
      <sheetName val="ABR 09"/>
      <sheetName val="ABR 12"/>
      <sheetName val="ABR 13"/>
      <sheetName val="ABR 14"/>
      <sheetName val="ABR 15"/>
      <sheetName val="ABR 16"/>
      <sheetName val="ABR 19"/>
      <sheetName val="ABR 20"/>
      <sheetName val="ABR 21"/>
      <sheetName val="ABR 22"/>
      <sheetName val="ABR 23"/>
      <sheetName val="ABR 26"/>
      <sheetName val="ABR 27"/>
      <sheetName val="ABR 28"/>
      <sheetName val="ABR 29"/>
      <sheetName val="ABR 30"/>
      <sheetName val="MAYO 07"/>
      <sheetName val="MAYO 14"/>
      <sheetName val="MAYO 21"/>
      <sheetName val="MAYO 28"/>
      <sheetName val="JUNIO 04"/>
      <sheetName val="JUNIO 08"/>
      <sheetName val="JUNIO 11"/>
      <sheetName val="JUNIO 16"/>
      <sheetName val="JUNIO 18"/>
      <sheetName val="JUNIO 23"/>
      <sheetName val="JUNIO 25"/>
      <sheetName val="JULIO 02"/>
      <sheetName val="JULIO 09"/>
      <sheetName val="JULIO 16"/>
      <sheetName val="JULIO 23"/>
      <sheetName val="JULIO 30"/>
      <sheetName val="AGOS 06"/>
      <sheetName val="AGOS 13"/>
      <sheetName val="AGOS 20"/>
      <sheetName val="AGOS 27"/>
      <sheetName val="SEP 03"/>
      <sheetName val="SEP 10"/>
      <sheetName val="SEP 17"/>
      <sheetName val="OCT 01"/>
      <sheetName val="OCT 08"/>
      <sheetName val="OCT 15"/>
      <sheetName val="OCT 22"/>
      <sheetName val="OCT 29"/>
      <sheetName val="NOV 05"/>
      <sheetName val="NOV 12"/>
      <sheetName val="NOV 19"/>
      <sheetName val="NOV 26"/>
      <sheetName val="Abril 18"/>
      <sheetName val="Abril 26"/>
      <sheetName val="MULTA Junio 08"/>
      <sheetName val="feriado Agos 15"/>
      <sheetName val="Agos 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>
        <row r="21">
          <cell r="C21">
            <v>147192381.55100358</v>
          </cell>
        </row>
      </sheetData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/>
      <sheetData sheetId="331"/>
      <sheetData sheetId="332"/>
      <sheetData sheetId="3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31"/>
      <sheetName val="Ene 03"/>
      <sheetName val="Ene 04"/>
      <sheetName val="Ene 05"/>
      <sheetName val="Ene 06"/>
      <sheetName val="Ene 07"/>
      <sheetName val="Ene 11"/>
      <sheetName val="Ene 12"/>
      <sheetName val="Ene 13"/>
      <sheetName val="Ene 14"/>
      <sheetName val="Ene 17"/>
      <sheetName val="Ene 18"/>
      <sheetName val="Ene 19"/>
      <sheetName val="Ene 20"/>
      <sheetName val="Ene 25"/>
      <sheetName val="Ene 26"/>
      <sheetName val="Ene 27"/>
      <sheetName val="Ene 28"/>
      <sheetName val="Ene 31"/>
      <sheetName val="Feb 01"/>
      <sheetName val="Feb 02"/>
      <sheetName val="Feb 03"/>
      <sheetName val="Feb 04"/>
      <sheetName val="Feb 07"/>
      <sheetName val="Feb 08"/>
      <sheetName val="Feb 09"/>
      <sheetName val="Feb 10"/>
      <sheetName val="Feb 11"/>
      <sheetName val="Feb 14"/>
      <sheetName val="Feb 15"/>
      <sheetName val="Feb 16"/>
      <sheetName val="Feb 17"/>
      <sheetName val="Feb 18"/>
      <sheetName val="Feb 21"/>
      <sheetName val="Feb 22"/>
      <sheetName val="Feb 23"/>
      <sheetName val="Feb 24"/>
      <sheetName val="Feb 25"/>
      <sheetName val="Feb 28"/>
      <sheetName val="Mar 01"/>
      <sheetName val="Mar 02"/>
      <sheetName val="Mar 03"/>
      <sheetName val="Mar 04"/>
      <sheetName val="Mar 07"/>
      <sheetName val="Mar 08"/>
      <sheetName val="Mar 09"/>
      <sheetName val="Mar 10"/>
      <sheetName val="Mar 11"/>
      <sheetName val="Mar 14"/>
      <sheetName val="Mar 15"/>
      <sheetName val="Mar 16"/>
      <sheetName val="Mar 17"/>
      <sheetName val="Mar 18"/>
      <sheetName val="Mar 21"/>
      <sheetName val="Mar 22"/>
      <sheetName val="Mar 23"/>
      <sheetName val="Mar 24"/>
      <sheetName val="Mar 25"/>
      <sheetName val="Mar 28"/>
      <sheetName val="Mar 29"/>
      <sheetName val="Mar 30"/>
      <sheetName val="Mar 31"/>
      <sheetName val="Abril 01"/>
      <sheetName val="Abril 04"/>
      <sheetName val="Abril 05"/>
      <sheetName val="Abril 06"/>
      <sheetName val="Abril 07"/>
      <sheetName val="Abril 08"/>
      <sheetName val="Abril 11"/>
      <sheetName val="Abril 12"/>
      <sheetName val="Abril 13"/>
      <sheetName val="Abril 14"/>
      <sheetName val="Abril 15"/>
      <sheetName val="Abril 18"/>
      <sheetName val="Abril 19"/>
      <sheetName val="Abril 20"/>
      <sheetName val="Abril 21"/>
      <sheetName val="Abril 25"/>
      <sheetName val="Abril 26"/>
      <sheetName val="Abril 27"/>
      <sheetName val="Abril 28"/>
      <sheetName val="Abril 29"/>
      <sheetName val="Mayo 02 feriado "/>
      <sheetName val="Mayo 03"/>
      <sheetName val="Mayo 04"/>
      <sheetName val="Mayo 05"/>
      <sheetName val="Mayo 06"/>
      <sheetName val="Mayo 09"/>
      <sheetName val="Mayo 10"/>
      <sheetName val="Mayo 11"/>
      <sheetName val="Mayo 12"/>
      <sheetName val="Mayo 13"/>
      <sheetName val="Mayo 16"/>
      <sheetName val="Mayo 17"/>
      <sheetName val="Mayo 18"/>
      <sheetName val="Mayo 19"/>
      <sheetName val="Mayo 20"/>
      <sheetName val="Mayo 23"/>
      <sheetName val="Mayo 24"/>
      <sheetName val="Mayo 25"/>
      <sheetName val="Mayo 26"/>
      <sheetName val="Mayo 27"/>
      <sheetName val="Mayo 30"/>
      <sheetName val="Mayo 31"/>
      <sheetName val="Junio 01"/>
      <sheetName val="Junio 02"/>
      <sheetName val="Junio 03"/>
      <sheetName val="Junio 06"/>
      <sheetName val="Junio 07"/>
      <sheetName val="Junio 08"/>
      <sheetName val="Junio 09"/>
      <sheetName val="Junio 10"/>
      <sheetName val="Junio 13"/>
      <sheetName val="Junio 14"/>
      <sheetName val="Junio 15"/>
      <sheetName val="Junio 16"/>
      <sheetName val="Junio 17"/>
      <sheetName val="Junio 20"/>
      <sheetName val="Junio 21"/>
      <sheetName val="Junio 22"/>
      <sheetName val="CORPUS CRISTY Junio 23"/>
      <sheetName val="Junio 24"/>
      <sheetName val="Junio 27"/>
      <sheetName val="Junio 28"/>
      <sheetName val="Junio 29"/>
      <sheetName val="Junio 30"/>
      <sheetName val="Julio 01"/>
      <sheetName val="Julio 04"/>
      <sheetName val="Julio 05"/>
      <sheetName val="Julio 06"/>
      <sheetName val="Julio 07"/>
      <sheetName val="Julio 08"/>
      <sheetName val="Julio 11"/>
      <sheetName val="Julio 12"/>
      <sheetName val="Julio 13"/>
      <sheetName val="Julio 14"/>
      <sheetName val="Julio 15"/>
      <sheetName val="Julio 18"/>
      <sheetName val="Julio 19"/>
      <sheetName val="Julio 20"/>
      <sheetName val="Julio 21"/>
      <sheetName val="Julio 22"/>
      <sheetName val="Julio 25"/>
      <sheetName val="Julio 26"/>
      <sheetName val="Julio 27"/>
      <sheetName val="Julio 28"/>
      <sheetName val="Julio 29"/>
      <sheetName val="Agos 01"/>
      <sheetName val="Agos 02"/>
      <sheetName val="Agos 03"/>
      <sheetName val="Agos 04"/>
      <sheetName val="Agos 05"/>
      <sheetName val="Agos 08"/>
      <sheetName val="Agos 09"/>
      <sheetName val="Agos 10"/>
      <sheetName val="Agos 11"/>
      <sheetName val="Agos 12"/>
      <sheetName val=" Agos 15"/>
      <sheetName val="feriado Agos 16"/>
      <sheetName val="Agos 17"/>
      <sheetName val="Agos 18"/>
      <sheetName val="Agos 19"/>
      <sheetName val="Agos 22"/>
      <sheetName val="Agos 23"/>
      <sheetName val="Agos 24"/>
      <sheetName val="Agos 25"/>
      <sheetName val="Agos 26"/>
      <sheetName val="Agos 29"/>
      <sheetName val="Agos 30"/>
      <sheetName val="Agos 31"/>
      <sheetName val="Sep 01"/>
      <sheetName val="Sep 02"/>
      <sheetName val="Sep 05"/>
      <sheetName val="Sep 06"/>
      <sheetName val="Sep 07"/>
      <sheetName val="Sep 08"/>
      <sheetName val="Sep 09"/>
      <sheetName val="Sep 12"/>
      <sheetName val="Sep 13"/>
      <sheetName val="Sep 14"/>
      <sheetName val="Sep 15"/>
      <sheetName val="experimento"/>
      <sheetName val="Sep 16"/>
      <sheetName val="Sep 19"/>
      <sheetName val="Sep 20"/>
      <sheetName val="Sep 21"/>
      <sheetName val="Sep 22"/>
      <sheetName val="Sep 23"/>
      <sheetName val="Sep 26"/>
      <sheetName val="Sep 27"/>
      <sheetName val="Sep 28"/>
      <sheetName val="Sep 29"/>
      <sheetName val="Sep 30"/>
      <sheetName val="Oct 03"/>
      <sheetName val="Oct 04"/>
      <sheetName val="Oct 05"/>
      <sheetName val="Oct 06"/>
      <sheetName val="Oct 07"/>
      <sheetName val="Oct 10"/>
      <sheetName val="Oct 11"/>
      <sheetName val="Oct 12"/>
      <sheetName val="Oct 13"/>
      <sheetName val="Oct 14"/>
      <sheetName val="Oct 17"/>
      <sheetName val="Oct 18"/>
      <sheetName val="Oct 19"/>
      <sheetName val="Oct 20"/>
      <sheetName val="Oct 21"/>
      <sheetName val="Oct 24"/>
      <sheetName val="GENERAL"/>
      <sheetName val="Oct 25"/>
      <sheetName val="Oct 26 "/>
      <sheetName val="Oct 27 "/>
      <sheetName val="Oct 28"/>
      <sheetName val="Oct 31"/>
      <sheetName val="Nov 01"/>
      <sheetName val="Nov 02"/>
      <sheetName val="Nov 03"/>
      <sheetName val="Nov 04"/>
      <sheetName val="Nov 07"/>
      <sheetName val="Nov 08"/>
      <sheetName val="Nov 09"/>
      <sheetName val="Nov 10"/>
      <sheetName val="Nov 11"/>
      <sheetName val="Nov 14"/>
      <sheetName val="Nov 15"/>
      <sheetName val="Nov 16"/>
      <sheetName val="Nov 17"/>
      <sheetName val="Nov 18"/>
      <sheetName val="Nov 21"/>
      <sheetName val="Nov 22"/>
      <sheetName val="Nov 23"/>
      <sheetName val="Nov 24"/>
      <sheetName val="Nov 25"/>
      <sheetName val="Nov 28"/>
      <sheetName val="Nov 29"/>
      <sheetName val="Nov 30"/>
      <sheetName val="Dic 01"/>
      <sheetName val="Dic 02"/>
      <sheetName val="Dic 05"/>
      <sheetName val="Dic 06"/>
      <sheetName val="Dic 07"/>
      <sheetName val="Dic 08"/>
      <sheetName val="Dic 09"/>
      <sheetName val="Dic 12"/>
      <sheetName val="Dic 13"/>
      <sheetName val="Dic 14"/>
      <sheetName val="Dic 15"/>
      <sheetName val="Dic 16"/>
      <sheetName val="Dic 19"/>
      <sheetName val="Dic 20"/>
      <sheetName val="Dic 21"/>
      <sheetName val="Dic 22"/>
      <sheetName val="Dic 23"/>
      <sheetName val="Dic 26"/>
      <sheetName val="Dic 27"/>
      <sheetName val="2011"/>
      <sheetName val="Dic 28"/>
      <sheetName val="Dic 29"/>
      <sheetName val="Dic 30"/>
      <sheetName val="Oct 26"/>
      <sheetName val="Oct 27"/>
      <sheetName val="ENE 08"/>
      <sheetName val="ENE 15"/>
      <sheetName val="ENE 22"/>
      <sheetName val="ENE 29"/>
      <sheetName val="FEB 05"/>
      <sheetName val="FEB 12"/>
      <sheetName val="FEB 19"/>
      <sheetName val="FEB 26"/>
      <sheetName val="MAR 05"/>
      <sheetName val="MAR 12"/>
      <sheetName val="MAR 19"/>
      <sheetName val="MAR 26"/>
      <sheetName val="ABR 01"/>
      <sheetName val="ABR 05"/>
      <sheetName val="ABR 06"/>
      <sheetName val="ABR 07"/>
      <sheetName val="ABR 08"/>
      <sheetName val="ABR 09"/>
      <sheetName val="ABR 12"/>
      <sheetName val="ABR 13"/>
      <sheetName val="ABR 14"/>
      <sheetName val="ABR 15"/>
      <sheetName val="ABR 16"/>
      <sheetName val="ABR 19"/>
      <sheetName val="ABR 20"/>
      <sheetName val="ABR 21"/>
      <sheetName val="ABR 22"/>
      <sheetName val="ABR 23"/>
      <sheetName val="ABR 26"/>
      <sheetName val="ABR 27"/>
      <sheetName val="ABR 28"/>
      <sheetName val="ABR 29"/>
      <sheetName val="ABR 30"/>
      <sheetName val="MAYO 07"/>
      <sheetName val="MAYO 14"/>
      <sheetName val="MAYO 21"/>
      <sheetName val="MAYO 28"/>
      <sheetName val="JUNIO 04"/>
      <sheetName val="JUNIO 11"/>
      <sheetName val="JUNIO 18"/>
      <sheetName val="JUNIO 23"/>
      <sheetName val="JUNIO 25"/>
      <sheetName val="JULIO 01 "/>
      <sheetName val="JULIO 02"/>
      <sheetName val="JULIO 09"/>
      <sheetName val="JULIO 16"/>
      <sheetName val="JULIO 23"/>
      <sheetName val="JULIO 30"/>
      <sheetName val="AGOS 06"/>
      <sheetName val="AGOS 13"/>
      <sheetName val="AGOS 20"/>
      <sheetName val="AGOS 27"/>
      <sheetName val="SEP 03"/>
      <sheetName val="SEP 10"/>
      <sheetName val="SEP 17"/>
      <sheetName val="OCT 01"/>
      <sheetName val="OCT 08"/>
      <sheetName val="OCT 15"/>
      <sheetName val="OCT 22"/>
      <sheetName val="OCT 29"/>
      <sheetName val="NOV 05"/>
      <sheetName val="NOV 12"/>
      <sheetName val="NOV 19"/>
      <sheetName val="NOV 26"/>
      <sheetName val="DIC 03"/>
      <sheetName val="DIC 10"/>
      <sheetName val="DIC 17"/>
      <sheetName val="DIC 24"/>
      <sheetName val="Ene 05-2011"/>
      <sheetName val="Ene 06-2011"/>
      <sheetName val="Ene 07-2011"/>
      <sheetName val="Ene 10-2011"/>
      <sheetName val="Ene 11-2011"/>
      <sheetName val="Ene 12-2011"/>
      <sheetName val="feriado Agos 15"/>
      <sheetName val="Agos 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 refreshError="1">
        <row r="30">
          <cell r="D30">
            <v>8907553.6799999084</v>
          </cell>
        </row>
      </sheetData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/>
      <sheetData sheetId="3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31"/>
      <sheetName val="Ene 03"/>
      <sheetName val="Ene 04"/>
      <sheetName val="Ene 05"/>
      <sheetName val="Ene 06"/>
      <sheetName val="Ene 07"/>
      <sheetName val="Ene 11"/>
      <sheetName val="Ene 12 Pago Pen Hac"/>
      <sheetName val="Ene 13"/>
      <sheetName val="Ene 14"/>
      <sheetName val="Ene 17 1°P-ARS"/>
      <sheetName val="Ene 18"/>
      <sheetName val="Ene 19"/>
      <sheetName val="Ene 20"/>
      <sheetName val="Ene 25 EI"/>
      <sheetName val="Ene 26"/>
      <sheetName val="Ene 27"/>
      <sheetName val="Ene 28 2°P-ARS"/>
      <sheetName val="Ene 31 Ret Pen Hac"/>
      <sheetName val="Feb 01 Ren Int"/>
      <sheetName val="Feb 02"/>
      <sheetName val="Feb 03"/>
      <sheetName val="Feb 04"/>
      <sheetName val="Feb 07"/>
      <sheetName val="Feb 08"/>
      <sheetName val="Feb 09"/>
      <sheetName val="Feb 10"/>
      <sheetName val="Feb 11"/>
      <sheetName val="Feb 14"/>
      <sheetName val="Feb 15"/>
      <sheetName val="Feb 16"/>
      <sheetName val="Feb 17"/>
      <sheetName val="Feb 18"/>
      <sheetName val="Feb 21"/>
      <sheetName val="Feb 22"/>
      <sheetName val="Feb 23"/>
      <sheetName val="Feb 24"/>
      <sheetName val="Feb 25"/>
      <sheetName val="Feb 28"/>
      <sheetName val="Mar 01"/>
      <sheetName val="Mar 02"/>
      <sheetName val="Mar 03"/>
      <sheetName val="Mar 04"/>
      <sheetName val="Mar 07"/>
      <sheetName val="Mar 08 "/>
      <sheetName val="Mar 09"/>
      <sheetName val="Mar 10"/>
      <sheetName val="Mar 11"/>
      <sheetName val="Mar 14"/>
      <sheetName val="Mar 15"/>
      <sheetName val="Mar 16"/>
      <sheetName val="Mar 17"/>
      <sheetName val="Mar 18"/>
      <sheetName val="Mar 21"/>
      <sheetName val="Mar 22"/>
      <sheetName val="Mar 23"/>
      <sheetName val="Mar 24"/>
      <sheetName val="Mar 25"/>
      <sheetName val="Mar 28"/>
      <sheetName val="Ret Apor Haci Mar 29"/>
      <sheetName val="Mar 30"/>
      <sheetName val="Mar 31"/>
      <sheetName val="Abril 01"/>
      <sheetName val="Abril 04"/>
      <sheetName val="INV CER Abril 05"/>
      <sheetName val="REN INT Abril 06"/>
      <sheetName val="Abril 07"/>
      <sheetName val="Abril 08"/>
      <sheetName val="MULTA COBRO Abril 11"/>
      <sheetName val="Abril 12"/>
      <sheetName val="Abril 13"/>
      <sheetName val="Abril 14"/>
      <sheetName val="1°P ARS Abril 14"/>
      <sheetName val="Abril 15"/>
      <sheetName val="Abril 18"/>
      <sheetName val="Abril 19"/>
      <sheetName val="Abril 20"/>
      <sheetName val="Abril 21"/>
      <sheetName val="Abril 25"/>
      <sheetName val="Abril 26"/>
      <sheetName val="Abril 27"/>
      <sheetName val="Abril 28"/>
      <sheetName val="Abril 29"/>
      <sheetName val="Mayo feriado 02"/>
      <sheetName val="Mayo 03"/>
      <sheetName val="Mayo 04"/>
      <sheetName val="Ren Int SFS Mayo 05"/>
      <sheetName val="Ren Int SFS Mayo 06"/>
      <sheetName val="Ren Int SFS Mayo 09"/>
      <sheetName val="Mayo 10"/>
      <sheetName val="Mayo 11"/>
      <sheetName val="Mayo 12"/>
      <sheetName val="Mayo 13"/>
      <sheetName val="Mayo 16"/>
      <sheetName val="Mayo 17"/>
      <sheetName val="Mayo 18"/>
      <sheetName val="Mayo 19"/>
      <sheetName val="Mayo 20"/>
      <sheetName val="Mayo 23"/>
      <sheetName val="Mayo 24"/>
      <sheetName val="Mayo 25"/>
      <sheetName val="Mayo 26"/>
      <sheetName val="Ret Apor Pen hac Mayo 27"/>
      <sheetName val="Mayo 30"/>
      <sheetName val="Mayo 31"/>
      <sheetName val="Jun 01"/>
      <sheetName val="Jun 02"/>
      <sheetName val="Jun 03"/>
      <sheetName val="Jun 06"/>
      <sheetName val="Jun 07"/>
      <sheetName val="Jun 08"/>
      <sheetName val="Jun 09"/>
      <sheetName val="Jun 10"/>
      <sheetName val="Jun 13"/>
      <sheetName val="Jun 14"/>
      <sheetName val="Jun 15"/>
      <sheetName val="Jun 16"/>
      <sheetName val="Jun 17"/>
      <sheetName val="Jun 20"/>
      <sheetName val="Jun 21"/>
      <sheetName val="Ret Pen Hac Jun 22"/>
      <sheetName val="CORPUS CRISTY Jun 23"/>
      <sheetName val="Pago Pen Hac Jun 24"/>
      <sheetName val="Jun 27"/>
      <sheetName val="Jun 28"/>
      <sheetName val="Jun 29"/>
      <sheetName val="Jun 30"/>
      <sheetName val="Julio 01 "/>
      <sheetName val="Julio 04"/>
      <sheetName val="Julio  05"/>
      <sheetName val="Julio 06"/>
      <sheetName val="Julio 07"/>
      <sheetName val="Julio 08"/>
      <sheetName val="Julio 11"/>
      <sheetName val="Julio 12"/>
      <sheetName val="Julio 13"/>
      <sheetName val="Julio 14"/>
      <sheetName val="Julio 15"/>
      <sheetName val="Julio 18"/>
      <sheetName val="Julio 19"/>
      <sheetName val="Julio 20"/>
      <sheetName val="Julio 21"/>
      <sheetName val="Julio 22"/>
      <sheetName val="Julio 25"/>
      <sheetName val="Julio 26"/>
      <sheetName val="Julio 27"/>
      <sheetName val="Julio 28"/>
      <sheetName val="Julio 29"/>
      <sheetName val="Agos 01"/>
      <sheetName val="Agos 02"/>
      <sheetName val="Agos 03 Pagos Pnesionados"/>
      <sheetName val="Agos 04 Ret Pensionados"/>
      <sheetName val="Agos 05 Rendimientos "/>
      <sheetName val="Agos 08"/>
      <sheetName val="Can Cer &amp; Cobro Multa Agos 09"/>
      <sheetName val="Agos 10"/>
      <sheetName val="Agos 11"/>
      <sheetName val="Agos 12"/>
      <sheetName val="Agos 15"/>
      <sheetName val="feriado Agos 16"/>
      <sheetName val="Agos 17"/>
      <sheetName val="Agos 18"/>
      <sheetName val="Agos 19"/>
      <sheetName val="Agos 22"/>
      <sheetName val="Agos 23"/>
      <sheetName val="Agos 24"/>
      <sheetName val="Agos 25"/>
      <sheetName val="Agos 26"/>
      <sheetName val="Agos 29"/>
      <sheetName val="Agos 30"/>
      <sheetName val="Agos 31"/>
      <sheetName val="Sep 01"/>
      <sheetName val="Sep 02"/>
      <sheetName val="Sep 05"/>
      <sheetName val="Sep 06"/>
      <sheetName val="Sep 07"/>
      <sheetName val="Sep 08"/>
      <sheetName val="Sep 09"/>
      <sheetName val="Sep 12"/>
      <sheetName val="Cobro multa 162,025  Sep 13"/>
      <sheetName val="Sep 14"/>
      <sheetName val="Sep 15"/>
      <sheetName val="Sep 16"/>
      <sheetName val="Sep 19"/>
      <sheetName val="Sep 20"/>
      <sheetName val="Sep 21"/>
      <sheetName val="Sep 22"/>
      <sheetName val="Sep 23"/>
      <sheetName val="Sep 26"/>
      <sheetName val="Sep 27"/>
      <sheetName val="Sep 28"/>
      <sheetName val="Sep 29"/>
      <sheetName val="Sep 30"/>
      <sheetName val="Oct 03"/>
      <sheetName val="Oct 04"/>
      <sheetName val="Oct 05"/>
      <sheetName val="Oct 06"/>
      <sheetName val="Oct 07"/>
      <sheetName val="Oct 10"/>
      <sheetName val="Oct 11"/>
      <sheetName val="Cobro Multa Oct 12"/>
      <sheetName val="Oct 13"/>
      <sheetName val="Oct 14"/>
      <sheetName val="Oct 17"/>
      <sheetName val="Oct 18"/>
      <sheetName val="Oct 19"/>
      <sheetName val="Oct 20"/>
      <sheetName val="Oct 21"/>
      <sheetName val="Oct 24"/>
      <sheetName val="Oct 25"/>
      <sheetName val="Oct 26"/>
      <sheetName val="Oct 27"/>
      <sheetName val="Oct 28"/>
      <sheetName val="Oct 31"/>
      <sheetName val="Nov 01"/>
      <sheetName val="Nov 02"/>
      <sheetName val="Nov 03"/>
      <sheetName val="Nov 04"/>
      <sheetName val="Nov 07"/>
      <sheetName val="Nov 08"/>
      <sheetName val="Nov 09"/>
      <sheetName val="cobro multa Nov 10"/>
      <sheetName val="Nov 11"/>
      <sheetName val="Nov 14"/>
      <sheetName val="Nov 15"/>
      <sheetName val="Nov 16"/>
      <sheetName val="Nov 17"/>
      <sheetName val="Nov 18"/>
      <sheetName val="Nov 21"/>
      <sheetName val="Nov 22"/>
      <sheetName val="Nov 23"/>
      <sheetName val="Nov 24"/>
      <sheetName val="Nov 25"/>
      <sheetName val="Nov 28"/>
      <sheetName val="Nov 29"/>
      <sheetName val="Nov 30"/>
      <sheetName val="Dic 01"/>
      <sheetName val="Dic 02"/>
      <sheetName val="Dic 05"/>
      <sheetName val="Dic 06"/>
      <sheetName val="Dic 07"/>
      <sheetName val="Dic 08"/>
      <sheetName val="Dic 09"/>
      <sheetName val="Dic 12"/>
      <sheetName val="Dic 13"/>
      <sheetName val="Dic 14"/>
      <sheetName val="Dic 15"/>
      <sheetName val="Dic 16"/>
      <sheetName val="Dic 19"/>
      <sheetName val="Dic 20"/>
      <sheetName val="Dic 21"/>
      <sheetName val="Dic 22"/>
      <sheetName val="Dic 23"/>
      <sheetName val="Dic 26"/>
      <sheetName val="Dic 27"/>
      <sheetName val="Sis"/>
      <sheetName val="GENERAL"/>
      <sheetName val="Dic 28"/>
      <sheetName val="Dic 29"/>
      <sheetName val="Dic 30"/>
      <sheetName val="Nov 10"/>
      <sheetName val="Oct 12"/>
      <sheetName val="Agos 03"/>
      <sheetName val="Agos 04"/>
      <sheetName val="Agos 05"/>
      <sheetName val="Agos 09"/>
      <sheetName val="Agos 16"/>
      <sheetName val="Sep 13"/>
      <sheetName val="Mayo 05"/>
      <sheetName val="Mayo 06"/>
      <sheetName val="Mayo 09"/>
      <sheetName val="Mayo 27"/>
      <sheetName val="Jun 22"/>
      <sheetName val="Jun 24"/>
      <sheetName val="Feb 01"/>
      <sheetName val="Mar 29"/>
      <sheetName val="Abril 05"/>
      <sheetName val="Abril 06"/>
      <sheetName val="Abril 11"/>
      <sheetName val="Ene 12"/>
      <sheetName val="Ene 17"/>
      <sheetName val="Ene 25"/>
      <sheetName val="Ene 28"/>
      <sheetName val="Ene 31"/>
      <sheetName val="ENE 08"/>
      <sheetName val="ENE 15"/>
      <sheetName val="ENE 22"/>
      <sheetName val="ENE 29"/>
      <sheetName val="FEB 05"/>
      <sheetName val="FEB 12"/>
      <sheetName val="FEB 19"/>
      <sheetName val="FEB 26"/>
      <sheetName val="MAR 05"/>
      <sheetName val="MAR 08"/>
      <sheetName val="MAR 12"/>
      <sheetName val="MAR 19"/>
      <sheetName val="MAR 26"/>
      <sheetName val="ABRIL 09"/>
      <sheetName val="ABRIL 16"/>
      <sheetName val="ABRIL 20 "/>
      <sheetName val="ABRIL 22"/>
      <sheetName val="ABRIL 23"/>
      <sheetName val="ABRIL 30"/>
      <sheetName val="MAYO 07"/>
      <sheetName val="MAYO 14"/>
      <sheetName val="MAYO 21"/>
      <sheetName val="MAYO 28"/>
      <sheetName val="JUN 04"/>
      <sheetName val="JUN 11"/>
      <sheetName val="JUN 18"/>
      <sheetName val="JUN 23"/>
      <sheetName val="JUN 25"/>
      <sheetName val="JUL 01"/>
      <sheetName val="JUL 02"/>
      <sheetName val="JUL 05"/>
      <sheetName val="JUL 06"/>
      <sheetName val="JUL 07"/>
      <sheetName val="JUL 08"/>
      <sheetName val="JUL 09"/>
      <sheetName val="JUL 12"/>
      <sheetName val="JUL 13"/>
      <sheetName val="JUL 14"/>
      <sheetName val="JUL 15"/>
      <sheetName val="JUL 16"/>
      <sheetName val="JUL 19"/>
      <sheetName val="JUL 20"/>
      <sheetName val="JUL 21"/>
      <sheetName val="JUL 22"/>
      <sheetName val="JUL 23"/>
      <sheetName val="JUL 26"/>
      <sheetName val="JUL 27"/>
      <sheetName val="JUL 28"/>
      <sheetName val="JUL 29"/>
      <sheetName val="JUL 30"/>
      <sheetName val="AGO 02"/>
      <sheetName val="AGO 03"/>
      <sheetName val="AGO 04"/>
      <sheetName val="AGO 05"/>
      <sheetName val="AGO 06"/>
      <sheetName val="AGO 09"/>
      <sheetName val="AGO 10"/>
      <sheetName val="AGO 11"/>
      <sheetName val="AGO 12"/>
      <sheetName val="AGO 13"/>
      <sheetName val="AGO 17"/>
      <sheetName val="AGO 18"/>
      <sheetName val="AGO 19"/>
      <sheetName val="AGO 20"/>
      <sheetName val="AGO 23"/>
      <sheetName val="AGO 24"/>
      <sheetName val="AGO 25"/>
      <sheetName val="AGO 26"/>
      <sheetName val="AGO 27"/>
      <sheetName val="AGO 30"/>
      <sheetName val="AGO 31"/>
      <sheetName val="SEP 03"/>
      <sheetName val="SEP 10"/>
      <sheetName val="SEP 17"/>
      <sheetName val="OCT 01"/>
      <sheetName val="OCT 08"/>
      <sheetName val="OCT 15"/>
      <sheetName val="OCT 22"/>
      <sheetName val="OCT 29"/>
      <sheetName val="NOV 05"/>
      <sheetName val="NOV 12"/>
      <sheetName val="NOV 19"/>
      <sheetName val="NOV 26"/>
      <sheetName val="DIC 03"/>
      <sheetName val="DIC 10"/>
      <sheetName val="DIC 17"/>
      <sheetName val="DIC 24"/>
      <sheetName val="Ene 05-2011"/>
      <sheetName val="Ene 06-2011"/>
      <sheetName val="Ene 07-2011"/>
      <sheetName val="Ene 10-2011"/>
      <sheetName val="Ene 11-2011"/>
      <sheetName val="Ene 12-2011"/>
      <sheetName val="Feb 01 Ren Intere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 refreshError="1">
        <row r="30">
          <cell r="H30">
            <v>1757884949.0400002</v>
          </cell>
        </row>
      </sheetData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ic 30-2011"/>
      <sheetName val="Ene 02"/>
      <sheetName val="Ene 03"/>
      <sheetName val="Ene 04"/>
      <sheetName val="Ene 05"/>
      <sheetName val="Ene 06"/>
      <sheetName val="Ene 09"/>
      <sheetName val="Ene 10"/>
      <sheetName val="Ene 11"/>
      <sheetName val="Ene 12"/>
      <sheetName val="Ene 13"/>
      <sheetName val="Ene 16"/>
      <sheetName val="Ene 17"/>
      <sheetName val="Ene 18"/>
      <sheetName val="Ene 19"/>
      <sheetName val="Ene 20"/>
      <sheetName val="Ene 23"/>
      <sheetName val="Ene 24"/>
      <sheetName val="Ene 25"/>
      <sheetName val="Ene 26"/>
      <sheetName val="Ene 27"/>
      <sheetName val="Ene 31"/>
      <sheetName val="Ene 30"/>
      <sheetName val="Feb 01"/>
      <sheetName val="Feb 02"/>
      <sheetName val="Feb 03"/>
      <sheetName val="Feb 06"/>
      <sheetName val="Feb 07"/>
      <sheetName val="Feb 08"/>
      <sheetName val="Feb 09"/>
      <sheetName val="Feb 10"/>
      <sheetName val="Feb 13"/>
      <sheetName val="Feb 14"/>
      <sheetName val="Feb 15"/>
      <sheetName val="Feb 16"/>
      <sheetName val="Feb 17"/>
      <sheetName val="Feb 20"/>
      <sheetName val="Feb 21"/>
      <sheetName val="Feb 22"/>
      <sheetName val="Feb 23"/>
      <sheetName val="Feb 24"/>
      <sheetName val="Feb 27"/>
      <sheetName val="Feb 28"/>
      <sheetName val="Feb 29"/>
      <sheetName val="Mar 01"/>
      <sheetName val="Mar 02"/>
      <sheetName val="Mar 05"/>
      <sheetName val="Mar 06"/>
      <sheetName val="GENERAL"/>
      <sheetName val="2012"/>
      <sheetName val="Mar 07"/>
      <sheetName val="Mar 08"/>
      <sheetName val="Mar 09"/>
      <sheetName val="Mar 12"/>
      <sheetName val="Mar 13"/>
      <sheetName val="Mar 14"/>
      <sheetName val="Mar 15"/>
      <sheetName val="Mar 16"/>
      <sheetName val="Mar 19"/>
      <sheetName val="Mar 20"/>
      <sheetName val="Mar 21"/>
      <sheetName val="Mar 22"/>
      <sheetName val="Mar 23"/>
      <sheetName val="Mar 26"/>
      <sheetName val="Mar 27"/>
      <sheetName val="Mar 28"/>
      <sheetName val="Mar 29"/>
      <sheetName val="Mar 30"/>
      <sheetName val="Abril 02"/>
      <sheetName val="Abril 03"/>
      <sheetName val="Abril 04"/>
      <sheetName val="Abril 05"/>
      <sheetName val="Abril 06"/>
      <sheetName val="Abril 09"/>
      <sheetName val="Abril 10"/>
      <sheetName val="Abril 11"/>
      <sheetName val="Abril 12"/>
      <sheetName val="Abril 13"/>
      <sheetName val="Abril 16"/>
      <sheetName val="Abril 17"/>
      <sheetName val=" Abril 18"/>
      <sheetName val="Abril 19"/>
      <sheetName val="Abril 20"/>
      <sheetName val="Abril 23"/>
      <sheetName val="Abril 24"/>
      <sheetName val="Abril 25"/>
      <sheetName val=" Abril 26"/>
      <sheetName val="Abril 27"/>
      <sheetName val="Abril 30"/>
      <sheetName val="May 01"/>
      <sheetName val="Mayo 02 "/>
      <sheetName val="Mayo 03"/>
      <sheetName val="Mayo 04"/>
      <sheetName val="Mayo 07"/>
      <sheetName val="Mayo 08"/>
      <sheetName val="Mayo 09"/>
      <sheetName val="Mayo 10"/>
      <sheetName val="Mayo 11"/>
      <sheetName val="Mayo 14"/>
      <sheetName val="Mayo 15"/>
      <sheetName val="Mayo 16"/>
      <sheetName val="Mayo 17"/>
      <sheetName val="Mayo 18"/>
      <sheetName val="Mayo 21"/>
      <sheetName val="Mayo 22"/>
      <sheetName val="Mayo 23"/>
      <sheetName val="Mayo 24"/>
      <sheetName val="Mayo 25"/>
      <sheetName val="Mayo 28"/>
      <sheetName val="Mayo 29"/>
      <sheetName val="Mayo 30"/>
      <sheetName val="Mayo 31"/>
      <sheetName val="Junio 01"/>
      <sheetName val="Junio 04"/>
      <sheetName val="Junio 05"/>
      <sheetName val="Junio 06"/>
      <sheetName val="Junio 07"/>
      <sheetName val=" Junio 08"/>
      <sheetName val="Junio 11"/>
      <sheetName val="Junio 12"/>
      <sheetName val="Junio 13"/>
      <sheetName val="Junio 14"/>
      <sheetName val="Junio 15"/>
      <sheetName val="Junio 18"/>
      <sheetName val="Junio 19"/>
      <sheetName val="Junio 20"/>
      <sheetName val="Junio 21"/>
      <sheetName val="Junio 22"/>
      <sheetName val=" Junio 25"/>
      <sheetName val="Junio 26"/>
      <sheetName val="Junio 27"/>
      <sheetName val="Junio 28"/>
      <sheetName val="Junio 29"/>
      <sheetName val="Julio 02"/>
      <sheetName val="Julio 03"/>
      <sheetName val="Julio 04"/>
      <sheetName val="Julio 05"/>
      <sheetName val="Julio 06"/>
      <sheetName val="Julio 09"/>
      <sheetName val="Julio 10"/>
      <sheetName val="Julio 11"/>
      <sheetName val="Julio 12"/>
      <sheetName val="Julio 13"/>
      <sheetName val="Julio 16"/>
      <sheetName val="Julio 17"/>
      <sheetName val="Julio 18"/>
      <sheetName val="Julio 19"/>
      <sheetName val="Julio 20"/>
      <sheetName val="Julio 23"/>
      <sheetName val="Julio 24"/>
      <sheetName val="Julio 25"/>
      <sheetName val="Julio 26"/>
      <sheetName val="Julio 27"/>
      <sheetName val="Julio 30"/>
      <sheetName val="Julio 31"/>
      <sheetName val="Agos 01"/>
      <sheetName val="Agos 02"/>
      <sheetName val="Agos 03"/>
      <sheetName val="Agos 06"/>
      <sheetName val="Agos 07"/>
      <sheetName val="Agos 08"/>
      <sheetName val="Agos 09"/>
      <sheetName val="Agos 10"/>
      <sheetName val="Agos 13"/>
      <sheetName val="Agos 14"/>
      <sheetName val="Agos 15"/>
      <sheetName val="Agos 16"/>
      <sheetName val="Agos 17"/>
      <sheetName val="Agos 20"/>
      <sheetName val="Agos 21"/>
      <sheetName val="Agos 22"/>
      <sheetName val="Agos 23"/>
      <sheetName val="Agos 24"/>
      <sheetName val="Agos 27"/>
      <sheetName val="Agos 28"/>
      <sheetName val="Agos 29"/>
      <sheetName val="Agos 30"/>
      <sheetName val="Agos 31"/>
      <sheetName val="Sep 03"/>
      <sheetName val="Sep 04"/>
      <sheetName val="Sep 05"/>
      <sheetName val="Sep 06"/>
      <sheetName val="Sep 07"/>
      <sheetName val="Sep 10"/>
      <sheetName val="Sep 11"/>
      <sheetName val="Sep 12"/>
      <sheetName val="Sep 13"/>
      <sheetName val="Sep 14"/>
      <sheetName val="Sep 17"/>
      <sheetName val="Sep 18"/>
      <sheetName val="Sep 19"/>
      <sheetName val="Sep 20"/>
      <sheetName val="Sep 21"/>
      <sheetName val="Sep 24"/>
      <sheetName val="Sep 25"/>
      <sheetName val="Sep 26"/>
      <sheetName val="Sep 27"/>
      <sheetName val="Sep 28"/>
      <sheetName val="Oct 01"/>
      <sheetName val="Oct 02"/>
      <sheetName val="Oct 03"/>
      <sheetName val="Oct 04"/>
      <sheetName val="Oct 05"/>
      <sheetName val="Oct 08"/>
      <sheetName val="Oct 09"/>
      <sheetName val="Oct 10"/>
      <sheetName val="Oct 11"/>
      <sheetName val="Oct 12"/>
      <sheetName val="Oct 15"/>
      <sheetName val="Oct 16"/>
      <sheetName val="Oct 17"/>
      <sheetName val="Oct 18"/>
      <sheetName val="Oct 19"/>
      <sheetName val="Oct 22"/>
      <sheetName val="Oct 23"/>
      <sheetName val="Oct 24"/>
      <sheetName val="Oct 25"/>
      <sheetName val="Oct 26"/>
      <sheetName val="Oct 29"/>
      <sheetName val="Oct 30"/>
      <sheetName val="Oct 31"/>
      <sheetName val="Nov 01"/>
      <sheetName val="Nov 02"/>
      <sheetName val="Nov 05"/>
      <sheetName val="Nov 06"/>
      <sheetName val="Nov 07"/>
      <sheetName val="Nov 08"/>
      <sheetName val="Nov 09"/>
      <sheetName val="Nov 12"/>
      <sheetName val="Nov 13"/>
      <sheetName val="Nov 14"/>
      <sheetName val="Nov 15"/>
      <sheetName val="Nov 16"/>
      <sheetName val="Nov 19"/>
      <sheetName val="Nov 20"/>
      <sheetName val="Nov 21"/>
      <sheetName val="Nov 22"/>
      <sheetName val="Nov 23"/>
      <sheetName val="Nov 26"/>
      <sheetName val="Nov 27"/>
      <sheetName val="Nov 28"/>
      <sheetName val="Nov 29"/>
      <sheetName val="Nov 30"/>
      <sheetName val="Dic 03"/>
      <sheetName val="Dic 04"/>
      <sheetName val="Dic 05"/>
      <sheetName val="Dic 06"/>
      <sheetName val="Dic 07"/>
      <sheetName val="Dic 10"/>
      <sheetName val="Dic 11"/>
      <sheetName val="Dic 12"/>
      <sheetName val="Dic 13"/>
      <sheetName val="Dic 14"/>
      <sheetName val="Dic 17"/>
      <sheetName val="Dic 18"/>
      <sheetName val="Dic 19"/>
      <sheetName val="Dic 20"/>
      <sheetName val="Dic 21"/>
      <sheetName val="Dic 24"/>
      <sheetName val="Dic 25"/>
      <sheetName val="Dic 26"/>
      <sheetName val="Dic 27"/>
      <sheetName val="Dic 28"/>
      <sheetName val="Dic 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21">
          <cell r="C21">
            <v>248023393.06100336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247107397.62</v>
          </cell>
        </row>
        <row r="26">
          <cell r="D26">
            <v>5243679.74</v>
          </cell>
        </row>
        <row r="33">
          <cell r="D33">
            <v>1369912556.3200002</v>
          </cell>
        </row>
        <row r="42">
          <cell r="D42">
            <v>29201873.120000005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I78"/>
  <sheetViews>
    <sheetView showGridLines="0" tabSelected="1" zoomScaleNormal="100" workbookViewId="0">
      <selection activeCell="C42" sqref="C42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119" customWidth="1"/>
    <col min="7" max="7" width="17.7109375" style="119" bestFit="1" customWidth="1"/>
    <col min="8" max="8" width="17.7109375" style="123" bestFit="1" customWidth="1"/>
    <col min="9" max="9" width="16.5703125" bestFit="1" customWidth="1"/>
  </cols>
  <sheetData>
    <row r="1" spans="1:5" ht="20.25" x14ac:dyDescent="0.3">
      <c r="A1" s="139" t="s">
        <v>216</v>
      </c>
      <c r="B1" s="139"/>
      <c r="C1" s="139"/>
      <c r="D1" s="139"/>
      <c r="E1" s="139"/>
    </row>
    <row r="2" spans="1:5" ht="20.25" x14ac:dyDescent="0.3">
      <c r="A2" s="140" t="s">
        <v>217</v>
      </c>
      <c r="B2" s="140"/>
      <c r="C2" s="140"/>
      <c r="D2" s="140"/>
      <c r="E2" s="140"/>
    </row>
    <row r="3" spans="1:5" ht="20.25" x14ac:dyDescent="0.3">
      <c r="A3" s="140" t="s">
        <v>218</v>
      </c>
      <c r="B3" s="140"/>
      <c r="C3" s="140"/>
      <c r="D3" s="140"/>
      <c r="E3" s="140"/>
    </row>
    <row r="4" spans="1:5" ht="20.25" x14ac:dyDescent="0.3">
      <c r="A4" s="140" t="s">
        <v>219</v>
      </c>
      <c r="B4" s="140"/>
      <c r="C4" s="140"/>
      <c r="D4" s="140"/>
      <c r="E4" s="140"/>
    </row>
    <row r="7" spans="1:5" x14ac:dyDescent="0.2">
      <c r="D7" s="113"/>
    </row>
    <row r="8" spans="1:5" ht="18" x14ac:dyDescent="0.25">
      <c r="A8" s="120" t="s">
        <v>220</v>
      </c>
      <c r="B8" s="120"/>
    </row>
    <row r="9" spans="1:5" x14ac:dyDescent="0.2">
      <c r="D9" s="119"/>
      <c r="E9" s="119"/>
    </row>
    <row r="10" spans="1:5" ht="15.75" x14ac:dyDescent="0.25">
      <c r="A10" s="121" t="s">
        <v>221</v>
      </c>
      <c r="B10" s="121"/>
      <c r="D10" s="122">
        <f>7405368441.67+252351077.36+70836.36</f>
        <v>7657790355.3899994</v>
      </c>
      <c r="E10" s="119"/>
    </row>
    <row r="11" spans="1:5" ht="15.75" x14ac:dyDescent="0.25">
      <c r="A11" s="121" t="s">
        <v>222</v>
      </c>
      <c r="B11" s="121"/>
      <c r="D11" s="119">
        <v>30105624.649999999</v>
      </c>
      <c r="E11" s="119"/>
    </row>
    <row r="12" spans="1:5" ht="15.75" x14ac:dyDescent="0.25">
      <c r="A12" s="121" t="s">
        <v>223</v>
      </c>
      <c r="B12" s="121"/>
      <c r="D12" s="119">
        <v>0</v>
      </c>
      <c r="E12" s="119"/>
    </row>
    <row r="13" spans="1:5" ht="15.75" x14ac:dyDescent="0.25">
      <c r="A13" s="121" t="s">
        <v>224</v>
      </c>
      <c r="B13" s="121"/>
      <c r="D13" s="119">
        <v>89654204.299999997</v>
      </c>
      <c r="E13" s="119"/>
    </row>
    <row r="14" spans="1:5" ht="15.75" x14ac:dyDescent="0.25">
      <c r="A14" s="121" t="s">
        <v>225</v>
      </c>
      <c r="B14" s="121"/>
      <c r="D14" s="119">
        <v>0</v>
      </c>
      <c r="E14" s="119"/>
    </row>
    <row r="15" spans="1:5" ht="15.75" x14ac:dyDescent="0.25">
      <c r="A15" s="121" t="s">
        <v>226</v>
      </c>
      <c r="B15" s="121"/>
      <c r="D15" s="119">
        <v>3263151.61</v>
      </c>
      <c r="E15" s="119"/>
    </row>
    <row r="16" spans="1:5" ht="15.75" x14ac:dyDescent="0.25">
      <c r="A16" s="121" t="s">
        <v>227</v>
      </c>
      <c r="B16" s="121"/>
      <c r="D16" s="119">
        <v>103460.5</v>
      </c>
      <c r="E16" s="119"/>
    </row>
    <row r="17" spans="1:9" ht="15.75" x14ac:dyDescent="0.25">
      <c r="A17" s="121" t="s">
        <v>228</v>
      </c>
      <c r="B17" s="121"/>
      <c r="D17" s="119">
        <v>3025750</v>
      </c>
      <c r="E17" s="119"/>
    </row>
    <row r="18" spans="1:9" x14ac:dyDescent="0.2">
      <c r="A18" s="141" t="s">
        <v>229</v>
      </c>
      <c r="B18" s="141"/>
      <c r="D18" s="119"/>
      <c r="E18" s="119">
        <f>SUM(D10:D17)</f>
        <v>7783942546.4499989</v>
      </c>
    </row>
    <row r="19" spans="1:9" ht="21" customHeight="1" x14ac:dyDescent="0.25">
      <c r="A19" s="124" t="s">
        <v>230</v>
      </c>
      <c r="B19" s="124"/>
      <c r="D19" s="119"/>
      <c r="E19" s="119"/>
    </row>
    <row r="20" spans="1:9" ht="15.75" x14ac:dyDescent="0.25">
      <c r="A20" s="121" t="s">
        <v>231</v>
      </c>
      <c r="B20" s="121"/>
      <c r="D20" s="119"/>
      <c r="E20" s="125">
        <v>9254774966.5</v>
      </c>
      <c r="I20" s="119"/>
    </row>
    <row r="21" spans="1:9" ht="21.75" customHeight="1" x14ac:dyDescent="0.2">
      <c r="A21" s="141" t="s">
        <v>232</v>
      </c>
      <c r="B21" s="141"/>
      <c r="C21" s="141"/>
      <c r="D21" s="119"/>
      <c r="E21" s="126">
        <f>E18+E20</f>
        <v>17038717512.949999</v>
      </c>
      <c r="F21" s="119">
        <v>16785413222.639999</v>
      </c>
      <c r="I21" s="119"/>
    </row>
    <row r="22" spans="1:9" x14ac:dyDescent="0.2">
      <c r="D22" s="119"/>
      <c r="E22" s="119"/>
      <c r="I22" s="119"/>
    </row>
    <row r="23" spans="1:9" ht="18" x14ac:dyDescent="0.25">
      <c r="A23" s="120" t="s">
        <v>233</v>
      </c>
      <c r="B23" s="120"/>
      <c r="D23" s="119"/>
      <c r="E23" s="119"/>
      <c r="I23" s="119"/>
    </row>
    <row r="24" spans="1:9" x14ac:dyDescent="0.2">
      <c r="A24" t="s">
        <v>234</v>
      </c>
      <c r="D24" s="119"/>
      <c r="E24" s="119"/>
      <c r="G24" s="122"/>
      <c r="I24" s="119"/>
    </row>
    <row r="25" spans="1:9" ht="15.75" x14ac:dyDescent="0.25">
      <c r="A25" s="121" t="s">
        <v>235</v>
      </c>
      <c r="D25" s="119">
        <v>3585426619.0999999</v>
      </c>
      <c r="E25" s="119"/>
      <c r="I25" s="119"/>
    </row>
    <row r="26" spans="1:9" ht="15.75" x14ac:dyDescent="0.25">
      <c r="A26" s="121" t="s">
        <v>236</v>
      </c>
      <c r="D26" s="119">
        <v>3668838344.52</v>
      </c>
      <c r="E26" s="119"/>
      <c r="I26" s="119"/>
    </row>
    <row r="27" spans="1:9" ht="15.75" x14ac:dyDescent="0.25">
      <c r="A27" s="121" t="s">
        <v>237</v>
      </c>
      <c r="D27" s="119">
        <v>356508645.04000002</v>
      </c>
      <c r="E27" s="119"/>
      <c r="I27" s="119"/>
    </row>
    <row r="28" spans="1:9" ht="15.75" x14ac:dyDescent="0.25">
      <c r="A28" s="121" t="s">
        <v>238</v>
      </c>
      <c r="D28" s="119">
        <v>92202856.769999996</v>
      </c>
      <c r="E28" s="119"/>
    </row>
    <row r="29" spans="1:9" ht="15.75" x14ac:dyDescent="0.25">
      <c r="A29" s="121" t="s">
        <v>239</v>
      </c>
      <c r="B29" s="121"/>
      <c r="D29" s="119">
        <v>3025750</v>
      </c>
      <c r="E29" s="119"/>
    </row>
    <row r="30" spans="1:9" ht="15.75" x14ac:dyDescent="0.25">
      <c r="A30" s="121" t="s">
        <v>240</v>
      </c>
      <c r="D30" s="119">
        <v>2693828.85</v>
      </c>
      <c r="E30" s="119"/>
    </row>
    <row r="31" spans="1:9" ht="15.75" x14ac:dyDescent="0.25">
      <c r="A31" s="121" t="s">
        <v>227</v>
      </c>
      <c r="D31" s="119">
        <v>11044.89</v>
      </c>
      <c r="E31" s="119"/>
    </row>
    <row r="32" spans="1:9" ht="15.75" x14ac:dyDescent="0.25">
      <c r="A32" s="121" t="s">
        <v>241</v>
      </c>
      <c r="D32" s="119">
        <v>0</v>
      </c>
      <c r="E32" s="119"/>
    </row>
    <row r="33" spans="1:9" ht="23.25" customHeight="1" x14ac:dyDescent="0.2">
      <c r="A33" s="138" t="s">
        <v>242</v>
      </c>
      <c r="B33" s="138"/>
      <c r="C33" s="138"/>
      <c r="D33" s="119"/>
      <c r="E33" s="119">
        <f>SUM(D25:D33)</f>
        <v>7708707089.170001</v>
      </c>
    </row>
    <row r="34" spans="1:9" x14ac:dyDescent="0.2">
      <c r="D34" s="119"/>
      <c r="E34" s="119"/>
      <c r="G34" s="122"/>
    </row>
    <row r="35" spans="1:9" x14ac:dyDescent="0.2">
      <c r="D35" s="119"/>
      <c r="E35" s="119"/>
    </row>
    <row r="36" spans="1:9" x14ac:dyDescent="0.2">
      <c r="D36" s="119"/>
      <c r="E36" s="119"/>
    </row>
    <row r="37" spans="1:9" ht="18" x14ac:dyDescent="0.25">
      <c r="A37" s="127" t="s">
        <v>243</v>
      </c>
      <c r="B37" s="127"/>
      <c r="D37" s="128"/>
      <c r="E37" s="129">
        <f>E21-E33</f>
        <v>9330010423.7799988</v>
      </c>
      <c r="G37" s="122"/>
      <c r="I37" s="119"/>
    </row>
    <row r="38" spans="1:9" ht="18" x14ac:dyDescent="0.25">
      <c r="A38" s="127"/>
      <c r="B38" s="127"/>
      <c r="D38" s="119"/>
      <c r="E38" s="130"/>
    </row>
    <row r="39" spans="1:9" ht="18" x14ac:dyDescent="0.25">
      <c r="A39" s="127"/>
      <c r="B39" s="127"/>
      <c r="D39" s="119"/>
      <c r="E39" s="131"/>
    </row>
    <row r="40" spans="1:9" x14ac:dyDescent="0.2">
      <c r="A40" t="s">
        <v>244</v>
      </c>
      <c r="B40" s="119"/>
      <c r="C40" s="119"/>
      <c r="D40" s="119"/>
      <c r="E40" s="132"/>
    </row>
    <row r="41" spans="1:9" x14ac:dyDescent="0.2">
      <c r="A41" t="s">
        <v>245</v>
      </c>
      <c r="B41" s="119"/>
      <c r="C41" s="119">
        <f>+'[5]BALANCE GENERAL  '!D33</f>
        <v>1369912556.3200002</v>
      </c>
      <c r="D41" s="119"/>
      <c r="E41" s="133"/>
    </row>
    <row r="42" spans="1:9" x14ac:dyDescent="0.2">
      <c r="A42" t="s">
        <v>246</v>
      </c>
      <c r="B42" s="119"/>
      <c r="C42" s="119">
        <v>7678544916.9799995</v>
      </c>
      <c r="D42" s="119"/>
      <c r="E42" s="119"/>
    </row>
    <row r="43" spans="1:9" x14ac:dyDescent="0.2">
      <c r="A43" t="s">
        <v>247</v>
      </c>
      <c r="B43" s="119"/>
      <c r="C43" s="119">
        <f>B45+B44</f>
        <v>281552950.48000002</v>
      </c>
      <c r="D43" s="119"/>
      <c r="E43" s="119"/>
      <c r="I43" s="119"/>
    </row>
    <row r="44" spans="1:9" x14ac:dyDescent="0.2">
      <c r="A44" t="s">
        <v>248</v>
      </c>
      <c r="B44" s="119">
        <f>+'[5]BALANCE GENERAL  '!D22+'[5]BALANCE GENERAL  '!D26</f>
        <v>252351077.36000001</v>
      </c>
      <c r="C44" s="119"/>
      <c r="D44" s="119"/>
      <c r="E44" s="134"/>
      <c r="F44" s="134"/>
    </row>
    <row r="45" spans="1:9" x14ac:dyDescent="0.2">
      <c r="A45" t="s">
        <v>249</v>
      </c>
      <c r="B45" s="119">
        <f>+'[5]BALANCE GENERAL  '!D42</f>
        <v>29201873.120000005</v>
      </c>
      <c r="C45" s="119"/>
      <c r="D45" s="119"/>
      <c r="E45" s="119"/>
    </row>
    <row r="46" spans="1:9" ht="23.25" customHeight="1" x14ac:dyDescent="0.2">
      <c r="A46" t="s">
        <v>250</v>
      </c>
      <c r="B46" s="119"/>
      <c r="C46" s="135">
        <f>SUM(C41:C45)</f>
        <v>9330010423.7799988</v>
      </c>
      <c r="D46" s="119"/>
      <c r="E46" s="119"/>
    </row>
    <row r="47" spans="1:9" x14ac:dyDescent="0.2">
      <c r="B47" s="119"/>
      <c r="C47" s="119"/>
      <c r="D47" s="119"/>
      <c r="E47" s="119"/>
    </row>
    <row r="48" spans="1:9" x14ac:dyDescent="0.2">
      <c r="B48" s="119"/>
      <c r="C48" s="119"/>
      <c r="D48" s="136"/>
      <c r="E48" s="119"/>
    </row>
    <row r="49" spans="2:9" x14ac:dyDescent="0.2">
      <c r="C49" s="137"/>
      <c r="D49" s="119"/>
      <c r="E49" s="119"/>
    </row>
    <row r="50" spans="2:9" x14ac:dyDescent="0.2">
      <c r="C50" s="137"/>
      <c r="D50" s="119"/>
      <c r="E50" s="134"/>
      <c r="F50" s="134"/>
      <c r="I50" s="137"/>
    </row>
    <row r="51" spans="2:9" x14ac:dyDescent="0.2">
      <c r="C51" s="119"/>
      <c r="D51" s="119"/>
      <c r="E51" s="119"/>
    </row>
    <row r="52" spans="2:9" x14ac:dyDescent="0.2">
      <c r="C52" s="137"/>
      <c r="D52" s="119"/>
      <c r="E52" s="119"/>
    </row>
    <row r="53" spans="2:9" x14ac:dyDescent="0.2">
      <c r="B53" s="119"/>
      <c r="C53" s="137"/>
      <c r="D53" s="119"/>
      <c r="E53" s="119"/>
    </row>
    <row r="54" spans="2:9" x14ac:dyDescent="0.2">
      <c r="C54" s="137"/>
      <c r="D54" s="119"/>
      <c r="E54" s="119"/>
    </row>
    <row r="55" spans="2:9" x14ac:dyDescent="0.2">
      <c r="C55" s="137"/>
      <c r="D55" s="119"/>
      <c r="E55" s="119"/>
    </row>
    <row r="56" spans="2:9" x14ac:dyDescent="0.2">
      <c r="C56" s="137"/>
      <c r="D56" s="119"/>
      <c r="E56" s="119"/>
    </row>
    <row r="57" spans="2:9" x14ac:dyDescent="0.2">
      <c r="C57" s="137"/>
      <c r="D57" s="119"/>
      <c r="E57" s="119"/>
    </row>
    <row r="58" spans="2:9" x14ac:dyDescent="0.2">
      <c r="C58" s="137"/>
      <c r="D58" s="119"/>
      <c r="E58" s="119"/>
    </row>
    <row r="59" spans="2:9" x14ac:dyDescent="0.2">
      <c r="C59" s="137"/>
      <c r="D59" s="119"/>
      <c r="E59" s="119"/>
    </row>
    <row r="60" spans="2:9" x14ac:dyDescent="0.2">
      <c r="C60" s="137"/>
      <c r="D60" s="119"/>
      <c r="E60" s="119"/>
      <c r="G60" s="134"/>
    </row>
    <row r="61" spans="2:9" x14ac:dyDescent="0.2">
      <c r="D61" s="119"/>
      <c r="E61" s="119"/>
    </row>
    <row r="62" spans="2:9" x14ac:dyDescent="0.2">
      <c r="D62" s="119"/>
      <c r="E62" s="119"/>
    </row>
    <row r="63" spans="2:9" x14ac:dyDescent="0.2">
      <c r="D63" s="119"/>
      <c r="E63" s="119"/>
    </row>
    <row r="64" spans="2:9" x14ac:dyDescent="0.2">
      <c r="C64" s="137"/>
      <c r="D64" s="119"/>
      <c r="E64" s="119"/>
    </row>
    <row r="65" spans="4:7" x14ac:dyDescent="0.2">
      <c r="D65" s="119"/>
      <c r="E65" s="119"/>
      <c r="G65" s="134"/>
    </row>
    <row r="66" spans="4:7" x14ac:dyDescent="0.2">
      <c r="D66" s="119"/>
      <c r="E66" s="119"/>
    </row>
    <row r="67" spans="4:7" x14ac:dyDescent="0.2">
      <c r="D67" s="119"/>
      <c r="E67" s="119"/>
    </row>
    <row r="68" spans="4:7" x14ac:dyDescent="0.2">
      <c r="D68" s="119"/>
      <c r="E68" s="119"/>
    </row>
    <row r="69" spans="4:7" x14ac:dyDescent="0.2">
      <c r="D69" s="119"/>
      <c r="E69" s="119"/>
    </row>
    <row r="70" spans="4:7" x14ac:dyDescent="0.2">
      <c r="D70" s="119"/>
      <c r="E70" s="119"/>
    </row>
    <row r="71" spans="4:7" x14ac:dyDescent="0.2">
      <c r="D71" s="119"/>
      <c r="E71" s="119"/>
    </row>
    <row r="72" spans="4:7" x14ac:dyDescent="0.2">
      <c r="D72" s="119"/>
      <c r="E72" s="119"/>
    </row>
    <row r="73" spans="4:7" x14ac:dyDescent="0.2">
      <c r="D73" s="119"/>
      <c r="E73" s="119"/>
    </row>
    <row r="74" spans="4:7" x14ac:dyDescent="0.2">
      <c r="D74" s="119"/>
      <c r="E74" s="119"/>
    </row>
    <row r="75" spans="4:7" x14ac:dyDescent="0.2">
      <c r="D75" s="119"/>
      <c r="E75" s="119"/>
    </row>
    <row r="76" spans="4:7" x14ac:dyDescent="0.2">
      <c r="D76" s="119"/>
      <c r="E76" s="119"/>
    </row>
    <row r="77" spans="4:7" x14ac:dyDescent="0.2">
      <c r="D77" s="119"/>
      <c r="E77" s="119"/>
    </row>
    <row r="78" spans="4:7" x14ac:dyDescent="0.2">
      <c r="D78" s="119"/>
      <c r="E78" s="119"/>
    </row>
  </sheetData>
  <mergeCells count="7">
    <mergeCell ref="A33:C33"/>
    <mergeCell ref="A1:E1"/>
    <mergeCell ref="A2:E2"/>
    <mergeCell ref="A3:E3"/>
    <mergeCell ref="A4:E4"/>
    <mergeCell ref="A18:B18"/>
    <mergeCell ref="A21:C21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5"/>
  <sheetViews>
    <sheetView topLeftCell="B19" zoomScale="150" zoomScaleNormal="150" workbookViewId="0">
      <selection activeCell="E34" sqref="E34"/>
    </sheetView>
  </sheetViews>
  <sheetFormatPr defaultRowHeight="12.75" x14ac:dyDescent="0.2"/>
  <cols>
    <col min="1" max="1" width="9.140625" style="52"/>
    <col min="2" max="3" width="18.28515625" style="52" bestFit="1" customWidth="1"/>
    <col min="4" max="5" width="17.28515625" style="52" bestFit="1" customWidth="1"/>
    <col min="6" max="7" width="9.140625" style="52"/>
    <col min="8" max="13" width="9.140625" style="17"/>
  </cols>
  <sheetData>
    <row r="5" spans="1:13" s="6" customFormat="1" x14ac:dyDescent="0.2">
      <c r="A5" s="117"/>
      <c r="B5" s="116" t="s">
        <v>212</v>
      </c>
      <c r="C5" s="116" t="s">
        <v>213</v>
      </c>
      <c r="D5" s="116" t="s">
        <v>211</v>
      </c>
      <c r="E5" s="117"/>
      <c r="F5" s="117"/>
      <c r="G5" s="117"/>
      <c r="H5" s="118"/>
      <c r="I5" s="118"/>
      <c r="J5" s="118"/>
      <c r="K5" s="118"/>
      <c r="L5" s="118"/>
      <c r="M5" s="118"/>
    </row>
    <row r="6" spans="1:13" x14ac:dyDescent="0.2">
      <c r="B6" s="52">
        <v>65560924475.610001</v>
      </c>
      <c r="C6" s="52">
        <v>65550850026.730003</v>
      </c>
      <c r="D6" s="52">
        <f>+B6-C6</f>
        <v>10074448.879997253</v>
      </c>
    </row>
    <row r="7" spans="1:13" x14ac:dyDescent="0.2">
      <c r="B7" s="52">
        <v>262751442.78999999</v>
      </c>
      <c r="C7" s="52">
        <v>262751442.78999999</v>
      </c>
      <c r="D7" s="52">
        <f t="shared" ref="D7:D25" si="0">+B7-C7</f>
        <v>0</v>
      </c>
    </row>
    <row r="8" spans="1:13" x14ac:dyDescent="0.2">
      <c r="A8" s="115"/>
      <c r="B8" s="52">
        <v>553553644.24000001</v>
      </c>
      <c r="C8" s="52">
        <v>550109955.13</v>
      </c>
      <c r="D8" s="52">
        <f t="shared" si="0"/>
        <v>3443689.1100000143</v>
      </c>
    </row>
    <row r="9" spans="1:13" x14ac:dyDescent="0.2">
      <c r="A9" s="115"/>
      <c r="B9" s="52">
        <v>8787907981.7900009</v>
      </c>
      <c r="C9" s="52">
        <v>8787907981.7900009</v>
      </c>
      <c r="D9" s="52">
        <f t="shared" si="0"/>
        <v>0</v>
      </c>
    </row>
    <row r="10" spans="1:13" x14ac:dyDescent="0.2">
      <c r="A10" s="115"/>
      <c r="B10" s="52">
        <v>3458000</v>
      </c>
      <c r="C10" s="52">
        <v>3458000</v>
      </c>
      <c r="D10" s="52">
        <f t="shared" si="0"/>
        <v>0</v>
      </c>
    </row>
    <row r="11" spans="1:13" x14ac:dyDescent="0.2">
      <c r="A11" s="115"/>
      <c r="B11" s="52">
        <v>27300283.170000002</v>
      </c>
      <c r="C11" s="52">
        <v>27300283.170000002</v>
      </c>
      <c r="D11" s="52">
        <f t="shared" si="0"/>
        <v>0</v>
      </c>
    </row>
    <row r="12" spans="1:13" x14ac:dyDescent="0.2">
      <c r="A12" s="115"/>
      <c r="B12" s="52">
        <v>1516600</v>
      </c>
      <c r="C12" s="52">
        <v>1516600</v>
      </c>
      <c r="D12" s="52">
        <f t="shared" si="0"/>
        <v>0</v>
      </c>
    </row>
    <row r="13" spans="1:13" x14ac:dyDescent="0.2">
      <c r="A13" s="115"/>
      <c r="B13" s="52">
        <v>816204.94</v>
      </c>
      <c r="C13" s="52">
        <v>816204.94</v>
      </c>
      <c r="D13" s="52">
        <f t="shared" si="0"/>
        <v>0</v>
      </c>
    </row>
    <row r="14" spans="1:13" x14ac:dyDescent="0.2">
      <c r="B14" s="52">
        <f>SUM(B6:B13)</f>
        <v>75198228632.539993</v>
      </c>
      <c r="C14" s="52">
        <f>SUM(C6:C13)</f>
        <v>75184710494.550003</v>
      </c>
      <c r="D14" s="52">
        <f>SUM(D6:D13)</f>
        <v>13518137.989997268</v>
      </c>
    </row>
    <row r="16" spans="1:13" x14ac:dyDescent="0.2">
      <c r="B16" s="52">
        <v>31443215776.400002</v>
      </c>
      <c r="C16" s="52">
        <v>31438845266.419998</v>
      </c>
      <c r="D16" s="52">
        <f t="shared" si="0"/>
        <v>4370509.9800033569</v>
      </c>
    </row>
    <row r="17" spans="1:5" x14ac:dyDescent="0.2">
      <c r="A17" s="115"/>
      <c r="B17" s="52">
        <v>31675479190.779999</v>
      </c>
      <c r="C17" s="52">
        <v>31661980285.27</v>
      </c>
      <c r="D17" s="52">
        <f t="shared" si="0"/>
        <v>13498905.509998322</v>
      </c>
    </row>
    <row r="18" spans="1:5" x14ac:dyDescent="0.2">
      <c r="A18" s="115"/>
      <c r="B18" s="52">
        <v>3017983977.4400001</v>
      </c>
      <c r="C18" s="52">
        <v>3017967406.96</v>
      </c>
      <c r="D18" s="52">
        <f t="shared" si="0"/>
        <v>16570.480000019073</v>
      </c>
      <c r="E18" s="52">
        <f>+D16+D17+D18</f>
        <v>17885985.970001698</v>
      </c>
    </row>
    <row r="19" spans="1:5" x14ac:dyDescent="0.2">
      <c r="A19" s="115"/>
      <c r="B19" s="52">
        <v>18214.28</v>
      </c>
      <c r="C19" s="52">
        <v>18214.28</v>
      </c>
      <c r="D19" s="52">
        <f t="shared" si="0"/>
        <v>0</v>
      </c>
      <c r="E19" s="52">
        <v>5072501.97</v>
      </c>
    </row>
    <row r="20" spans="1:5" x14ac:dyDescent="0.2">
      <c r="A20" s="115"/>
      <c r="B20" s="52">
        <v>44600646.82</v>
      </c>
      <c r="C20" s="52">
        <v>44600646.82</v>
      </c>
      <c r="D20" s="52">
        <f t="shared" si="0"/>
        <v>0</v>
      </c>
      <c r="E20" s="52">
        <f>+E18-E19</f>
        <v>12813484.000001699</v>
      </c>
    </row>
    <row r="21" spans="1:5" x14ac:dyDescent="0.2">
      <c r="A21" s="115"/>
      <c r="B21" s="52">
        <v>20451286.670000002</v>
      </c>
      <c r="C21" s="52">
        <v>20451286.670000002</v>
      </c>
      <c r="D21" s="52">
        <f t="shared" si="0"/>
        <v>0</v>
      </c>
    </row>
    <row r="22" spans="1:5" x14ac:dyDescent="0.2">
      <c r="A22" s="115"/>
      <c r="B22" s="52">
        <v>816204.94</v>
      </c>
      <c r="C22" s="52">
        <v>754645.73</v>
      </c>
      <c r="D22" s="52">
        <f t="shared" si="0"/>
        <v>61559.209999999963</v>
      </c>
    </row>
    <row r="23" spans="1:5" x14ac:dyDescent="0.2">
      <c r="B23" s="52">
        <f>SUM(B16:B22)</f>
        <v>66202565297.330002</v>
      </c>
      <c r="C23" s="52">
        <f>SUM(C16:C22)</f>
        <v>66184617752.150002</v>
      </c>
      <c r="D23" s="52">
        <f>SUM(D16:D22)</f>
        <v>17947545.180001698</v>
      </c>
    </row>
    <row r="25" spans="1:5" x14ac:dyDescent="0.2">
      <c r="B25" s="115">
        <f>+B14-B23</f>
        <v>8995663335.2099915</v>
      </c>
      <c r="C25" s="115">
        <f>+C14-C23</f>
        <v>9000092742.4000015</v>
      </c>
      <c r="D25" s="52">
        <f t="shared" si="0"/>
        <v>-4429407.1900100708</v>
      </c>
    </row>
    <row r="26" spans="1:5" x14ac:dyDescent="0.2">
      <c r="B26" s="115"/>
      <c r="C26" s="115"/>
    </row>
    <row r="27" spans="1:5" x14ac:dyDescent="0.2">
      <c r="A27" s="115"/>
      <c r="B27" s="116" t="s">
        <v>209</v>
      </c>
      <c r="C27" s="116" t="s">
        <v>210</v>
      </c>
      <c r="D27" s="116" t="s">
        <v>211</v>
      </c>
    </row>
    <row r="28" spans="1:5" x14ac:dyDescent="0.2">
      <c r="A28" s="115"/>
      <c r="B28" s="52">
        <v>9123980.5</v>
      </c>
      <c r="C28" s="52">
        <v>10074448.800000001</v>
      </c>
    </row>
    <row r="29" spans="1:5" x14ac:dyDescent="0.2">
      <c r="A29" s="115"/>
      <c r="B29" s="52">
        <v>8942389524.9400005</v>
      </c>
      <c r="C29" s="52">
        <v>8946818932.1299992</v>
      </c>
      <c r="D29" s="52">
        <f>C29+D14-D23</f>
        <v>8942389524.9399948</v>
      </c>
    </row>
    <row r="30" spans="1:5" x14ac:dyDescent="0.2">
      <c r="A30" s="115"/>
      <c r="B30" s="52">
        <v>49874268.969999999</v>
      </c>
      <c r="C30" s="52">
        <v>49874268.969999999</v>
      </c>
      <c r="D30" s="52">
        <f>+B30-C30</f>
        <v>0</v>
      </c>
    </row>
    <row r="31" spans="1:5" x14ac:dyDescent="0.2">
      <c r="A31" s="115"/>
      <c r="B31" s="52">
        <f>SUM(B28:B30)</f>
        <v>9001387774.4099998</v>
      </c>
      <c r="C31" s="52">
        <f>SUM(C28:C30)</f>
        <v>9006767649.8999977</v>
      </c>
      <c r="D31" s="52">
        <f>SUM(D28:D30)</f>
        <v>8942389524.9399948</v>
      </c>
    </row>
    <row r="32" spans="1:5" x14ac:dyDescent="0.2">
      <c r="A32" s="115"/>
    </row>
    <row r="33" spans="2:4" x14ac:dyDescent="0.2">
      <c r="B33" s="52">
        <v>8951513505.4400005</v>
      </c>
      <c r="C33" s="52">
        <v>8956893381.0100002</v>
      </c>
      <c r="D33" s="52">
        <f>C33+B28-D23+D8</f>
        <v>8951513505.4399986</v>
      </c>
    </row>
    <row r="34" spans="2:4" x14ac:dyDescent="0.2">
      <c r="B34" s="52">
        <v>49874268.969999999</v>
      </c>
      <c r="C34" s="52">
        <v>49874268.969999999</v>
      </c>
      <c r="D34" s="52">
        <f>+B34-C34</f>
        <v>0</v>
      </c>
    </row>
    <row r="35" spans="2:4" x14ac:dyDescent="0.2">
      <c r="B35" s="52">
        <f>SUM(B33:B34)</f>
        <v>9001387774.4099998</v>
      </c>
      <c r="C35" s="52">
        <f>SUM(C33:C34)</f>
        <v>9006767649.9799995</v>
      </c>
      <c r="D35" s="52">
        <f>SUM(D33:D34)</f>
        <v>8951513505.4399986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7110"/>
  <sheetViews>
    <sheetView topLeftCell="B7092" zoomScale="120" zoomScaleNormal="120" workbookViewId="0">
      <selection activeCell="E7107" sqref="E7107"/>
    </sheetView>
  </sheetViews>
  <sheetFormatPr defaultRowHeight="12.75" x14ac:dyDescent="0.2"/>
  <cols>
    <col min="1" max="1" width="5.42578125" style="1" customWidth="1"/>
    <col min="2" max="2" width="18.28515625" style="1" customWidth="1"/>
    <col min="3" max="3" width="20.28515625" style="1" bestFit="1" customWidth="1"/>
    <col min="4" max="4" width="17.7109375" style="1" bestFit="1" customWidth="1"/>
    <col min="5" max="5" width="18.85546875" style="1" customWidth="1"/>
    <col min="6" max="6" width="27.140625" style="1" customWidth="1"/>
    <col min="7" max="7" width="20.140625" style="1" bestFit="1" customWidth="1"/>
    <col min="8" max="8" width="4.140625" style="102" bestFit="1" customWidth="1"/>
    <col min="9" max="9" width="9.140625" style="43"/>
    <col min="10" max="11" width="9.140625" style="1"/>
  </cols>
  <sheetData>
    <row r="2" spans="1:11" x14ac:dyDescent="0.2">
      <c r="B2" s="2">
        <v>40057</v>
      </c>
      <c r="C2" s="1" t="s">
        <v>4</v>
      </c>
      <c r="D2" s="1" t="s">
        <v>5</v>
      </c>
    </row>
    <row r="3" spans="1:11" x14ac:dyDescent="0.2">
      <c r="B3" s="1" t="s">
        <v>0</v>
      </c>
      <c r="C3" s="1">
        <v>992843897.74000001</v>
      </c>
      <c r="D3" s="1">
        <v>970112599.36000001</v>
      </c>
      <c r="E3" s="1">
        <f>+C3-D3</f>
        <v>22731298.379999995</v>
      </c>
    </row>
    <row r="4" spans="1:11" x14ac:dyDescent="0.2">
      <c r="B4" s="1" t="s">
        <v>1</v>
      </c>
      <c r="C4" s="1">
        <v>39497522.18</v>
      </c>
      <c r="D4" s="1">
        <v>39497522.18</v>
      </c>
      <c r="E4" s="1">
        <f>+C4-D4</f>
        <v>0</v>
      </c>
    </row>
    <row r="5" spans="1:11" x14ac:dyDescent="0.2">
      <c r="B5" s="1" t="s">
        <v>2</v>
      </c>
      <c r="C5" s="1">
        <v>821402256.23000002</v>
      </c>
      <c r="D5" s="1">
        <v>798670957.85000002</v>
      </c>
      <c r="E5" s="1">
        <f>+C5-D5</f>
        <v>22731298.379999995</v>
      </c>
    </row>
    <row r="6" spans="1:11" x14ac:dyDescent="0.2">
      <c r="B6" s="1" t="s">
        <v>3</v>
      </c>
      <c r="C6" s="1">
        <v>18010837.34</v>
      </c>
      <c r="D6" s="1">
        <v>18010837.34</v>
      </c>
      <c r="E6" s="1">
        <f>+C6-D6</f>
        <v>0</v>
      </c>
    </row>
    <row r="7" spans="1:11" x14ac:dyDescent="0.2">
      <c r="E7" s="3">
        <f>SUM(E3:E6)</f>
        <v>45462596.75999999</v>
      </c>
    </row>
    <row r="9" spans="1:11" x14ac:dyDescent="0.2">
      <c r="B9" s="2">
        <v>40058</v>
      </c>
      <c r="C9" s="1" t="s">
        <v>4</v>
      </c>
      <c r="D9" s="1" t="s">
        <v>5</v>
      </c>
    </row>
    <row r="10" spans="1:11" ht="15" x14ac:dyDescent="0.3">
      <c r="B10" s="1" t="s">
        <v>0</v>
      </c>
      <c r="C10" s="1">
        <v>1167731188.71</v>
      </c>
      <c r="D10" s="1">
        <v>1144999890.3299999</v>
      </c>
      <c r="E10" s="1">
        <f>+C10-D10</f>
        <v>22731298.380000114</v>
      </c>
      <c r="F10" s="10">
        <v>1144999890.3299975</v>
      </c>
    </row>
    <row r="11" spans="1:11" x14ac:dyDescent="0.2">
      <c r="B11" s="1" t="s">
        <v>1</v>
      </c>
      <c r="C11" s="1">
        <v>40577172.399999999</v>
      </c>
      <c r="D11" s="1">
        <v>40577172.399999999</v>
      </c>
      <c r="E11" s="1">
        <f>+C11-D11</f>
        <v>0</v>
      </c>
    </row>
    <row r="12" spans="1:11" x14ac:dyDescent="0.2">
      <c r="B12" s="1" t="s">
        <v>2</v>
      </c>
      <c r="C12" s="1">
        <v>872406251.97000003</v>
      </c>
      <c r="D12" s="1">
        <v>849674953.59000003</v>
      </c>
      <c r="E12" s="1">
        <f>+C12-D12</f>
        <v>22731298.379999995</v>
      </c>
    </row>
    <row r="13" spans="1:11" x14ac:dyDescent="0.2">
      <c r="B13" s="1" t="s">
        <v>3</v>
      </c>
      <c r="C13" s="1">
        <v>0</v>
      </c>
      <c r="D13" s="1">
        <v>0</v>
      </c>
      <c r="E13" s="1">
        <f>+C13-D13</f>
        <v>0</v>
      </c>
    </row>
    <row r="14" spans="1:11" x14ac:dyDescent="0.2">
      <c r="E14" s="3">
        <f>SUM(E10:E13)</f>
        <v>45462596.76000011</v>
      </c>
    </row>
    <row r="16" spans="1:11" s="6" customFormat="1" x14ac:dyDescent="0.2">
      <c r="A16" s="4"/>
      <c r="B16" s="5">
        <v>40060</v>
      </c>
      <c r="C16" s="4" t="s">
        <v>4</v>
      </c>
      <c r="D16" s="4" t="s">
        <v>5</v>
      </c>
      <c r="E16" s="4" t="s">
        <v>6</v>
      </c>
      <c r="F16" s="4"/>
      <c r="G16" s="4"/>
      <c r="H16" s="102"/>
      <c r="I16" s="44"/>
      <c r="J16" s="4"/>
      <c r="K16" s="4"/>
    </row>
    <row r="17" spans="1:11" x14ac:dyDescent="0.2">
      <c r="B17" s="1" t="s">
        <v>0</v>
      </c>
      <c r="C17" s="1">
        <v>2996854605.3299999</v>
      </c>
      <c r="D17" s="1">
        <v>2976960907.8400002</v>
      </c>
      <c r="E17" s="1">
        <f>+C17-D17</f>
        <v>19893697.489999771</v>
      </c>
    </row>
    <row r="18" spans="1:11" x14ac:dyDescent="0.2">
      <c r="B18" s="1" t="s">
        <v>1</v>
      </c>
      <c r="C18" s="1">
        <v>0</v>
      </c>
      <c r="D18" s="1">
        <v>0</v>
      </c>
      <c r="E18" s="1">
        <f>+C18-D18</f>
        <v>0</v>
      </c>
    </row>
    <row r="19" spans="1:11" x14ac:dyDescent="0.2">
      <c r="B19" s="1" t="s">
        <v>2</v>
      </c>
      <c r="C19" s="1">
        <v>0</v>
      </c>
      <c r="D19" s="1">
        <v>0</v>
      </c>
      <c r="E19" s="1">
        <f>+C19-D19</f>
        <v>0</v>
      </c>
    </row>
    <row r="20" spans="1:11" x14ac:dyDescent="0.2">
      <c r="B20" s="1" t="s">
        <v>3</v>
      </c>
      <c r="C20" s="1">
        <v>0</v>
      </c>
      <c r="D20" s="1">
        <v>0</v>
      </c>
      <c r="E20" s="1">
        <f>+C20-D20</f>
        <v>0</v>
      </c>
    </row>
    <row r="21" spans="1:11" x14ac:dyDescent="0.2">
      <c r="E21" s="3">
        <f>SUM(E17:E20)</f>
        <v>19893697.489999771</v>
      </c>
    </row>
    <row r="22" spans="1:11" s="6" customFormat="1" x14ac:dyDescent="0.2">
      <c r="A22" s="4"/>
      <c r="B22" s="5">
        <v>40063</v>
      </c>
      <c r="C22" s="4" t="s">
        <v>4</v>
      </c>
      <c r="D22" s="4" t="s">
        <v>5</v>
      </c>
      <c r="E22" s="4" t="s">
        <v>6</v>
      </c>
      <c r="F22" s="4"/>
      <c r="G22" s="4"/>
      <c r="H22" s="102"/>
      <c r="I22" s="44"/>
      <c r="J22" s="4"/>
      <c r="K22" s="4"/>
    </row>
    <row r="23" spans="1:11" x14ac:dyDescent="0.2">
      <c r="B23" s="1" t="s">
        <v>0</v>
      </c>
      <c r="C23" s="1">
        <v>2144503922.22</v>
      </c>
      <c r="D23" s="1">
        <v>2149610224.73</v>
      </c>
      <c r="E23" s="1">
        <f>+C23-D23</f>
        <v>-5106302.5099999905</v>
      </c>
    </row>
    <row r="24" spans="1:11" x14ac:dyDescent="0.2">
      <c r="B24" s="1" t="s">
        <v>1</v>
      </c>
      <c r="C24" s="1">
        <v>0</v>
      </c>
      <c r="D24" s="1">
        <v>0</v>
      </c>
      <c r="E24" s="1">
        <f>+C24-D24</f>
        <v>0</v>
      </c>
    </row>
    <row r="25" spans="1:11" x14ac:dyDescent="0.2">
      <c r="B25" s="1" t="s">
        <v>2</v>
      </c>
      <c r="C25" s="1">
        <v>0</v>
      </c>
      <c r="D25" s="1">
        <v>0</v>
      </c>
      <c r="E25" s="1">
        <f>+C25-D25</f>
        <v>0</v>
      </c>
    </row>
    <row r="26" spans="1:11" x14ac:dyDescent="0.2">
      <c r="B26" s="1" t="s">
        <v>3</v>
      </c>
      <c r="C26" s="1">
        <v>0</v>
      </c>
      <c r="D26" s="1">
        <v>0</v>
      </c>
      <c r="E26" s="1">
        <f>+C26-D26</f>
        <v>0</v>
      </c>
    </row>
    <row r="27" spans="1:11" x14ac:dyDescent="0.2">
      <c r="E27" s="3">
        <f>SUM(E23:E26)</f>
        <v>-5106302.5099999905</v>
      </c>
    </row>
    <row r="30" spans="1:11" s="6" customFormat="1" x14ac:dyDescent="0.2">
      <c r="A30" s="4"/>
      <c r="B30" s="5">
        <v>40064</v>
      </c>
      <c r="C30" s="4" t="s">
        <v>4</v>
      </c>
      <c r="D30" s="4" t="s">
        <v>5</v>
      </c>
      <c r="E30" s="4" t="s">
        <v>6</v>
      </c>
      <c r="F30" s="4"/>
      <c r="G30" s="4"/>
      <c r="H30" s="102"/>
      <c r="I30" s="44"/>
      <c r="J30" s="4"/>
      <c r="K30" s="4"/>
    </row>
    <row r="31" spans="1:11" x14ac:dyDescent="0.2">
      <c r="B31" s="1" t="s">
        <v>0</v>
      </c>
      <c r="C31" s="1">
        <v>2130876836.25</v>
      </c>
      <c r="D31" s="1">
        <v>2130875836.25</v>
      </c>
      <c r="E31" s="1">
        <f>+C31-D31</f>
        <v>1000</v>
      </c>
    </row>
    <row r="32" spans="1:11" x14ac:dyDescent="0.2">
      <c r="B32" s="1" t="s">
        <v>1</v>
      </c>
      <c r="C32" s="1">
        <v>0</v>
      </c>
      <c r="D32" s="1">
        <v>0</v>
      </c>
      <c r="E32" s="1">
        <f>+C32-D32</f>
        <v>0</v>
      </c>
    </row>
    <row r="33" spans="1:11" x14ac:dyDescent="0.2">
      <c r="B33" s="1" t="s">
        <v>2</v>
      </c>
      <c r="C33" s="1">
        <v>0</v>
      </c>
      <c r="D33" s="1">
        <v>0</v>
      </c>
      <c r="E33" s="1">
        <f>+C33-D33</f>
        <v>0</v>
      </c>
    </row>
    <row r="34" spans="1:11" x14ac:dyDescent="0.2">
      <c r="B34" s="1" t="s">
        <v>3</v>
      </c>
      <c r="C34" s="1">
        <v>0</v>
      </c>
      <c r="D34" s="1">
        <v>0</v>
      </c>
      <c r="E34" s="1">
        <f>+C34-D34</f>
        <v>0</v>
      </c>
    </row>
    <row r="35" spans="1:11" x14ac:dyDescent="0.2">
      <c r="E35" s="3">
        <f>SUM(E31:E34)</f>
        <v>1000</v>
      </c>
    </row>
    <row r="37" spans="1:11" s="6" customFormat="1" x14ac:dyDescent="0.2">
      <c r="A37" s="4"/>
      <c r="B37" s="5">
        <v>40066</v>
      </c>
      <c r="C37" s="4" t="s">
        <v>4</v>
      </c>
      <c r="D37" s="4" t="s">
        <v>5</v>
      </c>
      <c r="E37" s="4" t="s">
        <v>6</v>
      </c>
      <c r="F37" s="4"/>
      <c r="G37" s="4"/>
      <c r="H37" s="102"/>
      <c r="I37" s="44"/>
      <c r="J37" s="4"/>
      <c r="K37" s="4"/>
    </row>
    <row r="38" spans="1:11" x14ac:dyDescent="0.2">
      <c r="B38" s="1" t="s">
        <v>0</v>
      </c>
      <c r="C38" s="1">
        <v>2130502083.4000001</v>
      </c>
      <c r="D38" s="1">
        <v>2130503083.4000001</v>
      </c>
      <c r="E38" s="1">
        <f>+C38-D38</f>
        <v>-1000</v>
      </c>
    </row>
    <row r="39" spans="1:11" x14ac:dyDescent="0.2">
      <c r="B39" s="1" t="s">
        <v>1</v>
      </c>
      <c r="C39" s="1">
        <v>52728267.850000001</v>
      </c>
      <c r="D39" s="1">
        <v>40594460.43</v>
      </c>
      <c r="E39" s="1">
        <f>+C39-D39</f>
        <v>12133807.420000002</v>
      </c>
    </row>
    <row r="40" spans="1:11" x14ac:dyDescent="0.2">
      <c r="B40" s="1" t="s">
        <v>2</v>
      </c>
      <c r="C40" s="1">
        <v>2065514624.9300001</v>
      </c>
      <c r="D40" s="1">
        <v>1884713289.02</v>
      </c>
      <c r="E40" s="1">
        <f>+C40-D40</f>
        <v>180801335.91000009</v>
      </c>
    </row>
    <row r="41" spans="1:11" x14ac:dyDescent="0.2">
      <c r="B41" s="1" t="s">
        <v>3</v>
      </c>
      <c r="C41" s="1">
        <v>538328.48</v>
      </c>
      <c r="D41" s="1">
        <v>-722695.55</v>
      </c>
      <c r="E41" s="1">
        <f>+C41-D41</f>
        <v>1261024.03</v>
      </c>
    </row>
    <row r="42" spans="1:11" x14ac:dyDescent="0.2">
      <c r="E42" s="3">
        <f>SUM(E38:E41)</f>
        <v>194195167.3600001</v>
      </c>
    </row>
    <row r="45" spans="1:11" s="6" customFormat="1" x14ac:dyDescent="0.2">
      <c r="A45" s="4"/>
      <c r="B45" s="5">
        <v>40070</v>
      </c>
      <c r="C45" s="4" t="s">
        <v>4</v>
      </c>
      <c r="D45" s="4" t="s">
        <v>5</v>
      </c>
      <c r="E45" s="4" t="s">
        <v>6</v>
      </c>
      <c r="F45" s="4"/>
      <c r="G45" s="4"/>
      <c r="H45" s="102"/>
      <c r="I45" s="44"/>
      <c r="J45" s="4"/>
      <c r="K45" s="4"/>
    </row>
    <row r="46" spans="1:11" x14ac:dyDescent="0.2">
      <c r="B46" s="1" t="s">
        <v>0</v>
      </c>
      <c r="C46" s="1">
        <v>2142326889.8</v>
      </c>
      <c r="D46" s="1">
        <v>2142326889.8</v>
      </c>
      <c r="E46" s="1">
        <f>+C46-D46</f>
        <v>0</v>
      </c>
    </row>
    <row r="47" spans="1:11" x14ac:dyDescent="0.2">
      <c r="B47" s="1" t="s">
        <v>1</v>
      </c>
      <c r="C47" s="1">
        <v>52923058.789999999</v>
      </c>
      <c r="D47" s="1">
        <v>52923058.789999999</v>
      </c>
      <c r="E47" s="1">
        <f>+C47-D47</f>
        <v>0</v>
      </c>
    </row>
    <row r="48" spans="1:11" x14ac:dyDescent="0.2">
      <c r="B48" s="1" t="s">
        <v>2</v>
      </c>
      <c r="C48" s="1">
        <v>1908833225.8099999</v>
      </c>
      <c r="D48" s="1">
        <v>2077443568.99</v>
      </c>
      <c r="E48" s="1">
        <f>+C48-D48</f>
        <v>-168610343.18000007</v>
      </c>
      <c r="F48" s="1">
        <v>168570343.18000001</v>
      </c>
      <c r="G48" s="1">
        <f>+E48+F48</f>
        <v>-40000.000000059605</v>
      </c>
    </row>
    <row r="49" spans="1:11" x14ac:dyDescent="0.2">
      <c r="B49" s="1" t="s">
        <v>3</v>
      </c>
      <c r="C49" s="1">
        <v>1858861.85</v>
      </c>
      <c r="D49" s="1">
        <v>1858861.85</v>
      </c>
      <c r="E49" s="1">
        <f>+C49-D49</f>
        <v>0</v>
      </c>
    </row>
    <row r="50" spans="1:11" x14ac:dyDescent="0.2">
      <c r="E50" s="3">
        <f>SUM(E46:E49)</f>
        <v>-168610343.18000007</v>
      </c>
    </row>
    <row r="53" spans="1:11" s="6" customFormat="1" x14ac:dyDescent="0.2">
      <c r="A53" s="4"/>
      <c r="B53" s="5">
        <v>40074</v>
      </c>
      <c r="C53" s="4" t="s">
        <v>4</v>
      </c>
      <c r="D53" s="4" t="s">
        <v>5</v>
      </c>
      <c r="E53" s="4" t="s">
        <v>6</v>
      </c>
      <c r="F53" s="4"/>
      <c r="G53" s="4"/>
      <c r="H53" s="102"/>
      <c r="I53" s="44"/>
      <c r="J53" s="4"/>
      <c r="K53" s="4"/>
    </row>
    <row r="54" spans="1:11" x14ac:dyDescent="0.2">
      <c r="B54" s="1" t="s">
        <v>0</v>
      </c>
      <c r="C54" s="1">
        <f>839914346.77-8727683.12</f>
        <v>831186663.64999998</v>
      </c>
      <c r="D54" s="1">
        <v>831186663.64999998</v>
      </c>
      <c r="E54" s="1">
        <f>+C54-D54</f>
        <v>0</v>
      </c>
      <c r="F54" s="1" t="s">
        <v>7</v>
      </c>
    </row>
    <row r="55" spans="1:11" x14ac:dyDescent="0.2">
      <c r="B55" s="1" t="s">
        <v>1</v>
      </c>
      <c r="C55" s="1">
        <v>37428986.560000002</v>
      </c>
      <c r="D55" s="1">
        <v>42671852.149999999</v>
      </c>
      <c r="E55" s="1">
        <f>+C55-D55</f>
        <v>-5242865.5899999961</v>
      </c>
    </row>
    <row r="56" spans="1:11" x14ac:dyDescent="0.2">
      <c r="B56" s="1" t="s">
        <v>2</v>
      </c>
      <c r="C56" s="1">
        <f>620112542.06-8727683.12</f>
        <v>611384858.93999994</v>
      </c>
      <c r="D56" s="1">
        <v>616549704.10000002</v>
      </c>
      <c r="E56" s="1">
        <f>+C56-D56</f>
        <v>-5164845.1600000858</v>
      </c>
      <c r="F56" s="1">
        <v>168570343.18000001</v>
      </c>
    </row>
    <row r="57" spans="1:11" x14ac:dyDescent="0.2">
      <c r="B57" s="1" t="s">
        <v>3</v>
      </c>
      <c r="C57" s="1">
        <v>-535654.91</v>
      </c>
      <c r="D57" s="1">
        <v>0</v>
      </c>
      <c r="E57" s="1">
        <f>+C57-D57</f>
        <v>-535654.91</v>
      </c>
    </row>
    <row r="58" spans="1:11" x14ac:dyDescent="0.2">
      <c r="E58" s="3">
        <f>SUM(E54:E57)</f>
        <v>-10943365.660000082</v>
      </c>
    </row>
    <row r="60" spans="1:11" s="6" customFormat="1" x14ac:dyDescent="0.2">
      <c r="A60" s="4"/>
      <c r="B60" s="5">
        <v>40078</v>
      </c>
      <c r="C60" s="4" t="s">
        <v>4</v>
      </c>
      <c r="D60" s="4" t="s">
        <v>5</v>
      </c>
      <c r="E60" s="4" t="s">
        <v>6</v>
      </c>
      <c r="F60" s="4"/>
      <c r="G60" s="4"/>
      <c r="H60" s="102"/>
      <c r="I60" s="44"/>
      <c r="J60" s="4"/>
      <c r="K60" s="4"/>
    </row>
    <row r="61" spans="1:11" x14ac:dyDescent="0.2">
      <c r="B61" s="1" t="s">
        <v>0</v>
      </c>
      <c r="C61" s="1">
        <v>848018096.59000003</v>
      </c>
      <c r="D61" s="1">
        <v>848018096.59000003</v>
      </c>
      <c r="E61" s="1">
        <f>+C61-D61</f>
        <v>0</v>
      </c>
      <c r="F61" s="1" t="s">
        <v>7</v>
      </c>
    </row>
    <row r="62" spans="1:11" x14ac:dyDescent="0.2">
      <c r="B62" s="1" t="s">
        <v>1</v>
      </c>
      <c r="C62" s="1">
        <v>42298780.710000001</v>
      </c>
      <c r="D62" s="1">
        <v>42338780.710000001</v>
      </c>
      <c r="E62" s="1">
        <f>+C62-D62</f>
        <v>-40000</v>
      </c>
    </row>
    <row r="63" spans="1:11" x14ac:dyDescent="0.2">
      <c r="B63" s="1" t="s">
        <v>2</v>
      </c>
      <c r="C63" s="1">
        <v>619752446.97000003</v>
      </c>
      <c r="D63" s="1">
        <v>619752446.97000003</v>
      </c>
      <c r="E63" s="1">
        <f>+C63-D63</f>
        <v>0</v>
      </c>
      <c r="F63" s="1">
        <v>168570343.18000001</v>
      </c>
    </row>
    <row r="64" spans="1:11" x14ac:dyDescent="0.2">
      <c r="B64" s="1" t="s">
        <v>3</v>
      </c>
      <c r="C64" s="1">
        <v>381098.79</v>
      </c>
      <c r="D64" s="1">
        <v>381098.79</v>
      </c>
      <c r="E64" s="1">
        <f>+C64-D64</f>
        <v>0</v>
      </c>
    </row>
    <row r="65" spans="1:11" x14ac:dyDescent="0.2">
      <c r="E65" s="3">
        <f>SUM(E61:E64)</f>
        <v>-40000</v>
      </c>
    </row>
    <row r="66" spans="1:11" s="6" customFormat="1" x14ac:dyDescent="0.2">
      <c r="A66" s="4"/>
      <c r="B66" s="5">
        <v>40079</v>
      </c>
      <c r="C66" s="4" t="s">
        <v>4</v>
      </c>
      <c r="D66" s="4" t="s">
        <v>5</v>
      </c>
      <c r="E66" s="4" t="s">
        <v>6</v>
      </c>
      <c r="F66" s="4"/>
      <c r="G66" s="4"/>
      <c r="H66" s="102"/>
      <c r="I66" s="44"/>
      <c r="J66" s="4"/>
      <c r="K66" s="4"/>
    </row>
    <row r="67" spans="1:11" x14ac:dyDescent="0.2">
      <c r="B67" s="1" t="s">
        <v>0</v>
      </c>
      <c r="C67" s="1">
        <v>821500717.44000006</v>
      </c>
      <c r="D67" s="1">
        <v>846500717.44000006</v>
      </c>
      <c r="E67" s="1">
        <f>+C67-D67</f>
        <v>-25000000</v>
      </c>
      <c r="F67" s="1" t="s">
        <v>7</v>
      </c>
    </row>
    <row r="68" spans="1:11" x14ac:dyDescent="0.2">
      <c r="B68" s="1" t="s">
        <v>1</v>
      </c>
      <c r="C68" s="1">
        <v>42207215.399999999</v>
      </c>
      <c r="D68" s="1">
        <v>42247215.399999999</v>
      </c>
      <c r="E68" s="1">
        <f>+C68-D68</f>
        <v>-40000</v>
      </c>
    </row>
    <row r="69" spans="1:11" x14ac:dyDescent="0.2">
      <c r="B69" s="1" t="s">
        <v>2</v>
      </c>
      <c r="C69" s="1">
        <v>601832561.78999996</v>
      </c>
      <c r="D69" s="1">
        <v>626832561.78999996</v>
      </c>
      <c r="E69" s="1">
        <f>+C69-D69</f>
        <v>-25000000</v>
      </c>
      <c r="F69" s="1">
        <v>168570343.18000001</v>
      </c>
    </row>
    <row r="70" spans="1:11" x14ac:dyDescent="0.2">
      <c r="B70" s="1" t="s">
        <v>3</v>
      </c>
      <c r="C70" s="1">
        <v>1210486.69</v>
      </c>
      <c r="D70" s="1">
        <v>1210486.69</v>
      </c>
      <c r="E70" s="1">
        <f>+C70-D70</f>
        <v>0</v>
      </c>
    </row>
    <row r="71" spans="1:11" x14ac:dyDescent="0.2">
      <c r="E71" s="8"/>
    </row>
    <row r="73" spans="1:11" s="6" customFormat="1" x14ac:dyDescent="0.2">
      <c r="A73" s="4"/>
      <c r="B73" s="5">
        <v>40081</v>
      </c>
      <c r="C73" s="4" t="s">
        <v>4</v>
      </c>
      <c r="D73" s="4" t="s">
        <v>5</v>
      </c>
      <c r="E73" s="4" t="s">
        <v>6</v>
      </c>
      <c r="F73" s="4"/>
      <c r="G73" s="4"/>
      <c r="H73" s="102"/>
      <c r="I73" s="44"/>
      <c r="J73" s="4"/>
      <c r="K73" s="4"/>
    </row>
    <row r="74" spans="1:11" x14ac:dyDescent="0.2">
      <c r="B74" s="1" t="s">
        <v>0</v>
      </c>
      <c r="C74" s="1">
        <v>821695506.17999995</v>
      </c>
      <c r="D74" s="1">
        <v>821695506.17999995</v>
      </c>
      <c r="E74" s="1">
        <f>+C74-D74</f>
        <v>0</v>
      </c>
    </row>
    <row r="75" spans="1:11" x14ac:dyDescent="0.2">
      <c r="B75" s="1" t="s">
        <v>1</v>
      </c>
      <c r="C75" s="1">
        <v>42366233.289999999</v>
      </c>
      <c r="D75" s="1">
        <v>42406233.289999999</v>
      </c>
      <c r="E75" s="1">
        <f>+C75-D75</f>
        <v>-40000</v>
      </c>
    </row>
    <row r="76" spans="1:11" x14ac:dyDescent="0.2">
      <c r="B76" s="1" t="s">
        <v>2</v>
      </c>
      <c r="C76" s="1">
        <v>603393493.50999999</v>
      </c>
      <c r="D76" s="1">
        <v>603393493.50999999</v>
      </c>
      <c r="E76" s="1">
        <f>+C76-D76</f>
        <v>0</v>
      </c>
    </row>
    <row r="77" spans="1:11" x14ac:dyDescent="0.2">
      <c r="B77" s="1" t="s">
        <v>3</v>
      </c>
      <c r="C77" s="1">
        <v>1569917.87</v>
      </c>
      <c r="D77" s="1">
        <v>1569917.87</v>
      </c>
      <c r="E77" s="1">
        <f>+C77-D77</f>
        <v>0</v>
      </c>
    </row>
    <row r="78" spans="1:11" x14ac:dyDescent="0.2">
      <c r="E78" s="8"/>
    </row>
    <row r="81" spans="1:11" s="6" customFormat="1" x14ac:dyDescent="0.2">
      <c r="A81" s="4"/>
      <c r="B81" s="5">
        <v>40084</v>
      </c>
      <c r="C81" s="4" t="s">
        <v>4</v>
      </c>
      <c r="D81" s="4" t="s">
        <v>5</v>
      </c>
      <c r="E81" s="4" t="s">
        <v>6</v>
      </c>
      <c r="F81" s="4"/>
      <c r="G81" s="4"/>
      <c r="H81" s="102"/>
      <c r="I81" s="44"/>
      <c r="J81" s="4"/>
      <c r="K81" s="4"/>
    </row>
    <row r="82" spans="1:11" x14ac:dyDescent="0.2">
      <c r="B82" s="1" t="s">
        <v>0</v>
      </c>
      <c r="C82" s="1">
        <v>825105583.59000003</v>
      </c>
      <c r="D82" s="1">
        <v>814367666.05999804</v>
      </c>
      <c r="E82" s="1">
        <f>+C82-D82</f>
        <v>10737917.530001998</v>
      </c>
    </row>
    <row r="83" spans="1:11" x14ac:dyDescent="0.2">
      <c r="B83" s="1" t="s">
        <v>1</v>
      </c>
      <c r="C83" s="1">
        <v>42494659.460000001</v>
      </c>
      <c r="D83" s="1">
        <v>42494659.460000001</v>
      </c>
      <c r="E83" s="1">
        <f>+C83-D83</f>
        <v>0</v>
      </c>
    </row>
    <row r="84" spans="1:11" ht="15" x14ac:dyDescent="0.3">
      <c r="B84" s="1" t="s">
        <v>2</v>
      </c>
      <c r="C84" s="1">
        <v>605753692.27999997</v>
      </c>
      <c r="D84" s="7">
        <v>594169327.59000206</v>
      </c>
      <c r="E84" s="1">
        <f>+C84-D84</f>
        <v>11584364.689997911</v>
      </c>
      <c r="F84" s="1">
        <f>+E84-E82</f>
        <v>846447.15999591351</v>
      </c>
    </row>
    <row r="85" spans="1:11" x14ac:dyDescent="0.2">
      <c r="B85" s="1" t="s">
        <v>3</v>
      </c>
      <c r="C85" s="1">
        <v>0</v>
      </c>
      <c r="D85" s="1">
        <v>0</v>
      </c>
      <c r="E85" s="1">
        <f>+C85-D85</f>
        <v>0</v>
      </c>
    </row>
    <row r="87" spans="1:11" s="6" customFormat="1" x14ac:dyDescent="0.2">
      <c r="A87" s="4"/>
      <c r="B87" s="5">
        <v>40086</v>
      </c>
      <c r="C87" s="4" t="s">
        <v>4</v>
      </c>
      <c r="D87" s="4" t="s">
        <v>5</v>
      </c>
      <c r="E87" s="4" t="s">
        <v>6</v>
      </c>
      <c r="F87" s="4"/>
      <c r="G87" s="4"/>
      <c r="H87" s="102"/>
      <c r="I87" s="44"/>
      <c r="J87" s="4"/>
      <c r="K87" s="4"/>
    </row>
    <row r="88" spans="1:11" x14ac:dyDescent="0.2">
      <c r="B88" s="1" t="s">
        <v>0</v>
      </c>
      <c r="C88" s="1">
        <v>822459513.70000005</v>
      </c>
      <c r="D88" s="1">
        <v>658794701.87</v>
      </c>
      <c r="E88" s="1">
        <f>+C88-D88</f>
        <v>163664811.83000004</v>
      </c>
    </row>
    <row r="89" spans="1:11" x14ac:dyDescent="0.2">
      <c r="B89" s="1" t="s">
        <v>1</v>
      </c>
      <c r="C89" s="1">
        <v>41583389.299999997</v>
      </c>
      <c r="D89" s="1">
        <v>41583389.299999997</v>
      </c>
      <c r="E89" s="1">
        <f>+C89-D89</f>
        <v>0</v>
      </c>
    </row>
    <row r="90" spans="1:11" ht="15" x14ac:dyDescent="0.3">
      <c r="B90" s="1" t="s">
        <v>2</v>
      </c>
      <c r="C90" s="1">
        <v>550376064.11000001</v>
      </c>
      <c r="D90" s="9">
        <v>550376064.11000001</v>
      </c>
      <c r="E90" s="1">
        <f>+C90-D90</f>
        <v>0</v>
      </c>
      <c r="F90" s="1">
        <f>+E90-E88</f>
        <v>-163664811.83000004</v>
      </c>
    </row>
    <row r="91" spans="1:11" x14ac:dyDescent="0.2">
      <c r="B91" s="1" t="s">
        <v>3</v>
      </c>
      <c r="C91" s="1">
        <v>1167307.08</v>
      </c>
      <c r="D91" s="1">
        <v>1167307.08</v>
      </c>
      <c r="E91" s="1">
        <f>+C91-D91</f>
        <v>0</v>
      </c>
    </row>
    <row r="96" spans="1:11" s="6" customFormat="1" x14ac:dyDescent="0.2">
      <c r="A96" s="4"/>
      <c r="B96" s="5">
        <v>40094</v>
      </c>
      <c r="C96" s="4" t="s">
        <v>4</v>
      </c>
      <c r="D96" s="4" t="s">
        <v>5</v>
      </c>
      <c r="E96" s="4" t="s">
        <v>6</v>
      </c>
      <c r="F96" s="4"/>
      <c r="G96" s="4"/>
      <c r="H96" s="102"/>
      <c r="I96" s="44"/>
      <c r="J96" s="4"/>
      <c r="K96" s="4"/>
    </row>
    <row r="97" spans="1:11" x14ac:dyDescent="0.2">
      <c r="B97" s="1" t="s">
        <v>0</v>
      </c>
      <c r="C97" s="1">
        <v>0</v>
      </c>
      <c r="D97" s="1">
        <v>2150522766.4099998</v>
      </c>
      <c r="E97" s="1">
        <f>+C97-D97</f>
        <v>-2150522766.4099998</v>
      </c>
    </row>
    <row r="98" spans="1:11" x14ac:dyDescent="0.2">
      <c r="B98" s="1" t="s">
        <v>1</v>
      </c>
      <c r="C98" s="1">
        <v>0</v>
      </c>
      <c r="D98" s="1">
        <v>159471910.44</v>
      </c>
      <c r="E98" s="1">
        <f>+C98-D98</f>
        <v>-159471910.44</v>
      </c>
    </row>
    <row r="99" spans="1:11" ht="15" x14ac:dyDescent="0.3">
      <c r="B99" s="1" t="s">
        <v>2</v>
      </c>
      <c r="C99" s="1">
        <v>0</v>
      </c>
      <c r="D99" s="9">
        <v>2191239.96</v>
      </c>
      <c r="E99" s="1">
        <f>+C99-D99</f>
        <v>-2191239.96</v>
      </c>
    </row>
    <row r="100" spans="1:11" x14ac:dyDescent="0.2">
      <c r="B100" s="1" t="s">
        <v>3</v>
      </c>
      <c r="C100" s="1">
        <v>0</v>
      </c>
      <c r="D100" s="1">
        <v>1976282621.6800001</v>
      </c>
      <c r="E100" s="1">
        <f>+C100-D100</f>
        <v>-1976282621.6800001</v>
      </c>
    </row>
    <row r="104" spans="1:11" s="6" customFormat="1" x14ac:dyDescent="0.2">
      <c r="A104" s="4"/>
      <c r="B104" s="5">
        <v>40105</v>
      </c>
      <c r="C104" s="4" t="s">
        <v>4</v>
      </c>
      <c r="D104" s="4" t="s">
        <v>5</v>
      </c>
      <c r="E104" s="4" t="s">
        <v>6</v>
      </c>
      <c r="F104" s="4"/>
      <c r="G104" s="4"/>
      <c r="H104" s="102"/>
      <c r="I104" s="44"/>
      <c r="J104" s="4"/>
      <c r="K104" s="4"/>
    </row>
    <row r="105" spans="1:11" x14ac:dyDescent="0.2">
      <c r="B105" s="1" t="s">
        <v>0</v>
      </c>
      <c r="C105" s="1">
        <v>791101530.52999997</v>
      </c>
      <c r="D105" s="1">
        <v>791098945.92999995</v>
      </c>
      <c r="E105" s="1">
        <f>+C105-D105</f>
        <v>2584.6000000238419</v>
      </c>
    </row>
    <row r="106" spans="1:11" x14ac:dyDescent="0.2">
      <c r="B106" s="1" t="s">
        <v>1</v>
      </c>
      <c r="C106" s="1">
        <v>54331809.450000003</v>
      </c>
      <c r="D106" s="1">
        <v>54331809.450000003</v>
      </c>
      <c r="E106" s="1">
        <f>+C106-D106</f>
        <v>0</v>
      </c>
    </row>
    <row r="107" spans="1:11" x14ac:dyDescent="0.2">
      <c r="B107" s="1" t="s">
        <v>2</v>
      </c>
      <c r="C107" s="1">
        <v>728813893.83000004</v>
      </c>
      <c r="D107" s="1">
        <v>728813893.83000004</v>
      </c>
      <c r="E107" s="1">
        <f>+C107-D107</f>
        <v>0</v>
      </c>
    </row>
    <row r="108" spans="1:11" x14ac:dyDescent="0.2">
      <c r="B108" s="1" t="s">
        <v>3</v>
      </c>
      <c r="C108" s="1">
        <v>2021670.12</v>
      </c>
      <c r="D108" s="1">
        <v>2021670.12</v>
      </c>
      <c r="E108" s="1">
        <f>+C108-D108</f>
        <v>0</v>
      </c>
    </row>
    <row r="112" spans="1:11" s="6" customFormat="1" x14ac:dyDescent="0.2">
      <c r="A112" s="4"/>
      <c r="B112" s="5">
        <v>40107</v>
      </c>
      <c r="C112" s="4" t="s">
        <v>4</v>
      </c>
      <c r="D112" s="4" t="s">
        <v>5</v>
      </c>
      <c r="E112" s="4" t="s">
        <v>6</v>
      </c>
      <c r="F112" s="4"/>
      <c r="G112" s="4"/>
      <c r="H112" s="102"/>
      <c r="I112" s="44"/>
      <c r="J112" s="4"/>
      <c r="K112" s="4"/>
    </row>
    <row r="113" spans="1:11" x14ac:dyDescent="0.2">
      <c r="B113" s="1" t="s">
        <v>0</v>
      </c>
      <c r="C113" s="1">
        <v>705364400.86000001</v>
      </c>
      <c r="D113" s="1">
        <v>705364400.86000001</v>
      </c>
      <c r="E113" s="1">
        <f>+C113-D113</f>
        <v>0</v>
      </c>
    </row>
    <row r="114" spans="1:11" x14ac:dyDescent="0.2">
      <c r="B114" s="1" t="s">
        <v>1</v>
      </c>
      <c r="C114" s="1">
        <v>47978928.490000002</v>
      </c>
      <c r="D114" s="1">
        <v>47978928.490000002</v>
      </c>
      <c r="E114" s="1">
        <f>+C114-D114</f>
        <v>0</v>
      </c>
    </row>
    <row r="115" spans="1:11" x14ac:dyDescent="0.2">
      <c r="B115" s="1" t="s">
        <v>2</v>
      </c>
      <c r="C115" s="1">
        <v>651172845.23000002</v>
      </c>
      <c r="D115" s="1">
        <v>651172845.23000002</v>
      </c>
      <c r="E115" s="1">
        <f>+C115-D115</f>
        <v>0</v>
      </c>
    </row>
    <row r="116" spans="1:11" x14ac:dyDescent="0.2">
      <c r="B116" s="1" t="s">
        <v>3</v>
      </c>
      <c r="C116" s="1">
        <v>0</v>
      </c>
      <c r="D116" s="1">
        <v>0</v>
      </c>
      <c r="E116" s="1">
        <f>+C116-D116</f>
        <v>0</v>
      </c>
    </row>
    <row r="119" spans="1:11" s="6" customFormat="1" x14ac:dyDescent="0.2">
      <c r="A119" s="4"/>
      <c r="B119" s="5">
        <v>40114</v>
      </c>
      <c r="C119" s="4" t="s">
        <v>4</v>
      </c>
      <c r="D119" s="4" t="s">
        <v>5</v>
      </c>
      <c r="E119" s="4" t="s">
        <v>6</v>
      </c>
      <c r="F119" s="4"/>
      <c r="G119" s="4"/>
      <c r="H119" s="102"/>
      <c r="I119" s="44"/>
      <c r="J119" s="4"/>
      <c r="K119" s="4"/>
    </row>
    <row r="120" spans="1:11" x14ac:dyDescent="0.2">
      <c r="B120" s="1" t="s">
        <v>0</v>
      </c>
      <c r="C120" s="1">
        <v>676829918.98000002</v>
      </c>
      <c r="D120" s="1">
        <v>676829918.98000002</v>
      </c>
      <c r="E120" s="1">
        <f>+C120-D120</f>
        <v>0</v>
      </c>
    </row>
    <row r="121" spans="1:11" x14ac:dyDescent="0.2">
      <c r="B121" s="1" t="s">
        <v>1</v>
      </c>
      <c r="C121" s="1">
        <v>48390465.060000002</v>
      </c>
      <c r="D121" s="1">
        <v>48390465.060000002</v>
      </c>
      <c r="E121" s="1">
        <f>+C121-D121</f>
        <v>0</v>
      </c>
    </row>
    <row r="122" spans="1:11" x14ac:dyDescent="0.2">
      <c r="B122" s="1" t="s">
        <v>2</v>
      </c>
      <c r="C122" s="1">
        <v>607008896.96000004</v>
      </c>
      <c r="D122" s="1">
        <v>607008896.96000004</v>
      </c>
      <c r="E122" s="1">
        <f>+C122-D122</f>
        <v>0</v>
      </c>
    </row>
    <row r="123" spans="1:11" x14ac:dyDescent="0.2">
      <c r="B123" s="1" t="s">
        <v>3</v>
      </c>
      <c r="C123" s="1">
        <v>1784660.9</v>
      </c>
      <c r="D123" s="1">
        <v>1784660.9</v>
      </c>
      <c r="E123" s="1">
        <f>+C123-D123</f>
        <v>0</v>
      </c>
    </row>
    <row r="125" spans="1:11" s="6" customFormat="1" x14ac:dyDescent="0.2">
      <c r="A125" s="4"/>
      <c r="B125" s="5">
        <v>40115</v>
      </c>
      <c r="C125" s="4" t="s">
        <v>4</v>
      </c>
      <c r="D125" s="4" t="s">
        <v>5</v>
      </c>
      <c r="E125" s="4" t="s">
        <v>6</v>
      </c>
      <c r="F125" s="4"/>
      <c r="G125" s="4"/>
      <c r="H125" s="102"/>
      <c r="I125" s="44"/>
      <c r="J125" s="4"/>
      <c r="K125" s="4"/>
    </row>
    <row r="126" spans="1:11" x14ac:dyDescent="0.2">
      <c r="B126" s="1" t="s">
        <v>0</v>
      </c>
      <c r="C126" s="1">
        <v>683102670.11000001</v>
      </c>
      <c r="D126" s="1">
        <f>690986941.6+7115728.51</f>
        <v>698102670.11000001</v>
      </c>
      <c r="E126" s="1">
        <f>+C126-D126</f>
        <v>-15000000</v>
      </c>
    </row>
    <row r="127" spans="1:11" x14ac:dyDescent="0.2">
      <c r="B127" s="1" t="s">
        <v>1</v>
      </c>
      <c r="C127" s="1">
        <v>48818393.82</v>
      </c>
      <c r="D127" s="1">
        <v>48818393.82</v>
      </c>
      <c r="E127" s="1">
        <f>+C127-D127</f>
        <v>0</v>
      </c>
    </row>
    <row r="128" spans="1:11" x14ac:dyDescent="0.2">
      <c r="B128" s="1" t="s">
        <v>2</v>
      </c>
      <c r="C128" s="1">
        <v>604789994.83000004</v>
      </c>
      <c r="D128" s="1">
        <f>612674266.32+7115728.51</f>
        <v>619789994.83000004</v>
      </c>
      <c r="E128" s="1">
        <f>+C128-D128</f>
        <v>-15000000</v>
      </c>
    </row>
    <row r="129" spans="1:11" x14ac:dyDescent="0.2">
      <c r="B129" s="1" t="s">
        <v>3</v>
      </c>
      <c r="C129" s="1">
        <v>2695970.91</v>
      </c>
      <c r="D129" s="1">
        <v>2695970.91</v>
      </c>
      <c r="E129" s="1">
        <f>+C129-D129</f>
        <v>0</v>
      </c>
    </row>
    <row r="131" spans="1:11" s="6" customFormat="1" x14ac:dyDescent="0.2">
      <c r="A131" s="4"/>
      <c r="B131" s="5">
        <v>40116</v>
      </c>
      <c r="C131" s="4" t="s">
        <v>4</v>
      </c>
      <c r="D131" s="4" t="s">
        <v>5</v>
      </c>
      <c r="E131" s="4" t="s">
        <v>6</v>
      </c>
      <c r="F131" s="4"/>
      <c r="G131" s="4"/>
      <c r="H131" s="102"/>
      <c r="I131" s="44"/>
      <c r="J131" s="4"/>
      <c r="K131" s="4"/>
    </row>
    <row r="132" spans="1:11" x14ac:dyDescent="0.2">
      <c r="B132" s="1" t="s">
        <v>0</v>
      </c>
      <c r="C132" s="1">
        <v>210864523.97</v>
      </c>
      <c r="D132" s="1">
        <f>215067854.67+7115728.51-11319059.21</f>
        <v>210864523.96999997</v>
      </c>
      <c r="E132" s="1">
        <f>+C132-D132</f>
        <v>0</v>
      </c>
      <c r="F132" s="1">
        <v>6803613.9000000004</v>
      </c>
    </row>
    <row r="133" spans="1:11" x14ac:dyDescent="0.2">
      <c r="B133" s="1" t="s">
        <v>1</v>
      </c>
      <c r="C133" s="1">
        <v>49145791.32</v>
      </c>
      <c r="D133" s="1">
        <v>49145791.32</v>
      </c>
      <c r="E133" s="1">
        <f>+C133-D133</f>
        <v>0</v>
      </c>
      <c r="F133" s="1">
        <v>4515445.3099999996</v>
      </c>
    </row>
    <row r="134" spans="1:11" x14ac:dyDescent="0.2">
      <c r="B134" s="1" t="s">
        <v>2</v>
      </c>
      <c r="C134" s="1">
        <v>116487705.33</v>
      </c>
      <c r="D134" s="1">
        <f>120691036.03+7115728.51-11319059.21</f>
        <v>116487705.33000001</v>
      </c>
      <c r="E134" s="1">
        <f>+C134-D134</f>
        <v>0</v>
      </c>
      <c r="F134" s="1">
        <f>SUM(F132:F133)</f>
        <v>11319059.210000001</v>
      </c>
    </row>
    <row r="135" spans="1:11" x14ac:dyDescent="0.2">
      <c r="B135" s="1" t="s">
        <v>3</v>
      </c>
      <c r="C135" s="1">
        <v>3822634.98</v>
      </c>
      <c r="D135" s="1">
        <v>3822634.98</v>
      </c>
      <c r="E135" s="1">
        <f>+C135-D135</f>
        <v>0</v>
      </c>
    </row>
    <row r="140" spans="1:11" s="6" customFormat="1" x14ac:dyDescent="0.2">
      <c r="A140" s="4"/>
      <c r="B140" s="5">
        <v>40123</v>
      </c>
      <c r="C140" s="4" t="s">
        <v>4</v>
      </c>
      <c r="D140" s="4" t="s">
        <v>5</v>
      </c>
      <c r="E140" s="4" t="s">
        <v>6</v>
      </c>
      <c r="F140" s="4"/>
      <c r="G140" s="4"/>
      <c r="H140" s="102"/>
      <c r="I140" s="44"/>
      <c r="J140" s="4"/>
      <c r="K140" s="4"/>
    </row>
    <row r="141" spans="1:11" x14ac:dyDescent="0.2">
      <c r="B141" s="1" t="s">
        <v>0</v>
      </c>
      <c r="C141" s="1">
        <v>1736875920.6600001</v>
      </c>
      <c r="D141" s="1">
        <v>1736856734.96</v>
      </c>
      <c r="E141" s="1">
        <f>+C141-D141</f>
        <v>19185.700000047684</v>
      </c>
    </row>
    <row r="142" spans="1:11" x14ac:dyDescent="0.2">
      <c r="B142" s="1" t="s">
        <v>1</v>
      </c>
      <c r="C142" s="1">
        <v>69525334.129999995</v>
      </c>
      <c r="D142" s="1">
        <v>69525334.129999995</v>
      </c>
      <c r="E142" s="1">
        <f>+C142-D142</f>
        <v>0</v>
      </c>
    </row>
    <row r="143" spans="1:11" x14ac:dyDescent="0.2">
      <c r="B143" s="1" t="s">
        <v>2</v>
      </c>
      <c r="C143" s="1">
        <v>1548743572.3599999</v>
      </c>
      <c r="D143" s="1">
        <v>1548743572.3599999</v>
      </c>
      <c r="E143" s="1">
        <f>+C143-D143</f>
        <v>0</v>
      </c>
    </row>
    <row r="144" spans="1:11" x14ac:dyDescent="0.2">
      <c r="B144" s="1" t="s">
        <v>3</v>
      </c>
      <c r="C144" s="1">
        <v>66574756.229999997</v>
      </c>
      <c r="D144" s="1">
        <v>66574756.229999997</v>
      </c>
      <c r="E144" s="1">
        <f>+C144-D144</f>
        <v>0</v>
      </c>
    </row>
    <row r="147" spans="1:11" s="6" customFormat="1" x14ac:dyDescent="0.2">
      <c r="A147" s="4"/>
      <c r="B147" s="5">
        <v>40129</v>
      </c>
      <c r="C147" s="4" t="s">
        <v>4</v>
      </c>
      <c r="D147" s="4" t="s">
        <v>5</v>
      </c>
      <c r="E147" s="4" t="s">
        <v>6</v>
      </c>
      <c r="F147" s="4"/>
      <c r="G147" s="4"/>
      <c r="H147" s="102"/>
      <c r="I147" s="44"/>
      <c r="J147" s="4"/>
      <c r="K147" s="4"/>
    </row>
    <row r="148" spans="1:11" x14ac:dyDescent="0.2">
      <c r="B148" s="1" t="s">
        <v>0</v>
      </c>
      <c r="C148" s="1">
        <v>1660597593.9400001</v>
      </c>
      <c r="D148" s="1">
        <v>1660597593.9400001</v>
      </c>
      <c r="E148" s="1">
        <f>+C148-D148</f>
        <v>0</v>
      </c>
    </row>
    <row r="149" spans="1:11" x14ac:dyDescent="0.2">
      <c r="B149" s="1" t="s">
        <v>1</v>
      </c>
      <c r="C149" s="1">
        <v>61459202.640000001</v>
      </c>
      <c r="D149" s="1">
        <v>61459202.640000001</v>
      </c>
      <c r="E149" s="1">
        <f>+C149-D149</f>
        <v>0</v>
      </c>
    </row>
    <row r="150" spans="1:11" x14ac:dyDescent="0.2">
      <c r="B150" s="1" t="s">
        <v>2</v>
      </c>
      <c r="C150" s="1">
        <v>1588411313.3299999</v>
      </c>
      <c r="D150" s="1">
        <v>1588411313.3299999</v>
      </c>
      <c r="E150" s="1">
        <f>+C150-D150</f>
        <v>0</v>
      </c>
    </row>
    <row r="151" spans="1:11" x14ac:dyDescent="0.2">
      <c r="B151" s="1" t="s">
        <v>3</v>
      </c>
      <c r="C151" s="1">
        <v>829168.85</v>
      </c>
      <c r="D151" s="1">
        <v>829168.85</v>
      </c>
      <c r="E151" s="1">
        <f>+C151-D151</f>
        <v>0</v>
      </c>
    </row>
    <row r="154" spans="1:11" s="6" customFormat="1" x14ac:dyDescent="0.2">
      <c r="A154" s="4"/>
      <c r="B154" s="5">
        <v>40135</v>
      </c>
      <c r="C154" s="4" t="s">
        <v>4</v>
      </c>
      <c r="D154" s="4" t="s">
        <v>5</v>
      </c>
      <c r="E154" s="4" t="s">
        <v>6</v>
      </c>
      <c r="F154" s="4"/>
      <c r="G154" s="4"/>
      <c r="H154" s="102"/>
      <c r="I154" s="44"/>
      <c r="J154" s="4"/>
      <c r="K154" s="4"/>
    </row>
    <row r="155" spans="1:11" x14ac:dyDescent="0.2">
      <c r="B155" s="1" t="s">
        <v>0</v>
      </c>
      <c r="C155" s="1">
        <v>338146729.05000001</v>
      </c>
      <c r="D155" s="1">
        <v>348835088.29000002</v>
      </c>
      <c r="E155" s="1">
        <f>+C155-D155</f>
        <v>-10688359.24000001</v>
      </c>
    </row>
    <row r="156" spans="1:11" x14ac:dyDescent="0.2">
      <c r="B156" s="1" t="s">
        <v>1</v>
      </c>
      <c r="C156" s="1">
        <v>61238835.509999998</v>
      </c>
      <c r="D156" s="1">
        <v>61238835.509999998</v>
      </c>
      <c r="E156" s="1">
        <f>+C156-D156</f>
        <v>0</v>
      </c>
    </row>
    <row r="157" spans="1:11" x14ac:dyDescent="0.2">
      <c r="B157" s="1" t="s">
        <v>2</v>
      </c>
      <c r="C157" s="1">
        <v>256842290.06999999</v>
      </c>
      <c r="D157" s="1">
        <v>267530649.31</v>
      </c>
      <c r="E157" s="1">
        <f>+C157-D157</f>
        <v>-10688359.24000001</v>
      </c>
    </row>
    <row r="158" spans="1:11" x14ac:dyDescent="0.2">
      <c r="B158" s="1" t="s">
        <v>3</v>
      </c>
      <c r="C158" s="1">
        <v>2215876.2599999998</v>
      </c>
      <c r="D158" s="1">
        <v>2215876.2599999998</v>
      </c>
      <c r="E158" s="1">
        <f>+C158-D158</f>
        <v>0</v>
      </c>
    </row>
    <row r="161" spans="1:11" s="6" customFormat="1" x14ac:dyDescent="0.2">
      <c r="A161" s="4"/>
      <c r="B161" s="5">
        <v>40136</v>
      </c>
      <c r="C161" s="4" t="s">
        <v>4</v>
      </c>
      <c r="D161" s="4" t="s">
        <v>5</v>
      </c>
      <c r="E161" s="4" t="s">
        <v>6</v>
      </c>
      <c r="F161" s="4"/>
      <c r="G161" s="4"/>
      <c r="H161" s="102"/>
      <c r="I161" s="44"/>
      <c r="J161" s="4"/>
      <c r="K161" s="4"/>
    </row>
    <row r="162" spans="1:11" x14ac:dyDescent="0.2">
      <c r="B162" s="1" t="s">
        <v>0</v>
      </c>
      <c r="C162" s="1">
        <v>332910705.63</v>
      </c>
      <c r="D162" s="1">
        <v>332910705.63</v>
      </c>
      <c r="E162" s="1">
        <f>+C162-D162</f>
        <v>0</v>
      </c>
    </row>
    <row r="163" spans="1:11" x14ac:dyDescent="0.2">
      <c r="B163" s="1" t="s">
        <v>1</v>
      </c>
      <c r="C163" s="1">
        <v>61368066.439999998</v>
      </c>
      <c r="D163" s="1">
        <v>61368066.439999998</v>
      </c>
      <c r="E163" s="1">
        <f>+C163-D163</f>
        <v>0</v>
      </c>
    </row>
    <row r="164" spans="1:11" x14ac:dyDescent="0.2">
      <c r="B164" s="1" t="s">
        <v>2</v>
      </c>
      <c r="C164" s="1">
        <v>264215093.16999999</v>
      </c>
      <c r="D164" s="1">
        <v>264215093.16999999</v>
      </c>
      <c r="E164" s="1">
        <f>+C164-D164</f>
        <v>0</v>
      </c>
    </row>
    <row r="165" spans="1:11" x14ac:dyDescent="0.2">
      <c r="B165" s="1" t="s">
        <v>3</v>
      </c>
      <c r="C165" s="1">
        <v>0</v>
      </c>
      <c r="D165" s="1">
        <v>0</v>
      </c>
      <c r="E165" s="1">
        <f>+C165-D165</f>
        <v>0</v>
      </c>
    </row>
    <row r="168" spans="1:11" s="6" customFormat="1" x14ac:dyDescent="0.2">
      <c r="A168" s="4"/>
      <c r="B168" s="5">
        <v>40161</v>
      </c>
      <c r="C168" s="4" t="s">
        <v>4</v>
      </c>
      <c r="D168" s="4" t="s">
        <v>5</v>
      </c>
      <c r="E168" s="4" t="s">
        <v>6</v>
      </c>
      <c r="F168" s="4"/>
      <c r="G168" s="4"/>
      <c r="H168" s="102"/>
      <c r="I168" s="44"/>
      <c r="J168" s="4"/>
      <c r="K168" s="4"/>
    </row>
    <row r="169" spans="1:11" x14ac:dyDescent="0.2">
      <c r="B169" s="1" t="s">
        <v>0</v>
      </c>
      <c r="C169" s="1">
        <v>1800223549.3299999</v>
      </c>
      <c r="D169" s="1">
        <v>1813105445.3699999</v>
      </c>
      <c r="E169" s="1">
        <f>+C169-D169</f>
        <v>-12881896.039999962</v>
      </c>
    </row>
    <row r="170" spans="1:11" x14ac:dyDescent="0.2">
      <c r="B170" s="1" t="s">
        <v>1</v>
      </c>
      <c r="C170" s="1">
        <v>78999903.730000004</v>
      </c>
      <c r="D170" s="1">
        <v>78999903.730000004</v>
      </c>
      <c r="E170" s="1">
        <f>+C170-D170</f>
        <v>0</v>
      </c>
    </row>
    <row r="171" spans="1:11" x14ac:dyDescent="0.2">
      <c r="B171" s="1" t="s">
        <v>2</v>
      </c>
      <c r="C171" s="1">
        <v>1712888984.9200001</v>
      </c>
      <c r="D171" s="1">
        <v>1725770880.96</v>
      </c>
      <c r="E171" s="1">
        <f>+C171-D171</f>
        <v>-12881896.039999962</v>
      </c>
    </row>
    <row r="172" spans="1:11" x14ac:dyDescent="0.2">
      <c r="B172" s="1" t="s">
        <v>3</v>
      </c>
      <c r="C172" s="1">
        <v>1933452.96</v>
      </c>
      <c r="D172" s="1">
        <v>1933452.96</v>
      </c>
      <c r="E172" s="1">
        <f>+C172-D172</f>
        <v>0</v>
      </c>
    </row>
    <row r="175" spans="1:11" s="6" customFormat="1" x14ac:dyDescent="0.2">
      <c r="A175" s="4"/>
      <c r="B175" s="5">
        <v>40168</v>
      </c>
      <c r="C175" s="4" t="s">
        <v>4</v>
      </c>
      <c r="D175" s="4" t="s">
        <v>5</v>
      </c>
      <c r="E175" s="4" t="s">
        <v>6</v>
      </c>
      <c r="F175" s="4"/>
      <c r="G175" s="4"/>
      <c r="H175" s="102"/>
      <c r="I175" s="44"/>
      <c r="J175" s="4"/>
      <c r="K175" s="4"/>
    </row>
    <row r="176" spans="1:11" x14ac:dyDescent="0.2">
      <c r="B176" s="1" t="s">
        <v>0</v>
      </c>
      <c r="C176" s="1">
        <f>458710399.18-0.19</f>
        <v>458710398.99000001</v>
      </c>
      <c r="D176" s="1">
        <v>458710399.18000001</v>
      </c>
      <c r="E176" s="1">
        <f>+C176-D176</f>
        <v>-0.18999999761581421</v>
      </c>
    </row>
    <row r="177" spans="1:11" x14ac:dyDescent="0.2">
      <c r="B177" s="1" t="s">
        <v>1</v>
      </c>
      <c r="C177" s="1">
        <v>76884457.129999995</v>
      </c>
      <c r="D177" s="1">
        <v>76884457.129999995</v>
      </c>
      <c r="E177" s="1">
        <f>+C177-D177</f>
        <v>0</v>
      </c>
    </row>
    <row r="178" spans="1:11" x14ac:dyDescent="0.2">
      <c r="B178" s="1" t="s">
        <v>2</v>
      </c>
      <c r="C178" s="1">
        <v>372763007.98000002</v>
      </c>
      <c r="D178" s="1">
        <v>372763007.98000002</v>
      </c>
      <c r="E178" s="1">
        <f>+C178-D178</f>
        <v>0</v>
      </c>
    </row>
    <row r="179" spans="1:11" x14ac:dyDescent="0.2">
      <c r="B179" s="1" t="s">
        <v>3</v>
      </c>
      <c r="C179" s="1">
        <v>1159255.8400000001</v>
      </c>
      <c r="D179" s="1">
        <v>1159255.8400000001</v>
      </c>
      <c r="E179" s="1">
        <f>+C179-D179</f>
        <v>0</v>
      </c>
    </row>
    <row r="181" spans="1:11" s="6" customFormat="1" x14ac:dyDescent="0.2">
      <c r="A181" s="4"/>
      <c r="B181" s="5">
        <v>40170</v>
      </c>
      <c r="C181" s="4" t="s">
        <v>4</v>
      </c>
      <c r="D181" s="4" t="s">
        <v>5</v>
      </c>
      <c r="E181" s="4" t="s">
        <v>6</v>
      </c>
      <c r="F181" s="4"/>
      <c r="G181" s="4"/>
      <c r="H181" s="102"/>
      <c r="I181" s="44"/>
      <c r="J181" s="4"/>
      <c r="K181" s="4"/>
    </row>
    <row r="182" spans="1:11" x14ac:dyDescent="0.2">
      <c r="B182" s="1" t="s">
        <v>0</v>
      </c>
      <c r="C182" s="1">
        <v>474241819.31999999</v>
      </c>
      <c r="D182" s="1">
        <v>448725417.25</v>
      </c>
      <c r="E182" s="1">
        <f>+C182-D182</f>
        <v>25516402.069999993</v>
      </c>
    </row>
    <row r="183" spans="1:11" x14ac:dyDescent="0.2">
      <c r="B183" s="1" t="s">
        <v>1</v>
      </c>
      <c r="C183" s="1">
        <v>0</v>
      </c>
      <c r="D183" s="1">
        <v>0</v>
      </c>
      <c r="E183" s="1">
        <f>+C183-D183</f>
        <v>0</v>
      </c>
    </row>
    <row r="184" spans="1:11" x14ac:dyDescent="0.2">
      <c r="B184" s="1" t="s">
        <v>2</v>
      </c>
      <c r="C184" s="1">
        <v>381768833.75</v>
      </c>
      <c r="D184" s="1">
        <v>356252431.49000001</v>
      </c>
      <c r="E184" s="1">
        <f>+C184-D184</f>
        <v>25516402.25999999</v>
      </c>
    </row>
    <row r="185" spans="1:11" x14ac:dyDescent="0.2">
      <c r="B185" s="1" t="s">
        <v>3</v>
      </c>
      <c r="C185" s="1">
        <v>0</v>
      </c>
      <c r="D185" s="1">
        <v>0</v>
      </c>
      <c r="E185" s="1">
        <f>+C185-D185</f>
        <v>0</v>
      </c>
    </row>
    <row r="187" spans="1:11" s="6" customFormat="1" x14ac:dyDescent="0.2">
      <c r="A187" s="4"/>
      <c r="B187" s="5">
        <v>40175</v>
      </c>
      <c r="C187" s="4" t="s">
        <v>4</v>
      </c>
      <c r="D187" s="4" t="s">
        <v>5</v>
      </c>
      <c r="E187" s="4" t="s">
        <v>6</v>
      </c>
      <c r="F187" s="4"/>
      <c r="G187" s="4"/>
      <c r="H187" s="102"/>
      <c r="I187" s="44"/>
      <c r="J187" s="4"/>
      <c r="K187" s="4"/>
    </row>
    <row r="188" spans="1:11" x14ac:dyDescent="0.2">
      <c r="B188" s="1" t="s">
        <v>0</v>
      </c>
      <c r="C188" s="1">
        <v>475670662.63999999</v>
      </c>
      <c r="D188" s="1">
        <v>450154260.56999999</v>
      </c>
      <c r="E188" s="1">
        <f>+C188-D188</f>
        <v>25516402.069999993</v>
      </c>
    </row>
    <row r="189" spans="1:11" x14ac:dyDescent="0.2">
      <c r="B189" s="1" t="s">
        <v>1</v>
      </c>
      <c r="C189" s="1">
        <v>0</v>
      </c>
      <c r="D189" s="1">
        <v>0</v>
      </c>
      <c r="E189" s="1">
        <f>+C189-D189</f>
        <v>0</v>
      </c>
    </row>
    <row r="190" spans="1:11" x14ac:dyDescent="0.2">
      <c r="B190" s="1" t="s">
        <v>2</v>
      </c>
      <c r="C190" s="1">
        <v>391669181.11000001</v>
      </c>
      <c r="D190" s="1">
        <v>366152778.85000002</v>
      </c>
      <c r="E190" s="1">
        <f>+C190-D190</f>
        <v>25516402.25999999</v>
      </c>
    </row>
    <row r="191" spans="1:11" x14ac:dyDescent="0.2">
      <c r="B191" s="1" t="s">
        <v>3</v>
      </c>
      <c r="C191" s="1">
        <v>0</v>
      </c>
      <c r="D191" s="1">
        <v>0</v>
      </c>
      <c r="E191" s="1">
        <f>+C191-D191</f>
        <v>0</v>
      </c>
    </row>
    <row r="193" spans="1:11" s="6" customFormat="1" x14ac:dyDescent="0.2">
      <c r="A193" s="4"/>
      <c r="B193" s="5">
        <v>40176</v>
      </c>
      <c r="C193" s="4" t="s">
        <v>4</v>
      </c>
      <c r="D193" s="4" t="s">
        <v>5</v>
      </c>
      <c r="E193" s="4" t="s">
        <v>6</v>
      </c>
      <c r="F193" s="4"/>
      <c r="G193" s="4"/>
      <c r="H193" s="102"/>
      <c r="I193" s="44"/>
      <c r="J193" s="4"/>
      <c r="K193" s="4"/>
    </row>
    <row r="194" spans="1:11" x14ac:dyDescent="0.2">
      <c r="B194" s="1" t="s">
        <v>0</v>
      </c>
      <c r="C194" s="1">
        <v>399198134.76999998</v>
      </c>
      <c r="D194" s="1">
        <v>399286934.58999997</v>
      </c>
      <c r="E194" s="1">
        <f>+C194-D194</f>
        <v>-88799.819999992847</v>
      </c>
    </row>
    <row r="195" spans="1:11" x14ac:dyDescent="0.2">
      <c r="B195" s="1" t="s">
        <v>1</v>
      </c>
      <c r="C195" s="1">
        <v>0</v>
      </c>
      <c r="D195" s="1">
        <v>0</v>
      </c>
      <c r="E195" s="1">
        <f>+C195-D195</f>
        <v>0</v>
      </c>
    </row>
    <row r="196" spans="1:11" x14ac:dyDescent="0.2">
      <c r="B196" s="1" t="s">
        <v>2</v>
      </c>
      <c r="C196" s="1">
        <v>251190895.56</v>
      </c>
      <c r="D196" s="1">
        <v>251279695.19</v>
      </c>
      <c r="E196" s="1">
        <f>+C196-D196</f>
        <v>-88799.629999995232</v>
      </c>
    </row>
    <row r="197" spans="1:11" x14ac:dyDescent="0.2">
      <c r="B197" s="1" t="s">
        <v>3</v>
      </c>
      <c r="C197" s="1">
        <v>0</v>
      </c>
      <c r="D197" s="1">
        <v>0</v>
      </c>
      <c r="E197" s="1">
        <f>+C197-D197</f>
        <v>0</v>
      </c>
    </row>
    <row r="198" spans="1:11" s="6" customFormat="1" x14ac:dyDescent="0.2">
      <c r="A198" s="4"/>
      <c r="B198" s="5">
        <v>40177</v>
      </c>
      <c r="C198" s="4" t="s">
        <v>4</v>
      </c>
      <c r="D198" s="4" t="s">
        <v>5</v>
      </c>
      <c r="E198" s="4" t="s">
        <v>6</v>
      </c>
      <c r="F198" s="4"/>
      <c r="G198" s="4"/>
      <c r="H198" s="102"/>
      <c r="I198" s="44"/>
      <c r="J198" s="4"/>
      <c r="K198" s="4"/>
    </row>
    <row r="199" spans="1:11" x14ac:dyDescent="0.2">
      <c r="B199" s="1" t="s">
        <v>0</v>
      </c>
      <c r="C199" s="1">
        <v>452778579.76999998</v>
      </c>
      <c r="D199" s="1">
        <v>452867379.58999997</v>
      </c>
      <c r="E199" s="1">
        <f>+C199-D199</f>
        <v>-88799.819999992847</v>
      </c>
    </row>
    <row r="200" spans="1:11" x14ac:dyDescent="0.2">
      <c r="B200" s="1" t="s">
        <v>1</v>
      </c>
      <c r="C200" s="1">
        <v>75217956.829999998</v>
      </c>
      <c r="D200" s="1">
        <v>75217956.829999998</v>
      </c>
      <c r="E200" s="1">
        <f>+C200-D200</f>
        <v>0</v>
      </c>
    </row>
    <row r="201" spans="1:11" x14ac:dyDescent="0.2">
      <c r="B201" s="1" t="s">
        <v>2</v>
      </c>
      <c r="C201" s="1">
        <v>284035052.99000001</v>
      </c>
      <c r="D201" s="1">
        <v>284123852.62</v>
      </c>
      <c r="E201" s="1">
        <f>+C201-D201</f>
        <v>-88799.629999995232</v>
      </c>
    </row>
    <row r="202" spans="1:11" x14ac:dyDescent="0.2">
      <c r="B202" s="1" t="s">
        <v>3</v>
      </c>
      <c r="C202" s="1">
        <v>3037058.33</v>
      </c>
      <c r="D202" s="1">
        <v>3037058.33</v>
      </c>
      <c r="E202" s="1">
        <f>+C202-D202</f>
        <v>0</v>
      </c>
    </row>
    <row r="204" spans="1:11" s="6" customFormat="1" x14ac:dyDescent="0.2">
      <c r="A204" s="4"/>
      <c r="B204" s="5">
        <v>40178</v>
      </c>
      <c r="C204" s="4" t="s">
        <v>4</v>
      </c>
      <c r="D204" s="4" t="s">
        <v>5</v>
      </c>
      <c r="E204" s="4" t="s">
        <v>6</v>
      </c>
      <c r="F204" s="4"/>
      <c r="G204" s="4"/>
      <c r="H204" s="102"/>
      <c r="I204" s="44"/>
      <c r="J204" s="4"/>
      <c r="K204" s="4"/>
    </row>
    <row r="205" spans="1:11" x14ac:dyDescent="0.2">
      <c r="B205" s="1" t="s">
        <v>0</v>
      </c>
      <c r="C205" s="1">
        <v>544302981.76999998</v>
      </c>
      <c r="D205" s="1">
        <v>544302981.96000004</v>
      </c>
      <c r="E205" s="1">
        <f>+C205-D205</f>
        <v>-0.19000005722045898</v>
      </c>
    </row>
    <row r="206" spans="1:11" x14ac:dyDescent="0.2">
      <c r="B206" s="1" t="s">
        <v>1</v>
      </c>
      <c r="C206" s="1">
        <v>76193460.930000007</v>
      </c>
      <c r="D206" s="1">
        <v>76193460.930000007</v>
      </c>
      <c r="E206" s="1">
        <f>+C206-D206</f>
        <v>0</v>
      </c>
    </row>
    <row r="207" spans="1:11" x14ac:dyDescent="0.2">
      <c r="B207" s="1" t="s">
        <v>2</v>
      </c>
      <c r="C207" s="1">
        <v>324371774.80000001</v>
      </c>
      <c r="D207" s="1">
        <v>324371774.80000001</v>
      </c>
      <c r="E207" s="1">
        <f>+C207-D207</f>
        <v>0</v>
      </c>
    </row>
    <row r="208" spans="1:11" x14ac:dyDescent="0.2">
      <c r="B208" s="1" t="s">
        <v>3</v>
      </c>
      <c r="C208" s="1">
        <v>6889092.1600000001</v>
      </c>
      <c r="D208" s="1">
        <v>6889092.1600000001</v>
      </c>
      <c r="E208" s="1">
        <f>+C208-D208</f>
        <v>0</v>
      </c>
    </row>
    <row r="211" spans="1:11" s="6" customFormat="1" x14ac:dyDescent="0.2">
      <c r="A211" s="4"/>
      <c r="B211" s="5">
        <v>40197</v>
      </c>
      <c r="C211" s="4" t="s">
        <v>4</v>
      </c>
      <c r="D211" s="4" t="s">
        <v>5</v>
      </c>
      <c r="E211" s="4" t="s">
        <v>6</v>
      </c>
      <c r="F211" s="4"/>
      <c r="G211" s="4"/>
      <c r="H211" s="102"/>
      <c r="I211" s="44"/>
      <c r="J211" s="4"/>
      <c r="K211" s="4"/>
    </row>
    <row r="212" spans="1:11" x14ac:dyDescent="0.2">
      <c r="B212" s="1" t="s">
        <v>0</v>
      </c>
      <c r="C212" s="1">
        <v>384260669.64999998</v>
      </c>
      <c r="D212" s="1">
        <v>372384234.69</v>
      </c>
      <c r="E212" s="1">
        <f>+C212-D212</f>
        <v>11876434.959999979</v>
      </c>
    </row>
    <row r="213" spans="1:11" x14ac:dyDescent="0.2">
      <c r="B213" s="1" t="s">
        <v>1</v>
      </c>
      <c r="C213" s="1">
        <v>94343782.230000004</v>
      </c>
      <c r="D213" s="1">
        <v>94343782.230000004</v>
      </c>
      <c r="E213" s="1">
        <f>+C213-D213</f>
        <v>0</v>
      </c>
    </row>
    <row r="214" spans="1:11" x14ac:dyDescent="0.2">
      <c r="B214" s="1" t="s">
        <v>2</v>
      </c>
      <c r="C214" s="1">
        <v>281016823.85000002</v>
      </c>
      <c r="D214" s="1">
        <v>269140388.88999999</v>
      </c>
      <c r="E214" s="1">
        <f>+C214-D214</f>
        <v>11876434.960000038</v>
      </c>
    </row>
    <row r="215" spans="1:11" x14ac:dyDescent="0.2">
      <c r="B215" s="1" t="s">
        <v>3</v>
      </c>
      <c r="C215" s="1">
        <v>977511.91</v>
      </c>
      <c r="D215" s="1">
        <v>977511.91</v>
      </c>
      <c r="E215" s="1">
        <f>+C215-D215</f>
        <v>0</v>
      </c>
    </row>
    <row r="217" spans="1:11" s="6" customFormat="1" x14ac:dyDescent="0.2">
      <c r="A217" s="4"/>
      <c r="B217" s="5">
        <v>40200</v>
      </c>
      <c r="C217" s="4" t="s">
        <v>4</v>
      </c>
      <c r="D217" s="4" t="s">
        <v>5</v>
      </c>
      <c r="E217" s="4" t="s">
        <v>6</v>
      </c>
      <c r="F217" s="4"/>
      <c r="G217" s="4"/>
      <c r="H217" s="102"/>
      <c r="I217" s="44"/>
      <c r="J217" s="4"/>
      <c r="K217" s="4"/>
    </row>
    <row r="218" spans="1:11" x14ac:dyDescent="0.2">
      <c r="B218" s="1" t="s">
        <v>0</v>
      </c>
      <c r="C218" s="1">
        <v>396651459.95999998</v>
      </c>
      <c r="D218" s="1">
        <v>324775025</v>
      </c>
      <c r="E218" s="1">
        <f>+C218-D218</f>
        <v>71876434.959999979</v>
      </c>
    </row>
    <row r="219" spans="1:11" x14ac:dyDescent="0.2">
      <c r="B219" s="1" t="s">
        <v>1</v>
      </c>
      <c r="C219" s="1">
        <v>94640992.459999993</v>
      </c>
      <c r="D219" s="1">
        <v>94640992.459999993</v>
      </c>
      <c r="E219" s="1">
        <f>+C219-D219</f>
        <v>0</v>
      </c>
    </row>
    <row r="220" spans="1:11" x14ac:dyDescent="0.2">
      <c r="B220" s="1" t="s">
        <v>2</v>
      </c>
      <c r="C220" s="1">
        <v>292309485.05000001</v>
      </c>
      <c r="D220" s="1">
        <v>220433050.09</v>
      </c>
      <c r="E220" s="1">
        <f>+C220-D220</f>
        <v>71876434.960000008</v>
      </c>
    </row>
    <row r="221" spans="1:11" x14ac:dyDescent="0.2">
      <c r="B221" s="1" t="s">
        <v>3</v>
      </c>
      <c r="C221" s="1">
        <v>2307162.33</v>
      </c>
      <c r="D221" s="1">
        <v>2307162.33</v>
      </c>
      <c r="E221" s="1">
        <f>+C221-D221</f>
        <v>0</v>
      </c>
    </row>
    <row r="224" spans="1:11" s="6" customFormat="1" x14ac:dyDescent="0.2">
      <c r="A224" s="4"/>
      <c r="B224" s="5">
        <v>40207</v>
      </c>
      <c r="C224" s="4" t="s">
        <v>4</v>
      </c>
      <c r="D224" s="4" t="s">
        <v>5</v>
      </c>
      <c r="E224" s="4" t="s">
        <v>6</v>
      </c>
      <c r="F224" s="4"/>
      <c r="G224" s="4"/>
      <c r="H224" s="102"/>
      <c r="I224" s="44"/>
      <c r="J224" s="4"/>
      <c r="K224" s="4"/>
    </row>
    <row r="225" spans="1:11" x14ac:dyDescent="0.2">
      <c r="B225" s="1" t="s">
        <v>0</v>
      </c>
      <c r="C225" s="1">
        <v>363729339.38999999</v>
      </c>
      <c r="D225" s="1">
        <v>363732385.97000003</v>
      </c>
      <c r="E225" s="1">
        <f>+C225-D225</f>
        <v>-3046.5800000429153</v>
      </c>
      <c r="F225" s="1" t="s">
        <v>132</v>
      </c>
    </row>
    <row r="226" spans="1:11" x14ac:dyDescent="0.2">
      <c r="B226" s="1" t="s">
        <v>1</v>
      </c>
      <c r="C226" s="1">
        <v>94863913.069999993</v>
      </c>
      <c r="D226" s="1">
        <v>94863913.069999993</v>
      </c>
      <c r="E226" s="1">
        <f>+C226-D226</f>
        <v>0</v>
      </c>
    </row>
    <row r="227" spans="1:11" x14ac:dyDescent="0.2">
      <c r="B227" s="1" t="s">
        <v>2</v>
      </c>
      <c r="C227" s="1">
        <v>204615359.88999999</v>
      </c>
      <c r="D227" s="1">
        <v>204615359.88999999</v>
      </c>
      <c r="E227" s="1">
        <f>+C227-D227</f>
        <v>0</v>
      </c>
    </row>
    <row r="228" spans="1:11" x14ac:dyDescent="0.2">
      <c r="B228" s="1" t="s">
        <v>3</v>
      </c>
      <c r="C228" s="1">
        <v>2374364.9500000002</v>
      </c>
      <c r="D228" s="1">
        <v>2374364.9500000002</v>
      </c>
      <c r="E228" s="1">
        <f>+C228-D228</f>
        <v>0</v>
      </c>
    </row>
    <row r="231" spans="1:11" s="6" customFormat="1" x14ac:dyDescent="0.2">
      <c r="A231" s="4"/>
      <c r="B231" s="5">
        <v>40221</v>
      </c>
      <c r="C231" s="4" t="s">
        <v>4</v>
      </c>
      <c r="D231" s="4" t="s">
        <v>5</v>
      </c>
      <c r="E231" s="4" t="s">
        <v>6</v>
      </c>
      <c r="F231" s="4"/>
      <c r="G231" s="4"/>
      <c r="H231" s="102"/>
      <c r="I231" s="44"/>
      <c r="J231" s="4"/>
      <c r="K231" s="4"/>
    </row>
    <row r="232" spans="1:11" x14ac:dyDescent="0.2">
      <c r="B232" s="1" t="s">
        <v>0</v>
      </c>
      <c r="C232" s="1">
        <v>1809649817.6700001</v>
      </c>
      <c r="D232" s="1">
        <v>1822299933.5899999</v>
      </c>
      <c r="E232" s="1">
        <f>+C232-D232</f>
        <v>-12650115.919999838</v>
      </c>
      <c r="F232" s="1" t="s">
        <v>133</v>
      </c>
    </row>
    <row r="233" spans="1:11" x14ac:dyDescent="0.2">
      <c r="B233" s="1" t="s">
        <v>1</v>
      </c>
      <c r="C233" s="1">
        <v>121308402.78</v>
      </c>
      <c r="D233" s="1">
        <v>121308402.78</v>
      </c>
      <c r="E233" s="1">
        <f>+C233-D233</f>
        <v>0</v>
      </c>
    </row>
    <row r="234" spans="1:11" x14ac:dyDescent="0.2">
      <c r="B234" s="1" t="s">
        <v>2</v>
      </c>
      <c r="C234" s="1">
        <v>1678797423.3499999</v>
      </c>
      <c r="D234" s="1">
        <v>1691447539.27</v>
      </c>
      <c r="E234" s="1">
        <f>+C234-D234</f>
        <v>-12650115.920000076</v>
      </c>
    </row>
    <row r="235" spans="1:11" x14ac:dyDescent="0.2">
      <c r="B235" s="1" t="s">
        <v>3</v>
      </c>
      <c r="C235" s="1">
        <v>2871758.1</v>
      </c>
      <c r="D235" s="1">
        <v>2871758.1</v>
      </c>
      <c r="E235" s="1">
        <f>+C235-D235</f>
        <v>0</v>
      </c>
    </row>
    <row r="239" spans="1:11" s="6" customFormat="1" x14ac:dyDescent="0.2">
      <c r="A239" s="4"/>
      <c r="B239" s="5">
        <v>40246</v>
      </c>
      <c r="C239" s="4" t="s">
        <v>4</v>
      </c>
      <c r="D239" s="4" t="s">
        <v>5</v>
      </c>
      <c r="E239" s="4" t="s">
        <v>6</v>
      </c>
      <c r="F239" s="4"/>
      <c r="G239" s="4"/>
      <c r="H239" s="102"/>
      <c r="I239" s="44"/>
      <c r="J239" s="4"/>
      <c r="K239" s="4"/>
    </row>
    <row r="240" spans="1:11" x14ac:dyDescent="0.2">
      <c r="B240" s="1" t="s">
        <v>0</v>
      </c>
      <c r="C240" s="1">
        <v>1698522374.8199999</v>
      </c>
      <c r="D240" s="1">
        <v>1698522374.8199999</v>
      </c>
      <c r="E240" s="1">
        <f>+C240-D240</f>
        <v>0</v>
      </c>
    </row>
    <row r="241" spans="1:7" x14ac:dyDescent="0.2">
      <c r="B241" s="1" t="s">
        <v>1</v>
      </c>
      <c r="C241" s="1">
        <v>88757160.060000002</v>
      </c>
      <c r="D241" s="1">
        <v>88757160.060000002</v>
      </c>
      <c r="E241" s="1">
        <f>+C241-D241</f>
        <v>0</v>
      </c>
    </row>
    <row r="242" spans="1:7" x14ac:dyDescent="0.2">
      <c r="B242" s="1" t="s">
        <v>2</v>
      </c>
      <c r="C242" s="1">
        <v>1591791291.1199999</v>
      </c>
      <c r="D242" s="1">
        <v>1591791291.1199999</v>
      </c>
      <c r="E242" s="1">
        <f>+C242-D242</f>
        <v>0</v>
      </c>
    </row>
    <row r="243" spans="1:7" x14ac:dyDescent="0.2">
      <c r="B243" s="1" t="s">
        <v>3</v>
      </c>
      <c r="C243" s="1">
        <v>1107447.6399999999</v>
      </c>
      <c r="D243" s="1">
        <v>1107447.6399999999</v>
      </c>
      <c r="E243" s="1">
        <f>+C243-D243</f>
        <v>0</v>
      </c>
    </row>
    <row r="245" spans="1:7" x14ac:dyDescent="0.2">
      <c r="A245" s="2">
        <v>40246</v>
      </c>
      <c r="B245" s="1" t="s">
        <v>152</v>
      </c>
      <c r="C245" s="1">
        <f>+C240</f>
        <v>1698522374.8199999</v>
      </c>
    </row>
    <row r="246" spans="1:7" x14ac:dyDescent="0.2">
      <c r="B246" s="1" t="s">
        <v>153</v>
      </c>
      <c r="C246" s="1">
        <v>7382734500.1499996</v>
      </c>
    </row>
    <row r="247" spans="1:7" x14ac:dyDescent="0.2">
      <c r="B247" s="1" t="s">
        <v>151</v>
      </c>
      <c r="C247" s="1">
        <f>SUM(C245:C246)</f>
        <v>9081256874.9699993</v>
      </c>
    </row>
    <row r="249" spans="1:7" x14ac:dyDescent="0.2">
      <c r="A249" s="2">
        <v>40259</v>
      </c>
      <c r="B249" s="1" t="s">
        <v>152</v>
      </c>
      <c r="C249" s="1">
        <v>189552006.90000001</v>
      </c>
    </row>
    <row r="250" spans="1:7" x14ac:dyDescent="0.2">
      <c r="B250" s="1" t="s">
        <v>153</v>
      </c>
      <c r="C250" s="1">
        <v>7383079071.6599998</v>
      </c>
    </row>
    <row r="251" spans="1:7" x14ac:dyDescent="0.2">
      <c r="B251" s="1" t="s">
        <v>151</v>
      </c>
      <c r="C251" s="1">
        <f>SUM(C249:C250)</f>
        <v>7572631078.5599995</v>
      </c>
    </row>
    <row r="253" spans="1:7" x14ac:dyDescent="0.2">
      <c r="A253" s="2">
        <v>40265</v>
      </c>
      <c r="B253" s="1" t="s">
        <v>152</v>
      </c>
      <c r="C253" s="1">
        <v>211077451.44</v>
      </c>
    </row>
    <row r="254" spans="1:7" x14ac:dyDescent="0.2">
      <c r="B254" s="1" t="s">
        <v>153</v>
      </c>
      <c r="C254" s="1">
        <v>7383079071.6599998</v>
      </c>
      <c r="E254" s="1">
        <v>328280095.03999925</v>
      </c>
      <c r="F254" s="1" t="s">
        <v>158</v>
      </c>
      <c r="G254" s="1">
        <f>+E254-E255</f>
        <v>323355348.28999925</v>
      </c>
    </row>
    <row r="255" spans="1:7" x14ac:dyDescent="0.2">
      <c r="B255" s="1" t="s">
        <v>151</v>
      </c>
      <c r="C255" s="1">
        <f>SUM(C253:C254)</f>
        <v>7594156523.0999994</v>
      </c>
      <c r="E255" s="1">
        <v>4924746.75</v>
      </c>
      <c r="F255" s="1" t="s">
        <v>159</v>
      </c>
    </row>
    <row r="256" spans="1:7" x14ac:dyDescent="0.2">
      <c r="E256" s="1">
        <f>-C268</f>
        <v>-548971.75999927521</v>
      </c>
      <c r="F256" s="1" t="s">
        <v>160</v>
      </c>
    </row>
    <row r="257" spans="1:7" ht="13.5" thickBot="1" x14ac:dyDescent="0.25">
      <c r="E257" s="41">
        <f>SUM(E254:E256)</f>
        <v>332655870.02999997</v>
      </c>
    </row>
    <row r="258" spans="1:7" ht="13.5" thickTop="1" x14ac:dyDescent="0.2">
      <c r="A258" s="2">
        <v>40266</v>
      </c>
      <c r="B258" s="1" t="s">
        <v>152</v>
      </c>
      <c r="C258" s="1">
        <v>0</v>
      </c>
    </row>
    <row r="259" spans="1:7" x14ac:dyDescent="0.2">
      <c r="B259" s="1" t="s">
        <v>153</v>
      </c>
      <c r="C259" s="1">
        <v>0</v>
      </c>
      <c r="E259" s="1">
        <f>+C271-E257</f>
        <v>0</v>
      </c>
    </row>
    <row r="260" spans="1:7" x14ac:dyDescent="0.2">
      <c r="B260" s="1" t="s">
        <v>154</v>
      </c>
      <c r="C260" s="1">
        <v>7496936253.7799997</v>
      </c>
      <c r="F260" s="1">
        <v>98617.06</v>
      </c>
    </row>
    <row r="261" spans="1:7" x14ac:dyDescent="0.2">
      <c r="B261" s="1" t="s">
        <v>155</v>
      </c>
      <c r="C261" s="1">
        <v>7496837636.7200003</v>
      </c>
      <c r="F261" s="1">
        <v>450354.7</v>
      </c>
      <c r="G261" s="1">
        <v>17272135.899999999</v>
      </c>
    </row>
    <row r="262" spans="1:7" x14ac:dyDescent="0.2">
      <c r="C262" s="1">
        <f>+C260-C261</f>
        <v>98617.059999465942</v>
      </c>
      <c r="D262" s="1" t="s">
        <v>156</v>
      </c>
      <c r="F262" s="1">
        <f>SUM(F260:F261)</f>
        <v>548971.76</v>
      </c>
      <c r="G262" s="1">
        <f>-(F260+F261)</f>
        <v>-548971.76</v>
      </c>
    </row>
    <row r="263" spans="1:7" x14ac:dyDescent="0.2">
      <c r="D263" s="1" t="s">
        <v>157</v>
      </c>
      <c r="F263" s="1">
        <v>776562.27</v>
      </c>
      <c r="G263" s="1">
        <f>SUM(G261:G262)</f>
        <v>16723164.139999999</v>
      </c>
    </row>
    <row r="264" spans="1:7" x14ac:dyDescent="0.2">
      <c r="A264" s="2">
        <v>40267</v>
      </c>
      <c r="B264" s="1" t="s">
        <v>152</v>
      </c>
      <c r="C264" s="1">
        <v>208404963.03</v>
      </c>
      <c r="D264" s="1">
        <v>0</v>
      </c>
      <c r="E264" s="1">
        <f>+C264-D264</f>
        <v>208404963.03</v>
      </c>
      <c r="F264" s="1">
        <v>1860</v>
      </c>
    </row>
    <row r="265" spans="1:7" x14ac:dyDescent="0.2">
      <c r="B265" s="1" t="s">
        <v>153</v>
      </c>
      <c r="C265" s="1">
        <v>7383079071.6599998</v>
      </c>
      <c r="F265" s="1">
        <f>+F262+F263+F264</f>
        <v>1327394.03</v>
      </c>
    </row>
    <row r="266" spans="1:7" x14ac:dyDescent="0.2">
      <c r="B266" s="1" t="s">
        <v>154</v>
      </c>
      <c r="C266" s="3">
        <f>SUM(C264:C265)</f>
        <v>7591484034.6899996</v>
      </c>
      <c r="G266" s="1">
        <v>16723164.140000001</v>
      </c>
    </row>
    <row r="267" spans="1:7" x14ac:dyDescent="0.2">
      <c r="B267" s="1" t="s">
        <v>155</v>
      </c>
      <c r="C267" s="1">
        <v>7590935062.9300003</v>
      </c>
      <c r="G267" s="1">
        <v>548971.76</v>
      </c>
    </row>
    <row r="268" spans="1:7" x14ac:dyDescent="0.2">
      <c r="C268" s="1">
        <f>+C266-C267</f>
        <v>548971.75999927521</v>
      </c>
      <c r="D268" s="1" t="s">
        <v>156</v>
      </c>
      <c r="G268" s="1">
        <f>SUM(G266:G267)</f>
        <v>17272135.900000002</v>
      </c>
    </row>
    <row r="269" spans="1:7" x14ac:dyDescent="0.2">
      <c r="F269" s="1">
        <v>325936567.64999998</v>
      </c>
    </row>
    <row r="270" spans="1:7" x14ac:dyDescent="0.2">
      <c r="D270" s="1" t="s">
        <v>157</v>
      </c>
      <c r="E270" s="4" t="s">
        <v>6</v>
      </c>
      <c r="F270" s="1">
        <v>-326714989.92000002</v>
      </c>
    </row>
    <row r="271" spans="1:7" ht="15" x14ac:dyDescent="0.3">
      <c r="A271" s="2">
        <v>40268</v>
      </c>
      <c r="B271" s="1" t="s">
        <v>152</v>
      </c>
      <c r="C271" s="1">
        <v>332655870.02999997</v>
      </c>
      <c r="D271" s="10">
        <v>331877447.75999999</v>
      </c>
      <c r="E271" s="1">
        <f>+C271-D271</f>
        <v>778422.26999998093</v>
      </c>
      <c r="F271" s="1">
        <f>SUM(F269:F270)</f>
        <v>-778422.27000004053</v>
      </c>
      <c r="G271" s="1">
        <v>17501856.41</v>
      </c>
    </row>
    <row r="272" spans="1:7" x14ac:dyDescent="0.2">
      <c r="B272" s="1" t="s">
        <v>153</v>
      </c>
      <c r="C272" s="1">
        <v>7433954834.1300001</v>
      </c>
    </row>
    <row r="273" spans="2:7" x14ac:dyDescent="0.2">
      <c r="B273" s="1" t="s">
        <v>154</v>
      </c>
      <c r="C273" s="3">
        <f>SUM(C271:C272)</f>
        <v>7766610704.1599998</v>
      </c>
      <c r="G273" s="1">
        <v>-1228776.9699999914</v>
      </c>
    </row>
    <row r="274" spans="2:7" x14ac:dyDescent="0.2">
      <c r="B274" s="1" t="s">
        <v>155</v>
      </c>
      <c r="C274" s="1">
        <v>7765832281.8900003</v>
      </c>
    </row>
    <row r="275" spans="2:7" x14ac:dyDescent="0.2">
      <c r="C275" s="42">
        <f>+C273-C274</f>
        <v>778422.26999950409</v>
      </c>
      <c r="D275" s="1" t="s">
        <v>156</v>
      </c>
    </row>
    <row r="276" spans="2:7" x14ac:dyDescent="0.2">
      <c r="F276" s="1">
        <v>6.6</v>
      </c>
    </row>
    <row r="277" spans="2:7" x14ac:dyDescent="0.2">
      <c r="F277" s="1">
        <v>5530619</v>
      </c>
    </row>
    <row r="278" spans="2:7" x14ac:dyDescent="0.2">
      <c r="D278" s="1">
        <v>0</v>
      </c>
      <c r="F278" s="1">
        <v>410254.51</v>
      </c>
    </row>
    <row r="279" spans="2:7" x14ac:dyDescent="0.2">
      <c r="D279" s="1">
        <f>-F271</f>
        <v>778422.27000004053</v>
      </c>
      <c r="F279" s="1">
        <v>0</v>
      </c>
    </row>
    <row r="280" spans="2:7" x14ac:dyDescent="0.2">
      <c r="D280" s="1">
        <f>328280095.039999-548971.76</f>
        <v>327731123.27999902</v>
      </c>
      <c r="F280" s="1">
        <f>SUM(F276:F279)</f>
        <v>5940880.1099999994</v>
      </c>
    </row>
    <row r="281" spans="2:7" x14ac:dyDescent="0.2">
      <c r="D281" s="1">
        <f>SUM(D278:D280)</f>
        <v>328509545.54999906</v>
      </c>
      <c r="F281" s="1">
        <f>+E257-F280</f>
        <v>326714989.91999996</v>
      </c>
      <c r="G281" s="1" t="s">
        <v>162</v>
      </c>
    </row>
    <row r="282" spans="2:7" x14ac:dyDescent="0.2">
      <c r="C282" s="1">
        <v>328280095.03999925</v>
      </c>
      <c r="F282" s="1">
        <v>-325936567.64999998</v>
      </c>
      <c r="G282" s="1" t="s">
        <v>161</v>
      </c>
    </row>
    <row r="283" spans="2:7" x14ac:dyDescent="0.2">
      <c r="C283" s="1">
        <v>-332655870.02999997</v>
      </c>
      <c r="F283" s="1">
        <f>+F281+F282</f>
        <v>778422.26999998093</v>
      </c>
      <c r="G283" s="1" t="s">
        <v>163</v>
      </c>
    </row>
    <row r="284" spans="2:7" x14ac:dyDescent="0.2">
      <c r="C284" s="1">
        <f>+C282+C283</f>
        <v>-4375774.9900007248</v>
      </c>
      <c r="D284" s="1">
        <f>-C284</f>
        <v>4375774.9900007248</v>
      </c>
    </row>
    <row r="285" spans="2:7" x14ac:dyDescent="0.2">
      <c r="D285" s="1">
        <f>+C275+D284</f>
        <v>5154197.2600002289</v>
      </c>
    </row>
    <row r="290" spans="1:11" s="6" customFormat="1" x14ac:dyDescent="0.2">
      <c r="A290" s="4"/>
      <c r="B290" s="5">
        <v>40282</v>
      </c>
      <c r="C290" s="4" t="s">
        <v>4</v>
      </c>
      <c r="D290" s="4" t="s">
        <v>5</v>
      </c>
      <c r="E290" s="4" t="s">
        <v>6</v>
      </c>
      <c r="F290" s="4"/>
      <c r="G290" s="4"/>
      <c r="H290" s="102"/>
      <c r="I290" s="44"/>
      <c r="J290" s="4"/>
      <c r="K290" s="4"/>
    </row>
    <row r="291" spans="1:11" x14ac:dyDescent="0.2">
      <c r="B291" s="1" t="s">
        <v>0</v>
      </c>
      <c r="C291" s="1">
        <v>276457281.08999997</v>
      </c>
      <c r="D291" s="1">
        <v>247090008.47</v>
      </c>
      <c r="E291" s="1">
        <f>+C291-D291</f>
        <v>29367272.619999975</v>
      </c>
      <c r="F291" s="1">
        <f>+E291-F293</f>
        <v>29398996.909999982</v>
      </c>
      <c r="G291" s="1">
        <v>29398996.909999996</v>
      </c>
    </row>
    <row r="292" spans="1:11" x14ac:dyDescent="0.2">
      <c r="B292" s="1" t="s">
        <v>1</v>
      </c>
      <c r="C292" s="1">
        <v>98603050.280000001</v>
      </c>
      <c r="D292" s="1">
        <v>98603050.280000001</v>
      </c>
      <c r="E292" s="1">
        <f>+C292-D292</f>
        <v>0</v>
      </c>
    </row>
    <row r="293" spans="1:11" x14ac:dyDescent="0.2">
      <c r="B293" s="1" t="s">
        <v>2</v>
      </c>
      <c r="C293" s="1">
        <v>149375871.38999999</v>
      </c>
      <c r="D293" s="1">
        <v>119976874.48</v>
      </c>
      <c r="E293" s="1">
        <f>+C293-D293</f>
        <v>29398996.909999982</v>
      </c>
      <c r="F293" s="1">
        <f>+E291-E293</f>
        <v>-31724.290000006557</v>
      </c>
    </row>
    <row r="294" spans="1:11" x14ac:dyDescent="0.2">
      <c r="B294" s="1" t="s">
        <v>3</v>
      </c>
      <c r="C294" s="1">
        <v>702950.8</v>
      </c>
      <c r="D294" s="1">
        <v>702950.8</v>
      </c>
      <c r="E294" s="1">
        <f>+C294-D294</f>
        <v>0</v>
      </c>
    </row>
    <row r="297" spans="1:11" x14ac:dyDescent="0.2">
      <c r="F297" s="1">
        <v>31724.29</v>
      </c>
      <c r="G297" s="1">
        <v>14</v>
      </c>
    </row>
    <row r="298" spans="1:11" x14ac:dyDescent="0.2">
      <c r="F298" s="1">
        <v>58296.77</v>
      </c>
      <c r="G298" s="1">
        <v>13</v>
      </c>
    </row>
    <row r="299" spans="1:11" x14ac:dyDescent="0.2">
      <c r="C299" s="1">
        <v>274891348.39999998</v>
      </c>
      <c r="F299" s="1">
        <v>131298.57</v>
      </c>
      <c r="G299" s="1">
        <v>12</v>
      </c>
    </row>
    <row r="300" spans="1:11" x14ac:dyDescent="0.2">
      <c r="C300" s="1">
        <v>29398996.909999982</v>
      </c>
      <c r="F300" s="1">
        <v>18137.14</v>
      </c>
      <c r="G300" s="1">
        <v>11</v>
      </c>
    </row>
    <row r="301" spans="1:11" x14ac:dyDescent="0.2">
      <c r="C301" s="1">
        <f>+C299-C300</f>
        <v>245492351.49000001</v>
      </c>
      <c r="F301" s="1">
        <v>70582.86</v>
      </c>
    </row>
    <row r="302" spans="1:11" x14ac:dyDescent="0.2">
      <c r="F302" s="1">
        <v>1305138.8899999999</v>
      </c>
    </row>
    <row r="303" spans="1:11" x14ac:dyDescent="0.2">
      <c r="F303" s="1">
        <v>1994305.66</v>
      </c>
    </row>
    <row r="304" spans="1:11" x14ac:dyDescent="0.2">
      <c r="F304" s="1">
        <v>2618903.09</v>
      </c>
    </row>
    <row r="305" spans="1:11" x14ac:dyDescent="0.2">
      <c r="C305" s="1">
        <v>157117867.56</v>
      </c>
      <c r="D305" s="1">
        <f>+C305-C300</f>
        <v>127718870.65000002</v>
      </c>
      <c r="F305" s="1">
        <v>365018.3</v>
      </c>
    </row>
    <row r="306" spans="1:11" x14ac:dyDescent="0.2">
      <c r="C306" s="1">
        <v>-22141188.309999999</v>
      </c>
      <c r="D306" s="1">
        <v>67141188.310000002</v>
      </c>
      <c r="F306" s="1">
        <f>SUM(F297:F305)</f>
        <v>6593405.5699999994</v>
      </c>
    </row>
    <row r="307" spans="1:11" x14ac:dyDescent="0.2">
      <c r="C307" s="1">
        <f>SUM(C305:C306)</f>
        <v>134976679.25</v>
      </c>
      <c r="D307" s="1">
        <f>+D305-D306</f>
        <v>60577682.340000018</v>
      </c>
      <c r="E307" s="1" t="s">
        <v>164</v>
      </c>
      <c r="F307" s="1">
        <v>-6462413.7599999998</v>
      </c>
    </row>
    <row r="308" spans="1:11" x14ac:dyDescent="0.2">
      <c r="B308" s="1" t="s">
        <v>164</v>
      </c>
      <c r="C308" s="1">
        <f>+C306+C307</f>
        <v>112835490.94</v>
      </c>
      <c r="F308" s="1">
        <f>SUM(F306:F307)</f>
        <v>130991.80999999959</v>
      </c>
    </row>
    <row r="309" spans="1:11" x14ac:dyDescent="0.2">
      <c r="B309" s="1" t="s">
        <v>165</v>
      </c>
      <c r="C309" s="1">
        <f>+C300+C307</f>
        <v>164375676.15999997</v>
      </c>
    </row>
    <row r="314" spans="1:11" s="6" customFormat="1" x14ac:dyDescent="0.2">
      <c r="A314" s="4"/>
      <c r="B314" s="5">
        <v>40283</v>
      </c>
      <c r="C314" s="4" t="s">
        <v>4</v>
      </c>
      <c r="D314" s="4" t="s">
        <v>5</v>
      </c>
      <c r="E314" s="4" t="s">
        <v>6</v>
      </c>
      <c r="F314" s="4"/>
      <c r="G314" s="4"/>
      <c r="H314" s="102"/>
      <c r="I314" s="44"/>
      <c r="J314" s="4"/>
      <c r="K314" s="4"/>
    </row>
    <row r="315" spans="1:11" x14ac:dyDescent="0.2">
      <c r="B315" s="1" t="s">
        <v>0</v>
      </c>
      <c r="C315" s="1">
        <v>274912805.58999997</v>
      </c>
      <c r="D315" s="1">
        <v>245492351.49000001</v>
      </c>
      <c r="E315" s="1">
        <f>+C315-D315</f>
        <v>29420454.099999964</v>
      </c>
      <c r="F315" s="1">
        <f>+E315-G315</f>
        <v>21457.189999967813</v>
      </c>
      <c r="G315" s="1">
        <v>29398996.909999996</v>
      </c>
    </row>
    <row r="316" spans="1:11" x14ac:dyDescent="0.2">
      <c r="B316" s="1" t="s">
        <v>1</v>
      </c>
      <c r="C316" s="1">
        <v>98845182.730000004</v>
      </c>
      <c r="D316" s="1">
        <v>98845182.730000004</v>
      </c>
      <c r="E316" s="1">
        <f>+C316-D316</f>
        <v>0</v>
      </c>
    </row>
    <row r="317" spans="1:11" x14ac:dyDescent="0.2">
      <c r="B317" s="1" t="s">
        <v>2</v>
      </c>
      <c r="C317" s="1">
        <v>157117867.56</v>
      </c>
      <c r="D317" s="1">
        <v>127718870.65000001</v>
      </c>
      <c r="E317" s="1">
        <f>+C317-D317</f>
        <v>29398996.909999996</v>
      </c>
      <c r="F317" s="1">
        <f>+E317-G315</f>
        <v>0</v>
      </c>
    </row>
    <row r="318" spans="1:11" x14ac:dyDescent="0.2">
      <c r="B318" s="1" t="s">
        <v>3</v>
      </c>
      <c r="C318" s="1">
        <v>1596385.75</v>
      </c>
      <c r="D318" s="1">
        <v>1596385.75</v>
      </c>
      <c r="E318" s="1">
        <f>+C318-D318</f>
        <v>0</v>
      </c>
    </row>
    <row r="321" spans="1:11" x14ac:dyDescent="0.2">
      <c r="B321" s="1" t="s">
        <v>152</v>
      </c>
      <c r="C321" s="1">
        <v>274912805.58999997</v>
      </c>
      <c r="E321" s="1" t="s">
        <v>166</v>
      </c>
    </row>
    <row r="322" spans="1:11" x14ac:dyDescent="0.2">
      <c r="B322" s="1" t="s">
        <v>153</v>
      </c>
      <c r="C322" s="1">
        <v>7253230628.8100004</v>
      </c>
      <c r="E322" s="1">
        <v>274912805.58999997</v>
      </c>
    </row>
    <row r="323" spans="1:11" x14ac:dyDescent="0.2">
      <c r="B323" s="1" t="s">
        <v>154</v>
      </c>
      <c r="C323" s="3">
        <f>SUM(C321:C322)</f>
        <v>7528143434.4000006</v>
      </c>
      <c r="E323" s="1">
        <v>-6.6</v>
      </c>
    </row>
    <row r="324" spans="1:11" x14ac:dyDescent="0.2">
      <c r="B324" s="1" t="s">
        <v>155</v>
      </c>
      <c r="C324" s="1">
        <v>7528230442.1700001</v>
      </c>
      <c r="E324" s="1">
        <v>-22141188.309999999</v>
      </c>
    </row>
    <row r="325" spans="1:11" x14ac:dyDescent="0.2">
      <c r="C325" s="42">
        <f>+C323-C324</f>
        <v>-87007.769999504089</v>
      </c>
      <c r="E325" s="1">
        <v>-410254.51</v>
      </c>
    </row>
    <row r="326" spans="1:11" x14ac:dyDescent="0.2">
      <c r="E326" s="3">
        <f>SUM(E322:E325)</f>
        <v>252361356.16999996</v>
      </c>
    </row>
    <row r="327" spans="1:11" x14ac:dyDescent="0.2">
      <c r="E327" s="1">
        <v>-252339898.97999999</v>
      </c>
    </row>
    <row r="328" spans="1:11" x14ac:dyDescent="0.2">
      <c r="E328" s="1">
        <f>SUM(E326:E327)</f>
        <v>21457.189999967813</v>
      </c>
      <c r="F328" s="1" t="s">
        <v>156</v>
      </c>
    </row>
    <row r="333" spans="1:11" s="6" customFormat="1" x14ac:dyDescent="0.2">
      <c r="A333" s="4"/>
      <c r="B333" s="5">
        <v>40290</v>
      </c>
      <c r="C333" s="4" t="s">
        <v>4</v>
      </c>
      <c r="D333" s="4" t="s">
        <v>5</v>
      </c>
      <c r="E333" s="4" t="s">
        <v>6</v>
      </c>
      <c r="F333" s="4"/>
      <c r="G333" s="4"/>
      <c r="H333" s="102"/>
      <c r="I333" s="44"/>
      <c r="J333" s="4"/>
      <c r="K333" s="4"/>
    </row>
    <row r="334" spans="1:11" x14ac:dyDescent="0.2">
      <c r="B334" s="1" t="s">
        <v>0</v>
      </c>
      <c r="C334" s="1">
        <v>291253740.66000003</v>
      </c>
      <c r="D334" s="1">
        <v>289788143.38</v>
      </c>
      <c r="E334" s="1">
        <f>+C334-D334</f>
        <v>1465597.280000031</v>
      </c>
    </row>
    <row r="335" spans="1:11" x14ac:dyDescent="0.2">
      <c r="B335" s="1" t="s">
        <v>1</v>
      </c>
      <c r="C335" s="1">
        <v>98814096.560000002</v>
      </c>
      <c r="D335" s="1">
        <v>98814096.560000002</v>
      </c>
      <c r="E335" s="1">
        <f>+C335-D335</f>
        <v>0</v>
      </c>
    </row>
    <row r="336" spans="1:11" x14ac:dyDescent="0.2">
      <c r="B336" s="1" t="s">
        <v>2</v>
      </c>
      <c r="C336" s="1">
        <v>173066396.02000001</v>
      </c>
      <c r="D336" s="1">
        <v>173066396.02000001</v>
      </c>
      <c r="E336" s="1">
        <f>+C336-D336</f>
        <v>0</v>
      </c>
    </row>
    <row r="337" spans="1:11" x14ac:dyDescent="0.2">
      <c r="B337" s="1" t="s">
        <v>3</v>
      </c>
      <c r="C337" s="1">
        <v>3435631.93</v>
      </c>
      <c r="D337" s="1">
        <v>3435631.93</v>
      </c>
      <c r="E337" s="1">
        <f>+C337-D337</f>
        <v>0</v>
      </c>
    </row>
    <row r="340" spans="1:11" x14ac:dyDescent="0.2">
      <c r="B340" s="1" t="s">
        <v>152</v>
      </c>
      <c r="C340" s="1">
        <v>291730971.30000001</v>
      </c>
      <c r="E340" s="1" t="s">
        <v>166</v>
      </c>
    </row>
    <row r="341" spans="1:11" x14ac:dyDescent="0.2">
      <c r="B341" s="1" t="s">
        <v>153</v>
      </c>
      <c r="C341" s="1">
        <v>7253230628.8100004</v>
      </c>
    </row>
    <row r="342" spans="1:11" x14ac:dyDescent="0.2">
      <c r="B342" s="1" t="s">
        <v>154</v>
      </c>
      <c r="C342" s="3">
        <f>SUM(C340:C341)</f>
        <v>7544961600.1100006</v>
      </c>
    </row>
    <row r="343" spans="1:11" x14ac:dyDescent="0.2">
      <c r="B343" s="1" t="s">
        <v>155</v>
      </c>
      <c r="C343" s="1">
        <v>7545070065.0699997</v>
      </c>
    </row>
    <row r="344" spans="1:11" x14ac:dyDescent="0.2">
      <c r="C344" s="42">
        <f>+C342-C343</f>
        <v>-108464.95999908447</v>
      </c>
    </row>
    <row r="345" spans="1:11" x14ac:dyDescent="0.2">
      <c r="E345" s="3"/>
    </row>
    <row r="347" spans="1:11" x14ac:dyDescent="0.2">
      <c r="F347" s="1" t="s">
        <v>156</v>
      </c>
    </row>
    <row r="349" spans="1:11" s="6" customFormat="1" x14ac:dyDescent="0.2">
      <c r="A349" s="4"/>
      <c r="B349" s="5">
        <v>40290</v>
      </c>
      <c r="C349" s="4" t="s">
        <v>4</v>
      </c>
      <c r="D349" s="4" t="s">
        <v>5</v>
      </c>
      <c r="E349" s="4" t="s">
        <v>6</v>
      </c>
      <c r="F349" s="4"/>
      <c r="G349" s="4"/>
      <c r="H349" s="102"/>
      <c r="I349" s="44"/>
      <c r="J349" s="4"/>
      <c r="K349" s="4"/>
    </row>
    <row r="350" spans="1:11" x14ac:dyDescent="0.2">
      <c r="B350" s="1" t="s">
        <v>0</v>
      </c>
      <c r="C350" s="1">
        <v>308532232.79000002</v>
      </c>
      <c r="D350" s="1">
        <v>316006914.72000003</v>
      </c>
      <c r="E350" s="1">
        <f>+C350-D350</f>
        <v>-7474681.9300000072</v>
      </c>
    </row>
    <row r="351" spans="1:11" x14ac:dyDescent="0.2">
      <c r="B351" s="1" t="s">
        <v>1</v>
      </c>
      <c r="C351" s="1">
        <v>102273494.47</v>
      </c>
      <c r="D351" s="1">
        <v>102273494.47</v>
      </c>
      <c r="E351" s="1">
        <f>+C351-D351</f>
        <v>0</v>
      </c>
    </row>
    <row r="352" spans="1:11" x14ac:dyDescent="0.2">
      <c r="B352" s="1" t="s">
        <v>2</v>
      </c>
      <c r="C352" s="1">
        <v>179045660.03999999</v>
      </c>
      <c r="D352" s="1">
        <v>179045660.03999999</v>
      </c>
      <c r="E352" s="1">
        <f>+C352-D352</f>
        <v>0</v>
      </c>
    </row>
    <row r="353" spans="1:11" x14ac:dyDescent="0.2">
      <c r="B353" s="1" t="s">
        <v>3</v>
      </c>
      <c r="C353" s="1">
        <v>4067784.67</v>
      </c>
      <c r="D353" s="1">
        <v>4067784.67</v>
      </c>
      <c r="E353" s="1">
        <f>+C353-D353</f>
        <v>0</v>
      </c>
    </row>
    <row r="356" spans="1:11" x14ac:dyDescent="0.2">
      <c r="B356" s="1" t="s">
        <v>152</v>
      </c>
      <c r="C356" s="1">
        <f>C350</f>
        <v>308532232.79000002</v>
      </c>
      <c r="E356" s="1" t="s">
        <v>166</v>
      </c>
    </row>
    <row r="357" spans="1:11" x14ac:dyDescent="0.2">
      <c r="B357" s="1" t="s">
        <v>153</v>
      </c>
      <c r="C357" s="1">
        <v>7253230628.8100004</v>
      </c>
    </row>
    <row r="358" spans="1:11" x14ac:dyDescent="0.2">
      <c r="B358" s="1" t="s">
        <v>154</v>
      </c>
      <c r="C358" s="3">
        <f>SUM(C356:C357)</f>
        <v>7561762861.6000004</v>
      </c>
    </row>
    <row r="359" spans="1:11" x14ac:dyDescent="0.2">
      <c r="B359" s="1" t="s">
        <v>155</v>
      </c>
      <c r="C359" s="1">
        <v>7561903584.4700003</v>
      </c>
    </row>
    <row r="360" spans="1:11" x14ac:dyDescent="0.2">
      <c r="C360" s="42">
        <f>+C358-C359</f>
        <v>-140722.86999988556</v>
      </c>
    </row>
    <row r="361" spans="1:11" x14ac:dyDescent="0.2">
      <c r="E361" s="3"/>
    </row>
    <row r="363" spans="1:11" x14ac:dyDescent="0.2">
      <c r="C363" s="1">
        <v>57920.02</v>
      </c>
      <c r="E363" s="1">
        <f>SUM(E361:E362)</f>
        <v>0</v>
      </c>
      <c r="F363" s="1" t="s">
        <v>156</v>
      </c>
    </row>
    <row r="364" spans="1:11" x14ac:dyDescent="0.2">
      <c r="C364" s="1">
        <f>+C360+C363</f>
        <v>-82802.84999988557</v>
      </c>
    </row>
    <row r="366" spans="1:11" s="6" customFormat="1" x14ac:dyDescent="0.2">
      <c r="A366" s="4"/>
      <c r="B366" s="5">
        <v>40298</v>
      </c>
      <c r="C366" s="4" t="s">
        <v>4</v>
      </c>
      <c r="D366" s="4" t="s">
        <v>5</v>
      </c>
      <c r="E366" s="4" t="s">
        <v>6</v>
      </c>
      <c r="F366" s="4"/>
      <c r="G366" s="4"/>
      <c r="H366" s="102"/>
      <c r="I366" s="44"/>
      <c r="J366" s="4"/>
      <c r="K366" s="4"/>
    </row>
    <row r="367" spans="1:11" x14ac:dyDescent="0.2">
      <c r="B367" s="1" t="s">
        <v>0</v>
      </c>
      <c r="C367" s="1">
        <v>351894726.85000002</v>
      </c>
      <c r="D367" s="1">
        <f>345661490.08-1839.02</f>
        <v>345659651.06</v>
      </c>
      <c r="E367" s="1">
        <f>+C367-D367</f>
        <v>6235075.7900000215</v>
      </c>
      <c r="G367" s="1">
        <f>+E368+E369</f>
        <v>6235075.7899999917</v>
      </c>
    </row>
    <row r="368" spans="1:11" x14ac:dyDescent="0.2">
      <c r="B368" s="1" t="s">
        <v>1</v>
      </c>
      <c r="C368" s="1">
        <v>103646465.89</v>
      </c>
      <c r="D368" s="1">
        <v>102350265.89</v>
      </c>
      <c r="E368" s="1">
        <f>+C368-D368</f>
        <v>1296200</v>
      </c>
      <c r="G368" s="1">
        <f>+D367+G367</f>
        <v>351894726.85000002</v>
      </c>
    </row>
    <row r="369" spans="2:7" ht="18" x14ac:dyDescent="0.2">
      <c r="B369" s="1" t="s">
        <v>2</v>
      </c>
      <c r="C369" s="1">
        <v>139703621.88</v>
      </c>
      <c r="D369" s="1">
        <v>134764746.09</v>
      </c>
      <c r="E369" s="1">
        <f>+C369-D369</f>
        <v>4938875.7899999917</v>
      </c>
      <c r="F369" s="47" t="s">
        <v>133</v>
      </c>
      <c r="G369" s="1">
        <f>+C367-G368</f>
        <v>0</v>
      </c>
    </row>
    <row r="370" spans="2:7" x14ac:dyDescent="0.2">
      <c r="B370" s="1" t="s">
        <v>3</v>
      </c>
      <c r="C370" s="1">
        <v>2913827.05</v>
      </c>
      <c r="D370" s="1">
        <v>2913827.05</v>
      </c>
      <c r="E370" s="1">
        <f>+C370-D370</f>
        <v>0</v>
      </c>
    </row>
    <row r="371" spans="2:7" x14ac:dyDescent="0.2">
      <c r="G371" s="1" t="s">
        <v>166</v>
      </c>
    </row>
    <row r="372" spans="2:7" x14ac:dyDescent="0.2">
      <c r="G372" s="1">
        <v>85632180.359999999</v>
      </c>
    </row>
    <row r="373" spans="2:7" x14ac:dyDescent="0.2">
      <c r="B373" s="1" t="s">
        <v>152</v>
      </c>
      <c r="C373" s="1">
        <f>C367</f>
        <v>351894726.85000002</v>
      </c>
      <c r="E373" s="16" t="s">
        <v>166</v>
      </c>
      <c r="G373" s="1">
        <v>102350265.89</v>
      </c>
    </row>
    <row r="374" spans="2:7" x14ac:dyDescent="0.2">
      <c r="B374" s="1" t="s">
        <v>153</v>
      </c>
      <c r="C374" s="1">
        <v>7255298290.5699997</v>
      </c>
      <c r="E374" s="1">
        <f>C373</f>
        <v>351894726.85000002</v>
      </c>
      <c r="G374" s="1">
        <f>139703621.88-6.6-27080064.1</f>
        <v>112623551.18000001</v>
      </c>
    </row>
    <row r="375" spans="2:7" x14ac:dyDescent="0.2">
      <c r="B375" s="1" t="s">
        <v>154</v>
      </c>
      <c r="C375" s="3">
        <f>SUM(C373:C374)</f>
        <v>7607193017.4200001</v>
      </c>
      <c r="E375" s="1">
        <v>-6.6</v>
      </c>
      <c r="F375" s="1" t="s">
        <v>170</v>
      </c>
      <c r="G375" s="1">
        <v>2913827.05</v>
      </c>
    </row>
    <row r="376" spans="2:7" x14ac:dyDescent="0.2">
      <c r="B376" s="1" t="s">
        <v>155</v>
      </c>
      <c r="C376" s="1">
        <v>7607249147.7600002</v>
      </c>
      <c r="D376" s="1">
        <f>+C376-58384.02</f>
        <v>7607190763.7399998</v>
      </c>
      <c r="E376" s="1">
        <v>-27080064.100000001</v>
      </c>
      <c r="F376" s="1" t="s">
        <v>133</v>
      </c>
      <c r="G376" s="1">
        <v>9159460.5399999991</v>
      </c>
    </row>
    <row r="377" spans="2:7" x14ac:dyDescent="0.2">
      <c r="C377" s="42">
        <f>+C375-C376</f>
        <v>-56130.340000152588</v>
      </c>
      <c r="D377" s="1">
        <f>+C375-D376</f>
        <v>2253.6800003051758</v>
      </c>
      <c r="E377" s="1">
        <v>-10878933.01</v>
      </c>
      <c r="F377" s="1" t="s">
        <v>169</v>
      </c>
      <c r="G377" s="3">
        <f>SUM(G372:G376)</f>
        <v>312679285.02000004</v>
      </c>
    </row>
    <row r="378" spans="2:7" x14ac:dyDescent="0.2">
      <c r="C378" s="1">
        <f>E382</f>
        <v>2480</v>
      </c>
      <c r="D378" s="1">
        <f>+C378-D377</f>
        <v>226.31999969482422</v>
      </c>
      <c r="E378" s="1">
        <v>-1296200</v>
      </c>
      <c r="F378" s="1" t="s">
        <v>168</v>
      </c>
      <c r="G378" s="1">
        <v>-312679285.01999998</v>
      </c>
    </row>
    <row r="379" spans="2:7" x14ac:dyDescent="0.2">
      <c r="C379" s="1">
        <f>+C377+C378</f>
        <v>-53650.340000152588</v>
      </c>
      <c r="E379" s="3">
        <f>SUM(E374:E378)</f>
        <v>312639523.13999999</v>
      </c>
      <c r="G379" s="1">
        <f>+G377+G378</f>
        <v>0</v>
      </c>
    </row>
    <row r="380" spans="2:7" x14ac:dyDescent="0.2">
      <c r="E380" s="1">
        <v>-312637043.13999999</v>
      </c>
    </row>
    <row r="381" spans="2:7" x14ac:dyDescent="0.2">
      <c r="C381" s="1">
        <f>+C377-C378</f>
        <v>-58610.340000152588</v>
      </c>
      <c r="E381" s="1">
        <f>SUM(E379:E380)</f>
        <v>2480</v>
      </c>
      <c r="F381" s="1" t="s">
        <v>6</v>
      </c>
    </row>
    <row r="382" spans="2:7" x14ac:dyDescent="0.2">
      <c r="D382" s="1">
        <v>7720778697.2600002</v>
      </c>
      <c r="E382" s="1">
        <v>2480</v>
      </c>
      <c r="F382" s="1" t="s">
        <v>171</v>
      </c>
    </row>
    <row r="383" spans="2:7" x14ac:dyDescent="0.2">
      <c r="D383" s="1">
        <f>+D382-C375</f>
        <v>113585679.84000015</v>
      </c>
      <c r="E383" s="46">
        <f>+E381-E382</f>
        <v>0</v>
      </c>
      <c r="F383" s="46" t="s">
        <v>6</v>
      </c>
    </row>
    <row r="385" spans="1:11" x14ac:dyDescent="0.2">
      <c r="F385" s="1" t="s">
        <v>167</v>
      </c>
      <c r="G385" s="1">
        <f>+G369-E386</f>
        <v>-2480</v>
      </c>
    </row>
    <row r="386" spans="1:11" ht="15" x14ac:dyDescent="0.2">
      <c r="B386" s="14"/>
      <c r="C386" s="1">
        <v>7607249147.7600002</v>
      </c>
      <c r="E386" s="45">
        <v>2480</v>
      </c>
    </row>
    <row r="387" spans="1:11" x14ac:dyDescent="0.2">
      <c r="B387" s="14"/>
      <c r="C387" s="1">
        <v>26385.4</v>
      </c>
    </row>
    <row r="388" spans="1:11" x14ac:dyDescent="0.2">
      <c r="C388" s="1">
        <v>-84995.74</v>
      </c>
      <c r="E388" s="1">
        <f>+E381+E386</f>
        <v>4960</v>
      </c>
    </row>
    <row r="389" spans="1:11" x14ac:dyDescent="0.2">
      <c r="C389" s="1">
        <f>SUM(C386:C388)</f>
        <v>7607190537.4200001</v>
      </c>
    </row>
    <row r="390" spans="1:11" x14ac:dyDescent="0.2">
      <c r="C390" s="1">
        <v>-7607193017.4200001</v>
      </c>
    </row>
    <row r="391" spans="1:11" x14ac:dyDescent="0.2">
      <c r="C391" s="1">
        <f>SUM(C389:C390)</f>
        <v>-2480</v>
      </c>
    </row>
    <row r="393" spans="1:11" s="6" customFormat="1" x14ac:dyDescent="0.2">
      <c r="A393" s="4"/>
      <c r="B393" s="5">
        <v>40310</v>
      </c>
      <c r="C393" s="4" t="s">
        <v>4</v>
      </c>
      <c r="D393" s="4" t="s">
        <v>5</v>
      </c>
      <c r="E393" s="4" t="s">
        <v>6</v>
      </c>
      <c r="F393" s="1"/>
      <c r="G393" s="1"/>
      <c r="H393" s="102"/>
      <c r="I393" s="44"/>
      <c r="J393" s="4"/>
      <c r="K393" s="4"/>
    </row>
    <row r="394" spans="1:11" x14ac:dyDescent="0.2">
      <c r="B394" s="1" t="s">
        <v>0</v>
      </c>
      <c r="C394" s="1">
        <v>1966749286.5699999</v>
      </c>
      <c r="D394" s="1">
        <v>1966747038</v>
      </c>
      <c r="E394" s="1">
        <f>+C394-D394</f>
        <v>2248.5699999332428</v>
      </c>
    </row>
    <row r="395" spans="1:11" x14ac:dyDescent="0.2">
      <c r="B395" s="1" t="s">
        <v>1</v>
      </c>
      <c r="C395" s="1">
        <v>106647423.23999999</v>
      </c>
      <c r="D395" s="1">
        <v>106647423.23999999</v>
      </c>
      <c r="E395" s="1">
        <f>+C395-D395</f>
        <v>0</v>
      </c>
    </row>
    <row r="396" spans="1:11" x14ac:dyDescent="0.2">
      <c r="B396" s="1" t="s">
        <v>2</v>
      </c>
      <c r="C396" s="1">
        <v>1677626980.4200001</v>
      </c>
      <c r="D396" s="1">
        <v>1677626980.4200001</v>
      </c>
      <c r="E396" s="1">
        <f>+C396-D396</f>
        <v>0</v>
      </c>
    </row>
    <row r="397" spans="1:11" x14ac:dyDescent="0.2">
      <c r="B397" s="1" t="s">
        <v>3</v>
      </c>
      <c r="C397" s="1">
        <v>144769930.11000001</v>
      </c>
      <c r="D397" s="1">
        <v>144769930.11000001</v>
      </c>
      <c r="E397" s="1">
        <f>+C397-D397</f>
        <v>0</v>
      </c>
    </row>
    <row r="400" spans="1:11" s="6" customFormat="1" x14ac:dyDescent="0.2">
      <c r="A400" s="4"/>
      <c r="B400" s="5">
        <v>40311</v>
      </c>
      <c r="C400" s="4" t="s">
        <v>4</v>
      </c>
      <c r="D400" s="4" t="s">
        <v>5</v>
      </c>
      <c r="E400" s="4" t="s">
        <v>6</v>
      </c>
      <c r="F400" s="1"/>
      <c r="G400" s="1"/>
      <c r="H400" s="102"/>
      <c r="I400" s="44"/>
      <c r="J400" s="4"/>
      <c r="K400" s="4"/>
    </row>
    <row r="401" spans="1:11" x14ac:dyDescent="0.2">
      <c r="B401" s="1" t="s">
        <v>0</v>
      </c>
      <c r="C401" s="1">
        <v>1967541642.21</v>
      </c>
      <c r="D401" s="1">
        <v>1967539740.3</v>
      </c>
      <c r="E401" s="1">
        <f>+C401-D401</f>
        <v>1901.9100000858307</v>
      </c>
    </row>
    <row r="402" spans="1:11" x14ac:dyDescent="0.2">
      <c r="B402" s="1" t="s">
        <v>1</v>
      </c>
      <c r="C402" s="1">
        <v>105469482.75</v>
      </c>
      <c r="D402" s="1">
        <v>105469482.75</v>
      </c>
      <c r="E402" s="1">
        <f>+C402-D402</f>
        <v>0</v>
      </c>
    </row>
    <row r="403" spans="1:11" x14ac:dyDescent="0.2">
      <c r="B403" s="1" t="s">
        <v>2</v>
      </c>
      <c r="C403" s="1">
        <v>1685324072.3099999</v>
      </c>
      <c r="D403" s="1">
        <v>1685324072.3099999</v>
      </c>
      <c r="E403" s="1">
        <f>+C403-D403</f>
        <v>0</v>
      </c>
    </row>
    <row r="404" spans="1:11" x14ac:dyDescent="0.2">
      <c r="B404" s="1" t="s">
        <v>3</v>
      </c>
      <c r="C404" s="1">
        <v>145603669.09</v>
      </c>
      <c r="D404" s="1">
        <v>145603669.09</v>
      </c>
      <c r="E404" s="1">
        <f>+C404-D404</f>
        <v>0</v>
      </c>
    </row>
    <row r="407" spans="1:11" s="6" customFormat="1" x14ac:dyDescent="0.2">
      <c r="A407" s="4"/>
      <c r="B407" s="5">
        <v>40318</v>
      </c>
      <c r="C407" s="4" t="s">
        <v>4</v>
      </c>
      <c r="D407" s="4" t="s">
        <v>5</v>
      </c>
      <c r="E407" s="4" t="s">
        <v>6</v>
      </c>
      <c r="F407" s="4"/>
      <c r="G407" s="4"/>
      <c r="H407" s="102"/>
      <c r="I407" s="44"/>
      <c r="J407" s="4"/>
      <c r="K407" s="4"/>
    </row>
    <row r="408" spans="1:11" x14ac:dyDescent="0.2">
      <c r="B408" s="1" t="s">
        <v>0</v>
      </c>
      <c r="C408" s="1">
        <v>260087493.78999999</v>
      </c>
      <c r="D408" s="1">
        <v>260087493.78999999</v>
      </c>
      <c r="E408" s="1">
        <f>+C408-D408</f>
        <v>0</v>
      </c>
      <c r="G408" s="1">
        <f>+E409+E410</f>
        <v>0</v>
      </c>
    </row>
    <row r="409" spans="1:11" x14ac:dyDescent="0.2">
      <c r="B409" s="1" t="s">
        <v>1</v>
      </c>
      <c r="C409" s="1">
        <v>104811810.66</v>
      </c>
      <c r="D409" s="1">
        <v>104811810.66</v>
      </c>
      <c r="E409" s="1">
        <f>+C409-D409</f>
        <v>0</v>
      </c>
      <c r="G409" s="1">
        <f>+D408+G408</f>
        <v>260087493.78999999</v>
      </c>
    </row>
    <row r="410" spans="1:11" ht="18" x14ac:dyDescent="0.2">
      <c r="B410" s="1" t="s">
        <v>2</v>
      </c>
      <c r="C410" s="1">
        <v>121587865.14</v>
      </c>
      <c r="D410" s="1">
        <v>121587865.14</v>
      </c>
      <c r="E410" s="1">
        <f>+C410-D410</f>
        <v>0</v>
      </c>
      <c r="F410" s="47" t="s">
        <v>133</v>
      </c>
      <c r="G410" s="1">
        <f>+C408-G409</f>
        <v>0</v>
      </c>
    </row>
    <row r="411" spans="1:11" x14ac:dyDescent="0.2">
      <c r="B411" s="1" t="s">
        <v>3</v>
      </c>
      <c r="C411" s="1">
        <v>4216286.47</v>
      </c>
      <c r="D411" s="1">
        <v>4216286.47</v>
      </c>
      <c r="E411" s="1">
        <f>+C411-D411</f>
        <v>0</v>
      </c>
    </row>
    <row r="412" spans="1:11" x14ac:dyDescent="0.2">
      <c r="G412" s="1" t="s">
        <v>166</v>
      </c>
    </row>
    <row r="413" spans="1:11" x14ac:dyDescent="0.2">
      <c r="G413" s="1">
        <v>85632180.359999999</v>
      </c>
    </row>
    <row r="414" spans="1:11" x14ac:dyDescent="0.2">
      <c r="B414" s="1" t="s">
        <v>152</v>
      </c>
      <c r="C414" s="1">
        <f>C408</f>
        <v>260087493.78999999</v>
      </c>
      <c r="E414" s="16" t="s">
        <v>166</v>
      </c>
      <c r="G414" s="1">
        <v>102350265.89</v>
      </c>
    </row>
    <row r="415" spans="1:11" x14ac:dyDescent="0.2">
      <c r="B415" s="1" t="s">
        <v>153</v>
      </c>
      <c r="C415" s="1">
        <v>7257027405.1999998</v>
      </c>
      <c r="E415" s="1">
        <f>C414</f>
        <v>260087493.78999999</v>
      </c>
      <c r="G415" s="1">
        <f>139703621.88-6.6-27080064.1</f>
        <v>112623551.18000001</v>
      </c>
    </row>
    <row r="416" spans="1:11" x14ac:dyDescent="0.2">
      <c r="B416" s="1" t="s">
        <v>154</v>
      </c>
      <c r="C416" s="3">
        <f>SUM(C414:C415)</f>
        <v>7517114898.9899998</v>
      </c>
      <c r="E416" s="1">
        <v>-6.6</v>
      </c>
      <c r="F416" s="1" t="s">
        <v>170</v>
      </c>
      <c r="G416" s="1">
        <v>2913827.05</v>
      </c>
    </row>
    <row r="417" spans="1:11" x14ac:dyDescent="0.2">
      <c r="B417" s="1" t="s">
        <v>155</v>
      </c>
      <c r="C417" s="1">
        <f>+E427</f>
        <v>7517114898.9899979</v>
      </c>
      <c r="E417" s="1">
        <v>-9367730.0999999996</v>
      </c>
      <c r="F417" s="1" t="s">
        <v>133</v>
      </c>
      <c r="G417" s="1">
        <v>9159460.5399999991</v>
      </c>
    </row>
    <row r="418" spans="1:11" x14ac:dyDescent="0.2">
      <c r="C418" s="42">
        <f>+C416-C417</f>
        <v>0</v>
      </c>
      <c r="E418" s="1">
        <v>-10878933.01</v>
      </c>
      <c r="F418" s="1" t="s">
        <v>169</v>
      </c>
      <c r="G418" s="3">
        <f>SUM(G413:G417)</f>
        <v>312679285.02000004</v>
      </c>
    </row>
    <row r="419" spans="1:11" x14ac:dyDescent="0.2">
      <c r="E419" s="1">
        <v>-648100</v>
      </c>
      <c r="F419" s="1" t="s">
        <v>172</v>
      </c>
      <c r="G419" s="1">
        <v>-312679285.01999998</v>
      </c>
    </row>
    <row r="420" spans="1:11" x14ac:dyDescent="0.2">
      <c r="C420" s="1">
        <f>+C418+C419</f>
        <v>0</v>
      </c>
      <c r="E420" s="3">
        <f>SUM(E415:E419)</f>
        <v>239192724.08000001</v>
      </c>
      <c r="G420" s="1">
        <f>+G418+G419</f>
        <v>0</v>
      </c>
    </row>
    <row r="421" spans="1:11" x14ac:dyDescent="0.2">
      <c r="E421" s="1">
        <v>-239192724.08000001</v>
      </c>
    </row>
    <row r="422" spans="1:11" x14ac:dyDescent="0.2">
      <c r="E422" s="1">
        <f>SUM(E420:E421)</f>
        <v>0</v>
      </c>
      <c r="F422" s="1" t="s">
        <v>6</v>
      </c>
    </row>
    <row r="423" spans="1:11" x14ac:dyDescent="0.2">
      <c r="F423" s="1" t="s">
        <v>171</v>
      </c>
    </row>
    <row r="424" spans="1:11" x14ac:dyDescent="0.2">
      <c r="E424" s="46">
        <f>+E422-E423</f>
        <v>0</v>
      </c>
      <c r="F424" s="46" t="s">
        <v>6</v>
      </c>
    </row>
    <row r="425" spans="1:11" x14ac:dyDescent="0.2">
      <c r="D425" s="1">
        <v>17646854168.080002</v>
      </c>
      <c r="E425" s="1">
        <v>25164027677.41</v>
      </c>
    </row>
    <row r="426" spans="1:11" x14ac:dyDescent="0.2">
      <c r="D426" s="1">
        <v>-26385.4</v>
      </c>
      <c r="E426" s="1">
        <f>-D428</f>
        <v>-17646912778.420002</v>
      </c>
    </row>
    <row r="427" spans="1:11" x14ac:dyDescent="0.2">
      <c r="D427" s="1">
        <v>84995.74</v>
      </c>
      <c r="E427" s="1">
        <f>SUM(E425:E426)</f>
        <v>7517114898.9899979</v>
      </c>
    </row>
    <row r="428" spans="1:11" x14ac:dyDescent="0.2">
      <c r="D428" s="1">
        <f>SUM(D425:D427)</f>
        <v>17646912778.420002</v>
      </c>
    </row>
    <row r="431" spans="1:11" s="6" customFormat="1" x14ac:dyDescent="0.2">
      <c r="A431" s="4"/>
      <c r="B431" s="5">
        <v>40319</v>
      </c>
      <c r="C431" s="4" t="s">
        <v>4</v>
      </c>
      <c r="D431" s="4" t="s">
        <v>5</v>
      </c>
      <c r="E431" s="4" t="s">
        <v>6</v>
      </c>
      <c r="F431" s="4"/>
      <c r="G431" s="4"/>
      <c r="H431" s="102"/>
      <c r="I431" s="44"/>
      <c r="J431" s="4"/>
      <c r="K431" s="4"/>
    </row>
    <row r="432" spans="1:11" x14ac:dyDescent="0.2">
      <c r="B432" s="1" t="s">
        <v>0</v>
      </c>
      <c r="C432" s="1">
        <v>262613783.69999999</v>
      </c>
      <c r="D432" s="1">
        <v>262613783.69999999</v>
      </c>
      <c r="E432" s="1">
        <f>+C432-D432</f>
        <v>0</v>
      </c>
      <c r="G432" s="1">
        <f>+E433+E434</f>
        <v>0</v>
      </c>
    </row>
    <row r="433" spans="2:7" x14ac:dyDescent="0.2">
      <c r="B433" s="1" t="s">
        <v>1</v>
      </c>
      <c r="C433" s="1">
        <v>98830694.599999994</v>
      </c>
      <c r="D433" s="1">
        <v>98830694.599999994</v>
      </c>
      <c r="E433" s="1">
        <f>+C433-D433</f>
        <v>0</v>
      </c>
      <c r="G433" s="1">
        <f>+D432+G432</f>
        <v>262613783.69999999</v>
      </c>
    </row>
    <row r="434" spans="2:7" ht="18" x14ac:dyDescent="0.2">
      <c r="B434" s="1" t="s">
        <v>2</v>
      </c>
      <c r="C434" s="1">
        <v>125534984.40000001</v>
      </c>
      <c r="D434" s="1">
        <v>125534984.40000001</v>
      </c>
      <c r="E434" s="1">
        <f>+C434-D434</f>
        <v>0</v>
      </c>
      <c r="F434" s="47" t="s">
        <v>133</v>
      </c>
      <c r="G434" s="1">
        <f>+C432-G433</f>
        <v>0</v>
      </c>
    </row>
    <row r="435" spans="2:7" x14ac:dyDescent="0.2">
      <c r="B435" s="1" t="s">
        <v>3</v>
      </c>
      <c r="C435" s="1">
        <v>4673597.43</v>
      </c>
      <c r="D435" s="1">
        <v>4673597.43</v>
      </c>
      <c r="E435" s="1">
        <f>+C435-D435</f>
        <v>0</v>
      </c>
    </row>
    <row r="436" spans="2:7" x14ac:dyDescent="0.2">
      <c r="G436" s="1" t="s">
        <v>166</v>
      </c>
    </row>
    <row r="437" spans="2:7" x14ac:dyDescent="0.2">
      <c r="G437" s="1">
        <v>85632180.359999999</v>
      </c>
    </row>
    <row r="438" spans="2:7" x14ac:dyDescent="0.2">
      <c r="B438" s="1" t="s">
        <v>152</v>
      </c>
      <c r="C438" s="1">
        <f>C432</f>
        <v>262613783.69999999</v>
      </c>
      <c r="E438" s="16" t="s">
        <v>166</v>
      </c>
      <c r="G438" s="1">
        <v>102350265.89</v>
      </c>
    </row>
    <row r="439" spans="2:7" x14ac:dyDescent="0.2">
      <c r="B439" s="1" t="s">
        <v>153</v>
      </c>
      <c r="C439" s="1">
        <v>7257027405.1999998</v>
      </c>
      <c r="E439" s="1">
        <f>C438</f>
        <v>262613783.69999999</v>
      </c>
      <c r="G439" s="1">
        <f>139703621.88-6.6-27080064.1</f>
        <v>112623551.18000001</v>
      </c>
    </row>
    <row r="440" spans="2:7" x14ac:dyDescent="0.2">
      <c r="B440" s="1" t="s">
        <v>154</v>
      </c>
      <c r="C440" s="3">
        <f>SUM(C438:C439)</f>
        <v>7519641188.8999996</v>
      </c>
      <c r="E440" s="1">
        <v>-6.6</v>
      </c>
      <c r="F440" s="1" t="s">
        <v>170</v>
      </c>
      <c r="G440" s="1">
        <v>2913827.05</v>
      </c>
    </row>
    <row r="441" spans="2:7" x14ac:dyDescent="0.2">
      <c r="B441" s="1" t="s">
        <v>155</v>
      </c>
      <c r="C441" s="1">
        <f>E451</f>
        <v>7519635608.8999977</v>
      </c>
      <c r="E441" s="1">
        <v>-9367730.0999999996</v>
      </c>
      <c r="F441" s="1" t="s">
        <v>133</v>
      </c>
      <c r="G441" s="1">
        <v>9159460.5399999991</v>
      </c>
    </row>
    <row r="442" spans="2:7" x14ac:dyDescent="0.2">
      <c r="C442" s="42">
        <f>+C440-C441</f>
        <v>5580.0000019073486</v>
      </c>
      <c r="D442" s="1">
        <f>+C442/2</f>
        <v>2790.0000009536743</v>
      </c>
      <c r="E442" s="1">
        <v>-10878933.01</v>
      </c>
      <c r="F442" s="1" t="s">
        <v>169</v>
      </c>
      <c r="G442" s="3">
        <f>SUM(G437:G441)</f>
        <v>312679285.02000004</v>
      </c>
    </row>
    <row r="443" spans="2:7" x14ac:dyDescent="0.2">
      <c r="E443" s="1">
        <v>-648100</v>
      </c>
      <c r="F443" s="1" t="s">
        <v>172</v>
      </c>
      <c r="G443" s="1">
        <v>-312679285.01999998</v>
      </c>
    </row>
    <row r="444" spans="2:7" x14ac:dyDescent="0.2">
      <c r="C444" s="1">
        <f>+C442+C443</f>
        <v>5580.0000019073486</v>
      </c>
      <c r="E444" s="3">
        <f>SUM(E439:E443)</f>
        <v>241719013.99000001</v>
      </c>
      <c r="G444" s="1">
        <f>+G442+G443</f>
        <v>0</v>
      </c>
    </row>
    <row r="445" spans="2:7" x14ac:dyDescent="0.2">
      <c r="E445" s="1">
        <v>-241713433.99000001</v>
      </c>
    </row>
    <row r="446" spans="2:7" x14ac:dyDescent="0.2">
      <c r="E446" s="1">
        <f>SUM(E444:E445)</f>
        <v>5580</v>
      </c>
      <c r="F446" s="1" t="s">
        <v>6</v>
      </c>
    </row>
    <row r="447" spans="2:7" x14ac:dyDescent="0.2">
      <c r="F447" s="1" t="s">
        <v>171</v>
      </c>
    </row>
    <row r="448" spans="2:7" x14ac:dyDescent="0.2">
      <c r="E448" s="46">
        <f>+E446-E447</f>
        <v>5580</v>
      </c>
      <c r="F448" s="46" t="s">
        <v>6</v>
      </c>
    </row>
    <row r="449" spans="1:11" x14ac:dyDescent="0.2">
      <c r="C449" s="1" t="s">
        <v>173</v>
      </c>
      <c r="D449" s="1">
        <v>17657926643.77</v>
      </c>
      <c r="E449" s="1">
        <v>25177620863.009998</v>
      </c>
      <c r="F449" s="1" t="s">
        <v>175</v>
      </c>
    </row>
    <row r="450" spans="1:11" x14ac:dyDescent="0.2">
      <c r="D450" s="1">
        <v>-26385.4</v>
      </c>
      <c r="E450" s="1">
        <f>-D452</f>
        <v>-17657985254.110001</v>
      </c>
    </row>
    <row r="451" spans="1:11" x14ac:dyDescent="0.2">
      <c r="D451" s="1">
        <v>84995.74</v>
      </c>
      <c r="E451" s="1">
        <f>SUM(E449:E450)</f>
        <v>7519635608.8999977</v>
      </c>
      <c r="F451" s="1" t="s">
        <v>176</v>
      </c>
    </row>
    <row r="452" spans="1:11" x14ac:dyDescent="0.2">
      <c r="C452" s="1" t="s">
        <v>174</v>
      </c>
      <c r="D452" s="1">
        <f>SUM(D449:D451)</f>
        <v>17657985254.110001</v>
      </c>
    </row>
    <row r="455" spans="1:11" s="6" customFormat="1" x14ac:dyDescent="0.2">
      <c r="A455" s="4"/>
      <c r="B455" s="5">
        <v>40329</v>
      </c>
      <c r="C455" s="4" t="s">
        <v>4</v>
      </c>
      <c r="D455" s="4" t="s">
        <v>5</v>
      </c>
      <c r="E455" s="4" t="s">
        <v>6</v>
      </c>
      <c r="F455" s="4"/>
      <c r="G455" s="4"/>
      <c r="H455" s="102"/>
      <c r="I455" s="44"/>
      <c r="J455" s="4"/>
      <c r="K455" s="4"/>
    </row>
    <row r="456" spans="1:11" ht="18" x14ac:dyDescent="0.2">
      <c r="B456" s="1" t="s">
        <v>0</v>
      </c>
      <c r="C456" s="1">
        <v>309720765.27999997</v>
      </c>
      <c r="D456" s="1">
        <f>309816499.4-95734.12</f>
        <v>309720765.27999997</v>
      </c>
      <c r="E456" s="1">
        <f>+C456-D456</f>
        <v>0</v>
      </c>
      <c r="F456" s="48"/>
      <c r="G456" s="49"/>
    </row>
    <row r="457" spans="1:11" x14ac:dyDescent="0.2">
      <c r="B457" s="1" t="s">
        <v>1</v>
      </c>
      <c r="C457" s="1">
        <v>99416081.870000005</v>
      </c>
      <c r="D457" s="1">
        <v>99416081.871002495</v>
      </c>
      <c r="E457" s="1">
        <f>+C457-D457</f>
        <v>-1.0024905204772949E-3</v>
      </c>
      <c r="F457" s="49"/>
      <c r="G457" s="49"/>
    </row>
    <row r="458" spans="1:11" ht="18" x14ac:dyDescent="0.2">
      <c r="B458" s="1" t="s">
        <v>2</v>
      </c>
      <c r="C458" s="1">
        <v>128617679.81</v>
      </c>
      <c r="D458" s="1">
        <v>128617679.81000084</v>
      </c>
      <c r="E458" s="1">
        <f>+C458-D458</f>
        <v>-8.3446502685546875E-7</v>
      </c>
      <c r="F458" s="50"/>
      <c r="G458" s="49"/>
      <c r="H458" s="104"/>
    </row>
    <row r="459" spans="1:11" x14ac:dyDescent="0.2">
      <c r="B459" s="1" t="s">
        <v>3</v>
      </c>
      <c r="C459" s="1">
        <v>2316425.35</v>
      </c>
      <c r="D459" s="1">
        <v>2316425.35</v>
      </c>
      <c r="E459" s="1">
        <f>+C459-D459</f>
        <v>0</v>
      </c>
    </row>
    <row r="460" spans="1:11" x14ac:dyDescent="0.2">
      <c r="G460" s="1" t="s">
        <v>166</v>
      </c>
    </row>
    <row r="461" spans="1:11" x14ac:dyDescent="0.2">
      <c r="G461" s="1">
        <v>85632180.359999999</v>
      </c>
    </row>
    <row r="462" spans="1:11" x14ac:dyDescent="0.2">
      <c r="B462" s="1" t="s">
        <v>152</v>
      </c>
      <c r="C462" s="1">
        <f>C456</f>
        <v>309720765.27999997</v>
      </c>
      <c r="E462" s="16" t="s">
        <v>166</v>
      </c>
      <c r="G462" s="1">
        <v>102350265.89</v>
      </c>
    </row>
    <row r="463" spans="1:11" x14ac:dyDescent="0.2">
      <c r="B463" s="1" t="s">
        <v>153</v>
      </c>
      <c r="C463" s="1">
        <v>7300902822.0100002</v>
      </c>
      <c r="E463" s="1">
        <f>C462</f>
        <v>309720765.27999997</v>
      </c>
      <c r="G463" s="1">
        <f>139703621.88-6.6-27080064.1</f>
        <v>112623551.18000001</v>
      </c>
    </row>
    <row r="464" spans="1:11" x14ac:dyDescent="0.2">
      <c r="B464" s="1" t="s">
        <v>154</v>
      </c>
      <c r="C464" s="3">
        <f>SUM(C462:C463)</f>
        <v>7610623587.29</v>
      </c>
      <c r="E464" s="1">
        <v>-6.6</v>
      </c>
      <c r="F464" s="1" t="s">
        <v>170</v>
      </c>
      <c r="G464" s="1">
        <v>2913827.05</v>
      </c>
    </row>
    <row r="465" spans="1:11" x14ac:dyDescent="0.2">
      <c r="B465" s="1" t="s">
        <v>155</v>
      </c>
      <c r="C465" s="1">
        <f>E475</f>
        <v>7610623587.2900009</v>
      </c>
      <c r="E465" s="1">
        <v>-14463020.859999999</v>
      </c>
      <c r="F465" s="1" t="s">
        <v>133</v>
      </c>
      <c r="G465" s="1">
        <v>9159460.5399999991</v>
      </c>
    </row>
    <row r="466" spans="1:11" x14ac:dyDescent="0.2">
      <c r="C466" s="42">
        <f>+C464-C465</f>
        <v>0</v>
      </c>
      <c r="D466" s="1">
        <f>+C466/2</f>
        <v>0</v>
      </c>
      <c r="E466" s="1">
        <v>-10783198.890000001</v>
      </c>
      <c r="F466" s="1" t="s">
        <v>169</v>
      </c>
      <c r="G466" s="3">
        <f>SUM(G461:G465)</f>
        <v>312679285.02000004</v>
      </c>
    </row>
    <row r="467" spans="1:11" x14ac:dyDescent="0.2">
      <c r="E467" s="1">
        <v>-324050</v>
      </c>
      <c r="F467" s="1" t="s">
        <v>172</v>
      </c>
      <c r="G467" s="1">
        <v>-312679285.01999998</v>
      </c>
    </row>
    <row r="468" spans="1:11" x14ac:dyDescent="0.2">
      <c r="C468" s="1">
        <f>+C466+C467</f>
        <v>0</v>
      </c>
      <c r="E468" s="3">
        <f>SUM(E463:E467)</f>
        <v>284150488.92999995</v>
      </c>
      <c r="G468" s="1">
        <f>+G466+G467</f>
        <v>0</v>
      </c>
    </row>
    <row r="469" spans="1:11" x14ac:dyDescent="0.2">
      <c r="E469" s="1">
        <v>-284150972.25999999</v>
      </c>
    </row>
    <row r="470" spans="1:11" x14ac:dyDescent="0.2">
      <c r="E470" s="1">
        <f>SUM(E468:E469)</f>
        <v>-483.33000004291534</v>
      </c>
      <c r="F470" s="1" t="s">
        <v>6</v>
      </c>
    </row>
    <row r="471" spans="1:11" x14ac:dyDescent="0.2">
      <c r="F471" s="1" t="s">
        <v>171</v>
      </c>
    </row>
    <row r="472" spans="1:11" x14ac:dyDescent="0.2">
      <c r="E472" s="46">
        <f>+E470-E471</f>
        <v>-483.33000004291534</v>
      </c>
      <c r="F472" s="46" t="s">
        <v>6</v>
      </c>
    </row>
    <row r="473" spans="1:11" x14ac:dyDescent="0.2">
      <c r="C473" s="1" t="s">
        <v>173</v>
      </c>
      <c r="D473" s="1">
        <v>17776773355.07</v>
      </c>
      <c r="E473" s="1">
        <v>25387455552.700001</v>
      </c>
      <c r="F473" s="1" t="s">
        <v>175</v>
      </c>
    </row>
    <row r="474" spans="1:11" x14ac:dyDescent="0.2">
      <c r="D474" s="1">
        <v>-122119.52</v>
      </c>
      <c r="E474" s="1">
        <f>-D476</f>
        <v>-17776831965.41</v>
      </c>
    </row>
    <row r="475" spans="1:11" x14ac:dyDescent="0.2">
      <c r="D475" s="1">
        <v>180729.86</v>
      </c>
      <c r="E475" s="1">
        <f>SUM(E473:E474)</f>
        <v>7610623587.2900009</v>
      </c>
      <c r="F475" s="1" t="s">
        <v>176</v>
      </c>
    </row>
    <row r="476" spans="1:11" x14ac:dyDescent="0.2">
      <c r="C476" s="1" t="s">
        <v>174</v>
      </c>
      <c r="D476" s="1">
        <f>SUM(D473:D475)</f>
        <v>17776831965.41</v>
      </c>
    </row>
    <row r="478" spans="1:11" s="6" customFormat="1" x14ac:dyDescent="0.2">
      <c r="A478" s="4"/>
      <c r="B478" s="5">
        <v>40344</v>
      </c>
      <c r="C478" s="4" t="s">
        <v>4</v>
      </c>
      <c r="D478" s="4" t="s">
        <v>5</v>
      </c>
      <c r="E478" s="4" t="s">
        <v>6</v>
      </c>
      <c r="F478" s="4"/>
      <c r="G478" s="4"/>
      <c r="H478" s="102"/>
      <c r="I478" s="44"/>
      <c r="J478" s="4"/>
      <c r="K478" s="4"/>
    </row>
    <row r="479" spans="1:11" ht="18" x14ac:dyDescent="0.2">
      <c r="B479" s="1" t="s">
        <v>0</v>
      </c>
      <c r="C479" s="1">
        <v>299190448.23000002</v>
      </c>
      <c r="D479" s="1">
        <v>299185608.98000002</v>
      </c>
      <c r="E479" s="1">
        <f>+C479-D479</f>
        <v>4839.25</v>
      </c>
      <c r="F479" s="48"/>
      <c r="G479" s="49"/>
    </row>
    <row r="480" spans="1:11" x14ac:dyDescent="0.2">
      <c r="B480" s="1" t="s">
        <v>1</v>
      </c>
      <c r="C480" s="1">
        <v>105047925.37</v>
      </c>
      <c r="D480" s="1">
        <v>105047925.37</v>
      </c>
      <c r="E480" s="1">
        <f>+C480-D480</f>
        <v>0</v>
      </c>
      <c r="F480" s="49"/>
      <c r="G480" s="49"/>
    </row>
    <row r="481" spans="1:11" ht="18" x14ac:dyDescent="0.2">
      <c r="B481" s="1" t="s">
        <v>2</v>
      </c>
      <c r="C481" s="1">
        <v>158679159.97999999</v>
      </c>
      <c r="D481" s="1">
        <v>158598159.97999999</v>
      </c>
      <c r="E481" s="1">
        <f>+C481-D481</f>
        <v>81000</v>
      </c>
      <c r="F481" s="50"/>
      <c r="G481" s="49"/>
      <c r="H481" s="104"/>
    </row>
    <row r="482" spans="1:11" x14ac:dyDescent="0.2">
      <c r="B482" s="1" t="s">
        <v>3</v>
      </c>
      <c r="C482" s="1">
        <v>3979880.73</v>
      </c>
      <c r="D482" s="1">
        <f>+C482</f>
        <v>3979880.73</v>
      </c>
      <c r="E482" s="1">
        <f>+C482-D482</f>
        <v>0</v>
      </c>
    </row>
    <row r="483" spans="1:11" x14ac:dyDescent="0.2">
      <c r="G483" s="1" t="s">
        <v>166</v>
      </c>
    </row>
    <row r="484" spans="1:11" s="6" customFormat="1" x14ac:dyDescent="0.2">
      <c r="A484" s="4"/>
      <c r="B484" s="5">
        <v>40345</v>
      </c>
      <c r="C484" s="4" t="s">
        <v>4</v>
      </c>
      <c r="D484" s="4" t="s">
        <v>5</v>
      </c>
      <c r="E484" s="4" t="s">
        <v>6</v>
      </c>
      <c r="F484" s="4"/>
      <c r="G484" s="4"/>
      <c r="H484" s="102"/>
      <c r="I484" s="44"/>
      <c r="J484" s="4"/>
      <c r="K484" s="4"/>
    </row>
    <row r="485" spans="1:11" ht="18" x14ac:dyDescent="0.2">
      <c r="B485" s="1" t="s">
        <v>0</v>
      </c>
      <c r="C485" s="1">
        <v>303815401.52999997</v>
      </c>
      <c r="D485" s="1">
        <v>303734401.52999997</v>
      </c>
      <c r="E485" s="1">
        <f>+C485-D485</f>
        <v>81000</v>
      </c>
      <c r="F485" s="48"/>
      <c r="G485" s="49"/>
    </row>
    <row r="486" spans="1:11" x14ac:dyDescent="0.2">
      <c r="B486" s="1" t="s">
        <v>1</v>
      </c>
      <c r="C486" s="1">
        <v>105153141.97</v>
      </c>
      <c r="D486" s="1">
        <v>105153141.97</v>
      </c>
      <c r="E486" s="1">
        <f>+C486-D486</f>
        <v>0</v>
      </c>
      <c r="F486" s="49"/>
      <c r="G486" s="49"/>
    </row>
    <row r="487" spans="1:11" ht="18" x14ac:dyDescent="0.2">
      <c r="B487" s="1" t="s">
        <v>2</v>
      </c>
      <c r="C487" s="1">
        <v>163685123.40000001</v>
      </c>
      <c r="D487" s="1">
        <v>163604123.40000001</v>
      </c>
      <c r="E487" s="1">
        <f>+C487-D487</f>
        <v>81000</v>
      </c>
      <c r="F487" s="50"/>
      <c r="G487" s="49"/>
      <c r="H487" s="104"/>
    </row>
    <row r="488" spans="1:11" x14ac:dyDescent="0.2">
      <c r="B488" s="1" t="s">
        <v>3</v>
      </c>
      <c r="C488" s="1">
        <v>4543702.9800000004</v>
      </c>
      <c r="D488" s="1">
        <v>4543702.9800000004</v>
      </c>
      <c r="E488" s="1">
        <f>+C488-D488</f>
        <v>0</v>
      </c>
    </row>
    <row r="489" spans="1:11" x14ac:dyDescent="0.2">
      <c r="G489" s="1">
        <v>85632180.359999999</v>
      </c>
    </row>
    <row r="490" spans="1:11" x14ac:dyDescent="0.2">
      <c r="B490" s="1" t="s">
        <v>152</v>
      </c>
      <c r="C490" s="1">
        <f>C479</f>
        <v>299190448.23000002</v>
      </c>
      <c r="E490" s="16" t="s">
        <v>166</v>
      </c>
      <c r="G490" s="1">
        <v>102350265.89</v>
      </c>
    </row>
    <row r="491" spans="1:11" x14ac:dyDescent="0.2">
      <c r="B491" s="1" t="s">
        <v>153</v>
      </c>
      <c r="C491" s="1">
        <v>7300902822.0100002</v>
      </c>
      <c r="E491" s="1">
        <f>C490</f>
        <v>299190448.23000002</v>
      </c>
      <c r="G491" s="1">
        <f>139703621.88-6.6-27080064.1</f>
        <v>112623551.18000001</v>
      </c>
    </row>
    <row r="492" spans="1:11" x14ac:dyDescent="0.2">
      <c r="B492" s="1" t="s">
        <v>154</v>
      </c>
      <c r="C492" s="3">
        <f>SUM(C490:C491)</f>
        <v>7600093270.2399998</v>
      </c>
      <c r="E492" s="1">
        <v>-6.6</v>
      </c>
      <c r="F492" s="1" t="s">
        <v>170</v>
      </c>
      <c r="G492" s="1">
        <v>2913827.05</v>
      </c>
    </row>
    <row r="493" spans="1:11" x14ac:dyDescent="0.2">
      <c r="B493" s="1" t="s">
        <v>155</v>
      </c>
      <c r="C493" s="1">
        <f>E503</f>
        <v>0</v>
      </c>
      <c r="E493" s="1">
        <v>-14463020.859999999</v>
      </c>
      <c r="F493" s="1" t="s">
        <v>133</v>
      </c>
      <c r="G493" s="1">
        <v>9159460.5399999991</v>
      </c>
    </row>
    <row r="494" spans="1:11" x14ac:dyDescent="0.2">
      <c r="C494" s="42">
        <f>+C492-C493</f>
        <v>7600093270.2399998</v>
      </c>
      <c r="D494" s="1">
        <f>+C494/2</f>
        <v>3800046635.1199999</v>
      </c>
      <c r="E494" s="1">
        <v>-10783198.890000001</v>
      </c>
      <c r="F494" s="1" t="s">
        <v>169</v>
      </c>
      <c r="G494" s="3">
        <f>SUM(G489:G493)</f>
        <v>312679285.02000004</v>
      </c>
    </row>
    <row r="495" spans="1:11" x14ac:dyDescent="0.2">
      <c r="E495" s="1">
        <v>-324050</v>
      </c>
      <c r="F495" s="1" t="s">
        <v>172</v>
      </c>
      <c r="G495" s="1">
        <v>-312679285.01999998</v>
      </c>
    </row>
    <row r="496" spans="1:11" x14ac:dyDescent="0.2">
      <c r="C496" s="1">
        <f>+C494+C495</f>
        <v>7600093270.2399998</v>
      </c>
      <c r="E496" s="3">
        <f>SUM(E491:E495)</f>
        <v>273620171.88</v>
      </c>
      <c r="G496" s="1">
        <f>+G494+G495</f>
        <v>0</v>
      </c>
    </row>
    <row r="497" spans="1:11" x14ac:dyDescent="0.2">
      <c r="E497" s="1">
        <v>-284150972.25999999</v>
      </c>
    </row>
    <row r="498" spans="1:11" x14ac:dyDescent="0.2">
      <c r="E498" s="1">
        <f>SUM(E496:E497)</f>
        <v>-10530800.379999995</v>
      </c>
      <c r="F498" s="1" t="s">
        <v>6</v>
      </c>
    </row>
    <row r="499" spans="1:11" s="6" customFormat="1" x14ac:dyDescent="0.2">
      <c r="A499" s="4"/>
      <c r="B499" s="5">
        <v>40351</v>
      </c>
      <c r="C499" s="4" t="s">
        <v>4</v>
      </c>
      <c r="D499" s="4" t="s">
        <v>5</v>
      </c>
      <c r="E499" s="4" t="s">
        <v>6</v>
      </c>
      <c r="F499" s="4"/>
      <c r="G499" s="4"/>
      <c r="H499" s="102"/>
      <c r="I499" s="44"/>
      <c r="J499" s="4"/>
      <c r="K499" s="4"/>
    </row>
    <row r="500" spans="1:11" ht="18" x14ac:dyDescent="0.2">
      <c r="B500" s="1" t="s">
        <v>0</v>
      </c>
      <c r="C500" s="1">
        <v>259638907.28999999</v>
      </c>
      <c r="D500" s="1">
        <v>259639220.83000001</v>
      </c>
      <c r="E500" s="1">
        <f>+C500-D500</f>
        <v>-313.54000002145767</v>
      </c>
      <c r="F500" s="48"/>
      <c r="G500" s="49"/>
    </row>
    <row r="501" spans="1:11" x14ac:dyDescent="0.2">
      <c r="B501" s="1" t="s">
        <v>1</v>
      </c>
      <c r="C501" s="1">
        <v>105042911.17</v>
      </c>
      <c r="D501" s="1">
        <v>105042911.17</v>
      </c>
      <c r="E501" s="1">
        <f>+C501-D501</f>
        <v>0</v>
      </c>
      <c r="F501" s="49"/>
      <c r="G501" s="49"/>
    </row>
    <row r="502" spans="1:11" ht="18" x14ac:dyDescent="0.2">
      <c r="B502" s="1" t="s">
        <v>2</v>
      </c>
      <c r="C502" s="1">
        <v>127238604.01000001</v>
      </c>
      <c r="D502" s="1">
        <v>127238604.01000001</v>
      </c>
      <c r="E502" s="1">
        <f>+C502-D502</f>
        <v>0</v>
      </c>
      <c r="F502" s="50"/>
      <c r="G502" s="49"/>
      <c r="H502" s="104"/>
    </row>
    <row r="503" spans="1:11" x14ac:dyDescent="0.2">
      <c r="B503" s="1" t="s">
        <v>3</v>
      </c>
      <c r="C503" s="1">
        <v>0</v>
      </c>
      <c r="D503" s="1">
        <v>0</v>
      </c>
      <c r="E503" s="1">
        <f>+C503-D503</f>
        <v>0</v>
      </c>
    </row>
    <row r="504" spans="1:11" x14ac:dyDescent="0.2">
      <c r="G504" s="1">
        <v>85632180.359999999</v>
      </c>
    </row>
    <row r="505" spans="1:11" x14ac:dyDescent="0.2">
      <c r="B505" s="1" t="s">
        <v>152</v>
      </c>
      <c r="C505" s="1">
        <f>C494</f>
        <v>7600093270.2399998</v>
      </c>
      <c r="E505" s="16" t="s">
        <v>166</v>
      </c>
      <c r="G505" s="1">
        <v>102350265.89</v>
      </c>
    </row>
    <row r="506" spans="1:11" x14ac:dyDescent="0.2">
      <c r="B506" s="1" t="s">
        <v>153</v>
      </c>
      <c r="C506" s="1">
        <v>7300902822.0100002</v>
      </c>
      <c r="E506" s="1">
        <f>C505</f>
        <v>7600093270.2399998</v>
      </c>
      <c r="G506" s="1">
        <f>139703621.88-6.6-27080064.1</f>
        <v>112623551.18000001</v>
      </c>
    </row>
    <row r="507" spans="1:11" x14ac:dyDescent="0.2">
      <c r="B507" s="1" t="s">
        <v>154</v>
      </c>
      <c r="C507" s="3">
        <f>SUM(C505:C506)</f>
        <v>14900996092.25</v>
      </c>
      <c r="E507" s="1">
        <v>-6.6</v>
      </c>
      <c r="F507" s="1" t="s">
        <v>170</v>
      </c>
      <c r="G507" s="1">
        <v>2913827.05</v>
      </c>
    </row>
    <row r="508" spans="1:11" x14ac:dyDescent="0.2">
      <c r="B508" s="1" t="s">
        <v>155</v>
      </c>
      <c r="C508" s="1">
        <f>E518</f>
        <v>7610623587.2900009</v>
      </c>
      <c r="E508" s="1">
        <v>-14463020.859999999</v>
      </c>
      <c r="F508" s="1" t="s">
        <v>133</v>
      </c>
      <c r="G508" s="1">
        <v>9159460.5399999991</v>
      </c>
    </row>
    <row r="509" spans="1:11" x14ac:dyDescent="0.2">
      <c r="C509" s="42">
        <f>+C507-C508</f>
        <v>7290372504.9599991</v>
      </c>
      <c r="D509" s="1">
        <f>+C509/2</f>
        <v>3645186252.4799995</v>
      </c>
      <c r="E509" s="1">
        <v>-10783198.890000001</v>
      </c>
      <c r="F509" s="1" t="s">
        <v>169</v>
      </c>
      <c r="G509" s="3">
        <f>SUM(G504:G508)</f>
        <v>312679285.02000004</v>
      </c>
    </row>
    <row r="510" spans="1:11" x14ac:dyDescent="0.2">
      <c r="E510" s="1">
        <v>-324050</v>
      </c>
      <c r="F510" s="1" t="s">
        <v>172</v>
      </c>
      <c r="G510" s="1">
        <v>-312679285.01999998</v>
      </c>
    </row>
    <row r="511" spans="1:11" x14ac:dyDescent="0.2">
      <c r="C511" s="1">
        <f>+C509+C510</f>
        <v>7290372504.9599991</v>
      </c>
      <c r="E511" s="3">
        <f>SUM(E506:E510)</f>
        <v>7574522993.8899994</v>
      </c>
      <c r="G511" s="1">
        <f>+G509+G510</f>
        <v>0</v>
      </c>
    </row>
    <row r="512" spans="1:11" x14ac:dyDescent="0.2">
      <c r="E512" s="1">
        <v>-284150972.25999999</v>
      </c>
    </row>
    <row r="513" spans="1:11" x14ac:dyDescent="0.2">
      <c r="E513" s="1">
        <f>SUM(E511:E512)</f>
        <v>7290372021.6299992</v>
      </c>
      <c r="F513" s="1" t="s">
        <v>6</v>
      </c>
    </row>
    <row r="514" spans="1:11" x14ac:dyDescent="0.2">
      <c r="F514" s="1" t="s">
        <v>171</v>
      </c>
    </row>
    <row r="515" spans="1:11" x14ac:dyDescent="0.2">
      <c r="E515" s="46">
        <f>+E513-E514</f>
        <v>7290372021.6299992</v>
      </c>
      <c r="F515" s="46" t="s">
        <v>6</v>
      </c>
    </row>
    <row r="516" spans="1:11" x14ac:dyDescent="0.2">
      <c r="C516" s="1" t="s">
        <v>173</v>
      </c>
      <c r="D516" s="1">
        <v>17776773355.07</v>
      </c>
      <c r="E516" s="1">
        <v>25387455552.700001</v>
      </c>
      <c r="F516" s="1" t="s">
        <v>175</v>
      </c>
    </row>
    <row r="517" spans="1:11" x14ac:dyDescent="0.2">
      <c r="D517" s="1">
        <v>-122119.52</v>
      </c>
      <c r="E517" s="1">
        <f>-D519</f>
        <v>-17776831965.41</v>
      </c>
    </row>
    <row r="518" spans="1:11" x14ac:dyDescent="0.2">
      <c r="D518" s="1">
        <v>180729.86</v>
      </c>
      <c r="E518" s="1">
        <f>SUM(E516:E517)</f>
        <v>7610623587.2900009</v>
      </c>
      <c r="F518" s="1" t="s">
        <v>176</v>
      </c>
    </row>
    <row r="519" spans="1:11" x14ac:dyDescent="0.2">
      <c r="C519" s="1" t="s">
        <v>174</v>
      </c>
      <c r="D519" s="1">
        <f>SUM(D516:D518)</f>
        <v>17776831965.41</v>
      </c>
    </row>
    <row r="520" spans="1:11" x14ac:dyDescent="0.2">
      <c r="C520" s="1">
        <v>100156.25</v>
      </c>
      <c r="D520" s="1">
        <f>+D519+C520</f>
        <v>17776932121.66</v>
      </c>
    </row>
    <row r="523" spans="1:11" s="6" customFormat="1" x14ac:dyDescent="0.2">
      <c r="A523" s="4"/>
      <c r="B523" s="5">
        <v>40353</v>
      </c>
      <c r="C523" s="4" t="s">
        <v>4</v>
      </c>
      <c r="D523" s="4" t="s">
        <v>5</v>
      </c>
      <c r="E523" s="4" t="s">
        <v>6</v>
      </c>
      <c r="F523" s="4"/>
      <c r="G523" s="4"/>
      <c r="H523" s="102"/>
      <c r="I523" s="44"/>
      <c r="J523" s="4"/>
      <c r="K523" s="4"/>
    </row>
    <row r="524" spans="1:11" ht="18" x14ac:dyDescent="0.2">
      <c r="B524" s="1" t="s">
        <v>0</v>
      </c>
      <c r="C524" s="1">
        <v>195295422.72999999</v>
      </c>
      <c r="D524" s="1">
        <v>195295422.72999999</v>
      </c>
      <c r="E524" s="1">
        <f>+C524-D524</f>
        <v>0</v>
      </c>
      <c r="F524" s="48"/>
      <c r="G524" s="49"/>
    </row>
    <row r="525" spans="1:11" ht="18" x14ac:dyDescent="0.2">
      <c r="B525" s="1" t="s">
        <v>1</v>
      </c>
      <c r="C525" s="1">
        <v>105127506.79000001</v>
      </c>
      <c r="D525" s="1">
        <v>105127506.79000001</v>
      </c>
      <c r="E525" s="1">
        <f>+C525-D525</f>
        <v>0</v>
      </c>
      <c r="F525" s="48"/>
      <c r="G525" s="49"/>
    </row>
    <row r="526" spans="1:11" x14ac:dyDescent="0.2">
      <c r="B526" s="1" t="s">
        <v>2</v>
      </c>
      <c r="C526" s="1">
        <v>62328699.149999999</v>
      </c>
      <c r="D526" s="1">
        <v>62328699.149999999</v>
      </c>
      <c r="E526" s="1">
        <f>+C526-D526</f>
        <v>0</v>
      </c>
      <c r="F526" s="49"/>
      <c r="G526" s="49"/>
      <c r="H526" s="105"/>
    </row>
    <row r="527" spans="1:11" ht="18" x14ac:dyDescent="0.2">
      <c r="B527" s="1" t="s">
        <v>3</v>
      </c>
      <c r="C527" s="1">
        <v>847637.2</v>
      </c>
      <c r="D527" s="1">
        <v>847637.2</v>
      </c>
      <c r="E527" s="1">
        <f>+C527-D527</f>
        <v>0</v>
      </c>
      <c r="F527" s="48"/>
    </row>
    <row r="528" spans="1:11" x14ac:dyDescent="0.2">
      <c r="G528" s="1">
        <v>85632180.359999999</v>
      </c>
    </row>
    <row r="529" spans="2:7" x14ac:dyDescent="0.2">
      <c r="B529" s="1" t="s">
        <v>152</v>
      </c>
      <c r="C529" s="1">
        <f>C524</f>
        <v>195295422.72999999</v>
      </c>
      <c r="E529" s="16" t="s">
        <v>166</v>
      </c>
      <c r="G529" s="1">
        <v>102350265.89</v>
      </c>
    </row>
    <row r="530" spans="2:7" x14ac:dyDescent="0.2">
      <c r="B530" s="1" t="s">
        <v>153</v>
      </c>
      <c r="C530" s="1">
        <v>7335802665.7600002</v>
      </c>
      <c r="E530" s="1">
        <f>C529</f>
        <v>195295422.72999999</v>
      </c>
      <c r="G530" s="1">
        <f>139703621.88-6.6-27080064.1</f>
        <v>112623551.18000001</v>
      </c>
    </row>
    <row r="531" spans="2:7" x14ac:dyDescent="0.2">
      <c r="B531" s="1" t="s">
        <v>154</v>
      </c>
      <c r="C531" s="3">
        <f>SUM(C529:C530)</f>
        <v>7531098088.4899998</v>
      </c>
      <c r="E531" s="1">
        <v>-6.6</v>
      </c>
      <c r="F531" s="1" t="s">
        <v>170</v>
      </c>
      <c r="G531" s="1">
        <v>2913827.05</v>
      </c>
    </row>
    <row r="532" spans="2:7" x14ac:dyDescent="0.2">
      <c r="B532" s="1" t="s">
        <v>155</v>
      </c>
      <c r="C532" s="1">
        <v>7531156698.8299999</v>
      </c>
      <c r="E532" s="1">
        <v>-11395022.33</v>
      </c>
      <c r="F532" s="1" t="s">
        <v>133</v>
      </c>
      <c r="G532" s="1">
        <v>9159460.5399999991</v>
      </c>
    </row>
    <row r="533" spans="2:7" x14ac:dyDescent="0.2">
      <c r="C533" s="42">
        <f>+C531-C532</f>
        <v>-58610.340000152588</v>
      </c>
      <c r="D533" s="1">
        <f>+C533/2</f>
        <v>-29305.170000076294</v>
      </c>
      <c r="E533" s="1">
        <v>-10706724.6</v>
      </c>
      <c r="F533" s="1" t="s">
        <v>169</v>
      </c>
      <c r="G533" s="3">
        <f>SUM(G528:G532)</f>
        <v>312679285.02000004</v>
      </c>
    </row>
    <row r="534" spans="2:7" x14ac:dyDescent="0.2">
      <c r="E534" s="1">
        <v>-162000</v>
      </c>
      <c r="F534" s="1" t="s">
        <v>172</v>
      </c>
      <c r="G534" s="1">
        <v>-312679285.01999998</v>
      </c>
    </row>
    <row r="535" spans="2:7" x14ac:dyDescent="0.2">
      <c r="C535" s="1">
        <f>+C533+C534</f>
        <v>-58610.340000152588</v>
      </c>
      <c r="E535" s="3">
        <f>SUM(E530:E534)</f>
        <v>173031669.19999999</v>
      </c>
      <c r="G535" s="1">
        <f>+G533+G534</f>
        <v>0</v>
      </c>
    </row>
    <row r="537" spans="2:7" x14ac:dyDescent="0.2">
      <c r="E537" s="1">
        <f>SUM(E535:E536)</f>
        <v>173031669.19999999</v>
      </c>
      <c r="F537" s="1" t="s">
        <v>6</v>
      </c>
    </row>
    <row r="538" spans="2:7" x14ac:dyDescent="0.2">
      <c r="F538" s="1" t="s">
        <v>171</v>
      </c>
    </row>
    <row r="539" spans="2:7" x14ac:dyDescent="0.2">
      <c r="E539" s="46">
        <f>+E537-E538</f>
        <v>173031669.19999999</v>
      </c>
      <c r="F539" s="46" t="s">
        <v>6</v>
      </c>
    </row>
    <row r="540" spans="2:7" x14ac:dyDescent="0.2">
      <c r="C540" s="1" t="s">
        <v>173</v>
      </c>
      <c r="D540" s="1">
        <v>21369432299.080002</v>
      </c>
      <c r="E540" s="1">
        <v>28900588997.91</v>
      </c>
      <c r="F540" s="1" t="s">
        <v>175</v>
      </c>
    </row>
    <row r="541" spans="2:7" x14ac:dyDescent="0.2">
      <c r="B541" s="142" t="s">
        <v>177</v>
      </c>
      <c r="C541" s="142"/>
      <c r="D541" s="1">
        <v>-198593.81</v>
      </c>
      <c r="E541" s="1">
        <f>-D543</f>
        <v>-21369490909.420002</v>
      </c>
    </row>
    <row r="542" spans="2:7" x14ac:dyDescent="0.2">
      <c r="B542" s="142" t="s">
        <v>178</v>
      </c>
      <c r="C542" s="142"/>
      <c r="D542" s="1">
        <v>257204.15</v>
      </c>
      <c r="E542" s="1">
        <f>SUM(E540:E541)</f>
        <v>7531098088.4899979</v>
      </c>
      <c r="F542" s="1" t="s">
        <v>176</v>
      </c>
    </row>
    <row r="543" spans="2:7" x14ac:dyDescent="0.2">
      <c r="C543" s="1" t="s">
        <v>174</v>
      </c>
      <c r="D543" s="1">
        <f>SUM(D540:D542)</f>
        <v>21369490909.420002</v>
      </c>
      <c r="E543" s="1">
        <f>-C531</f>
        <v>-7531098088.4899998</v>
      </c>
      <c r="F543" s="1" t="s">
        <v>179</v>
      </c>
    </row>
    <row r="544" spans="2:7" x14ac:dyDescent="0.2">
      <c r="E544" s="1">
        <f>SUM(E542:E543)</f>
        <v>0</v>
      </c>
    </row>
    <row r="547" spans="1:11" s="6" customFormat="1" x14ac:dyDescent="0.2">
      <c r="A547" s="4"/>
      <c r="B547" s="5">
        <v>40357</v>
      </c>
      <c r="C547" s="4" t="s">
        <v>4</v>
      </c>
      <c r="D547" s="4" t="s">
        <v>5</v>
      </c>
      <c r="E547" s="4" t="s">
        <v>6</v>
      </c>
      <c r="F547" s="4"/>
      <c r="G547" s="4"/>
      <c r="H547" s="102"/>
      <c r="I547" s="44"/>
      <c r="J547" s="4"/>
      <c r="K547" s="4"/>
    </row>
    <row r="548" spans="1:11" ht="18" x14ac:dyDescent="0.2">
      <c r="B548" s="1" t="s">
        <v>0</v>
      </c>
      <c r="C548" s="1">
        <v>226870075.94999999</v>
      </c>
      <c r="D548" s="1">
        <v>221642176.30000001</v>
      </c>
      <c r="E548" s="1">
        <f>+C548-D548</f>
        <v>5227899.6499999762</v>
      </c>
      <c r="F548" s="48">
        <f>+E548-E550</f>
        <v>1239.9999999776483</v>
      </c>
      <c r="G548" s="49"/>
    </row>
    <row r="549" spans="1:11" ht="18" x14ac:dyDescent="0.2">
      <c r="B549" s="1" t="s">
        <v>1</v>
      </c>
      <c r="C549" s="1">
        <v>105282500.28</v>
      </c>
      <c r="D549" s="1">
        <v>105282500.28</v>
      </c>
      <c r="E549" s="1">
        <f>+C549-D549</f>
        <v>0</v>
      </c>
      <c r="F549" s="48"/>
      <c r="G549" s="49"/>
    </row>
    <row r="550" spans="1:11" x14ac:dyDescent="0.2">
      <c r="B550" s="1" t="s">
        <v>2</v>
      </c>
      <c r="C550" s="1">
        <v>72089436.909999996</v>
      </c>
      <c r="D550" s="1">
        <v>66862777.259999998</v>
      </c>
      <c r="E550" s="1">
        <f>+C550-D550</f>
        <v>5226659.6499999985</v>
      </c>
      <c r="F550" s="49"/>
      <c r="G550" s="49"/>
      <c r="H550" s="105"/>
    </row>
    <row r="551" spans="1:11" ht="18" x14ac:dyDescent="0.2">
      <c r="B551" s="1" t="s">
        <v>3</v>
      </c>
      <c r="C551" s="1">
        <v>1369969.17</v>
      </c>
      <c r="D551" s="1">
        <v>1369969.17</v>
      </c>
      <c r="E551" s="1">
        <f>+C551-D551</f>
        <v>0</v>
      </c>
      <c r="F551" s="48"/>
    </row>
    <row r="552" spans="1:11" x14ac:dyDescent="0.2">
      <c r="G552" s="1">
        <v>85632180.359999999</v>
      </c>
    </row>
    <row r="553" spans="1:11" x14ac:dyDescent="0.2">
      <c r="B553" s="1" t="s">
        <v>152</v>
      </c>
      <c r="C553" s="1">
        <f>C548</f>
        <v>226870075.94999999</v>
      </c>
      <c r="E553" s="16" t="s">
        <v>166</v>
      </c>
      <c r="G553" s="1">
        <v>102350265.89</v>
      </c>
    </row>
    <row r="554" spans="1:11" x14ac:dyDescent="0.2">
      <c r="B554" s="1" t="s">
        <v>153</v>
      </c>
      <c r="C554" s="1">
        <v>7335802665.7600002</v>
      </c>
      <c r="E554" s="1">
        <f>C553</f>
        <v>226870075.94999999</v>
      </c>
      <c r="G554" s="1">
        <f>139703621.88-6.6-27080064.1</f>
        <v>112623551.18000001</v>
      </c>
    </row>
    <row r="555" spans="1:11" x14ac:dyDescent="0.2">
      <c r="B555" s="1" t="s">
        <v>154</v>
      </c>
      <c r="C555" s="3">
        <f>SUM(C553:C554)</f>
        <v>7562672741.71</v>
      </c>
      <c r="E555" s="1">
        <v>-6.6</v>
      </c>
      <c r="F555" s="1" t="s">
        <v>170</v>
      </c>
      <c r="G555" s="1">
        <v>2913827.05</v>
      </c>
    </row>
    <row r="556" spans="1:11" x14ac:dyDescent="0.2">
      <c r="B556" s="1" t="s">
        <v>155</v>
      </c>
      <c r="C556" s="1">
        <v>7531156698.8299999</v>
      </c>
      <c r="E556" s="1">
        <v>-11395022.33</v>
      </c>
      <c r="F556" s="1" t="s">
        <v>133</v>
      </c>
      <c r="G556" s="1">
        <v>9159460.5399999991</v>
      </c>
    </row>
    <row r="557" spans="1:11" x14ac:dyDescent="0.2">
      <c r="C557" s="42">
        <f>+C555-C556</f>
        <v>31516042.880000114</v>
      </c>
      <c r="D557" s="1">
        <f>+C557/2</f>
        <v>15758021.440000057</v>
      </c>
      <c r="E557" s="1">
        <v>-10706724.6</v>
      </c>
      <c r="F557" s="1" t="s">
        <v>169</v>
      </c>
      <c r="G557" s="3">
        <f>SUM(G552:G556)</f>
        <v>312679285.02000004</v>
      </c>
    </row>
    <row r="558" spans="1:11" x14ac:dyDescent="0.2">
      <c r="E558" s="1">
        <v>-162000</v>
      </c>
      <c r="F558" s="1" t="s">
        <v>172</v>
      </c>
      <c r="G558" s="1">
        <v>-312679285.01999998</v>
      </c>
    </row>
    <row r="559" spans="1:11" x14ac:dyDescent="0.2">
      <c r="C559" s="1">
        <f>+C557+C558</f>
        <v>31516042.880000114</v>
      </c>
      <c r="E559" s="3">
        <f>SUM(E554:E558)</f>
        <v>204606322.41999999</v>
      </c>
      <c r="G559" s="1">
        <f>+G557+G558</f>
        <v>0</v>
      </c>
    </row>
    <row r="561" spans="1:11" x14ac:dyDescent="0.2">
      <c r="E561" s="1">
        <f>SUM(E559:E560)</f>
        <v>204606322.41999999</v>
      </c>
      <c r="F561" s="1" t="s">
        <v>6</v>
      </c>
    </row>
    <row r="562" spans="1:11" x14ac:dyDescent="0.2">
      <c r="F562" s="1" t="s">
        <v>171</v>
      </c>
    </row>
    <row r="563" spans="1:11" x14ac:dyDescent="0.2">
      <c r="E563" s="46">
        <f>+E561-E562</f>
        <v>204606322.41999999</v>
      </c>
      <c r="F563" s="46" t="s">
        <v>6</v>
      </c>
    </row>
    <row r="564" spans="1:11" x14ac:dyDescent="0.2">
      <c r="C564" s="1" t="s">
        <v>173</v>
      </c>
      <c r="D564" s="1">
        <v>21369432299.080002</v>
      </c>
      <c r="E564" s="1">
        <v>28900588997.91</v>
      </c>
      <c r="F564" s="1" t="s">
        <v>175</v>
      </c>
    </row>
    <row r="565" spans="1:11" x14ac:dyDescent="0.2">
      <c r="B565" s="142" t="s">
        <v>177</v>
      </c>
      <c r="C565" s="142"/>
      <c r="D565" s="1">
        <v>-198593.81</v>
      </c>
      <c r="E565" s="1">
        <f>-D567</f>
        <v>-21369490909.420002</v>
      </c>
    </row>
    <row r="566" spans="1:11" x14ac:dyDescent="0.2">
      <c r="B566" s="142" t="s">
        <v>178</v>
      </c>
      <c r="C566" s="142"/>
      <c r="D566" s="1">
        <v>257204.15</v>
      </c>
      <c r="E566" s="1">
        <f>SUM(E564:E565)</f>
        <v>7531098088.4899979</v>
      </c>
      <c r="F566" s="1" t="s">
        <v>176</v>
      </c>
    </row>
    <row r="567" spans="1:11" x14ac:dyDescent="0.2">
      <c r="C567" s="1" t="s">
        <v>174</v>
      </c>
      <c r="D567" s="1">
        <f>SUM(D564:D566)</f>
        <v>21369490909.420002</v>
      </c>
      <c r="E567" s="1">
        <f>-C555</f>
        <v>-7562672741.71</v>
      </c>
      <c r="F567" s="1" t="s">
        <v>179</v>
      </c>
    </row>
    <row r="568" spans="1:11" x14ac:dyDescent="0.2">
      <c r="E568" s="1">
        <f>SUM(E566:E567)</f>
        <v>-31574653.220002174</v>
      </c>
    </row>
    <row r="571" spans="1:11" s="6" customFormat="1" x14ac:dyDescent="0.2">
      <c r="A571" s="4"/>
      <c r="B571" s="5">
        <v>40359</v>
      </c>
      <c r="C571" s="4" t="s">
        <v>4</v>
      </c>
      <c r="D571" s="4" t="s">
        <v>5</v>
      </c>
      <c r="E571" s="4" t="s">
        <v>6</v>
      </c>
      <c r="F571" s="4"/>
      <c r="G571" s="4"/>
      <c r="H571" s="102"/>
      <c r="I571" s="44"/>
      <c r="J571" s="4"/>
      <c r="K571" s="4"/>
    </row>
    <row r="572" spans="1:11" ht="18" x14ac:dyDescent="0.2">
      <c r="B572" s="1" t="s">
        <v>0</v>
      </c>
      <c r="C572" s="1">
        <v>284832782.73000002</v>
      </c>
      <c r="D572" s="1">
        <v>284832782.73000002</v>
      </c>
      <c r="E572" s="1">
        <f>+C572-D572</f>
        <v>0</v>
      </c>
      <c r="F572" s="48">
        <f>+E572-E574</f>
        <v>0</v>
      </c>
      <c r="G572" s="49"/>
    </row>
    <row r="573" spans="1:11" ht="18" x14ac:dyDescent="0.2">
      <c r="B573" s="1" t="s">
        <v>1</v>
      </c>
      <c r="C573" s="1">
        <v>105520110.02</v>
      </c>
      <c r="D573" s="1">
        <v>105520110.02</v>
      </c>
      <c r="E573" s="1">
        <f>+C573-D573</f>
        <v>0</v>
      </c>
      <c r="F573" s="48"/>
      <c r="G573" s="49"/>
    </row>
    <row r="574" spans="1:11" x14ac:dyDescent="0.2">
      <c r="B574" s="1" t="s">
        <v>2</v>
      </c>
      <c r="C574" s="1">
        <v>98482639.549999997</v>
      </c>
      <c r="D574" s="1">
        <v>98482639.549999997</v>
      </c>
      <c r="E574" s="1">
        <f>+C574-D574</f>
        <v>0</v>
      </c>
      <c r="F574" s="49"/>
      <c r="G574" s="49"/>
      <c r="H574" s="105"/>
    </row>
    <row r="575" spans="1:11" ht="18" x14ac:dyDescent="0.2">
      <c r="B575" s="1" t="s">
        <v>3</v>
      </c>
      <c r="C575" s="1">
        <v>4105164.08</v>
      </c>
      <c r="D575" s="1">
        <v>4105164.08</v>
      </c>
      <c r="E575" s="1">
        <f>+C575-D575</f>
        <v>0</v>
      </c>
      <c r="F575" s="48"/>
    </row>
    <row r="576" spans="1:11" x14ac:dyDescent="0.2">
      <c r="G576" s="1">
        <v>85632180.359999999</v>
      </c>
    </row>
    <row r="577" spans="2:7" x14ac:dyDescent="0.2">
      <c r="B577" s="1" t="s">
        <v>152</v>
      </c>
      <c r="C577" s="1">
        <f>C572</f>
        <v>284832782.73000002</v>
      </c>
      <c r="E577" s="16" t="s">
        <v>166</v>
      </c>
      <c r="G577" s="1">
        <v>102350265.89</v>
      </c>
    </row>
    <row r="578" spans="2:7" x14ac:dyDescent="0.2">
      <c r="B578" s="1" t="s">
        <v>153</v>
      </c>
      <c r="C578" s="1">
        <v>7359821647.5200005</v>
      </c>
      <c r="E578" s="1">
        <f>C577</f>
        <v>284832782.73000002</v>
      </c>
      <c r="G578" s="1">
        <f>139703621.88-6.6-27080064.1</f>
        <v>112623551.18000001</v>
      </c>
    </row>
    <row r="579" spans="2:7" x14ac:dyDescent="0.2">
      <c r="B579" s="1" t="s">
        <v>154</v>
      </c>
      <c r="C579" s="3">
        <f>SUM(C577:C578)</f>
        <v>7644654430.25</v>
      </c>
      <c r="E579" s="1">
        <v>-6.6</v>
      </c>
      <c r="F579" s="1" t="s">
        <v>170</v>
      </c>
      <c r="G579" s="1">
        <v>2913827.05</v>
      </c>
    </row>
    <row r="580" spans="2:7" x14ac:dyDescent="0.2">
      <c r="B580" s="1" t="s">
        <v>155</v>
      </c>
      <c r="C580" s="1">
        <v>7644653190.25</v>
      </c>
      <c r="E580" s="1">
        <v>-16621681.98</v>
      </c>
      <c r="F580" s="1" t="s">
        <v>133</v>
      </c>
      <c r="G580" s="1">
        <v>9159460.5399999991</v>
      </c>
    </row>
    <row r="581" spans="2:7" x14ac:dyDescent="0.2">
      <c r="C581" s="42">
        <f>+C579-C580</f>
        <v>1240</v>
      </c>
      <c r="D581" s="1" t="s">
        <v>156</v>
      </c>
      <c r="E581" s="1">
        <v>-10706724.6</v>
      </c>
      <c r="F581" s="1" t="s">
        <v>169</v>
      </c>
      <c r="G581" s="3">
        <f>SUM(G576:G580)</f>
        <v>312679285.02000004</v>
      </c>
    </row>
    <row r="582" spans="2:7" x14ac:dyDescent="0.2">
      <c r="E582" s="1">
        <v>-162000</v>
      </c>
      <c r="F582" s="1" t="s">
        <v>172</v>
      </c>
      <c r="G582" s="1">
        <v>-312679285.01999998</v>
      </c>
    </row>
    <row r="583" spans="2:7" x14ac:dyDescent="0.2">
      <c r="C583" s="1">
        <f>+C581+C582</f>
        <v>1240</v>
      </c>
      <c r="E583" s="3">
        <f>SUM(E578:E582)</f>
        <v>257342369.55000001</v>
      </c>
      <c r="G583" s="1">
        <f>+G581+G582</f>
        <v>0</v>
      </c>
    </row>
    <row r="584" spans="2:7" x14ac:dyDescent="0.2">
      <c r="E584" s="1">
        <v>-257341129.55000001</v>
      </c>
    </row>
    <row r="585" spans="2:7" x14ac:dyDescent="0.2">
      <c r="E585" s="1">
        <f>SUM(E583:E584)</f>
        <v>1240</v>
      </c>
      <c r="F585" s="1" t="s">
        <v>6</v>
      </c>
    </row>
    <row r="586" spans="2:7" x14ac:dyDescent="0.2">
      <c r="F586" s="1" t="s">
        <v>171</v>
      </c>
    </row>
    <row r="587" spans="2:7" x14ac:dyDescent="0.2">
      <c r="E587" s="46">
        <f>+E585-E586</f>
        <v>1240</v>
      </c>
      <c r="F587" s="46" t="s">
        <v>6</v>
      </c>
    </row>
    <row r="588" spans="2:7" x14ac:dyDescent="0.2">
      <c r="C588" s="1" t="s">
        <v>173</v>
      </c>
      <c r="D588" s="1">
        <v>21369432299.080002</v>
      </c>
      <c r="E588" s="1">
        <v>28900588997.91</v>
      </c>
      <c r="F588" s="1" t="s">
        <v>175</v>
      </c>
    </row>
    <row r="589" spans="2:7" x14ac:dyDescent="0.2">
      <c r="B589" s="142" t="s">
        <v>177</v>
      </c>
      <c r="C589" s="142"/>
      <c r="D589" s="1">
        <v>-198593.81</v>
      </c>
      <c r="E589" s="1">
        <f>-D591</f>
        <v>-21369490909.420002</v>
      </c>
    </row>
    <row r="590" spans="2:7" x14ac:dyDescent="0.2">
      <c r="B590" s="142" t="s">
        <v>178</v>
      </c>
      <c r="C590" s="142"/>
      <c r="D590" s="1">
        <v>257204.15</v>
      </c>
      <c r="E590" s="1">
        <f>SUM(E588:E589)</f>
        <v>7531098088.4899979</v>
      </c>
      <c r="F590" s="1" t="s">
        <v>176</v>
      </c>
    </row>
    <row r="591" spans="2:7" x14ac:dyDescent="0.2">
      <c r="C591" s="1" t="s">
        <v>174</v>
      </c>
      <c r="D591" s="1">
        <f>SUM(D588:D590)</f>
        <v>21369490909.420002</v>
      </c>
      <c r="E591" s="1">
        <f>-C579</f>
        <v>-7644654430.25</v>
      </c>
      <c r="F591" s="1" t="s">
        <v>179</v>
      </c>
    </row>
    <row r="592" spans="2:7" x14ac:dyDescent="0.2">
      <c r="E592" s="1">
        <f>SUM(E590:E591)</f>
        <v>-113556341.76000214</v>
      </c>
    </row>
    <row r="595" spans="1:11" s="6" customFormat="1" x14ac:dyDescent="0.2">
      <c r="A595" s="4"/>
      <c r="B595" s="5">
        <v>40372</v>
      </c>
      <c r="C595" s="4" t="s">
        <v>4</v>
      </c>
      <c r="D595" s="4" t="s">
        <v>5</v>
      </c>
      <c r="E595" s="4" t="s">
        <v>6</v>
      </c>
      <c r="F595" s="4"/>
      <c r="G595" s="4"/>
      <c r="H595" s="102"/>
      <c r="I595" s="44"/>
      <c r="J595" s="4"/>
      <c r="K595" s="4"/>
    </row>
    <row r="596" spans="1:11" ht="18" x14ac:dyDescent="0.2">
      <c r="B596" s="1" t="s">
        <v>0</v>
      </c>
      <c r="C596" s="1">
        <v>1928100639.97</v>
      </c>
      <c r="D596" s="1">
        <v>1928100639.97</v>
      </c>
      <c r="E596" s="1">
        <f>+C596-D596</f>
        <v>0</v>
      </c>
      <c r="F596" s="48">
        <f>+E596-E598</f>
        <v>0</v>
      </c>
      <c r="G596" s="49"/>
    </row>
    <row r="597" spans="1:11" ht="18" x14ac:dyDescent="0.2">
      <c r="B597" s="1" t="s">
        <v>1</v>
      </c>
      <c r="C597" s="1">
        <v>111475814.81999999</v>
      </c>
      <c r="D597" s="1">
        <v>111475814.81999999</v>
      </c>
      <c r="E597" s="1">
        <f>+C597-D597</f>
        <v>0</v>
      </c>
      <c r="F597" s="48"/>
      <c r="G597" s="49"/>
    </row>
    <row r="598" spans="1:11" x14ac:dyDescent="0.2">
      <c r="B598" s="1" t="s">
        <v>2</v>
      </c>
      <c r="C598" s="1">
        <v>1697751641.0899999</v>
      </c>
      <c r="D598" s="1">
        <v>1697751641.0899999</v>
      </c>
      <c r="E598" s="1">
        <f>+C598-D598</f>
        <v>0</v>
      </c>
      <c r="F598" s="49"/>
      <c r="G598" s="49"/>
      <c r="H598" s="105"/>
    </row>
    <row r="599" spans="1:11" ht="18" x14ac:dyDescent="0.2">
      <c r="B599" s="1" t="s">
        <v>3</v>
      </c>
      <c r="C599" s="1">
        <v>87056527.540000007</v>
      </c>
      <c r="D599" s="1">
        <v>87056527.540000007</v>
      </c>
      <c r="E599" s="1">
        <f>+C599-D599</f>
        <v>0</v>
      </c>
      <c r="F599" s="48"/>
    </row>
    <row r="600" spans="1:11" x14ac:dyDescent="0.2">
      <c r="G600" s="1">
        <v>85632180.359999999</v>
      </c>
    </row>
    <row r="601" spans="1:11" x14ac:dyDescent="0.2">
      <c r="B601" s="1" t="s">
        <v>152</v>
      </c>
      <c r="C601" s="54">
        <f>C596</f>
        <v>1928100639.97</v>
      </c>
      <c r="E601" s="16" t="s">
        <v>166</v>
      </c>
      <c r="G601" s="1">
        <v>102350265.89</v>
      </c>
    </row>
    <row r="602" spans="1:11" x14ac:dyDescent="0.2">
      <c r="B602" s="1" t="s">
        <v>153</v>
      </c>
      <c r="C602" s="54">
        <v>7359821647.5200005</v>
      </c>
      <c r="E602" s="1">
        <f>C601</f>
        <v>1928100639.97</v>
      </c>
      <c r="G602" s="1">
        <f>139703621.88-6.6-27080064.1</f>
        <v>112623551.18000001</v>
      </c>
    </row>
    <row r="603" spans="1:11" x14ac:dyDescent="0.2">
      <c r="B603" s="1" t="s">
        <v>154</v>
      </c>
      <c r="C603" s="53">
        <f>SUM(C601:C602)</f>
        <v>9287922287.4899998</v>
      </c>
      <c r="E603" s="1">
        <v>-6.6</v>
      </c>
      <c r="F603" s="1" t="s">
        <v>170</v>
      </c>
      <c r="G603" s="1">
        <v>2913827.05</v>
      </c>
    </row>
    <row r="604" spans="1:11" x14ac:dyDescent="0.2">
      <c r="B604" s="1" t="s">
        <v>155</v>
      </c>
      <c r="C604" s="54">
        <v>9287922287.4899998</v>
      </c>
      <c r="E604" s="1">
        <v>-16621681.98</v>
      </c>
      <c r="F604" s="1" t="s">
        <v>133</v>
      </c>
      <c r="G604" s="1">
        <v>9159460.5399999991</v>
      </c>
    </row>
    <row r="605" spans="1:11" x14ac:dyDescent="0.2">
      <c r="C605" s="42">
        <f>+C603-C604</f>
        <v>0</v>
      </c>
      <c r="D605" s="1" t="s">
        <v>156</v>
      </c>
      <c r="E605" s="1">
        <v>-10706724.6</v>
      </c>
      <c r="F605" s="1" t="s">
        <v>169</v>
      </c>
      <c r="G605" s="3">
        <f>SUM(G600:G604)</f>
        <v>312679285.02000004</v>
      </c>
    </row>
    <row r="606" spans="1:11" x14ac:dyDescent="0.2">
      <c r="E606" s="1">
        <v>-162000</v>
      </c>
      <c r="F606" s="1" t="s">
        <v>172</v>
      </c>
      <c r="G606" s="1">
        <v>-312679285.01999998</v>
      </c>
    </row>
    <row r="607" spans="1:11" x14ac:dyDescent="0.2">
      <c r="C607" s="1">
        <f>+C605+C606</f>
        <v>0</v>
      </c>
      <c r="E607" s="3">
        <f>SUM(E602:E606)</f>
        <v>1900610226.7900002</v>
      </c>
      <c r="G607" s="1">
        <f>+G605+G606</f>
        <v>0</v>
      </c>
    </row>
    <row r="608" spans="1:11" x14ac:dyDescent="0.2">
      <c r="E608" s="1">
        <v>-1900580379.5899999</v>
      </c>
    </row>
    <row r="609" spans="1:11" x14ac:dyDescent="0.2">
      <c r="E609" s="1">
        <f>SUM(E607:E608)</f>
        <v>29847.200000286102</v>
      </c>
      <c r="F609" s="1" t="s">
        <v>6</v>
      </c>
    </row>
    <row r="610" spans="1:11" x14ac:dyDescent="0.2">
      <c r="F610" s="1" t="s">
        <v>171</v>
      </c>
    </row>
    <row r="611" spans="1:11" x14ac:dyDescent="0.2">
      <c r="E611" s="46">
        <f>+E609-E610</f>
        <v>29847.200000286102</v>
      </c>
      <c r="F611" s="46" t="s">
        <v>6</v>
      </c>
    </row>
    <row r="612" spans="1:11" x14ac:dyDescent="0.2">
      <c r="C612" s="1" t="s">
        <v>173</v>
      </c>
      <c r="D612" s="1">
        <v>21369432299.080002</v>
      </c>
      <c r="E612" s="1">
        <v>28900588997.91</v>
      </c>
      <c r="F612" s="1" t="s">
        <v>175</v>
      </c>
    </row>
    <row r="613" spans="1:11" x14ac:dyDescent="0.2">
      <c r="B613" s="142" t="s">
        <v>177</v>
      </c>
      <c r="C613" s="142"/>
      <c r="D613" s="1">
        <v>-198593.81</v>
      </c>
      <c r="E613" s="1">
        <f>-D615</f>
        <v>-21369490909.420002</v>
      </c>
    </row>
    <row r="614" spans="1:11" x14ac:dyDescent="0.2">
      <c r="B614" s="142" t="s">
        <v>178</v>
      </c>
      <c r="C614" s="142"/>
      <c r="D614" s="1">
        <v>257204.15</v>
      </c>
      <c r="E614" s="1">
        <f>SUM(E612:E613)</f>
        <v>7531098088.4899979</v>
      </c>
      <c r="F614" s="1" t="s">
        <v>176</v>
      </c>
    </row>
    <row r="615" spans="1:11" x14ac:dyDescent="0.2">
      <c r="C615" s="1" t="s">
        <v>174</v>
      </c>
      <c r="D615" s="1">
        <f>SUM(D612:D614)</f>
        <v>21369490909.420002</v>
      </c>
      <c r="E615" s="1">
        <f>-C603</f>
        <v>-9287922287.4899998</v>
      </c>
      <c r="F615" s="1" t="s">
        <v>179</v>
      </c>
    </row>
    <row r="616" spans="1:11" x14ac:dyDescent="0.2">
      <c r="E616" s="1">
        <f>SUM(E614:E615)</f>
        <v>-1756824199.0000019</v>
      </c>
    </row>
    <row r="618" spans="1:11" s="6" customFormat="1" x14ac:dyDescent="0.2">
      <c r="A618" s="4"/>
      <c r="B618" s="5">
        <v>40378</v>
      </c>
      <c r="C618" s="4" t="s">
        <v>4</v>
      </c>
      <c r="D618" s="4" t="s">
        <v>5</v>
      </c>
      <c r="E618" s="4" t="s">
        <v>6</v>
      </c>
      <c r="F618" s="4"/>
      <c r="G618" s="4"/>
      <c r="H618" s="102"/>
      <c r="I618" s="44"/>
      <c r="J618" s="4"/>
      <c r="K618" s="4"/>
    </row>
    <row r="619" spans="1:11" ht="18" x14ac:dyDescent="0.2">
      <c r="B619" s="1" t="s">
        <v>0</v>
      </c>
      <c r="C619" s="1">
        <v>340219416.97000003</v>
      </c>
      <c r="D619" s="1">
        <v>340219416.97000003</v>
      </c>
      <c r="E619" s="1">
        <f>+C619-D619</f>
        <v>0</v>
      </c>
      <c r="F619" s="48">
        <f>+E619-E621</f>
        <v>0</v>
      </c>
      <c r="G619" s="49"/>
    </row>
    <row r="620" spans="1:11" ht="18" x14ac:dyDescent="0.2">
      <c r="B620" s="1" t="s">
        <v>1</v>
      </c>
      <c r="C620" s="1">
        <v>111794166.40000001</v>
      </c>
      <c r="D620" s="1">
        <v>111794166.40000001</v>
      </c>
      <c r="E620" s="1">
        <f>+C620-D620</f>
        <v>0</v>
      </c>
      <c r="F620" s="48"/>
      <c r="G620" s="49"/>
    </row>
    <row r="621" spans="1:11" x14ac:dyDescent="0.2">
      <c r="B621" s="1" t="s">
        <v>2</v>
      </c>
      <c r="C621" s="1">
        <v>115437657.7</v>
      </c>
      <c r="D621" s="1">
        <v>115437657.7</v>
      </c>
      <c r="E621" s="1">
        <f>+C621-D621</f>
        <v>0</v>
      </c>
      <c r="F621" s="49"/>
      <c r="G621" s="49"/>
      <c r="H621" s="105"/>
    </row>
    <row r="622" spans="1:11" ht="18" x14ac:dyDescent="0.2">
      <c r="B622" s="1" t="s">
        <v>3</v>
      </c>
      <c r="C622" s="1">
        <v>85730947.530000001</v>
      </c>
      <c r="D622" s="1">
        <v>85730947.530000001</v>
      </c>
      <c r="E622" s="1">
        <f>+C622-D622</f>
        <v>0</v>
      </c>
      <c r="F622" s="48"/>
    </row>
    <row r="623" spans="1:11" x14ac:dyDescent="0.2">
      <c r="G623" s="1">
        <v>85632180.359999999</v>
      </c>
    </row>
    <row r="624" spans="1:11" x14ac:dyDescent="0.2">
      <c r="B624" s="1" t="s">
        <v>152</v>
      </c>
      <c r="C624" s="54">
        <f>C619</f>
        <v>340219416.97000003</v>
      </c>
      <c r="E624" s="16" t="s">
        <v>166</v>
      </c>
      <c r="G624" s="1">
        <v>102350265.89</v>
      </c>
    </row>
    <row r="625" spans="1:11" x14ac:dyDescent="0.2">
      <c r="B625" s="1" t="s">
        <v>153</v>
      </c>
      <c r="C625" s="54">
        <v>7359821647.5200005</v>
      </c>
      <c r="E625" s="1">
        <f>C624</f>
        <v>340219416.97000003</v>
      </c>
      <c r="G625" s="1">
        <f>139703621.88-6.6-27080064.1</f>
        <v>112623551.18000001</v>
      </c>
    </row>
    <row r="626" spans="1:11" x14ac:dyDescent="0.2">
      <c r="B626" s="1" t="s">
        <v>154</v>
      </c>
      <c r="C626" s="53">
        <f>SUM(C624:C625)</f>
        <v>7700041064.4900007</v>
      </c>
      <c r="E626" s="1">
        <v>-6.6</v>
      </c>
      <c r="F626" s="1" t="s">
        <v>170</v>
      </c>
      <c r="G626" s="1">
        <v>2913827.05</v>
      </c>
    </row>
    <row r="627" spans="1:11" x14ac:dyDescent="0.2">
      <c r="B627" s="1" t="s">
        <v>155</v>
      </c>
      <c r="C627" s="54">
        <v>9287922287.4899998</v>
      </c>
      <c r="E627" s="1">
        <v>-13211763.83</v>
      </c>
      <c r="F627" s="1" t="s">
        <v>133</v>
      </c>
      <c r="G627" s="1">
        <v>9159460.5399999991</v>
      </c>
    </row>
    <row r="628" spans="1:11" x14ac:dyDescent="0.2">
      <c r="C628" s="42">
        <f>+C626-C627</f>
        <v>-1587881222.999999</v>
      </c>
      <c r="D628" s="1" t="s">
        <v>156</v>
      </c>
      <c r="E628" s="1">
        <v>-10706724.6</v>
      </c>
      <c r="F628" s="1" t="s">
        <v>169</v>
      </c>
      <c r="G628" s="3">
        <f>SUM(G623:G627)</f>
        <v>312679285.02000004</v>
      </c>
    </row>
    <row r="629" spans="1:11" x14ac:dyDescent="0.2">
      <c r="E629" s="1">
        <v>-243000</v>
      </c>
      <c r="F629" s="1" t="s">
        <v>172</v>
      </c>
      <c r="G629" s="1">
        <v>-312679285.01999998</v>
      </c>
    </row>
    <row r="630" spans="1:11" x14ac:dyDescent="0.2">
      <c r="C630" s="1">
        <f>+C628+C629</f>
        <v>-1587881222.999999</v>
      </c>
      <c r="E630" s="3">
        <f>SUM(E625:E629)</f>
        <v>316057921.94</v>
      </c>
      <c r="G630" s="1">
        <f>+G628+G629</f>
        <v>0</v>
      </c>
    </row>
    <row r="631" spans="1:11" x14ac:dyDescent="0.2">
      <c r="E631" s="1">
        <v>-316057921.94</v>
      </c>
    </row>
    <row r="632" spans="1:11" x14ac:dyDescent="0.2">
      <c r="E632" s="1">
        <f>SUM(E630:E631)</f>
        <v>0</v>
      </c>
      <c r="F632" s="1" t="s">
        <v>6</v>
      </c>
    </row>
    <row r="633" spans="1:11" x14ac:dyDescent="0.2">
      <c r="F633" s="1" t="s">
        <v>171</v>
      </c>
    </row>
    <row r="634" spans="1:11" x14ac:dyDescent="0.2">
      <c r="E634" s="46">
        <f>+E632-E633</f>
        <v>0</v>
      </c>
      <c r="F634" s="46" t="s">
        <v>6</v>
      </c>
    </row>
    <row r="636" spans="1:11" s="6" customFormat="1" x14ac:dyDescent="0.2">
      <c r="A636" s="4"/>
      <c r="B636" s="5">
        <v>40382</v>
      </c>
      <c r="C636" s="4" t="s">
        <v>4</v>
      </c>
      <c r="D636" s="4" t="s">
        <v>5</v>
      </c>
      <c r="E636" s="4" t="s">
        <v>6</v>
      </c>
      <c r="F636" s="4"/>
      <c r="G636" s="4"/>
      <c r="H636" s="102"/>
      <c r="I636" s="44"/>
      <c r="J636" s="4"/>
      <c r="K636" s="4"/>
    </row>
    <row r="637" spans="1:11" ht="18" x14ac:dyDescent="0.2">
      <c r="B637" s="1" t="s">
        <v>0</v>
      </c>
      <c r="C637" s="1">
        <v>190046396.09</v>
      </c>
      <c r="D637" s="1">
        <v>190046396.09</v>
      </c>
      <c r="E637" s="1">
        <f>+C637-D637</f>
        <v>0</v>
      </c>
      <c r="F637" s="48">
        <f>+E637-E639</f>
        <v>0</v>
      </c>
      <c r="G637" s="49"/>
    </row>
    <row r="638" spans="1:11" ht="18" x14ac:dyDescent="0.2">
      <c r="B638" s="1" t="s">
        <v>1</v>
      </c>
      <c r="C638" s="1">
        <v>111676357.73999999</v>
      </c>
      <c r="D638" s="1">
        <v>111676357.73999999</v>
      </c>
      <c r="E638" s="1">
        <f>+C638-D638</f>
        <v>0</v>
      </c>
      <c r="F638" s="48"/>
      <c r="G638" s="49"/>
    </row>
    <row r="639" spans="1:11" x14ac:dyDescent="0.2">
      <c r="B639" s="1" t="s">
        <v>2</v>
      </c>
      <c r="C639" s="1">
        <v>8865255.3100000005</v>
      </c>
      <c r="D639" s="1">
        <v>8865255.3100000005</v>
      </c>
      <c r="E639" s="1">
        <f>+C639-D639</f>
        <v>0</v>
      </c>
      <c r="F639" s="49"/>
      <c r="G639" s="49"/>
      <c r="H639" s="105"/>
    </row>
    <row r="640" spans="1:11" ht="18" x14ac:dyDescent="0.2">
      <c r="B640" s="1" t="s">
        <v>3</v>
      </c>
      <c r="C640" s="1">
        <v>674551.61</v>
      </c>
      <c r="D640" s="1">
        <v>674551.61</v>
      </c>
      <c r="E640" s="1">
        <f>+C640-D640</f>
        <v>0</v>
      </c>
      <c r="F640" s="48"/>
    </row>
    <row r="641" spans="1:11" x14ac:dyDescent="0.2">
      <c r="G641" s="1">
        <v>85632180.359999999</v>
      </c>
    </row>
    <row r="642" spans="1:11" x14ac:dyDescent="0.2">
      <c r="B642" s="1" t="s">
        <v>152</v>
      </c>
      <c r="C642" s="54">
        <f>C637</f>
        <v>190046396.09</v>
      </c>
      <c r="E642" s="16" t="s">
        <v>166</v>
      </c>
      <c r="G642" s="1">
        <v>102350265.89</v>
      </c>
    </row>
    <row r="643" spans="1:11" x14ac:dyDescent="0.2">
      <c r="B643" s="1" t="s">
        <v>153</v>
      </c>
      <c r="C643" s="54">
        <v>7344658573.9499998</v>
      </c>
      <c r="E643" s="1">
        <f>C642</f>
        <v>190046396.09</v>
      </c>
      <c r="G643" s="1">
        <f>139703621.88-6.6-27080064.1</f>
        <v>112623551.18000001</v>
      </c>
    </row>
    <row r="644" spans="1:11" x14ac:dyDescent="0.2">
      <c r="B644" s="1" t="s">
        <v>154</v>
      </c>
      <c r="C644" s="53">
        <f>SUM(C642:C643)</f>
        <v>7534704970.04</v>
      </c>
      <c r="E644" s="1">
        <v>-6.6</v>
      </c>
      <c r="F644" s="1" t="s">
        <v>170</v>
      </c>
      <c r="G644" s="1">
        <v>2913827.05</v>
      </c>
    </row>
    <row r="645" spans="1:11" x14ac:dyDescent="0.2">
      <c r="B645" s="1" t="s">
        <v>155</v>
      </c>
      <c r="C645" s="54">
        <v>7534704970.04</v>
      </c>
      <c r="E645" s="1">
        <v>-13211763.83</v>
      </c>
      <c r="F645" s="1" t="s">
        <v>133</v>
      </c>
      <c r="G645" s="1">
        <v>9159460.5399999991</v>
      </c>
    </row>
    <row r="646" spans="1:11" x14ac:dyDescent="0.2">
      <c r="C646" s="42">
        <f>+C644-C645</f>
        <v>0</v>
      </c>
      <c r="D646" s="1" t="s">
        <v>156</v>
      </c>
      <c r="E646" s="1">
        <v>-10706724.6</v>
      </c>
      <c r="F646" s="1" t="s">
        <v>169</v>
      </c>
      <c r="G646" s="3">
        <f>SUM(G641:G645)</f>
        <v>312679285.02000004</v>
      </c>
    </row>
    <row r="647" spans="1:11" x14ac:dyDescent="0.2">
      <c r="E647" s="1">
        <v>-243000</v>
      </c>
      <c r="F647" s="1" t="s">
        <v>172</v>
      </c>
      <c r="G647" s="1">
        <v>-312679285.01999998</v>
      </c>
    </row>
    <row r="648" spans="1:11" x14ac:dyDescent="0.2">
      <c r="C648" s="1">
        <f>+C646+C647</f>
        <v>0</v>
      </c>
      <c r="E648" s="3">
        <f>SUM(E643:E647)</f>
        <v>165884901.06</v>
      </c>
      <c r="G648" s="1">
        <f>+G646+G647</f>
        <v>0</v>
      </c>
    </row>
    <row r="649" spans="1:11" x14ac:dyDescent="0.2">
      <c r="E649" s="1">
        <v>-165884281.06</v>
      </c>
    </row>
    <row r="650" spans="1:11" x14ac:dyDescent="0.2">
      <c r="E650" s="1">
        <f>SUM(E648:E649)</f>
        <v>620</v>
      </c>
      <c r="F650" s="1" t="s">
        <v>6</v>
      </c>
    </row>
    <row r="651" spans="1:11" x14ac:dyDescent="0.2">
      <c r="F651" s="1" t="s">
        <v>171</v>
      </c>
    </row>
    <row r="652" spans="1:11" x14ac:dyDescent="0.2">
      <c r="E652" s="46">
        <f>+E650-E651</f>
        <v>620</v>
      </c>
      <c r="F652" s="46" t="s">
        <v>6</v>
      </c>
    </row>
    <row r="654" spans="1:11" s="6" customFormat="1" x14ac:dyDescent="0.2">
      <c r="A654" s="4"/>
      <c r="B654" s="5">
        <v>40390</v>
      </c>
      <c r="C654" s="4" t="s">
        <v>4</v>
      </c>
      <c r="D654" s="4" t="s">
        <v>5</v>
      </c>
      <c r="E654" s="4" t="s">
        <v>6</v>
      </c>
      <c r="F654" s="4"/>
      <c r="G654" s="4"/>
      <c r="H654" s="102"/>
      <c r="I654" s="44"/>
      <c r="J654" s="4"/>
      <c r="K654" s="4"/>
    </row>
    <row r="655" spans="1:11" ht="18" x14ac:dyDescent="0.2">
      <c r="B655" s="1" t="s">
        <v>0</v>
      </c>
      <c r="C655" s="1">
        <v>281203348.81999999</v>
      </c>
      <c r="D655" s="1">
        <v>281233196.01999998</v>
      </c>
      <c r="E655" s="1">
        <f>+C655-D655</f>
        <v>-29847.199999988079</v>
      </c>
      <c r="F655" s="48">
        <f>+E655-E657</f>
        <v>1.4901161193847656E-8</v>
      </c>
      <c r="G655" s="49"/>
    </row>
    <row r="656" spans="1:11" ht="18" x14ac:dyDescent="0.2">
      <c r="B656" s="1" t="s">
        <v>1</v>
      </c>
      <c r="C656" s="1">
        <v>112226331.25</v>
      </c>
      <c r="D656" s="1">
        <v>112226331.25</v>
      </c>
      <c r="E656" s="1">
        <f>+C656-D656</f>
        <v>0</v>
      </c>
      <c r="F656" s="48"/>
      <c r="G656" s="49"/>
    </row>
    <row r="657" spans="2:8" x14ac:dyDescent="0.2">
      <c r="B657" s="1" t="s">
        <v>2</v>
      </c>
      <c r="C657" s="1">
        <v>92411714.069999993</v>
      </c>
      <c r="D657" s="1">
        <v>92441561.269999996</v>
      </c>
      <c r="E657" s="1">
        <f>+C657-D657</f>
        <v>-29847.20000000298</v>
      </c>
      <c r="F657" s="49"/>
      <c r="G657" s="49"/>
      <c r="H657" s="105"/>
    </row>
    <row r="658" spans="2:8" ht="18" x14ac:dyDescent="0.2">
      <c r="B658" s="1" t="s">
        <v>3</v>
      </c>
      <c r="C658" s="1">
        <v>1643880.31</v>
      </c>
      <c r="D658" s="1">
        <v>1643880.31</v>
      </c>
      <c r="E658" s="1">
        <f>+C658-D658</f>
        <v>0</v>
      </c>
      <c r="F658" s="48"/>
    </row>
    <row r="659" spans="2:8" x14ac:dyDescent="0.2">
      <c r="G659" s="1">
        <v>85632180.359999999</v>
      </c>
    </row>
    <row r="660" spans="2:8" x14ac:dyDescent="0.2">
      <c r="B660" s="1" t="s">
        <v>152</v>
      </c>
      <c r="C660" s="54">
        <f>C655</f>
        <v>281203348.81999999</v>
      </c>
      <c r="E660" s="16" t="s">
        <v>166</v>
      </c>
      <c r="G660" s="1">
        <v>102350265.89</v>
      </c>
    </row>
    <row r="661" spans="2:8" x14ac:dyDescent="0.2">
      <c r="B661" s="1" t="s">
        <v>153</v>
      </c>
      <c r="C661" s="54">
        <v>7360147381</v>
      </c>
      <c r="E661" s="1">
        <f>C660</f>
        <v>281203348.81999999</v>
      </c>
      <c r="G661" s="1">
        <f>139703621.88-6.6-27080064.1</f>
        <v>112623551.18000001</v>
      </c>
    </row>
    <row r="662" spans="2:8" x14ac:dyDescent="0.2">
      <c r="B662" s="1" t="s">
        <v>154</v>
      </c>
      <c r="C662" s="53">
        <f>SUM(C660:C661)</f>
        <v>7641350729.8199997</v>
      </c>
      <c r="E662" s="1">
        <v>-6.6</v>
      </c>
      <c r="F662" s="1" t="s">
        <v>170</v>
      </c>
      <c r="G662" s="1">
        <v>2913827.05</v>
      </c>
    </row>
    <row r="663" spans="2:8" x14ac:dyDescent="0.2">
      <c r="B663" s="1" t="s">
        <v>155</v>
      </c>
      <c r="C663" s="54">
        <v>7641350067.9099998</v>
      </c>
      <c r="E663" s="1">
        <v>-18537426.93</v>
      </c>
      <c r="F663" s="1" t="s">
        <v>133</v>
      </c>
      <c r="G663" s="1">
        <v>9159460.5399999991</v>
      </c>
    </row>
    <row r="664" spans="2:8" x14ac:dyDescent="0.2">
      <c r="C664" s="42">
        <f>+C662-C663</f>
        <v>661.90999984741211</v>
      </c>
      <c r="D664" s="1" t="s">
        <v>156</v>
      </c>
      <c r="E664" s="1">
        <v>-10706724.6</v>
      </c>
      <c r="F664" s="1" t="s">
        <v>169</v>
      </c>
      <c r="G664" s="3">
        <f>SUM(G659:G663)</f>
        <v>312679285.02000004</v>
      </c>
    </row>
    <row r="665" spans="2:8" x14ac:dyDescent="0.2">
      <c r="E665" s="1">
        <v>-243000</v>
      </c>
      <c r="F665" s="1" t="s">
        <v>172</v>
      </c>
      <c r="G665" s="1">
        <v>-312679285.01999998</v>
      </c>
    </row>
    <row r="666" spans="2:8" x14ac:dyDescent="0.2">
      <c r="C666" s="1">
        <f>+C664+C665</f>
        <v>661.90999984741211</v>
      </c>
      <c r="E666" s="3">
        <f>SUM(E661:E665)</f>
        <v>251716190.68999997</v>
      </c>
      <c r="G666" s="1">
        <f>+G664+G665</f>
        <v>0</v>
      </c>
    </row>
    <row r="667" spans="2:8" x14ac:dyDescent="0.2">
      <c r="E667" s="1">
        <v>251715528.78</v>
      </c>
    </row>
    <row r="668" spans="2:8" x14ac:dyDescent="0.2">
      <c r="E668" s="1">
        <f>+E666-E667</f>
        <v>661.9099999666214</v>
      </c>
      <c r="F668" s="1" t="s">
        <v>6</v>
      </c>
    </row>
    <row r="669" spans="2:8" x14ac:dyDescent="0.2">
      <c r="F669" s="1" t="s">
        <v>171</v>
      </c>
    </row>
    <row r="670" spans="2:8" x14ac:dyDescent="0.2">
      <c r="C670" s="1">
        <v>359053913.49000001</v>
      </c>
      <c r="E670" s="46">
        <f>+E668-E669</f>
        <v>661.9099999666214</v>
      </c>
      <c r="F670" s="46" t="s">
        <v>6</v>
      </c>
    </row>
    <row r="671" spans="2:8" x14ac:dyDescent="0.2">
      <c r="C671" s="1">
        <v>-29847.200000000001</v>
      </c>
    </row>
    <row r="672" spans="2:8" x14ac:dyDescent="0.2">
      <c r="C672" s="1">
        <f>SUM(C670:C671)</f>
        <v>359024066.29000002</v>
      </c>
    </row>
    <row r="675" spans="1:11" s="6" customFormat="1" x14ac:dyDescent="0.2">
      <c r="A675" s="4"/>
      <c r="B675" s="5">
        <v>40408</v>
      </c>
      <c r="C675" s="4" t="s">
        <v>4</v>
      </c>
      <c r="D675" s="4" t="s">
        <v>5</v>
      </c>
      <c r="E675" s="4" t="s">
        <v>6</v>
      </c>
      <c r="F675" s="4"/>
      <c r="G675" s="4"/>
      <c r="H675" s="102"/>
      <c r="I675" s="44"/>
      <c r="J675" s="4"/>
      <c r="K675" s="4"/>
    </row>
    <row r="676" spans="1:11" ht="18" x14ac:dyDescent="0.2">
      <c r="B676" s="1" t="s">
        <v>0</v>
      </c>
      <c r="C676" s="1">
        <v>252739911.74000001</v>
      </c>
      <c r="D676" s="1">
        <v>252739911.74000001</v>
      </c>
      <c r="E676" s="1">
        <f>+C676-D676</f>
        <v>0</v>
      </c>
      <c r="F676" s="48">
        <f>+E676-E678</f>
        <v>0</v>
      </c>
      <c r="G676" s="49"/>
    </row>
    <row r="677" spans="1:11" ht="18" x14ac:dyDescent="0.2">
      <c r="B677" s="1" t="s">
        <v>1</v>
      </c>
      <c r="C677" s="1">
        <v>118160809.54000001</v>
      </c>
      <c r="D677" s="1">
        <v>118160809.54000001</v>
      </c>
      <c r="E677" s="1">
        <f>+C677-D677</f>
        <v>0</v>
      </c>
      <c r="F677" s="48"/>
      <c r="G677" s="49"/>
    </row>
    <row r="678" spans="1:11" x14ac:dyDescent="0.2">
      <c r="B678" s="1" t="s">
        <v>2</v>
      </c>
      <c r="C678" s="1">
        <v>108830607.87</v>
      </c>
      <c r="D678" s="1">
        <v>108830607.87</v>
      </c>
      <c r="E678" s="1">
        <f>+C678-D678</f>
        <v>0</v>
      </c>
      <c r="F678" s="49"/>
      <c r="G678" s="49"/>
      <c r="H678" s="105"/>
    </row>
    <row r="679" spans="1:11" ht="18" x14ac:dyDescent="0.2">
      <c r="B679" s="1" t="s">
        <v>3</v>
      </c>
      <c r="C679" s="1">
        <v>412517.34</v>
      </c>
      <c r="D679" s="1">
        <v>412517.34</v>
      </c>
      <c r="E679" s="1">
        <f>+C679-D679</f>
        <v>0</v>
      </c>
      <c r="F679" s="48"/>
    </row>
    <row r="680" spans="1:11" x14ac:dyDescent="0.2">
      <c r="G680" s="1">
        <v>85632180.359999999</v>
      </c>
    </row>
    <row r="681" spans="1:11" x14ac:dyDescent="0.2">
      <c r="B681" s="1" t="s">
        <v>152</v>
      </c>
      <c r="C681" s="54">
        <f>C676</f>
        <v>252739911.74000001</v>
      </c>
      <c r="E681" s="16" t="s">
        <v>166</v>
      </c>
      <c r="G681" s="1">
        <v>102350265.89</v>
      </c>
    </row>
    <row r="682" spans="1:11" x14ac:dyDescent="0.2">
      <c r="B682" s="1" t="s">
        <v>153</v>
      </c>
      <c r="C682" s="54">
        <v>7346650697.9499998</v>
      </c>
      <c r="E682" s="1">
        <f>C681</f>
        <v>252739911.74000001</v>
      </c>
      <c r="G682" s="1">
        <f>139703621.88-6.6-27080064.1</f>
        <v>112623551.18000001</v>
      </c>
    </row>
    <row r="683" spans="1:11" x14ac:dyDescent="0.2">
      <c r="B683" s="1" t="s">
        <v>154</v>
      </c>
      <c r="C683" s="53">
        <f>SUM(C681:C682)</f>
        <v>7599390609.6899996</v>
      </c>
      <c r="E683" s="1">
        <v>-6.6</v>
      </c>
      <c r="F683" s="1" t="s">
        <v>170</v>
      </c>
      <c r="G683" s="1">
        <v>2913827.05</v>
      </c>
    </row>
    <row r="684" spans="1:11" x14ac:dyDescent="0.2">
      <c r="B684" s="1" t="s">
        <v>155</v>
      </c>
      <c r="C684" s="54">
        <v>7599408323.9899998</v>
      </c>
      <c r="E684" s="1">
        <v>-18537426.93</v>
      </c>
      <c r="F684" s="1" t="s">
        <v>133</v>
      </c>
      <c r="G684" s="1">
        <v>9159460.5399999991</v>
      </c>
    </row>
    <row r="685" spans="1:11" x14ac:dyDescent="0.2">
      <c r="C685" s="42">
        <f>+C683-C684</f>
        <v>-17714.300000190735</v>
      </c>
      <c r="D685" s="1" t="s">
        <v>156</v>
      </c>
      <c r="E685" s="1">
        <v>-10706724.6</v>
      </c>
      <c r="F685" s="1" t="s">
        <v>169</v>
      </c>
      <c r="G685" s="3">
        <f>SUM(G680:G684)</f>
        <v>312679285.02000004</v>
      </c>
    </row>
    <row r="686" spans="1:11" x14ac:dyDescent="0.2">
      <c r="E686" s="1">
        <v>-243000</v>
      </c>
      <c r="F686" s="1" t="s">
        <v>172</v>
      </c>
      <c r="G686" s="1">
        <v>-312679285.01999998</v>
      </c>
    </row>
    <row r="687" spans="1:11" x14ac:dyDescent="0.2">
      <c r="C687" s="1">
        <f>+C685+C686</f>
        <v>-17714.300000190735</v>
      </c>
      <c r="E687" s="3">
        <f>SUM(E682:E686)</f>
        <v>223252753.61000001</v>
      </c>
      <c r="G687" s="1">
        <f>+G685+G686</f>
        <v>0</v>
      </c>
    </row>
    <row r="688" spans="1:11" x14ac:dyDescent="0.2">
      <c r="E688" s="1">
        <v>251715828.78</v>
      </c>
    </row>
    <row r="689" spans="1:11" x14ac:dyDescent="0.2">
      <c r="E689" s="1">
        <f>+E687-E688</f>
        <v>-28463075.169999987</v>
      </c>
      <c r="F689" s="1" t="s">
        <v>6</v>
      </c>
    </row>
    <row r="690" spans="1:11" x14ac:dyDescent="0.2">
      <c r="F690" s="1" t="s">
        <v>171</v>
      </c>
    </row>
    <row r="691" spans="1:11" x14ac:dyDescent="0.2">
      <c r="E691" s="46">
        <f>+E689-E690</f>
        <v>-28463075.169999987</v>
      </c>
      <c r="F691" s="46" t="s">
        <v>6</v>
      </c>
    </row>
    <row r="694" spans="1:11" s="6" customFormat="1" x14ac:dyDescent="0.2">
      <c r="A694" s="4"/>
      <c r="B694" s="5">
        <v>40410</v>
      </c>
      <c r="C694" s="4" t="s">
        <v>4</v>
      </c>
      <c r="D694" s="4" t="s">
        <v>5</v>
      </c>
      <c r="E694" s="4" t="s">
        <v>6</v>
      </c>
      <c r="F694" s="4"/>
      <c r="G694" s="4"/>
      <c r="H694" s="102"/>
      <c r="I694" s="44"/>
      <c r="J694" s="4"/>
      <c r="K694" s="4"/>
    </row>
    <row r="695" spans="1:11" ht="18" x14ac:dyDescent="0.2">
      <c r="B695" s="1" t="s">
        <v>0</v>
      </c>
      <c r="C695" s="1">
        <v>256972199.91999999</v>
      </c>
      <c r="D695" s="1">
        <v>256972199.91999999</v>
      </c>
      <c r="E695" s="1">
        <f>+C695-D695</f>
        <v>0</v>
      </c>
      <c r="F695" s="48">
        <f>+E695-E697</f>
        <v>0</v>
      </c>
      <c r="G695" s="49"/>
    </row>
    <row r="696" spans="1:11" ht="18" x14ac:dyDescent="0.2">
      <c r="B696" s="1" t="s">
        <v>1</v>
      </c>
      <c r="C696" s="1">
        <v>118211702.87</v>
      </c>
      <c r="D696" s="1">
        <v>118211702.87</v>
      </c>
      <c r="E696" s="1">
        <f>+C696-D696</f>
        <v>0</v>
      </c>
      <c r="F696" s="48"/>
      <c r="G696" s="49"/>
    </row>
    <row r="697" spans="1:11" x14ac:dyDescent="0.2">
      <c r="B697" s="1" t="s">
        <v>2</v>
      </c>
      <c r="C697" s="1">
        <v>114416702.87</v>
      </c>
      <c r="D697" s="1">
        <v>114416702.87</v>
      </c>
      <c r="E697" s="1">
        <f>+C697-D697</f>
        <v>0</v>
      </c>
      <c r="F697" s="49"/>
      <c r="G697" s="49"/>
      <c r="H697" s="105"/>
    </row>
    <row r="698" spans="1:11" ht="18" x14ac:dyDescent="0.2">
      <c r="B698" s="1" t="s">
        <v>3</v>
      </c>
      <c r="C698" s="1">
        <v>1098742.3999999999</v>
      </c>
      <c r="D698" s="1">
        <v>1098742.3999999999</v>
      </c>
      <c r="E698" s="1">
        <f>+C698-D698</f>
        <v>0</v>
      </c>
      <c r="F698" s="48"/>
    </row>
    <row r="699" spans="1:11" x14ac:dyDescent="0.2">
      <c r="G699" s="1">
        <v>85632180.359999999</v>
      </c>
    </row>
    <row r="700" spans="1:11" x14ac:dyDescent="0.2">
      <c r="B700" s="1" t="s">
        <v>152</v>
      </c>
      <c r="C700" s="54">
        <f>C695</f>
        <v>256972199.91999999</v>
      </c>
      <c r="E700" s="16" t="s">
        <v>166</v>
      </c>
      <c r="G700" s="1">
        <v>102350265.89</v>
      </c>
    </row>
    <row r="701" spans="1:11" x14ac:dyDescent="0.2">
      <c r="B701" s="1" t="s">
        <v>153</v>
      </c>
      <c r="C701" s="54">
        <v>7346650697.9499998</v>
      </c>
      <c r="E701" s="1">
        <f>C700</f>
        <v>256972199.91999999</v>
      </c>
      <c r="F701" s="1" t="s">
        <v>0</v>
      </c>
      <c r="G701" s="1">
        <f>139703621.88-6.6-27080064.1</f>
        <v>112623551.18000001</v>
      </c>
    </row>
    <row r="702" spans="1:11" x14ac:dyDescent="0.2">
      <c r="B702" s="1" t="s">
        <v>154</v>
      </c>
      <c r="C702" s="53">
        <f>SUM(C700:C701)</f>
        <v>7603622897.8699999</v>
      </c>
      <c r="E702" s="1">
        <v>-6.6</v>
      </c>
      <c r="F702" s="1" t="s">
        <v>170</v>
      </c>
      <c r="G702" s="1">
        <v>2913827.05</v>
      </c>
    </row>
    <row r="703" spans="1:11" x14ac:dyDescent="0.2">
      <c r="B703" s="1" t="s">
        <v>155</v>
      </c>
      <c r="C703" s="54">
        <v>7603622897.8699999</v>
      </c>
      <c r="E703" s="1">
        <v>-14572302.02</v>
      </c>
      <c r="F703" s="1" t="s">
        <v>133</v>
      </c>
      <c r="G703" s="1">
        <v>9159460.5399999991</v>
      </c>
    </row>
    <row r="704" spans="1:11" x14ac:dyDescent="0.2">
      <c r="C704" s="42">
        <f>+C702-C703</f>
        <v>0</v>
      </c>
      <c r="D704" s="1" t="s">
        <v>156</v>
      </c>
      <c r="E704" s="1">
        <v>-10717477.140000001</v>
      </c>
      <c r="F704" s="1" t="s">
        <v>169</v>
      </c>
      <c r="G704" s="3">
        <f>SUM(G699:G703)</f>
        <v>312679285.02000004</v>
      </c>
    </row>
    <row r="705" spans="1:11" x14ac:dyDescent="0.2">
      <c r="E705" s="1">
        <v>0</v>
      </c>
      <c r="F705" s="1" t="s">
        <v>172</v>
      </c>
      <c r="G705" s="1">
        <v>-312679285.01999998</v>
      </c>
    </row>
    <row r="706" spans="1:11" x14ac:dyDescent="0.2">
      <c r="C706" s="1">
        <f>+C704+C705</f>
        <v>0</v>
      </c>
      <c r="E706" s="3">
        <f>SUM(E701:E705)</f>
        <v>231682414.15999997</v>
      </c>
      <c r="G706" s="1">
        <f>+G704+G705</f>
        <v>0</v>
      </c>
    </row>
    <row r="707" spans="1:11" x14ac:dyDescent="0.2">
      <c r="E707" s="1">
        <v>231682414.16</v>
      </c>
    </row>
    <row r="708" spans="1:11" x14ac:dyDescent="0.2">
      <c r="E708" s="1">
        <f>+E706-E707</f>
        <v>0</v>
      </c>
      <c r="F708" s="1" t="s">
        <v>6</v>
      </c>
    </row>
    <row r="709" spans="1:11" x14ac:dyDescent="0.2">
      <c r="F709" s="1" t="s">
        <v>171</v>
      </c>
    </row>
    <row r="710" spans="1:11" x14ac:dyDescent="0.2">
      <c r="E710" s="46">
        <f>+E708-E709</f>
        <v>0</v>
      </c>
      <c r="F710" s="46" t="s">
        <v>6</v>
      </c>
    </row>
    <row r="712" spans="1:11" s="6" customFormat="1" x14ac:dyDescent="0.2">
      <c r="A712" s="4"/>
      <c r="B712" s="5">
        <v>40414</v>
      </c>
      <c r="C712" s="4" t="s">
        <v>4</v>
      </c>
      <c r="D712" s="4" t="s">
        <v>5</v>
      </c>
      <c r="E712" s="4" t="s">
        <v>6</v>
      </c>
      <c r="F712" s="4"/>
      <c r="G712" s="4"/>
      <c r="H712" s="102"/>
      <c r="I712" s="44"/>
      <c r="J712" s="4"/>
      <c r="K712" s="4"/>
    </row>
    <row r="713" spans="1:11" ht="18" x14ac:dyDescent="0.2">
      <c r="B713" s="1" t="s">
        <v>0</v>
      </c>
      <c r="C713" s="1">
        <v>263566629.03999999</v>
      </c>
      <c r="D713" s="1">
        <v>263567249.03999999</v>
      </c>
      <c r="E713" s="1">
        <f>+C713-D713</f>
        <v>-620</v>
      </c>
      <c r="F713" s="48">
        <f>+E713-E715</f>
        <v>-620</v>
      </c>
      <c r="G713" s="49"/>
    </row>
    <row r="714" spans="1:11" ht="18" x14ac:dyDescent="0.2">
      <c r="B714" s="1" t="s">
        <v>1</v>
      </c>
      <c r="C714" s="1">
        <v>118125696.48</v>
      </c>
      <c r="D714" s="1">
        <v>118125696.48</v>
      </c>
      <c r="E714" s="1">
        <f>+C714-D714</f>
        <v>0</v>
      </c>
      <c r="F714" s="48"/>
      <c r="G714" s="49"/>
    </row>
    <row r="715" spans="1:11" x14ac:dyDescent="0.2">
      <c r="B715" s="1" t="s">
        <v>2</v>
      </c>
      <c r="C715" s="1">
        <v>117860950.98999999</v>
      </c>
      <c r="D715" s="1">
        <v>117860950.98999999</v>
      </c>
      <c r="E715" s="1">
        <f>+C715-D715</f>
        <v>0</v>
      </c>
      <c r="F715" s="49"/>
      <c r="G715" s="49"/>
      <c r="H715" s="105"/>
    </row>
    <row r="716" spans="1:11" ht="18" x14ac:dyDescent="0.2">
      <c r="B716" s="1" t="s">
        <v>3</v>
      </c>
      <c r="C716" s="1">
        <v>1508270.8</v>
      </c>
      <c r="D716" s="1">
        <v>1508270.8</v>
      </c>
      <c r="E716" s="1">
        <f>+C716-D716</f>
        <v>0</v>
      </c>
      <c r="F716" s="48"/>
    </row>
    <row r="718" spans="1:11" x14ac:dyDescent="0.2">
      <c r="B718" s="1" t="s">
        <v>152</v>
      </c>
      <c r="C718" s="54">
        <f>C713</f>
        <v>263566629.03999999</v>
      </c>
      <c r="E718" s="16" t="s">
        <v>166</v>
      </c>
    </row>
    <row r="719" spans="1:11" x14ac:dyDescent="0.2">
      <c r="B719" s="1" t="s">
        <v>153</v>
      </c>
      <c r="C719" s="54">
        <v>7346650697.9499998</v>
      </c>
      <c r="E719" s="1">
        <f>C718</f>
        <v>263566629.03999999</v>
      </c>
      <c r="F719" s="1" t="s">
        <v>0</v>
      </c>
    </row>
    <row r="720" spans="1:11" x14ac:dyDescent="0.2">
      <c r="B720" s="1" t="s">
        <v>154</v>
      </c>
      <c r="C720" s="53">
        <f>SUM(C718:C719)</f>
        <v>7610217326.9899998</v>
      </c>
      <c r="E720" s="1">
        <v>-6.6</v>
      </c>
      <c r="F720" s="1" t="s">
        <v>170</v>
      </c>
    </row>
    <row r="721" spans="1:11" x14ac:dyDescent="0.2">
      <c r="B721" s="1" t="s">
        <v>155</v>
      </c>
      <c r="C721" s="54">
        <v>7603622897.8699999</v>
      </c>
      <c r="E721" s="1">
        <v>-14572302.02</v>
      </c>
      <c r="F721" s="1" t="s">
        <v>133</v>
      </c>
    </row>
    <row r="722" spans="1:11" x14ac:dyDescent="0.2">
      <c r="C722" s="42">
        <f>+C720-C721</f>
        <v>6594429.1199998856</v>
      </c>
      <c r="D722" s="1" t="s">
        <v>156</v>
      </c>
      <c r="E722" s="1">
        <v>-10717477.140000001</v>
      </c>
      <c r="F722" s="1" t="s">
        <v>169</v>
      </c>
      <c r="G722" s="3"/>
    </row>
    <row r="723" spans="1:11" x14ac:dyDescent="0.2">
      <c r="E723" s="1">
        <v>0</v>
      </c>
      <c r="F723" s="1" t="s">
        <v>172</v>
      </c>
    </row>
    <row r="724" spans="1:11" x14ac:dyDescent="0.2">
      <c r="C724" s="1">
        <f>+C722+C723</f>
        <v>6594429.1199998856</v>
      </c>
      <c r="E724" s="3">
        <f>SUM(E719:E723)</f>
        <v>238276843.27999997</v>
      </c>
      <c r="G724" s="1">
        <f>+G722+G723</f>
        <v>0</v>
      </c>
    </row>
    <row r="725" spans="1:11" x14ac:dyDescent="0.2">
      <c r="E725" s="1">
        <v>231682414.16</v>
      </c>
    </row>
    <row r="726" spans="1:11" x14ac:dyDescent="0.2">
      <c r="E726" s="1">
        <f>+E724-E725</f>
        <v>6594429.119999975</v>
      </c>
      <c r="F726" s="1" t="s">
        <v>6</v>
      </c>
    </row>
    <row r="727" spans="1:11" x14ac:dyDescent="0.2">
      <c r="F727" s="1" t="s">
        <v>171</v>
      </c>
    </row>
    <row r="728" spans="1:11" x14ac:dyDescent="0.2">
      <c r="E728" s="46">
        <f>+E726-E727</f>
        <v>6594429.119999975</v>
      </c>
      <c r="F728" s="46" t="s">
        <v>6</v>
      </c>
    </row>
    <row r="729" spans="1:11" s="6" customFormat="1" x14ac:dyDescent="0.2">
      <c r="A729" s="4"/>
      <c r="B729" s="5">
        <v>40416</v>
      </c>
      <c r="C729" s="4" t="s">
        <v>4</v>
      </c>
      <c r="D729" s="4" t="s">
        <v>5</v>
      </c>
      <c r="E729" s="4" t="s">
        <v>6</v>
      </c>
      <c r="F729" s="4"/>
      <c r="G729" s="4"/>
      <c r="H729" s="102"/>
      <c r="I729" s="44"/>
      <c r="J729" s="4"/>
      <c r="K729" s="4"/>
    </row>
    <row r="730" spans="1:11" ht="18" x14ac:dyDescent="0.2">
      <c r="B730" s="1" t="s">
        <v>0</v>
      </c>
      <c r="C730" s="1">
        <v>199686095.38999999</v>
      </c>
      <c r="D730" s="1">
        <v>199686095.38999999</v>
      </c>
      <c r="E730" s="1">
        <f>+C730-D730</f>
        <v>0</v>
      </c>
      <c r="F730" s="48">
        <f>+E730-E732</f>
        <v>0</v>
      </c>
      <c r="G730" s="49"/>
    </row>
    <row r="731" spans="1:11" ht="18" x14ac:dyDescent="0.2">
      <c r="B731" s="1" t="s">
        <v>1</v>
      </c>
      <c r="C731" s="1">
        <v>118249528.79000001</v>
      </c>
      <c r="D731" s="1">
        <v>118249528.79000001</v>
      </c>
      <c r="E731" s="1">
        <f>+C731-D731</f>
        <v>0</v>
      </c>
      <c r="F731" s="48"/>
      <c r="G731" s="49"/>
    </row>
    <row r="732" spans="1:11" x14ac:dyDescent="0.2">
      <c r="B732" s="1" t="s">
        <v>2</v>
      </c>
      <c r="C732" s="1">
        <v>52517082.909999996</v>
      </c>
      <c r="D732" s="1">
        <v>52517082.909999996</v>
      </c>
      <c r="E732" s="1">
        <f>+C732-D732</f>
        <v>0</v>
      </c>
      <c r="F732" s="49"/>
      <c r="G732" s="49"/>
      <c r="H732" s="105"/>
    </row>
    <row r="733" spans="1:11" ht="18" x14ac:dyDescent="0.2">
      <c r="B733" s="1" t="s">
        <v>3</v>
      </c>
      <c r="C733" s="1">
        <v>1648.03</v>
      </c>
      <c r="D733" s="1">
        <v>1648.03</v>
      </c>
      <c r="E733" s="1">
        <f>+C733-D733</f>
        <v>0</v>
      </c>
      <c r="F733" s="48"/>
    </row>
    <row r="735" spans="1:11" x14ac:dyDescent="0.2">
      <c r="B735" s="1" t="s">
        <v>152</v>
      </c>
      <c r="C735" s="54">
        <f>C730</f>
        <v>199686095.38999999</v>
      </c>
      <c r="E735" s="16" t="s">
        <v>166</v>
      </c>
    </row>
    <row r="736" spans="1:11" x14ac:dyDescent="0.2">
      <c r="B736" s="1" t="s">
        <v>153</v>
      </c>
      <c r="C736" s="54">
        <v>7346650697.9499998</v>
      </c>
      <c r="E736" s="1">
        <f>C735</f>
        <v>199686095.38999999</v>
      </c>
      <c r="F736" s="1" t="s">
        <v>0</v>
      </c>
    </row>
    <row r="737" spans="1:11" x14ac:dyDescent="0.2">
      <c r="B737" s="1" t="s">
        <v>154</v>
      </c>
      <c r="C737" s="53">
        <f>SUM(C735:C736)</f>
        <v>7546336793.3400002</v>
      </c>
      <c r="E737" s="1">
        <v>-6.6</v>
      </c>
      <c r="F737" s="1" t="s">
        <v>170</v>
      </c>
    </row>
    <row r="738" spans="1:11" x14ac:dyDescent="0.2">
      <c r="B738" s="1" t="s">
        <v>155</v>
      </c>
      <c r="C738" s="54">
        <v>7546336793.3400002</v>
      </c>
      <c r="E738" s="1">
        <v>-14572302.02</v>
      </c>
      <c r="F738" s="1" t="s">
        <v>133</v>
      </c>
    </row>
    <row r="739" spans="1:11" x14ac:dyDescent="0.2">
      <c r="C739" s="42">
        <f>+C737-C738</f>
        <v>0</v>
      </c>
      <c r="D739" s="1" t="s">
        <v>156</v>
      </c>
      <c r="E739" s="1">
        <v>-10717477.140000001</v>
      </c>
      <c r="F739" s="1" t="s">
        <v>169</v>
      </c>
      <c r="G739" s="3"/>
    </row>
    <row r="740" spans="1:11" x14ac:dyDescent="0.2">
      <c r="E740" s="1">
        <v>0</v>
      </c>
      <c r="F740" s="1" t="s">
        <v>172</v>
      </c>
    </row>
    <row r="741" spans="1:11" x14ac:dyDescent="0.2">
      <c r="C741" s="1">
        <f>+C739+C740</f>
        <v>0</v>
      </c>
      <c r="E741" s="3">
        <f>SUM(E736:E740)</f>
        <v>174396309.63</v>
      </c>
      <c r="G741" s="1">
        <f>+G739+G740</f>
        <v>0</v>
      </c>
    </row>
    <row r="742" spans="1:11" x14ac:dyDescent="0.2">
      <c r="E742" s="1">
        <v>174396309.63</v>
      </c>
      <c r="F742" s="1" t="s">
        <v>161</v>
      </c>
    </row>
    <row r="743" spans="1:11" x14ac:dyDescent="0.2">
      <c r="E743" s="1">
        <f>+E741-E742</f>
        <v>0</v>
      </c>
      <c r="F743" s="1" t="s">
        <v>6</v>
      </c>
    </row>
    <row r="744" spans="1:11" x14ac:dyDescent="0.2">
      <c r="F744" s="1" t="s">
        <v>171</v>
      </c>
    </row>
    <row r="745" spans="1:11" x14ac:dyDescent="0.2">
      <c r="E745" s="46">
        <f>+E743-E744</f>
        <v>0</v>
      </c>
      <c r="F745" s="46" t="s">
        <v>6</v>
      </c>
    </row>
    <row r="747" spans="1:11" s="6" customFormat="1" x14ac:dyDescent="0.2">
      <c r="A747" s="4"/>
      <c r="B747" s="5">
        <v>40421</v>
      </c>
      <c r="C747" s="4" t="s">
        <v>4</v>
      </c>
      <c r="D747" s="4" t="s">
        <v>5</v>
      </c>
      <c r="E747" s="4" t="s">
        <v>6</v>
      </c>
      <c r="F747" s="4"/>
      <c r="G747" s="4"/>
      <c r="H747" s="102"/>
      <c r="I747" s="44"/>
      <c r="J747" s="4"/>
      <c r="K747" s="4"/>
    </row>
    <row r="748" spans="1:11" ht="18" x14ac:dyDescent="0.2">
      <c r="B748" s="1" t="s">
        <v>0</v>
      </c>
      <c r="C748" s="1">
        <v>320632613.57999998</v>
      </c>
      <c r="D748" s="1">
        <v>320632613.57999998</v>
      </c>
      <c r="E748" s="1">
        <f>+C748-D748</f>
        <v>0</v>
      </c>
      <c r="F748" s="48">
        <f>+E748-E750</f>
        <v>0</v>
      </c>
      <c r="G748" s="49"/>
    </row>
    <row r="749" spans="1:11" ht="18" x14ac:dyDescent="0.2">
      <c r="B749" s="1" t="s">
        <v>1</v>
      </c>
      <c r="C749" s="1">
        <v>118041235.52</v>
      </c>
      <c r="D749" s="1">
        <v>118041235.52</v>
      </c>
      <c r="E749" s="1">
        <f>+C749-D749</f>
        <v>0</v>
      </c>
      <c r="F749" s="48"/>
      <c r="G749" s="49"/>
    </row>
    <row r="750" spans="1:11" x14ac:dyDescent="0.2">
      <c r="B750" s="1" t="s">
        <v>2</v>
      </c>
      <c r="C750" s="1">
        <v>81282216.569999993</v>
      </c>
      <c r="D750" s="1">
        <v>81282216.569999993</v>
      </c>
      <c r="E750" s="1">
        <f>+C750-D750</f>
        <v>0</v>
      </c>
      <c r="F750" s="49"/>
      <c r="G750" s="49"/>
      <c r="H750" s="105"/>
    </row>
    <row r="751" spans="1:11" ht="18" x14ac:dyDescent="0.2">
      <c r="B751" s="1" t="s">
        <v>3</v>
      </c>
      <c r="C751" s="1">
        <v>2297198.6</v>
      </c>
      <c r="D751" s="1">
        <v>2297198.6</v>
      </c>
      <c r="E751" s="1">
        <f>+C751-D751</f>
        <v>0</v>
      </c>
      <c r="F751" s="48"/>
    </row>
    <row r="753" spans="1:11" x14ac:dyDescent="0.2">
      <c r="B753" s="1" t="s">
        <v>152</v>
      </c>
      <c r="C753" s="54">
        <f>C748</f>
        <v>320632613.57999998</v>
      </c>
      <c r="E753" s="16" t="s">
        <v>166</v>
      </c>
    </row>
    <row r="754" spans="1:11" x14ac:dyDescent="0.2">
      <c r="B754" s="1" t="s">
        <v>153</v>
      </c>
      <c r="C754" s="54">
        <v>7373645812.7299995</v>
      </c>
      <c r="E754" s="1">
        <f>C753</f>
        <v>320632613.57999998</v>
      </c>
      <c r="F754" s="1" t="s">
        <v>0</v>
      </c>
    </row>
    <row r="755" spans="1:11" x14ac:dyDescent="0.2">
      <c r="B755" s="1" t="s">
        <v>154</v>
      </c>
      <c r="C755" s="53">
        <f>SUM(C753:C754)</f>
        <v>7694278426.3099995</v>
      </c>
      <c r="E755" s="1">
        <v>-6.6</v>
      </c>
      <c r="F755" s="1" t="s">
        <v>170</v>
      </c>
    </row>
    <row r="756" spans="1:11" x14ac:dyDescent="0.2">
      <c r="B756" s="1" t="s">
        <v>155</v>
      </c>
      <c r="C756" s="54">
        <v>7694278426.3100004</v>
      </c>
      <c r="E756" s="1">
        <v>-20081988.440000001</v>
      </c>
      <c r="F756" s="1" t="s">
        <v>133</v>
      </c>
    </row>
    <row r="757" spans="1:11" x14ac:dyDescent="0.2">
      <c r="C757" s="42">
        <f>+C755-C756</f>
        <v>0</v>
      </c>
      <c r="D757" s="1" t="s">
        <v>156</v>
      </c>
      <c r="E757" s="1">
        <v>-10717477.140000001</v>
      </c>
      <c r="F757" s="1" t="s">
        <v>169</v>
      </c>
      <c r="G757" s="3"/>
    </row>
    <row r="758" spans="1:11" x14ac:dyDescent="0.2">
      <c r="E758" s="1">
        <v>0</v>
      </c>
      <c r="F758" s="1" t="s">
        <v>172</v>
      </c>
    </row>
    <row r="759" spans="1:11" x14ac:dyDescent="0.2">
      <c r="C759" s="1">
        <f>+C757+C758</f>
        <v>0</v>
      </c>
      <c r="E759" s="3">
        <f>SUM(E754:E758)</f>
        <v>289833141.39999998</v>
      </c>
      <c r="G759" s="1">
        <f>+G757+G758</f>
        <v>0</v>
      </c>
    </row>
    <row r="760" spans="1:11" x14ac:dyDescent="0.2">
      <c r="E760" s="1">
        <v>289833141.39999998</v>
      </c>
      <c r="F760" s="1" t="s">
        <v>161</v>
      </c>
    </row>
    <row r="761" spans="1:11" x14ac:dyDescent="0.2">
      <c r="E761" s="1">
        <f>+E759-E760</f>
        <v>0</v>
      </c>
      <c r="F761" s="1" t="s">
        <v>6</v>
      </c>
    </row>
    <row r="762" spans="1:11" x14ac:dyDescent="0.2">
      <c r="F762" s="1" t="s">
        <v>171</v>
      </c>
    </row>
    <row r="763" spans="1:11" x14ac:dyDescent="0.2">
      <c r="E763" s="46">
        <f>+E761-E762</f>
        <v>0</v>
      </c>
      <c r="F763" s="46" t="s">
        <v>6</v>
      </c>
    </row>
    <row r="765" spans="1:11" s="6" customFormat="1" x14ac:dyDescent="0.2">
      <c r="A765" s="4"/>
      <c r="B765" s="5">
        <v>40431</v>
      </c>
      <c r="C765" s="4" t="s">
        <v>4</v>
      </c>
      <c r="D765" s="4" t="s">
        <v>5</v>
      </c>
      <c r="E765" s="4" t="s">
        <v>6</v>
      </c>
      <c r="F765" s="4"/>
      <c r="G765" s="4"/>
      <c r="H765" s="102"/>
      <c r="I765" s="44"/>
      <c r="J765" s="4"/>
      <c r="K765" s="4"/>
    </row>
    <row r="766" spans="1:11" ht="18" x14ac:dyDescent="0.2">
      <c r="B766" s="1" t="s">
        <v>0</v>
      </c>
      <c r="C766" s="1">
        <v>1888004763.1099999</v>
      </c>
      <c r="D766" s="1">
        <v>1888004763.1099999</v>
      </c>
      <c r="E766" s="1">
        <f>+C766-D766</f>
        <v>0</v>
      </c>
      <c r="F766" s="48">
        <f>+E766-E768</f>
        <v>0</v>
      </c>
      <c r="G766" s="49"/>
    </row>
    <row r="767" spans="1:11" ht="18" x14ac:dyDescent="0.2">
      <c r="B767" s="1" t="s">
        <v>1</v>
      </c>
      <c r="C767" s="1">
        <v>138128300.59999999</v>
      </c>
      <c r="D767" s="1">
        <v>138128300.59999999</v>
      </c>
      <c r="E767" s="1">
        <f>+C767-D767</f>
        <v>0</v>
      </c>
      <c r="F767" s="48"/>
      <c r="G767" s="49"/>
    </row>
    <row r="768" spans="1:11" x14ac:dyDescent="0.2">
      <c r="B768" s="1" t="s">
        <v>2</v>
      </c>
      <c r="C768" s="1">
        <v>1719984899.54</v>
      </c>
      <c r="D768" s="1">
        <v>1719984899.54</v>
      </c>
      <c r="E768" s="1">
        <f>+C768-D768</f>
        <v>0</v>
      </c>
      <c r="F768" s="49"/>
      <c r="G768" s="49"/>
      <c r="H768" s="105"/>
    </row>
    <row r="769" spans="1:11" ht="18" x14ac:dyDescent="0.2">
      <c r="B769" s="1" t="s">
        <v>3</v>
      </c>
      <c r="C769" s="1">
        <v>1646045.68</v>
      </c>
      <c r="D769" s="1">
        <v>1646045.68</v>
      </c>
      <c r="E769" s="1">
        <f>+C769-D769</f>
        <v>0</v>
      </c>
      <c r="F769" s="48"/>
    </row>
    <row r="771" spans="1:11" x14ac:dyDescent="0.2">
      <c r="B771" s="1" t="s">
        <v>152</v>
      </c>
      <c r="C771" s="54">
        <f>C766</f>
        <v>1888004763.1099999</v>
      </c>
      <c r="E771" s="16" t="s">
        <v>166</v>
      </c>
    </row>
    <row r="772" spans="1:11" x14ac:dyDescent="0.2">
      <c r="B772" s="1" t="s">
        <v>153</v>
      </c>
      <c r="C772" s="54">
        <v>7373645812.7299995</v>
      </c>
      <c r="E772" s="1">
        <f>C771</f>
        <v>1888004763.1099999</v>
      </c>
      <c r="F772" s="1" t="s">
        <v>0</v>
      </c>
    </row>
    <row r="773" spans="1:11" x14ac:dyDescent="0.2">
      <c r="B773" s="1" t="s">
        <v>154</v>
      </c>
      <c r="C773" s="53">
        <f>SUM(C771:C772)</f>
        <v>9261650575.8400002</v>
      </c>
      <c r="E773" s="1">
        <v>-6.6</v>
      </c>
      <c r="F773" s="1" t="s">
        <v>170</v>
      </c>
    </row>
    <row r="774" spans="1:11" x14ac:dyDescent="0.2">
      <c r="B774" s="1" t="s">
        <v>155</v>
      </c>
      <c r="C774" s="54">
        <v>9261650575.8400002</v>
      </c>
      <c r="E774" s="1">
        <v>-20081988.440000001</v>
      </c>
      <c r="F774" s="1" t="s">
        <v>133</v>
      </c>
    </row>
    <row r="775" spans="1:11" x14ac:dyDescent="0.2">
      <c r="C775" s="42">
        <f>+C773-C774</f>
        <v>0</v>
      </c>
      <c r="D775" s="1" t="s">
        <v>156</v>
      </c>
      <c r="E775" s="1">
        <v>-10717477.140000001</v>
      </c>
      <c r="F775" s="1" t="s">
        <v>169</v>
      </c>
      <c r="G775" s="3"/>
    </row>
    <row r="776" spans="1:11" x14ac:dyDescent="0.2">
      <c r="E776" s="1">
        <v>0</v>
      </c>
      <c r="F776" s="1" t="s">
        <v>172</v>
      </c>
    </row>
    <row r="777" spans="1:11" x14ac:dyDescent="0.2">
      <c r="C777" s="1">
        <f>+C775+C776</f>
        <v>0</v>
      </c>
      <c r="E777" s="3">
        <f>SUM(E772:E776)</f>
        <v>1857205290.9299998</v>
      </c>
      <c r="G777" s="1">
        <f>+G775+G776</f>
        <v>0</v>
      </c>
    </row>
    <row r="778" spans="1:11" x14ac:dyDescent="0.2">
      <c r="E778" s="1">
        <v>1857205290.9300001</v>
      </c>
      <c r="F778" s="1" t="s">
        <v>161</v>
      </c>
    </row>
    <row r="779" spans="1:11" x14ac:dyDescent="0.2">
      <c r="E779" s="1">
        <f>+E777-E778</f>
        <v>0</v>
      </c>
      <c r="F779" s="1" t="s">
        <v>6</v>
      </c>
    </row>
    <row r="780" spans="1:11" x14ac:dyDescent="0.2">
      <c r="F780" s="1" t="s">
        <v>171</v>
      </c>
    </row>
    <row r="781" spans="1:11" x14ac:dyDescent="0.2">
      <c r="E781" s="46">
        <f>+E779-E780</f>
        <v>0</v>
      </c>
      <c r="F781" s="46" t="s">
        <v>6</v>
      </c>
    </row>
    <row r="783" spans="1:11" s="6" customFormat="1" x14ac:dyDescent="0.2">
      <c r="A783" s="4"/>
      <c r="B783" s="5">
        <v>40436</v>
      </c>
      <c r="C783" s="4" t="s">
        <v>4</v>
      </c>
      <c r="D783" s="4" t="s">
        <v>5</v>
      </c>
      <c r="E783" s="4" t="s">
        <v>6</v>
      </c>
      <c r="F783" s="4"/>
      <c r="G783" s="4"/>
      <c r="H783" s="102"/>
      <c r="I783" s="44"/>
      <c r="J783" s="4"/>
      <c r="K783" s="4"/>
    </row>
    <row r="784" spans="1:11" ht="18" x14ac:dyDescent="0.2">
      <c r="B784" s="1" t="s">
        <v>0</v>
      </c>
      <c r="C784" s="1">
        <v>266982211.03999999</v>
      </c>
      <c r="D784" s="1">
        <v>1888004763.1099999</v>
      </c>
      <c r="E784" s="1">
        <f>+C784-D784</f>
        <v>-1621022552.0699999</v>
      </c>
      <c r="F784" s="48">
        <f>+E784-E786</f>
        <v>-6580167.3299999237</v>
      </c>
      <c r="G784" s="49"/>
    </row>
    <row r="785" spans="2:8" ht="18" x14ac:dyDescent="0.2">
      <c r="B785" s="1" t="s">
        <v>1</v>
      </c>
      <c r="C785" s="1">
        <v>132741089.09999999</v>
      </c>
      <c r="D785" s="1">
        <v>138128300.59999999</v>
      </c>
      <c r="E785" s="1">
        <f>+C785-D785</f>
        <v>-5387211.5</v>
      </c>
      <c r="F785" s="48"/>
      <c r="G785" s="49"/>
    </row>
    <row r="786" spans="2:8" x14ac:dyDescent="0.2">
      <c r="B786" s="1" t="s">
        <v>2</v>
      </c>
      <c r="C786" s="1">
        <v>105542514.8</v>
      </c>
      <c r="D786" s="1">
        <v>1719984899.54</v>
      </c>
      <c r="E786" s="1">
        <f>+C786-D786</f>
        <v>-1614442384.74</v>
      </c>
      <c r="F786" s="49"/>
      <c r="G786" s="49"/>
      <c r="H786" s="105"/>
    </row>
    <row r="787" spans="2:8" ht="18" x14ac:dyDescent="0.2">
      <c r="B787" s="1" t="s">
        <v>3</v>
      </c>
      <c r="C787" s="1">
        <v>3263051.33</v>
      </c>
      <c r="D787" s="1">
        <v>1646045.68</v>
      </c>
      <c r="E787" s="1">
        <f>+C787-D787</f>
        <v>1617005.6500000001</v>
      </c>
      <c r="F787" s="48"/>
    </row>
    <row r="789" spans="2:8" x14ac:dyDescent="0.2">
      <c r="B789" s="1" t="s">
        <v>152</v>
      </c>
      <c r="C789" s="54">
        <f>C784</f>
        <v>266982211.03999999</v>
      </c>
      <c r="E789" s="16" t="s">
        <v>166</v>
      </c>
    </row>
    <row r="790" spans="2:8" x14ac:dyDescent="0.2">
      <c r="B790" s="1" t="s">
        <v>153</v>
      </c>
      <c r="C790" s="54">
        <v>7373645812.7299995</v>
      </c>
      <c r="E790" s="1">
        <f>C789</f>
        <v>266982211.03999999</v>
      </c>
      <c r="F790" s="1" t="s">
        <v>0</v>
      </c>
    </row>
    <row r="791" spans="2:8" x14ac:dyDescent="0.2">
      <c r="B791" s="1" t="s">
        <v>154</v>
      </c>
      <c r="C791" s="53">
        <f>SUM(C789:C790)</f>
        <v>7640628023.7699995</v>
      </c>
      <c r="E791" s="1">
        <v>-6.6</v>
      </c>
      <c r="F791" s="1" t="s">
        <v>170</v>
      </c>
    </row>
    <row r="792" spans="2:8" x14ac:dyDescent="0.2">
      <c r="B792" s="1" t="s">
        <v>155</v>
      </c>
      <c r="C792" s="54">
        <v>9261650575.8400002</v>
      </c>
      <c r="E792" s="1">
        <v>-20081988.440000001</v>
      </c>
      <c r="F792" s="1" t="s">
        <v>133</v>
      </c>
    </row>
    <row r="793" spans="2:8" x14ac:dyDescent="0.2">
      <c r="C793" s="42">
        <f>+C791-C792</f>
        <v>-1621022552.0700006</v>
      </c>
      <c r="D793" s="1" t="s">
        <v>156</v>
      </c>
      <c r="E793" s="1">
        <v>-10717477.140000001</v>
      </c>
      <c r="F793" s="1" t="s">
        <v>169</v>
      </c>
      <c r="G793" s="3"/>
    </row>
    <row r="794" spans="2:8" x14ac:dyDescent="0.2">
      <c r="E794" s="1">
        <v>0</v>
      </c>
      <c r="F794" s="1" t="s">
        <v>172</v>
      </c>
    </row>
    <row r="795" spans="2:8" x14ac:dyDescent="0.2">
      <c r="C795" s="1">
        <f>+C793+C794</f>
        <v>-1621022552.0700006</v>
      </c>
      <c r="E795" s="3">
        <f>SUM(E790:E794)</f>
        <v>236182738.86000001</v>
      </c>
      <c r="G795" s="1">
        <f>+G793+G794</f>
        <v>0</v>
      </c>
    </row>
    <row r="796" spans="2:8" x14ac:dyDescent="0.2">
      <c r="E796" s="1">
        <v>1857205290.9300001</v>
      </c>
      <c r="F796" s="1" t="s">
        <v>161</v>
      </c>
    </row>
    <row r="797" spans="2:8" x14ac:dyDescent="0.2">
      <c r="E797" s="1">
        <f>+E795-E796</f>
        <v>-1621022552.0700002</v>
      </c>
      <c r="F797" s="1" t="s">
        <v>6</v>
      </c>
    </row>
    <row r="798" spans="2:8" x14ac:dyDescent="0.2">
      <c r="F798" s="1" t="s">
        <v>171</v>
      </c>
    </row>
    <row r="799" spans="2:8" x14ac:dyDescent="0.2">
      <c r="E799" s="46">
        <f>+E797-E798</f>
        <v>-1621022552.0700002</v>
      </c>
      <c r="F799" s="46" t="s">
        <v>6</v>
      </c>
    </row>
    <row r="801" spans="1:11" s="6" customFormat="1" x14ac:dyDescent="0.2">
      <c r="A801" s="4"/>
      <c r="B801" s="5">
        <v>40438</v>
      </c>
      <c r="C801" s="4" t="s">
        <v>4</v>
      </c>
      <c r="D801" s="4" t="s">
        <v>5</v>
      </c>
      <c r="E801" s="4" t="s">
        <v>6</v>
      </c>
      <c r="F801" s="4"/>
      <c r="G801" s="4"/>
      <c r="H801" s="102"/>
      <c r="I801" s="44"/>
      <c r="J801" s="4"/>
      <c r="K801" s="4"/>
    </row>
    <row r="802" spans="1:11" ht="18" x14ac:dyDescent="0.2">
      <c r="B802" s="1" t="s">
        <v>0</v>
      </c>
      <c r="C802" s="1">
        <v>250334518.31999999</v>
      </c>
      <c r="D802" s="1">
        <v>250334518.31999999</v>
      </c>
      <c r="E802" s="1">
        <f>+C802-D802</f>
        <v>0</v>
      </c>
      <c r="F802" s="48">
        <f>+E802-E804</f>
        <v>0</v>
      </c>
      <c r="G802" s="49"/>
    </row>
    <row r="803" spans="1:11" ht="18" x14ac:dyDescent="0.2">
      <c r="B803" s="1" t="s">
        <v>1</v>
      </c>
      <c r="C803" s="1">
        <v>132876153.83</v>
      </c>
      <c r="D803" s="1">
        <v>132876153.83</v>
      </c>
      <c r="E803" s="1">
        <f>+C803-D803</f>
        <v>0</v>
      </c>
      <c r="F803" s="48"/>
      <c r="G803" s="49"/>
    </row>
    <row r="804" spans="1:11" x14ac:dyDescent="0.2">
      <c r="B804" s="1" t="s">
        <v>2</v>
      </c>
      <c r="C804" s="1">
        <v>89975716.709999993</v>
      </c>
      <c r="D804" s="1">
        <v>89975716.709999993</v>
      </c>
      <c r="E804" s="1">
        <f>+C804-D804</f>
        <v>0</v>
      </c>
      <c r="F804" s="49"/>
      <c r="G804" s="49"/>
      <c r="H804" s="105"/>
    </row>
    <row r="805" spans="1:11" ht="18" x14ac:dyDescent="0.2">
      <c r="B805" s="1" t="s">
        <v>3</v>
      </c>
      <c r="C805" s="1">
        <v>3763147.96</v>
      </c>
      <c r="D805" s="1">
        <v>3763147.96</v>
      </c>
      <c r="E805" s="1">
        <f>+C805-D805</f>
        <v>0</v>
      </c>
      <c r="F805" s="48"/>
    </row>
    <row r="807" spans="1:11" x14ac:dyDescent="0.2">
      <c r="B807" s="1" t="s">
        <v>152</v>
      </c>
      <c r="C807" s="54">
        <f>C802</f>
        <v>250334518.31999999</v>
      </c>
      <c r="E807" s="16" t="s">
        <v>166</v>
      </c>
    </row>
    <row r="808" spans="1:11" x14ac:dyDescent="0.2">
      <c r="B808" s="1" t="s">
        <v>153</v>
      </c>
      <c r="C808" s="54">
        <v>7314156013.4899998</v>
      </c>
      <c r="E808" s="1">
        <f>C807</f>
        <v>250334518.31999999</v>
      </c>
      <c r="F808" s="1" t="s">
        <v>0</v>
      </c>
    </row>
    <row r="809" spans="1:11" x14ac:dyDescent="0.2">
      <c r="B809" s="1" t="s">
        <v>154</v>
      </c>
      <c r="C809" s="53">
        <f>SUM(C807:C808)</f>
        <v>7564490531.8099995</v>
      </c>
      <c r="E809" s="1">
        <v>-6.6</v>
      </c>
      <c r="F809" s="1" t="s">
        <v>170</v>
      </c>
    </row>
    <row r="810" spans="1:11" x14ac:dyDescent="0.2">
      <c r="B810" s="1" t="s">
        <v>155</v>
      </c>
      <c r="C810" s="54">
        <v>7564490531.8100004</v>
      </c>
      <c r="E810" s="1">
        <v>-811979.12</v>
      </c>
      <c r="F810" s="1" t="s">
        <v>133</v>
      </c>
    </row>
    <row r="811" spans="1:11" x14ac:dyDescent="0.2">
      <c r="C811" s="42">
        <f>+C809-C810</f>
        <v>0</v>
      </c>
      <c r="D811" s="1" t="s">
        <v>156</v>
      </c>
      <c r="E811" s="1">
        <v>-10717477.140000001</v>
      </c>
      <c r="F811" s="1" t="s">
        <v>169</v>
      </c>
      <c r="G811" s="3"/>
    </row>
    <row r="812" spans="1:11" x14ac:dyDescent="0.2">
      <c r="E812" s="1">
        <v>0</v>
      </c>
      <c r="F812" s="1" t="s">
        <v>172</v>
      </c>
    </row>
    <row r="813" spans="1:11" x14ac:dyDescent="0.2">
      <c r="C813" s="1">
        <f>+C811+C812</f>
        <v>0</v>
      </c>
      <c r="E813" s="3">
        <f>SUM(E808:E812)</f>
        <v>238805055.45999998</v>
      </c>
      <c r="G813" s="1">
        <f>+G811+G812</f>
        <v>0</v>
      </c>
    </row>
    <row r="814" spans="1:11" x14ac:dyDescent="0.2">
      <c r="E814" s="1">
        <v>238805055.46000001</v>
      </c>
      <c r="F814" s="1" t="s">
        <v>161</v>
      </c>
    </row>
    <row r="815" spans="1:11" x14ac:dyDescent="0.2">
      <c r="E815" s="1">
        <f>+E813-E814</f>
        <v>0</v>
      </c>
      <c r="F815" s="1" t="s">
        <v>6</v>
      </c>
    </row>
    <row r="816" spans="1:11" x14ac:dyDescent="0.2">
      <c r="F816" s="1" t="s">
        <v>171</v>
      </c>
    </row>
    <row r="817" spans="1:11" x14ac:dyDescent="0.2">
      <c r="E817" s="46">
        <f>+E815-E816</f>
        <v>0</v>
      </c>
      <c r="F817" s="46" t="s">
        <v>6</v>
      </c>
    </row>
    <row r="820" spans="1:11" s="6" customFormat="1" x14ac:dyDescent="0.2">
      <c r="A820" s="4"/>
      <c r="B820" s="5">
        <v>40443</v>
      </c>
      <c r="C820" s="4" t="s">
        <v>4</v>
      </c>
      <c r="D820" s="4" t="s">
        <v>5</v>
      </c>
      <c r="E820" s="4" t="s">
        <v>6</v>
      </c>
      <c r="F820" s="4"/>
      <c r="G820" s="4"/>
      <c r="H820" s="102"/>
      <c r="I820" s="44"/>
      <c r="J820" s="4"/>
      <c r="K820" s="4"/>
    </row>
    <row r="821" spans="1:11" ht="18" x14ac:dyDescent="0.2">
      <c r="B821" s="1" t="s">
        <v>0</v>
      </c>
      <c r="C821" s="1">
        <v>258776120.08000001</v>
      </c>
      <c r="D821" s="1">
        <v>258776120.08000001</v>
      </c>
      <c r="E821" s="1">
        <f>+C821-D821</f>
        <v>0</v>
      </c>
      <c r="F821" s="48">
        <f>+E821-E823</f>
        <v>0</v>
      </c>
      <c r="G821" s="49"/>
    </row>
    <row r="822" spans="1:11" ht="18" x14ac:dyDescent="0.2">
      <c r="B822" s="1" t="s">
        <v>1</v>
      </c>
      <c r="C822" s="1">
        <v>132690085.66</v>
      </c>
      <c r="D822" s="1">
        <v>132690085.66</v>
      </c>
      <c r="E822" s="1">
        <f>+C822-D822</f>
        <v>0</v>
      </c>
      <c r="F822" s="48"/>
      <c r="G822" s="49"/>
    </row>
    <row r="823" spans="1:11" x14ac:dyDescent="0.2">
      <c r="B823" s="1" t="s">
        <v>2</v>
      </c>
      <c r="C823" s="1">
        <v>96701690.099999994</v>
      </c>
      <c r="D823" s="1">
        <v>96701690.099999994</v>
      </c>
      <c r="E823" s="1">
        <f>+C823-D823</f>
        <v>0</v>
      </c>
      <c r="F823" s="49"/>
      <c r="G823" s="49"/>
      <c r="H823" s="105"/>
    </row>
    <row r="824" spans="1:11" ht="18" x14ac:dyDescent="0.2">
      <c r="B824" s="1" t="s">
        <v>3</v>
      </c>
      <c r="C824" s="1">
        <v>2449475.2799999998</v>
      </c>
      <c r="D824" s="1">
        <v>2449475.2799999998</v>
      </c>
      <c r="E824" s="1">
        <f>+C824-D824</f>
        <v>0</v>
      </c>
      <c r="F824" s="48"/>
    </row>
    <row r="826" spans="1:11" x14ac:dyDescent="0.2">
      <c r="B826" s="1" t="s">
        <v>152</v>
      </c>
      <c r="C826" s="54">
        <f>C821</f>
        <v>258776120.08000001</v>
      </c>
      <c r="E826" s="16" t="s">
        <v>166</v>
      </c>
    </row>
    <row r="827" spans="1:11" x14ac:dyDescent="0.2">
      <c r="B827" s="1" t="s">
        <v>153</v>
      </c>
      <c r="C827" s="54">
        <v>7314156013.4899998</v>
      </c>
      <c r="E827" s="1">
        <f>C826</f>
        <v>258776120.08000001</v>
      </c>
      <c r="F827" s="1" t="s">
        <v>0</v>
      </c>
    </row>
    <row r="828" spans="1:11" x14ac:dyDescent="0.2">
      <c r="B828" s="1" t="s">
        <v>154</v>
      </c>
      <c r="C828" s="53">
        <f>SUM(C826:C827)</f>
        <v>7572932133.5699997</v>
      </c>
      <c r="E828" s="1">
        <v>-6.6</v>
      </c>
      <c r="F828" s="1" t="s">
        <v>170</v>
      </c>
    </row>
    <row r="829" spans="1:11" x14ac:dyDescent="0.2">
      <c r="B829" s="1" t="s">
        <v>155</v>
      </c>
      <c r="C829" s="54">
        <v>7572932133.5699997</v>
      </c>
      <c r="E829" s="1">
        <v>-811979.12</v>
      </c>
      <c r="F829" s="1" t="s">
        <v>133</v>
      </c>
    </row>
    <row r="830" spans="1:11" x14ac:dyDescent="0.2">
      <c r="C830" s="42">
        <f>+C828-C829</f>
        <v>0</v>
      </c>
      <c r="D830" s="1" t="s">
        <v>156</v>
      </c>
      <c r="E830" s="1">
        <v>-10716982.83</v>
      </c>
      <c r="F830" s="1" t="s">
        <v>169</v>
      </c>
      <c r="G830" s="3"/>
    </row>
    <row r="831" spans="1:11" x14ac:dyDescent="0.2">
      <c r="E831" s="1">
        <v>0</v>
      </c>
      <c r="F831" s="1" t="s">
        <v>172</v>
      </c>
    </row>
    <row r="832" spans="1:11" x14ac:dyDescent="0.2">
      <c r="C832" s="1">
        <f>+C830+C831</f>
        <v>0</v>
      </c>
      <c r="E832" s="3">
        <f>SUM(E827:E831)</f>
        <v>247247151.53</v>
      </c>
      <c r="G832" s="1">
        <f>+G830+G831</f>
        <v>0</v>
      </c>
    </row>
    <row r="833" spans="1:11" x14ac:dyDescent="0.2">
      <c r="E833" s="1">
        <v>247247151.53</v>
      </c>
      <c r="F833" s="1" t="s">
        <v>161</v>
      </c>
    </row>
    <row r="834" spans="1:11" x14ac:dyDescent="0.2">
      <c r="E834" s="1">
        <f>+E832-E833</f>
        <v>0</v>
      </c>
      <c r="F834" s="1" t="s">
        <v>6</v>
      </c>
    </row>
    <row r="835" spans="1:11" x14ac:dyDescent="0.2">
      <c r="F835" s="1" t="s">
        <v>171</v>
      </c>
    </row>
    <row r="836" spans="1:11" x14ac:dyDescent="0.2">
      <c r="E836" s="46">
        <f>+E834-E835</f>
        <v>0</v>
      </c>
      <c r="F836" s="46" t="s">
        <v>6</v>
      </c>
    </row>
    <row r="838" spans="1:11" s="6" customFormat="1" x14ac:dyDescent="0.2">
      <c r="A838" s="4"/>
      <c r="B838" s="5">
        <v>40451</v>
      </c>
      <c r="C838" s="4" t="s">
        <v>4</v>
      </c>
      <c r="D838" s="4" t="s">
        <v>5</v>
      </c>
      <c r="E838" s="4" t="s">
        <v>6</v>
      </c>
      <c r="F838" s="4"/>
      <c r="G838" s="4"/>
      <c r="H838" s="102"/>
      <c r="I838" s="44"/>
      <c r="J838" s="4"/>
      <c r="K838" s="4"/>
    </row>
    <row r="839" spans="1:11" ht="18" x14ac:dyDescent="0.2">
      <c r="B839" s="1" t="s">
        <v>0</v>
      </c>
      <c r="C839" s="1">
        <v>283154285.08999997</v>
      </c>
      <c r="D839" s="1">
        <v>278000648.90000045</v>
      </c>
      <c r="E839" s="1">
        <f>+C839-D839</f>
        <v>5153636.1899995208</v>
      </c>
      <c r="F839" s="48">
        <f>+E839-E841</f>
        <v>8.3446502685546875E-7</v>
      </c>
      <c r="G839" s="49"/>
    </row>
    <row r="840" spans="1:11" ht="18" x14ac:dyDescent="0.2">
      <c r="B840" s="1" t="s">
        <v>1</v>
      </c>
      <c r="C840" s="1">
        <v>122972032.83</v>
      </c>
      <c r="D840" s="1">
        <v>122972032.83</v>
      </c>
      <c r="E840" s="1">
        <f>+C840-D840</f>
        <v>0</v>
      </c>
      <c r="F840" s="48"/>
      <c r="G840" s="49"/>
    </row>
    <row r="841" spans="1:11" x14ac:dyDescent="0.2">
      <c r="B841" s="1" t="s">
        <v>2</v>
      </c>
      <c r="C841" s="1">
        <v>97714243.650000006</v>
      </c>
      <c r="D841" s="1">
        <v>92560607.46000132</v>
      </c>
      <c r="E841" s="1">
        <f>+C841-D841</f>
        <v>5153636.1899986863</v>
      </c>
      <c r="F841" s="49"/>
      <c r="G841" s="49"/>
      <c r="H841" s="105"/>
    </row>
    <row r="842" spans="1:11" ht="15" x14ac:dyDescent="0.3">
      <c r="B842" s="1" t="s">
        <v>3</v>
      </c>
      <c r="C842" s="1">
        <v>3173822.69</v>
      </c>
      <c r="D842" s="1">
        <v>3173822.69</v>
      </c>
      <c r="E842" s="1">
        <f>+C842-D842</f>
        <v>0</v>
      </c>
      <c r="F842" s="56"/>
    </row>
    <row r="844" spans="1:11" x14ac:dyDescent="0.2">
      <c r="B844" s="1" t="s">
        <v>152</v>
      </c>
      <c r="C844" s="54">
        <f>C839</f>
        <v>283154285.08999997</v>
      </c>
      <c r="E844" s="16" t="s">
        <v>166</v>
      </c>
    </row>
    <row r="845" spans="1:11" x14ac:dyDescent="0.2">
      <c r="B845" s="1" t="s">
        <v>153</v>
      </c>
      <c r="C845" s="54">
        <v>7338732822.2799997</v>
      </c>
      <c r="E845" s="1">
        <f>C844</f>
        <v>283154285.08999997</v>
      </c>
      <c r="F845" s="1" t="s">
        <v>0</v>
      </c>
    </row>
    <row r="846" spans="1:11" x14ac:dyDescent="0.2">
      <c r="B846" s="1" t="s">
        <v>154</v>
      </c>
      <c r="C846" s="53">
        <f>SUM(C844:C845)</f>
        <v>7621887107.3699999</v>
      </c>
      <c r="E846" s="1">
        <v>-6.6</v>
      </c>
      <c r="F846" s="1" t="s">
        <v>170</v>
      </c>
    </row>
    <row r="847" spans="1:11" x14ac:dyDescent="0.2">
      <c r="B847" s="1" t="s">
        <v>155</v>
      </c>
      <c r="C847" s="54">
        <v>7621887107.3699999</v>
      </c>
      <c r="E847" s="1">
        <v>-38869396.009999998</v>
      </c>
      <c r="F847" s="1" t="s">
        <v>133</v>
      </c>
    </row>
    <row r="848" spans="1:11" x14ac:dyDescent="0.2">
      <c r="C848" s="42">
        <f>+C846-C847</f>
        <v>0</v>
      </c>
      <c r="D848" s="1" t="s">
        <v>156</v>
      </c>
      <c r="E848" s="1">
        <v>-10716982.83</v>
      </c>
      <c r="F848" s="1" t="s">
        <v>169</v>
      </c>
      <c r="G848" s="3"/>
    </row>
    <row r="849" spans="1:11" x14ac:dyDescent="0.2">
      <c r="E849" s="1">
        <v>0</v>
      </c>
      <c r="F849" s="1" t="s">
        <v>172</v>
      </c>
    </row>
    <row r="850" spans="1:11" x14ac:dyDescent="0.2">
      <c r="C850" s="1">
        <f>+C848+C849</f>
        <v>0</v>
      </c>
      <c r="E850" s="3">
        <f>SUM(E845:E849)</f>
        <v>233567899.64999995</v>
      </c>
      <c r="G850" s="1">
        <f>+G848+G849</f>
        <v>0</v>
      </c>
    </row>
    <row r="851" spans="1:11" x14ac:dyDescent="0.2">
      <c r="E851" s="1">
        <v>233567899.65000001</v>
      </c>
      <c r="F851" s="1" t="s">
        <v>161</v>
      </c>
    </row>
    <row r="852" spans="1:11" x14ac:dyDescent="0.2">
      <c r="E852" s="1">
        <f>+E850-E851</f>
        <v>0</v>
      </c>
      <c r="F852" s="1" t="s">
        <v>6</v>
      </c>
    </row>
    <row r="853" spans="1:11" x14ac:dyDescent="0.2">
      <c r="F853" s="1" t="s">
        <v>171</v>
      </c>
    </row>
    <row r="854" spans="1:11" x14ac:dyDescent="0.2">
      <c r="E854" s="46">
        <f>+E852-E853</f>
        <v>0</v>
      </c>
      <c r="F854" s="46" t="s">
        <v>6</v>
      </c>
    </row>
    <row r="856" spans="1:11" s="6" customFormat="1" x14ac:dyDescent="0.2">
      <c r="A856" s="4"/>
      <c r="B856" s="5">
        <v>40463</v>
      </c>
      <c r="C856" s="4" t="s">
        <v>4</v>
      </c>
      <c r="D856" s="4" t="s">
        <v>5</v>
      </c>
      <c r="E856" s="4" t="s">
        <v>6</v>
      </c>
      <c r="F856" s="4"/>
      <c r="G856" s="4"/>
      <c r="H856" s="102"/>
      <c r="I856" s="44"/>
      <c r="J856" s="4"/>
      <c r="K856" s="4"/>
    </row>
    <row r="857" spans="1:11" ht="18" x14ac:dyDescent="0.2">
      <c r="B857" s="1" t="s">
        <v>0</v>
      </c>
      <c r="C857" s="1">
        <v>1933725734.46</v>
      </c>
      <c r="D857" s="1">
        <v>1933725734.46</v>
      </c>
      <c r="E857" s="1">
        <f>+C857-D857</f>
        <v>0</v>
      </c>
      <c r="F857" s="48">
        <f>+E857-E859</f>
        <v>0</v>
      </c>
      <c r="G857" s="49"/>
    </row>
    <row r="858" spans="1:11" ht="18" x14ac:dyDescent="0.2">
      <c r="B858" s="1" t="s">
        <v>1</v>
      </c>
      <c r="C858" s="1">
        <v>145094068.53</v>
      </c>
      <c r="D858" s="1">
        <v>145094068.53</v>
      </c>
      <c r="E858" s="1">
        <f>+C858-D858</f>
        <v>0</v>
      </c>
      <c r="F858" s="48"/>
      <c r="G858" s="49"/>
    </row>
    <row r="859" spans="1:11" x14ac:dyDescent="0.2">
      <c r="B859" s="1" t="s">
        <v>2</v>
      </c>
      <c r="C859" s="1">
        <v>1730674224.46</v>
      </c>
      <c r="D859" s="1">
        <v>1730674224.46</v>
      </c>
      <c r="E859" s="1">
        <f>+C859-D859</f>
        <v>0</v>
      </c>
      <c r="F859" s="49"/>
      <c r="G859" s="49"/>
      <c r="H859" s="105"/>
    </row>
    <row r="860" spans="1:11" ht="15" x14ac:dyDescent="0.3">
      <c r="B860" s="1" t="s">
        <v>3</v>
      </c>
      <c r="C860" s="1">
        <v>5062.4799999999996</v>
      </c>
      <c r="D860" s="1">
        <v>5062.4799999999996</v>
      </c>
      <c r="E860" s="1">
        <f>+C860-D860</f>
        <v>0</v>
      </c>
      <c r="F860" s="56"/>
    </row>
    <row r="862" spans="1:11" x14ac:dyDescent="0.2">
      <c r="B862" s="1" t="s">
        <v>152</v>
      </c>
      <c r="C862" s="54">
        <f>C857</f>
        <v>1933725734.46</v>
      </c>
      <c r="E862" s="16" t="s">
        <v>166</v>
      </c>
    </row>
    <row r="863" spans="1:11" x14ac:dyDescent="0.2">
      <c r="B863" s="1" t="s">
        <v>153</v>
      </c>
      <c r="C863" s="54">
        <v>7342216946.6300001</v>
      </c>
      <c r="E863" s="1">
        <f>C862</f>
        <v>1933725734.46</v>
      </c>
      <c r="F863" s="1" t="s">
        <v>0</v>
      </c>
    </row>
    <row r="864" spans="1:11" x14ac:dyDescent="0.2">
      <c r="B864" s="1" t="s">
        <v>154</v>
      </c>
      <c r="C864" s="53">
        <f>SUM(C862:C863)</f>
        <v>9275942681.0900002</v>
      </c>
      <c r="E864" s="1">
        <v>-6.6</v>
      </c>
      <c r="F864" s="1" t="s">
        <v>170</v>
      </c>
    </row>
    <row r="865" spans="1:11" x14ac:dyDescent="0.2">
      <c r="B865" s="1" t="s">
        <v>155</v>
      </c>
      <c r="C865" s="54">
        <v>9275942681.0900002</v>
      </c>
      <c r="E865" s="1">
        <v>-38869396.009999998</v>
      </c>
      <c r="F865" s="1" t="s">
        <v>133</v>
      </c>
    </row>
    <row r="866" spans="1:11" x14ac:dyDescent="0.2">
      <c r="C866" s="42">
        <f>+C864-C865</f>
        <v>0</v>
      </c>
      <c r="D866" s="1" t="s">
        <v>156</v>
      </c>
      <c r="E866" s="1">
        <v>-10716982.83</v>
      </c>
      <c r="F866" s="1" t="s">
        <v>169</v>
      </c>
      <c r="G866" s="3"/>
    </row>
    <row r="867" spans="1:11" x14ac:dyDescent="0.2">
      <c r="E867" s="1">
        <v>0</v>
      </c>
      <c r="F867" s="1" t="s">
        <v>172</v>
      </c>
    </row>
    <row r="868" spans="1:11" x14ac:dyDescent="0.2">
      <c r="C868" s="1">
        <f>+C866+C867</f>
        <v>0</v>
      </c>
      <c r="E868" s="3">
        <f>SUM(E863:E867)</f>
        <v>1884139349.0200002</v>
      </c>
      <c r="G868" s="1">
        <f>+G866+G867</f>
        <v>0</v>
      </c>
    </row>
    <row r="869" spans="1:11" x14ac:dyDescent="0.2">
      <c r="E869" s="1">
        <v>1884139349.02</v>
      </c>
      <c r="F869" s="1" t="s">
        <v>161</v>
      </c>
    </row>
    <row r="870" spans="1:11" x14ac:dyDescent="0.2">
      <c r="E870" s="1">
        <f>+E868-E869</f>
        <v>0</v>
      </c>
      <c r="F870" s="1" t="s">
        <v>6</v>
      </c>
    </row>
    <row r="871" spans="1:11" x14ac:dyDescent="0.2">
      <c r="F871" s="1" t="s">
        <v>171</v>
      </c>
    </row>
    <row r="872" spans="1:11" x14ac:dyDescent="0.2">
      <c r="E872" s="46">
        <f>+E870-E871</f>
        <v>0</v>
      </c>
      <c r="F872" s="46" t="s">
        <v>6</v>
      </c>
    </row>
    <row r="873" spans="1:11" s="6" customFormat="1" x14ac:dyDescent="0.2">
      <c r="A873" s="4"/>
      <c r="B873" s="5" t="s">
        <v>191</v>
      </c>
      <c r="C873" s="4" t="s">
        <v>4</v>
      </c>
      <c r="D873" s="4" t="s">
        <v>5</v>
      </c>
      <c r="E873" s="4" t="s">
        <v>6</v>
      </c>
      <c r="F873" s="4"/>
      <c r="G873" s="4"/>
      <c r="H873" s="102"/>
      <c r="I873" s="44"/>
      <c r="J873" s="4"/>
      <c r="K873" s="4"/>
    </row>
    <row r="874" spans="1:11" ht="18" x14ac:dyDescent="0.2">
      <c r="B874" s="1" t="s">
        <v>0</v>
      </c>
      <c r="C874" s="1">
        <v>282398969.50999999</v>
      </c>
      <c r="D874" s="1">
        <v>282398969.50999999</v>
      </c>
      <c r="E874" s="1">
        <f>+C874-D874</f>
        <v>0</v>
      </c>
      <c r="F874" s="48">
        <f>+E874-E876</f>
        <v>0</v>
      </c>
      <c r="G874" s="49"/>
    </row>
    <row r="875" spans="1:11" ht="18" x14ac:dyDescent="0.2">
      <c r="B875" s="1" t="s">
        <v>1</v>
      </c>
      <c r="C875" s="1">
        <v>128947433.92</v>
      </c>
      <c r="D875" s="1">
        <v>128947433.92</v>
      </c>
      <c r="E875" s="1">
        <f>+C875-D875</f>
        <v>0</v>
      </c>
      <c r="F875" s="48"/>
      <c r="G875" s="49"/>
    </row>
    <row r="876" spans="1:11" x14ac:dyDescent="0.2">
      <c r="B876" s="1" t="s">
        <v>2</v>
      </c>
      <c r="C876" s="1">
        <v>122877574.58</v>
      </c>
      <c r="D876" s="1">
        <v>122877574.58</v>
      </c>
      <c r="E876" s="1">
        <f>+C876-D876</f>
        <v>0</v>
      </c>
      <c r="F876" s="49"/>
      <c r="G876" s="49"/>
      <c r="H876" s="105"/>
    </row>
    <row r="877" spans="1:11" ht="15" x14ac:dyDescent="0.3">
      <c r="B877" s="1" t="s">
        <v>3</v>
      </c>
      <c r="C877" s="1">
        <v>4122449.41</v>
      </c>
      <c r="D877" s="1">
        <v>4122449.41</v>
      </c>
      <c r="E877" s="1">
        <f>+C877-D877</f>
        <v>0</v>
      </c>
      <c r="F877" s="56"/>
    </row>
    <row r="879" spans="1:11" x14ac:dyDescent="0.2">
      <c r="B879" s="1" t="s">
        <v>152</v>
      </c>
      <c r="C879" s="54">
        <f>C874</f>
        <v>282398969.50999999</v>
      </c>
      <c r="E879" s="16" t="s">
        <v>166</v>
      </c>
    </row>
    <row r="880" spans="1:11" x14ac:dyDescent="0.2">
      <c r="B880" s="1" t="s">
        <v>153</v>
      </c>
      <c r="C880" s="54">
        <v>7342216946.6300001</v>
      </c>
      <c r="E880" s="1">
        <f>C879</f>
        <v>282398969.50999999</v>
      </c>
      <c r="F880" s="1" t="s">
        <v>0</v>
      </c>
    </row>
    <row r="881" spans="1:11" x14ac:dyDescent="0.2">
      <c r="B881" s="1" t="s">
        <v>154</v>
      </c>
      <c r="C881" s="53">
        <f>SUM(C879:C880)</f>
        <v>7624615916.1400003</v>
      </c>
      <c r="E881" s="1">
        <v>-6.6</v>
      </c>
      <c r="F881" s="1" t="s">
        <v>170</v>
      </c>
    </row>
    <row r="882" spans="1:11" x14ac:dyDescent="0.2">
      <c r="B882" s="1" t="s">
        <v>155</v>
      </c>
      <c r="C882" s="54">
        <v>7624615916.1400003</v>
      </c>
      <c r="E882" s="1">
        <v>-19582071.170000002</v>
      </c>
      <c r="F882" s="1" t="s">
        <v>133</v>
      </c>
    </row>
    <row r="883" spans="1:11" x14ac:dyDescent="0.2">
      <c r="C883" s="42">
        <f>+C881-C882</f>
        <v>0</v>
      </c>
      <c r="D883" s="1" t="s">
        <v>156</v>
      </c>
      <c r="E883" s="1">
        <v>-10716982.83</v>
      </c>
      <c r="F883" s="1" t="s">
        <v>169</v>
      </c>
      <c r="G883" s="3"/>
    </row>
    <row r="884" spans="1:11" x14ac:dyDescent="0.2">
      <c r="E884" s="1">
        <v>0</v>
      </c>
      <c r="F884" s="1" t="s">
        <v>172</v>
      </c>
    </row>
    <row r="885" spans="1:11" x14ac:dyDescent="0.2">
      <c r="C885" s="1">
        <f>+C883+C884</f>
        <v>0</v>
      </c>
      <c r="E885" s="3">
        <f>SUM(E880:E884)</f>
        <v>252099908.90999994</v>
      </c>
      <c r="G885" s="1">
        <f>+G883+G884</f>
        <v>0</v>
      </c>
    </row>
    <row r="886" spans="1:11" x14ac:dyDescent="0.2">
      <c r="E886" s="1">
        <v>252099908.91</v>
      </c>
      <c r="F886" s="1" t="s">
        <v>161</v>
      </c>
    </row>
    <row r="887" spans="1:11" x14ac:dyDescent="0.2">
      <c r="E887" s="1">
        <f>+E885-E886</f>
        <v>0</v>
      </c>
      <c r="F887" s="1" t="s">
        <v>6</v>
      </c>
    </row>
    <row r="888" spans="1:11" x14ac:dyDescent="0.2">
      <c r="F888" s="1" t="s">
        <v>171</v>
      </c>
    </row>
    <row r="889" spans="1:11" x14ac:dyDescent="0.2">
      <c r="E889" s="46">
        <f>+E887-E888</f>
        <v>0</v>
      </c>
      <c r="F889" s="46" t="s">
        <v>6</v>
      </c>
    </row>
    <row r="890" spans="1:11" s="6" customFormat="1" x14ac:dyDescent="0.2">
      <c r="A890" s="4"/>
      <c r="B890" s="5">
        <v>40473</v>
      </c>
      <c r="C890" s="4" t="s">
        <v>4</v>
      </c>
      <c r="D890" s="4" t="s">
        <v>5</v>
      </c>
      <c r="E890" s="4" t="s">
        <v>6</v>
      </c>
      <c r="F890" s="4"/>
      <c r="G890" s="4"/>
      <c r="H890" s="102"/>
      <c r="I890" s="44"/>
      <c r="J890" s="4"/>
      <c r="K890" s="4"/>
    </row>
    <row r="891" spans="1:11" ht="18" x14ac:dyDescent="0.2">
      <c r="B891" s="1" t="s">
        <v>0</v>
      </c>
      <c r="C891" s="1">
        <v>284796916.60000002</v>
      </c>
      <c r="D891" s="1">
        <v>284796916.60000002</v>
      </c>
      <c r="E891" s="1">
        <f>+C891-D891</f>
        <v>0</v>
      </c>
      <c r="F891" s="48">
        <f>+E891-E893</f>
        <v>0</v>
      </c>
      <c r="G891" s="49"/>
    </row>
    <row r="892" spans="1:11" ht="18" x14ac:dyDescent="0.2">
      <c r="B892" s="1" t="s">
        <v>1</v>
      </c>
      <c r="C892" s="1">
        <v>129146296.28</v>
      </c>
      <c r="D892" s="1">
        <v>129146296.28</v>
      </c>
      <c r="E892" s="1">
        <f>+C892-D892</f>
        <v>0</v>
      </c>
      <c r="F892" s="48"/>
      <c r="G892" s="49"/>
    </row>
    <row r="893" spans="1:11" x14ac:dyDescent="0.2">
      <c r="B893" s="1" t="s">
        <v>2</v>
      </c>
      <c r="C893" s="1">
        <v>127594056.17</v>
      </c>
      <c r="D893" s="1">
        <v>127594056.17</v>
      </c>
      <c r="E893" s="1">
        <f>+C893-D893</f>
        <v>0</v>
      </c>
      <c r="F893" s="49"/>
      <c r="G893" s="49"/>
      <c r="H893" s="105"/>
    </row>
    <row r="894" spans="1:11" ht="15" x14ac:dyDescent="0.3">
      <c r="B894" s="1" t="s">
        <v>3</v>
      </c>
      <c r="C894" s="1">
        <v>5570679.8200000003</v>
      </c>
      <c r="D894" s="1">
        <v>5570679.8200000003</v>
      </c>
      <c r="E894" s="1">
        <f>+C894-D894</f>
        <v>0</v>
      </c>
      <c r="F894" s="56"/>
    </row>
    <row r="896" spans="1:11" x14ac:dyDescent="0.2">
      <c r="B896" s="1" t="s">
        <v>152</v>
      </c>
      <c r="C896" s="54">
        <f>C891</f>
        <v>284796916.60000002</v>
      </c>
      <c r="E896" s="16" t="s">
        <v>166</v>
      </c>
    </row>
    <row r="897" spans="1:11" x14ac:dyDescent="0.2">
      <c r="B897" s="1" t="s">
        <v>153</v>
      </c>
      <c r="C897" s="54">
        <v>7342216946.6300001</v>
      </c>
      <c r="E897" s="1">
        <f>C896</f>
        <v>284796916.60000002</v>
      </c>
      <c r="F897" s="1" t="s">
        <v>0</v>
      </c>
    </row>
    <row r="898" spans="1:11" x14ac:dyDescent="0.2">
      <c r="B898" s="1" t="s">
        <v>154</v>
      </c>
      <c r="C898" s="53">
        <f>SUM(C896:C897)</f>
        <v>7627013863.2300005</v>
      </c>
      <c r="E898" s="1">
        <v>-6.6</v>
      </c>
      <c r="F898" s="1" t="s">
        <v>170</v>
      </c>
    </row>
    <row r="899" spans="1:11" x14ac:dyDescent="0.2">
      <c r="B899" s="1" t="s">
        <v>155</v>
      </c>
      <c r="C899" s="54">
        <v>7627013863.2299995</v>
      </c>
      <c r="E899" s="1">
        <v>-19582071.170000002</v>
      </c>
      <c r="F899" s="1" t="s">
        <v>133</v>
      </c>
    </row>
    <row r="900" spans="1:11" x14ac:dyDescent="0.2">
      <c r="C900" s="42">
        <f>+C898-C899</f>
        <v>0</v>
      </c>
      <c r="D900" s="1" t="s">
        <v>156</v>
      </c>
      <c r="E900" s="1">
        <v>-10716982.83</v>
      </c>
      <c r="F900" s="1" t="s">
        <v>169</v>
      </c>
      <c r="G900" s="3"/>
    </row>
    <row r="901" spans="1:11" x14ac:dyDescent="0.2">
      <c r="E901" s="1">
        <v>0</v>
      </c>
      <c r="F901" s="1" t="s">
        <v>172</v>
      </c>
    </row>
    <row r="902" spans="1:11" x14ac:dyDescent="0.2">
      <c r="C902" s="1">
        <f>+C900+C901</f>
        <v>0</v>
      </c>
      <c r="E902" s="3">
        <f>SUM(E897:E901)</f>
        <v>254497855.99999997</v>
      </c>
      <c r="G902" s="1">
        <f>+G900+G901</f>
        <v>0</v>
      </c>
    </row>
    <row r="903" spans="1:11" x14ac:dyDescent="0.2">
      <c r="E903" s="1">
        <v>254497856</v>
      </c>
      <c r="F903" s="1" t="s">
        <v>161</v>
      </c>
    </row>
    <row r="904" spans="1:11" x14ac:dyDescent="0.2">
      <c r="E904" s="1">
        <f>+E902-E903</f>
        <v>0</v>
      </c>
      <c r="F904" s="1" t="s">
        <v>6</v>
      </c>
    </row>
    <row r="905" spans="1:11" x14ac:dyDescent="0.2">
      <c r="F905" s="1" t="s">
        <v>171</v>
      </c>
    </row>
    <row r="906" spans="1:11" x14ac:dyDescent="0.2">
      <c r="E906" s="46">
        <f>+E904-E905</f>
        <v>0</v>
      </c>
      <c r="F906" s="46" t="s">
        <v>6</v>
      </c>
    </row>
    <row r="908" spans="1:11" s="6" customFormat="1" x14ac:dyDescent="0.2">
      <c r="A908" s="4"/>
      <c r="B908" s="5">
        <v>40478</v>
      </c>
      <c r="C908" s="4" t="s">
        <v>4</v>
      </c>
      <c r="D908" s="4" t="s">
        <v>5</v>
      </c>
      <c r="E908" s="4" t="s">
        <v>6</v>
      </c>
      <c r="F908" s="4"/>
      <c r="G908" s="4"/>
      <c r="H908" s="102"/>
      <c r="I908" s="44"/>
      <c r="J908" s="4"/>
      <c r="K908" s="4"/>
    </row>
    <row r="909" spans="1:11" ht="18" x14ac:dyDescent="0.2">
      <c r="B909" s="1" t="s">
        <v>0</v>
      </c>
      <c r="C909" s="1">
        <v>293354565.02999997</v>
      </c>
      <c r="D909" s="1">
        <v>293364085.68000001</v>
      </c>
      <c r="E909" s="1">
        <f>+C909-D909</f>
        <v>-9520.6500000357628</v>
      </c>
      <c r="F909" s="48">
        <f>+E909-E911</f>
        <v>-9520.6500000357628</v>
      </c>
      <c r="G909" s="49"/>
    </row>
    <row r="910" spans="1:11" ht="18" x14ac:dyDescent="0.2">
      <c r="B910" s="1" t="s">
        <v>1</v>
      </c>
      <c r="C910" s="1">
        <v>128519942.94</v>
      </c>
      <c r="D910" s="1">
        <v>128519942.94</v>
      </c>
      <c r="E910" s="1">
        <f>+C910-D910</f>
        <v>0</v>
      </c>
      <c r="F910" s="48"/>
      <c r="G910" s="49"/>
    </row>
    <row r="911" spans="1:11" x14ac:dyDescent="0.2">
      <c r="B911" s="1" t="s">
        <v>2</v>
      </c>
      <c r="C911" s="1">
        <v>135516254.13999999</v>
      </c>
      <c r="D911" s="1">
        <v>135516254.13999999</v>
      </c>
      <c r="E911" s="1">
        <f>+C911-D911</f>
        <v>0</v>
      </c>
      <c r="F911" s="49"/>
      <c r="G911" s="49"/>
      <c r="H911" s="105"/>
    </row>
    <row r="912" spans="1:11" ht="15" x14ac:dyDescent="0.3">
      <c r="B912" s="1" t="s">
        <v>3</v>
      </c>
      <c r="C912" s="1">
        <v>496435.5</v>
      </c>
      <c r="D912" s="1">
        <v>496435.5</v>
      </c>
      <c r="E912" s="1">
        <f>+C912-D912</f>
        <v>0</v>
      </c>
      <c r="F912" s="56"/>
    </row>
    <row r="914" spans="1:11" x14ac:dyDescent="0.2">
      <c r="B914" s="1" t="s">
        <v>152</v>
      </c>
      <c r="C914" s="54">
        <f>C909</f>
        <v>293354565.02999997</v>
      </c>
      <c r="E914" s="16" t="s">
        <v>166</v>
      </c>
    </row>
    <row r="915" spans="1:11" x14ac:dyDescent="0.2">
      <c r="B915" s="1" t="s">
        <v>153</v>
      </c>
      <c r="C915" s="54">
        <v>7342216946.6300001</v>
      </c>
      <c r="E915" s="1">
        <f>C914</f>
        <v>293354565.02999997</v>
      </c>
      <c r="F915" s="1" t="s">
        <v>0</v>
      </c>
    </row>
    <row r="916" spans="1:11" x14ac:dyDescent="0.2">
      <c r="B916" s="1" t="s">
        <v>154</v>
      </c>
      <c r="C916" s="53">
        <f>SUM(C914:C915)</f>
        <v>7635571511.6599998</v>
      </c>
      <c r="E916" s="1">
        <v>-6.6</v>
      </c>
      <c r="F916" s="1" t="s">
        <v>170</v>
      </c>
    </row>
    <row r="917" spans="1:11" x14ac:dyDescent="0.2">
      <c r="B917" s="1" t="s">
        <v>155</v>
      </c>
      <c r="C917" s="54">
        <v>7635571511.6599998</v>
      </c>
      <c r="E917" s="1">
        <v>-19582071.170000002</v>
      </c>
      <c r="F917" s="1" t="s">
        <v>133</v>
      </c>
    </row>
    <row r="918" spans="1:11" x14ac:dyDescent="0.2">
      <c r="C918" s="42">
        <f>+C916-C917</f>
        <v>0</v>
      </c>
      <c r="D918" s="1" t="s">
        <v>156</v>
      </c>
      <c r="E918" s="1">
        <v>-10707462.18</v>
      </c>
      <c r="F918" s="1" t="s">
        <v>169</v>
      </c>
      <c r="G918" s="3"/>
    </row>
    <row r="919" spans="1:11" x14ac:dyDescent="0.2">
      <c r="E919" s="1">
        <v>-324050</v>
      </c>
      <c r="F919" s="1" t="s">
        <v>172</v>
      </c>
    </row>
    <row r="920" spans="1:11" x14ac:dyDescent="0.2">
      <c r="C920" s="1">
        <f>+C918+C919</f>
        <v>0</v>
      </c>
      <c r="E920" s="3">
        <f>SUM(E915:E919)</f>
        <v>262740975.07999992</v>
      </c>
      <c r="G920" s="1">
        <f>+G918+G919</f>
        <v>0</v>
      </c>
    </row>
    <row r="921" spans="1:11" x14ac:dyDescent="0.2">
      <c r="E921" s="1">
        <v>262740975.08000001</v>
      </c>
      <c r="F921" s="1" t="s">
        <v>161</v>
      </c>
    </row>
    <row r="922" spans="1:11" x14ac:dyDescent="0.2">
      <c r="E922" s="1">
        <f>+E920-E921</f>
        <v>0</v>
      </c>
      <c r="F922" s="1" t="s">
        <v>6</v>
      </c>
    </row>
    <row r="923" spans="1:11" x14ac:dyDescent="0.2">
      <c r="F923" s="1" t="s">
        <v>171</v>
      </c>
    </row>
    <row r="924" spans="1:11" x14ac:dyDescent="0.2">
      <c r="E924" s="46">
        <f>+E922-E923</f>
        <v>0</v>
      </c>
      <c r="F924" s="46" t="s">
        <v>6</v>
      </c>
    </row>
    <row r="927" spans="1:11" s="6" customFormat="1" x14ac:dyDescent="0.2">
      <c r="A927" s="4"/>
      <c r="B927" s="5">
        <v>40479</v>
      </c>
      <c r="C927" s="4" t="s">
        <v>4</v>
      </c>
      <c r="D927" s="4" t="s">
        <v>5</v>
      </c>
      <c r="E927" s="4" t="s">
        <v>6</v>
      </c>
      <c r="F927" s="4"/>
      <c r="G927" s="4"/>
      <c r="H927" s="102"/>
      <c r="I927" s="44"/>
      <c r="J927" s="4"/>
      <c r="K927" s="4"/>
    </row>
    <row r="928" spans="1:11" ht="18" x14ac:dyDescent="0.2">
      <c r="B928" s="1" t="s">
        <v>0</v>
      </c>
      <c r="C928" s="1">
        <v>314219300.22000003</v>
      </c>
      <c r="D928" s="1">
        <v>314228820.87</v>
      </c>
      <c r="E928" s="1">
        <f>+C928-D928</f>
        <v>-9520.6499999761581</v>
      </c>
      <c r="F928" s="48">
        <f>+E928-E930</f>
        <v>-9520.6499999761581</v>
      </c>
      <c r="G928" s="49"/>
    </row>
    <row r="929" spans="2:8" ht="18" x14ac:dyDescent="0.2">
      <c r="B929" s="1" t="s">
        <v>1</v>
      </c>
      <c r="C929" s="1">
        <v>128747744.61</v>
      </c>
      <c r="D929" s="1">
        <v>128747744.61</v>
      </c>
      <c r="E929" s="1">
        <f>+C929-D929</f>
        <v>0</v>
      </c>
      <c r="F929" s="48"/>
      <c r="G929" s="49"/>
    </row>
    <row r="930" spans="2:8" x14ac:dyDescent="0.2">
      <c r="B930" s="1" t="s">
        <v>2</v>
      </c>
      <c r="C930" s="1">
        <v>139444738.90000001</v>
      </c>
      <c r="D930" s="1">
        <v>139444738.90000001</v>
      </c>
      <c r="E930" s="1">
        <f>+C930-D930</f>
        <v>0</v>
      </c>
      <c r="F930" s="49"/>
      <c r="G930" s="49"/>
      <c r="H930" s="105"/>
    </row>
    <row r="931" spans="2:8" ht="15" x14ac:dyDescent="0.3">
      <c r="B931" s="1" t="s">
        <v>3</v>
      </c>
      <c r="C931" s="1">
        <v>931168.24</v>
      </c>
      <c r="D931" s="1">
        <v>931168.24</v>
      </c>
      <c r="E931" s="1">
        <f>+C931-D931</f>
        <v>0</v>
      </c>
      <c r="F931" s="56"/>
    </row>
    <row r="933" spans="2:8" x14ac:dyDescent="0.2">
      <c r="B933" s="1" t="s">
        <v>152</v>
      </c>
      <c r="C933" s="54">
        <f>C928</f>
        <v>314219300.22000003</v>
      </c>
      <c r="E933" s="16" t="s">
        <v>166</v>
      </c>
    </row>
    <row r="934" spans="2:8" x14ac:dyDescent="0.2">
      <c r="B934" s="1" t="s">
        <v>153</v>
      </c>
      <c r="C934" s="54">
        <v>7342216946.6300001</v>
      </c>
      <c r="E934" s="1">
        <f>C933</f>
        <v>314219300.22000003</v>
      </c>
      <c r="F934" s="1" t="s">
        <v>0</v>
      </c>
    </row>
    <row r="935" spans="2:8" x14ac:dyDescent="0.2">
      <c r="B935" s="1" t="s">
        <v>154</v>
      </c>
      <c r="C935" s="53">
        <f>SUM(C933:C934)</f>
        <v>7656436246.8500004</v>
      </c>
      <c r="E935" s="1">
        <v>-6.6</v>
      </c>
      <c r="F935" s="1" t="s">
        <v>170</v>
      </c>
    </row>
    <row r="936" spans="2:8" x14ac:dyDescent="0.2">
      <c r="B936" s="1" t="s">
        <v>155</v>
      </c>
      <c r="C936" s="54">
        <v>7635571511.6599998</v>
      </c>
      <c r="E936" s="1">
        <v>-19582071.170000002</v>
      </c>
      <c r="F936" s="1" t="s">
        <v>133</v>
      </c>
    </row>
    <row r="937" spans="2:8" x14ac:dyDescent="0.2">
      <c r="C937" s="42">
        <f>+C935-C936</f>
        <v>20864735.190000534</v>
      </c>
      <c r="D937" s="1" t="s">
        <v>156</v>
      </c>
      <c r="E937" s="1">
        <v>-10707462.18</v>
      </c>
      <c r="F937" s="1" t="s">
        <v>169</v>
      </c>
      <c r="G937" s="3"/>
    </row>
    <row r="938" spans="2:8" x14ac:dyDescent="0.2">
      <c r="E938" s="1">
        <v>-324050</v>
      </c>
      <c r="F938" s="1" t="s">
        <v>172</v>
      </c>
    </row>
    <row r="939" spans="2:8" x14ac:dyDescent="0.2">
      <c r="C939" s="1">
        <f>+C937+C938</f>
        <v>20864735.190000534</v>
      </c>
      <c r="E939" s="3">
        <f>SUM(E934:E938)</f>
        <v>283605710.26999998</v>
      </c>
      <c r="G939" s="1">
        <f>+G937+G938</f>
        <v>0</v>
      </c>
    </row>
    <row r="940" spans="2:8" x14ac:dyDescent="0.2">
      <c r="E940" s="1">
        <v>283605710.26999998</v>
      </c>
      <c r="F940" s="1" t="s">
        <v>161</v>
      </c>
    </row>
    <row r="941" spans="2:8" x14ac:dyDescent="0.2">
      <c r="E941" s="1">
        <f>+E939-E940</f>
        <v>0</v>
      </c>
      <c r="F941" s="1" t="s">
        <v>6</v>
      </c>
    </row>
    <row r="942" spans="2:8" x14ac:dyDescent="0.2">
      <c r="F942" s="1" t="s">
        <v>171</v>
      </c>
    </row>
    <row r="943" spans="2:8" x14ac:dyDescent="0.2">
      <c r="E943" s="46">
        <f>+E941-E942</f>
        <v>0</v>
      </c>
      <c r="F943" s="46" t="s">
        <v>6</v>
      </c>
    </row>
    <row r="945" spans="1:11" s="6" customFormat="1" x14ac:dyDescent="0.2">
      <c r="A945" s="4"/>
      <c r="B945" s="5">
        <v>40482</v>
      </c>
      <c r="C945" s="4" t="s">
        <v>4</v>
      </c>
      <c r="D945" s="4" t="s">
        <v>5</v>
      </c>
      <c r="E945" s="4" t="s">
        <v>6</v>
      </c>
      <c r="F945" s="4"/>
      <c r="G945" s="4"/>
      <c r="H945" s="102"/>
      <c r="I945" s="44"/>
      <c r="J945" s="4"/>
      <c r="K945" s="4"/>
    </row>
    <row r="946" spans="1:11" ht="18" x14ac:dyDescent="0.2">
      <c r="B946" s="1" t="s">
        <v>0</v>
      </c>
      <c r="C946" s="1">
        <v>270848765.07999998</v>
      </c>
      <c r="D946" s="1">
        <f>265356667.43+5563258.85-71161.2</f>
        <v>270848765.08000004</v>
      </c>
      <c r="E946" s="1">
        <f>+C946-D946</f>
        <v>0</v>
      </c>
      <c r="F946" s="48">
        <f>+E946-E948</f>
        <v>8.9406967163085938E-7</v>
      </c>
      <c r="G946" s="49"/>
    </row>
    <row r="947" spans="1:11" ht="18" x14ac:dyDescent="0.2">
      <c r="B947" s="1" t="s">
        <v>1</v>
      </c>
      <c r="C947" s="1">
        <v>129082943.14</v>
      </c>
      <c r="D947" s="1">
        <v>129082943.14100237</v>
      </c>
      <c r="E947" s="1">
        <f>+C947-D947</f>
        <v>-1.0023713111877441E-3</v>
      </c>
      <c r="F947" s="48"/>
      <c r="G947" s="49"/>
    </row>
    <row r="948" spans="1:11" x14ac:dyDescent="0.2">
      <c r="B948" s="1" t="s">
        <v>2</v>
      </c>
      <c r="C948" s="1">
        <v>82639062.640000001</v>
      </c>
      <c r="D948" s="1">
        <f>77075803.7900009+5563258.85</f>
        <v>82639062.640000895</v>
      </c>
      <c r="E948" s="1">
        <f>+C948-D948</f>
        <v>-8.9406967163085938E-7</v>
      </c>
      <c r="F948" s="49"/>
      <c r="G948" s="49"/>
      <c r="H948" s="105"/>
    </row>
    <row r="949" spans="1:11" ht="15" x14ac:dyDescent="0.3">
      <c r="B949" s="1" t="s">
        <v>3</v>
      </c>
      <c r="C949" s="1">
        <v>2025396.48</v>
      </c>
      <c r="D949" s="1">
        <v>2025396.4799999278</v>
      </c>
      <c r="E949" s="1">
        <f>+C949-D949</f>
        <v>7.2177499532699585E-8</v>
      </c>
      <c r="F949" s="56"/>
    </row>
    <row r="951" spans="1:11" x14ac:dyDescent="0.2">
      <c r="B951" s="1" t="s">
        <v>152</v>
      </c>
      <c r="C951" s="54">
        <f>C946</f>
        <v>270848765.07999998</v>
      </c>
      <c r="E951" s="16" t="s">
        <v>166</v>
      </c>
    </row>
    <row r="952" spans="1:11" x14ac:dyDescent="0.2">
      <c r="B952" s="1" t="s">
        <v>153</v>
      </c>
      <c r="C952" s="54">
        <v>7342216946.6300001</v>
      </c>
      <c r="E952" s="1">
        <f>C951</f>
        <v>270848765.07999998</v>
      </c>
      <c r="F952" s="1" t="s">
        <v>0</v>
      </c>
    </row>
    <row r="953" spans="1:11" x14ac:dyDescent="0.2">
      <c r="B953" s="1" t="s">
        <v>154</v>
      </c>
      <c r="C953" s="53">
        <f>SUM(C951:C952)</f>
        <v>7613065711.71</v>
      </c>
      <c r="E953" s="1">
        <v>-6.6</v>
      </c>
      <c r="F953" s="1" t="s">
        <v>170</v>
      </c>
    </row>
    <row r="954" spans="1:11" x14ac:dyDescent="0.2">
      <c r="B954" s="1" t="s">
        <v>155</v>
      </c>
      <c r="C954" s="54">
        <v>7635571511.6599998</v>
      </c>
      <c r="E954" s="1">
        <v>-25145330.02</v>
      </c>
      <c r="F954" s="1" t="s">
        <v>133</v>
      </c>
    </row>
    <row r="955" spans="1:11" x14ac:dyDescent="0.2">
      <c r="C955" s="42">
        <f>+C953-C954</f>
        <v>-22505799.949999809</v>
      </c>
      <c r="D955" s="1" t="s">
        <v>156</v>
      </c>
      <c r="E955" s="1">
        <v>-10636300.98</v>
      </c>
      <c r="F955" s="1" t="s">
        <v>169</v>
      </c>
      <c r="G955" s="3"/>
    </row>
    <row r="956" spans="1:11" x14ac:dyDescent="0.2">
      <c r="E956" s="1">
        <v>-324050</v>
      </c>
      <c r="F956" s="1" t="s">
        <v>172</v>
      </c>
    </row>
    <row r="957" spans="1:11" x14ac:dyDescent="0.2">
      <c r="C957" s="1">
        <f>+C955+C956</f>
        <v>-22505799.949999809</v>
      </c>
      <c r="E957" s="3">
        <f>SUM(E952:E956)</f>
        <v>234743077.47999996</v>
      </c>
      <c r="G957" s="1">
        <f>+G955+G956</f>
        <v>0</v>
      </c>
    </row>
    <row r="958" spans="1:11" x14ac:dyDescent="0.2">
      <c r="E958" s="1">
        <v>234743077.47999999</v>
      </c>
      <c r="F958" s="1" t="s">
        <v>161</v>
      </c>
    </row>
    <row r="959" spans="1:11" x14ac:dyDescent="0.2">
      <c r="E959" s="1">
        <f>+E957-E958</f>
        <v>0</v>
      </c>
      <c r="F959" s="1" t="s">
        <v>6</v>
      </c>
    </row>
    <row r="960" spans="1:11" x14ac:dyDescent="0.2">
      <c r="F960" s="1" t="s">
        <v>171</v>
      </c>
    </row>
    <row r="961" spans="1:11" x14ac:dyDescent="0.2">
      <c r="E961" s="46">
        <f>+E959-E960</f>
        <v>0</v>
      </c>
      <c r="F961" s="46" t="s">
        <v>6</v>
      </c>
    </row>
    <row r="963" spans="1:11" s="6" customFormat="1" x14ac:dyDescent="0.2">
      <c r="A963" s="4"/>
      <c r="B963" s="5">
        <v>40504</v>
      </c>
      <c r="C963" s="4" t="s">
        <v>4</v>
      </c>
      <c r="D963" s="4" t="s">
        <v>5</v>
      </c>
      <c r="E963" s="4" t="s">
        <v>6</v>
      </c>
      <c r="F963" s="4"/>
      <c r="G963" s="4"/>
      <c r="H963" s="102"/>
      <c r="I963" s="44"/>
      <c r="J963" s="4"/>
      <c r="K963" s="4"/>
    </row>
    <row r="964" spans="1:11" ht="18" x14ac:dyDescent="0.2">
      <c r="B964" s="1" t="s">
        <v>0</v>
      </c>
      <c r="C964" s="1">
        <v>375595759.61000001</v>
      </c>
      <c r="D964" s="1">
        <v>375595759.61000001</v>
      </c>
      <c r="E964" s="1">
        <f>+C964-D964</f>
        <v>0</v>
      </c>
      <c r="F964" s="48">
        <f>+E964-E966</f>
        <v>0</v>
      </c>
      <c r="G964" s="49"/>
    </row>
    <row r="965" spans="1:11" ht="18" x14ac:dyDescent="0.2">
      <c r="B965" s="1" t="s">
        <v>1</v>
      </c>
      <c r="C965" s="1">
        <v>142657157.88</v>
      </c>
      <c r="D965" s="1">
        <v>142657157.88</v>
      </c>
      <c r="E965" s="1">
        <f>+C965-D965</f>
        <v>0</v>
      </c>
      <c r="F965" s="48"/>
      <c r="G965" s="49"/>
    </row>
    <row r="966" spans="1:11" x14ac:dyDescent="0.2">
      <c r="B966" s="1" t="s">
        <v>2</v>
      </c>
      <c r="C966" s="1">
        <v>208959024.77000001</v>
      </c>
      <c r="D966" s="1">
        <v>208959024.77000001</v>
      </c>
      <c r="E966" s="1">
        <f>+C966-D966</f>
        <v>0</v>
      </c>
      <c r="F966" s="49"/>
      <c r="G966" s="49"/>
      <c r="H966" s="105"/>
    </row>
    <row r="967" spans="1:11" ht="15" x14ac:dyDescent="0.3">
      <c r="B967" s="1" t="s">
        <v>3</v>
      </c>
      <c r="C967" s="1">
        <v>5062.4799999999996</v>
      </c>
      <c r="D967" s="1">
        <v>5062.4799999999996</v>
      </c>
      <c r="E967" s="1">
        <f>+C967-D967</f>
        <v>0</v>
      </c>
      <c r="F967" s="56"/>
    </row>
    <row r="969" spans="1:11" x14ac:dyDescent="0.2">
      <c r="B969" s="1" t="s">
        <v>152</v>
      </c>
      <c r="C969" s="54">
        <f>C964</f>
        <v>375595759.61000001</v>
      </c>
      <c r="E969" s="16" t="s">
        <v>166</v>
      </c>
    </row>
    <row r="970" spans="1:11" x14ac:dyDescent="0.2">
      <c r="B970" s="1" t="s">
        <v>153</v>
      </c>
      <c r="C970" s="54">
        <v>7301277318.7799997</v>
      </c>
      <c r="E970" s="1">
        <f>C969</f>
        <v>375595759.61000001</v>
      </c>
      <c r="F970" s="1" t="s">
        <v>0</v>
      </c>
    </row>
    <row r="971" spans="1:11" x14ac:dyDescent="0.2">
      <c r="B971" s="1" t="s">
        <v>154</v>
      </c>
      <c r="C971" s="53">
        <f>SUM(C969:C970)</f>
        <v>7676873078.3899994</v>
      </c>
      <c r="E971" s="1">
        <v>-6.6</v>
      </c>
      <c r="F971" s="1" t="s">
        <v>170</v>
      </c>
    </row>
    <row r="972" spans="1:11" x14ac:dyDescent="0.2">
      <c r="B972" s="1" t="s">
        <v>155</v>
      </c>
      <c r="C972" s="54">
        <v>7676873078.3900003</v>
      </c>
      <c r="E972" s="1">
        <v>-25145330.02</v>
      </c>
      <c r="F972" s="1" t="s">
        <v>133</v>
      </c>
    </row>
    <row r="973" spans="1:11" x14ac:dyDescent="0.2">
      <c r="C973" s="42">
        <f>+C971-C972</f>
        <v>0</v>
      </c>
      <c r="D973" s="1" t="s">
        <v>156</v>
      </c>
      <c r="E973" s="1">
        <v>-10636300.98</v>
      </c>
      <c r="F973" s="1" t="s">
        <v>169</v>
      </c>
      <c r="G973" s="3"/>
    </row>
    <row r="974" spans="1:11" x14ac:dyDescent="0.2">
      <c r="E974" s="1">
        <v>0</v>
      </c>
      <c r="F974" s="1" t="s">
        <v>172</v>
      </c>
    </row>
    <row r="975" spans="1:11" x14ac:dyDescent="0.2">
      <c r="C975" s="1">
        <f>+C973+C974</f>
        <v>0</v>
      </c>
      <c r="E975" s="3">
        <f>SUM(E970:E974)</f>
        <v>339814122.00999999</v>
      </c>
      <c r="G975" s="1">
        <f>+G973+G974</f>
        <v>0</v>
      </c>
    </row>
    <row r="976" spans="1:11" x14ac:dyDescent="0.2">
      <c r="E976" s="1">
        <v>274814122.00999999</v>
      </c>
      <c r="F976" s="1" t="s">
        <v>161</v>
      </c>
    </row>
    <row r="977" spans="1:11" x14ac:dyDescent="0.2">
      <c r="E977" s="1">
        <f>+E975-E976</f>
        <v>65000000</v>
      </c>
      <c r="F977" s="1" t="s">
        <v>6</v>
      </c>
    </row>
    <row r="978" spans="1:11" x14ac:dyDescent="0.2">
      <c r="F978" s="1" t="s">
        <v>171</v>
      </c>
    </row>
    <row r="979" spans="1:11" x14ac:dyDescent="0.2">
      <c r="E979" s="46">
        <f>+E977-E978</f>
        <v>65000000</v>
      </c>
      <c r="F979" s="46" t="s">
        <v>6</v>
      </c>
    </row>
    <row r="982" spans="1:11" s="6" customFormat="1" x14ac:dyDescent="0.2">
      <c r="A982" s="4"/>
      <c r="B982" s="5">
        <v>40505</v>
      </c>
      <c r="C982" s="4" t="s">
        <v>4</v>
      </c>
      <c r="D982" s="4" t="s">
        <v>5</v>
      </c>
      <c r="E982" s="4" t="s">
        <v>6</v>
      </c>
      <c r="F982" s="4"/>
      <c r="G982" s="4"/>
      <c r="H982" s="102"/>
      <c r="I982" s="44"/>
      <c r="J982" s="4"/>
      <c r="K982" s="4"/>
    </row>
    <row r="983" spans="1:11" ht="18" x14ac:dyDescent="0.2">
      <c r="B983" s="1" t="s">
        <v>0</v>
      </c>
      <c r="C983" s="1">
        <v>302925612.47000003</v>
      </c>
      <c r="D983" s="1">
        <v>302925612.47000003</v>
      </c>
      <c r="E983" s="1">
        <f>+C983-D983</f>
        <v>0</v>
      </c>
      <c r="F983" s="48">
        <f>+E983-E985</f>
        <v>0</v>
      </c>
      <c r="G983" s="49"/>
    </row>
    <row r="984" spans="1:11" ht="18" x14ac:dyDescent="0.2">
      <c r="B984" s="1" t="s">
        <v>1</v>
      </c>
      <c r="C984" s="1">
        <v>134669427.15000001</v>
      </c>
      <c r="D984" s="1">
        <v>134669427.15000001</v>
      </c>
      <c r="E984" s="1">
        <f>+C984-D984</f>
        <v>0</v>
      </c>
      <c r="F984" s="48"/>
      <c r="G984" s="49"/>
    </row>
    <row r="985" spans="1:11" x14ac:dyDescent="0.2">
      <c r="B985" s="1" t="s">
        <v>2</v>
      </c>
      <c r="C985" s="1">
        <v>140941313.97999999</v>
      </c>
      <c r="D985" s="1">
        <v>140941313.97999999</v>
      </c>
      <c r="E985" s="1">
        <f>+C985-D985</f>
        <v>0</v>
      </c>
      <c r="F985" s="49"/>
      <c r="G985" s="49"/>
      <c r="H985" s="105"/>
    </row>
    <row r="986" spans="1:11" ht="15" x14ac:dyDescent="0.3">
      <c r="B986" s="1" t="s">
        <v>3</v>
      </c>
      <c r="C986" s="1">
        <v>217465.37</v>
      </c>
      <c r="D986" s="1">
        <v>217465.37</v>
      </c>
      <c r="E986" s="1">
        <f>+C986-D986</f>
        <v>0</v>
      </c>
      <c r="F986" s="56"/>
    </row>
    <row r="988" spans="1:11" x14ac:dyDescent="0.2">
      <c r="B988" s="1" t="s">
        <v>152</v>
      </c>
      <c r="C988" s="54">
        <f>C983</f>
        <v>302925612.47000003</v>
      </c>
      <c r="E988" s="16" t="s">
        <v>166</v>
      </c>
    </row>
    <row r="989" spans="1:11" x14ac:dyDescent="0.2">
      <c r="B989" s="1" t="s">
        <v>153</v>
      </c>
      <c r="C989" s="54">
        <v>7351914950.4099998</v>
      </c>
      <c r="E989" s="1">
        <f>C988</f>
        <v>302925612.47000003</v>
      </c>
      <c r="F989" s="1" t="s">
        <v>0</v>
      </c>
    </row>
    <row r="990" spans="1:11" x14ac:dyDescent="0.2">
      <c r="B990" s="1" t="s">
        <v>154</v>
      </c>
      <c r="C990" s="53">
        <f>SUM(C988:C989)</f>
        <v>7654840562.8800001</v>
      </c>
      <c r="E990" s="1">
        <v>-6.6</v>
      </c>
      <c r="F990" s="1" t="s">
        <v>170</v>
      </c>
    </row>
    <row r="991" spans="1:11" x14ac:dyDescent="0.2">
      <c r="B991" s="1" t="s">
        <v>155</v>
      </c>
      <c r="C991" s="54">
        <v>7654840562.8800001</v>
      </c>
      <c r="E991" s="1">
        <v>-5350804.74</v>
      </c>
      <c r="F991" s="1" t="s">
        <v>133</v>
      </c>
    </row>
    <row r="992" spans="1:11" x14ac:dyDescent="0.2">
      <c r="C992" s="42">
        <f>+C990-C991</f>
        <v>0</v>
      </c>
      <c r="D992" s="1" t="s">
        <v>156</v>
      </c>
      <c r="E992" s="1">
        <v>-10636300.98</v>
      </c>
      <c r="F992" s="1" t="s">
        <v>169</v>
      </c>
      <c r="G992" s="3"/>
    </row>
    <row r="993" spans="1:11" x14ac:dyDescent="0.2">
      <c r="E993" s="1">
        <v>0</v>
      </c>
      <c r="F993" s="1" t="s">
        <v>172</v>
      </c>
    </row>
    <row r="994" spans="1:11" x14ac:dyDescent="0.2">
      <c r="C994" s="1">
        <f>+C992+C993</f>
        <v>0</v>
      </c>
      <c r="E994" s="3">
        <f>SUM(E989:E993)</f>
        <v>286938500.14999998</v>
      </c>
      <c r="G994" s="1">
        <f>+G992+G993</f>
        <v>0</v>
      </c>
    </row>
    <row r="995" spans="1:11" x14ac:dyDescent="0.2">
      <c r="E995" s="1">
        <v>286938500.14999998</v>
      </c>
      <c r="F995" s="1" t="s">
        <v>161</v>
      </c>
    </row>
    <row r="996" spans="1:11" x14ac:dyDescent="0.2">
      <c r="E996" s="1">
        <f>+E994-E995</f>
        <v>0</v>
      </c>
      <c r="F996" s="1" t="s">
        <v>6</v>
      </c>
    </row>
    <row r="997" spans="1:11" x14ac:dyDescent="0.2">
      <c r="F997" s="1" t="s">
        <v>171</v>
      </c>
    </row>
    <row r="998" spans="1:11" x14ac:dyDescent="0.2">
      <c r="E998" s="46">
        <f>+E996-E997</f>
        <v>0</v>
      </c>
      <c r="F998" s="46" t="s">
        <v>6</v>
      </c>
    </row>
    <row r="1001" spans="1:11" s="6" customFormat="1" x14ac:dyDescent="0.2">
      <c r="A1001" s="4"/>
      <c r="B1001" s="5">
        <v>40506</v>
      </c>
      <c r="C1001" s="4" t="s">
        <v>4</v>
      </c>
      <c r="D1001" s="4" t="s">
        <v>5</v>
      </c>
      <c r="E1001" s="4" t="s">
        <v>6</v>
      </c>
      <c r="F1001" s="4"/>
      <c r="G1001" s="4"/>
      <c r="H1001" s="102"/>
      <c r="I1001" s="44"/>
      <c r="J1001" s="4"/>
      <c r="K1001" s="4"/>
    </row>
    <row r="1002" spans="1:11" ht="18" x14ac:dyDescent="0.2">
      <c r="B1002" s="1" t="s">
        <v>0</v>
      </c>
      <c r="C1002" s="1">
        <v>305732147.29000002</v>
      </c>
      <c r="D1002" s="1">
        <v>305732147.29000002</v>
      </c>
      <c r="E1002" s="1">
        <f>+C1002-D1002</f>
        <v>0</v>
      </c>
      <c r="F1002" s="48">
        <f>+E1002-E1004</f>
        <v>0</v>
      </c>
      <c r="G1002" s="49"/>
    </row>
    <row r="1003" spans="1:11" ht="18" x14ac:dyDescent="0.2">
      <c r="B1003" s="1" t="s">
        <v>1</v>
      </c>
      <c r="C1003" s="1">
        <v>134705879.30000001</v>
      </c>
      <c r="D1003" s="1">
        <v>134705879.30000001</v>
      </c>
      <c r="E1003" s="1">
        <f>+C1003-D1003</f>
        <v>0</v>
      </c>
      <c r="F1003" s="48"/>
      <c r="G1003" s="49"/>
    </row>
    <row r="1004" spans="1:11" x14ac:dyDescent="0.2">
      <c r="B1004" s="1" t="s">
        <v>2</v>
      </c>
      <c r="C1004" s="1">
        <v>144117115.16999999</v>
      </c>
      <c r="D1004" s="1">
        <v>144117115.16999999</v>
      </c>
      <c r="E1004" s="1">
        <f>+C1004-D1004</f>
        <v>0</v>
      </c>
      <c r="F1004" s="49"/>
      <c r="G1004" s="49"/>
      <c r="H1004" s="105"/>
    </row>
    <row r="1005" spans="1:11" ht="15" x14ac:dyDescent="0.3">
      <c r="B1005" s="1" t="s">
        <v>3</v>
      </c>
      <c r="C1005" s="1">
        <v>564729.98</v>
      </c>
      <c r="D1005" s="1">
        <v>564729.98</v>
      </c>
      <c r="E1005" s="1">
        <f>+C1005-D1005</f>
        <v>0</v>
      </c>
      <c r="F1005" s="56"/>
    </row>
    <row r="1007" spans="1:11" x14ac:dyDescent="0.2">
      <c r="B1007" s="1" t="s">
        <v>152</v>
      </c>
      <c r="C1007" s="54">
        <f>C1002</f>
        <v>305732147.29000002</v>
      </c>
      <c r="E1007" s="16" t="s">
        <v>166</v>
      </c>
    </row>
    <row r="1008" spans="1:11" x14ac:dyDescent="0.2">
      <c r="B1008" s="1" t="s">
        <v>153</v>
      </c>
      <c r="C1008" s="54">
        <v>7351914950.4099998</v>
      </c>
      <c r="E1008" s="1">
        <f>C1007</f>
        <v>305732147.29000002</v>
      </c>
      <c r="F1008" s="1" t="s">
        <v>0</v>
      </c>
    </row>
    <row r="1009" spans="1:11" x14ac:dyDescent="0.2">
      <c r="B1009" s="1" t="s">
        <v>154</v>
      </c>
      <c r="C1009" s="53">
        <f>SUM(C1007:C1008)</f>
        <v>7657647097.6999998</v>
      </c>
      <c r="E1009" s="1">
        <v>-6.6</v>
      </c>
      <c r="F1009" s="1" t="s">
        <v>170</v>
      </c>
    </row>
    <row r="1010" spans="1:11" x14ac:dyDescent="0.2">
      <c r="B1010" s="1" t="s">
        <v>155</v>
      </c>
      <c r="C1010" s="54">
        <v>7657647097.6999998</v>
      </c>
      <c r="E1010" s="1">
        <v>-5350804.74</v>
      </c>
      <c r="F1010" s="1" t="s">
        <v>133</v>
      </c>
    </row>
    <row r="1011" spans="1:11" x14ac:dyDescent="0.2">
      <c r="C1011" s="42">
        <f>+C1009-C1010</f>
        <v>0</v>
      </c>
      <c r="D1011" s="1" t="s">
        <v>156</v>
      </c>
      <c r="E1011" s="1">
        <v>-10636300.98</v>
      </c>
      <c r="F1011" s="1" t="s">
        <v>169</v>
      </c>
      <c r="G1011" s="3"/>
    </row>
    <row r="1012" spans="1:11" x14ac:dyDescent="0.2">
      <c r="E1012" s="1">
        <v>0</v>
      </c>
      <c r="F1012" s="1" t="s">
        <v>172</v>
      </c>
    </row>
    <row r="1013" spans="1:11" x14ac:dyDescent="0.2">
      <c r="C1013" s="1">
        <f>+C1011+C1012</f>
        <v>0</v>
      </c>
      <c r="E1013" s="3">
        <f>SUM(E1008:E1012)</f>
        <v>289745034.96999997</v>
      </c>
      <c r="G1013" s="1">
        <f>+G1011+G1012</f>
        <v>0</v>
      </c>
    </row>
    <row r="1014" spans="1:11" x14ac:dyDescent="0.2">
      <c r="E1014" s="1">
        <v>289745034.97000003</v>
      </c>
      <c r="F1014" s="1" t="s">
        <v>161</v>
      </c>
    </row>
    <row r="1015" spans="1:11" x14ac:dyDescent="0.2">
      <c r="E1015" s="1">
        <f>+E1013-E1014</f>
        <v>0</v>
      </c>
      <c r="F1015" s="1" t="s">
        <v>6</v>
      </c>
    </row>
    <row r="1016" spans="1:11" x14ac:dyDescent="0.2">
      <c r="F1016" s="1" t="s">
        <v>171</v>
      </c>
    </row>
    <row r="1017" spans="1:11" x14ac:dyDescent="0.2">
      <c r="E1017" s="46">
        <f>+E1015-E1016</f>
        <v>0</v>
      </c>
      <c r="F1017" s="46" t="s">
        <v>6</v>
      </c>
    </row>
    <row r="1019" spans="1:11" s="6" customFormat="1" x14ac:dyDescent="0.2">
      <c r="A1019" s="4"/>
      <c r="B1019" s="5">
        <v>40511</v>
      </c>
      <c r="C1019" s="4" t="s">
        <v>4</v>
      </c>
      <c r="D1019" s="4" t="s">
        <v>5</v>
      </c>
      <c r="E1019" s="4" t="s">
        <v>6</v>
      </c>
      <c r="F1019" s="4"/>
      <c r="G1019" s="4"/>
      <c r="H1019" s="102"/>
      <c r="I1019" s="44"/>
      <c r="J1019" s="4"/>
      <c r="K1019" s="4"/>
    </row>
    <row r="1020" spans="1:11" ht="18" x14ac:dyDescent="0.2">
      <c r="B1020" s="1" t="s">
        <v>0</v>
      </c>
      <c r="C1020" s="1">
        <v>246001594.75</v>
      </c>
      <c r="D1020" s="1">
        <v>246001594.75</v>
      </c>
      <c r="E1020" s="1">
        <f>+C1020-D1020</f>
        <v>0</v>
      </c>
      <c r="F1020" s="48">
        <f>+E1020-E1022</f>
        <v>0</v>
      </c>
      <c r="G1020" s="49"/>
    </row>
    <row r="1021" spans="1:11" ht="18" x14ac:dyDescent="0.2">
      <c r="B1021" s="1" t="s">
        <v>1</v>
      </c>
      <c r="C1021" s="1">
        <v>135168734.06999999</v>
      </c>
      <c r="D1021" s="1">
        <v>135168734.06999999</v>
      </c>
      <c r="E1021" s="1">
        <f>+C1021-D1021</f>
        <v>0</v>
      </c>
      <c r="F1021" s="48"/>
      <c r="G1021" s="49"/>
    </row>
    <row r="1022" spans="1:11" x14ac:dyDescent="0.2">
      <c r="B1022" s="1" t="s">
        <v>2</v>
      </c>
      <c r="C1022" s="1">
        <v>68066289.540000007</v>
      </c>
      <c r="D1022" s="1">
        <v>68066289.540000007</v>
      </c>
      <c r="E1022" s="1">
        <f>+C1022-D1022</f>
        <v>0</v>
      </c>
      <c r="F1022" s="49"/>
      <c r="G1022" s="49"/>
      <c r="H1022" s="105"/>
    </row>
    <row r="1023" spans="1:11" ht="15" x14ac:dyDescent="0.3">
      <c r="B1023" s="1" t="s">
        <v>3</v>
      </c>
      <c r="C1023" s="1">
        <v>2033868.16</v>
      </c>
      <c r="D1023" s="1">
        <v>2033868.16</v>
      </c>
      <c r="E1023" s="1">
        <f>+C1023-D1023</f>
        <v>0</v>
      </c>
      <c r="F1023" s="56"/>
    </row>
    <row r="1025" spans="1:11" x14ac:dyDescent="0.2">
      <c r="B1025" s="1" t="s">
        <v>152</v>
      </c>
      <c r="C1025" s="54">
        <f>C1020</f>
        <v>246001594.75</v>
      </c>
      <c r="E1025" s="16" t="s">
        <v>166</v>
      </c>
    </row>
    <row r="1026" spans="1:11" x14ac:dyDescent="0.2">
      <c r="B1026" s="1" t="s">
        <v>153</v>
      </c>
      <c r="C1026" s="54">
        <v>7351914950.4099998</v>
      </c>
      <c r="E1026" s="1">
        <f>C1025</f>
        <v>246001594.75</v>
      </c>
      <c r="F1026" s="1" t="s">
        <v>0</v>
      </c>
    </row>
    <row r="1027" spans="1:11" x14ac:dyDescent="0.2">
      <c r="B1027" s="1" t="s">
        <v>154</v>
      </c>
      <c r="C1027" s="53">
        <f>SUM(C1025:C1026)</f>
        <v>7597916545.1599998</v>
      </c>
      <c r="E1027" s="1">
        <v>-6.6</v>
      </c>
      <c r="F1027" s="1" t="s">
        <v>170</v>
      </c>
    </row>
    <row r="1028" spans="1:11" x14ac:dyDescent="0.2">
      <c r="B1028" s="1" t="s">
        <v>155</v>
      </c>
      <c r="C1028" s="54">
        <v>7597916545.1599998</v>
      </c>
      <c r="E1028" s="1">
        <v>-5350804.74</v>
      </c>
      <c r="F1028" s="1" t="s">
        <v>133</v>
      </c>
    </row>
    <row r="1029" spans="1:11" x14ac:dyDescent="0.2">
      <c r="C1029" s="42">
        <f>+C1027-C1028</f>
        <v>0</v>
      </c>
      <c r="D1029" s="1" t="s">
        <v>156</v>
      </c>
      <c r="E1029" s="1">
        <v>-10636300.98</v>
      </c>
      <c r="F1029" s="1" t="s">
        <v>169</v>
      </c>
      <c r="G1029" s="3"/>
    </row>
    <row r="1030" spans="1:11" x14ac:dyDescent="0.2">
      <c r="E1030" s="1">
        <v>0</v>
      </c>
      <c r="F1030" s="1" t="s">
        <v>172</v>
      </c>
    </row>
    <row r="1031" spans="1:11" x14ac:dyDescent="0.2">
      <c r="C1031" s="1">
        <f>+C1029+C1030</f>
        <v>0</v>
      </c>
      <c r="E1031" s="3">
        <f>SUM(E1026:E1030)</f>
        <v>230014482.43000001</v>
      </c>
      <c r="G1031" s="1">
        <f>+G1029+G1030</f>
        <v>0</v>
      </c>
    </row>
    <row r="1032" spans="1:11" x14ac:dyDescent="0.2">
      <c r="E1032" s="1">
        <v>230014482.43000001</v>
      </c>
      <c r="F1032" s="1" t="s">
        <v>161</v>
      </c>
    </row>
    <row r="1033" spans="1:11" x14ac:dyDescent="0.2">
      <c r="E1033" s="1">
        <f>+E1031-E1032</f>
        <v>0</v>
      </c>
      <c r="F1033" s="1" t="s">
        <v>6</v>
      </c>
    </row>
    <row r="1034" spans="1:11" x14ac:dyDescent="0.2">
      <c r="F1034" s="1" t="s">
        <v>171</v>
      </c>
    </row>
    <row r="1035" spans="1:11" x14ac:dyDescent="0.2">
      <c r="E1035" s="46">
        <f>+E1033-E1034</f>
        <v>0</v>
      </c>
      <c r="F1035" s="46" t="s">
        <v>6</v>
      </c>
    </row>
    <row r="1037" spans="1:11" s="6" customFormat="1" x14ac:dyDescent="0.2">
      <c r="A1037" s="4"/>
      <c r="B1037" s="5">
        <v>40512</v>
      </c>
      <c r="C1037" s="4" t="s">
        <v>4</v>
      </c>
      <c r="D1037" s="4" t="s">
        <v>5</v>
      </c>
      <c r="E1037" s="4" t="s">
        <v>6</v>
      </c>
      <c r="F1037" s="4"/>
      <c r="G1037" s="4"/>
      <c r="H1037" s="102"/>
      <c r="I1037" s="44"/>
      <c r="J1037" s="4"/>
      <c r="K1037" s="4"/>
    </row>
    <row r="1038" spans="1:11" ht="18" x14ac:dyDescent="0.2">
      <c r="B1038" s="1" t="s">
        <v>0</v>
      </c>
      <c r="C1038" s="1">
        <v>331159473.41000003</v>
      </c>
      <c r="D1038" s="1">
        <v>325881972.18000001</v>
      </c>
      <c r="E1038" s="1">
        <f>+C1038-D1038</f>
        <v>5277501.2300000191</v>
      </c>
      <c r="F1038" s="48">
        <f>+E1038-E1040</f>
        <v>5277501.2300000191</v>
      </c>
      <c r="G1038" s="49"/>
    </row>
    <row r="1039" spans="1:11" ht="18" x14ac:dyDescent="0.2">
      <c r="B1039" s="1" t="s">
        <v>1</v>
      </c>
      <c r="C1039" s="1">
        <v>134597456.05000001</v>
      </c>
      <c r="D1039" s="1">
        <v>134597456.05000001</v>
      </c>
      <c r="E1039" s="1">
        <f>+C1039-D1039</f>
        <v>0</v>
      </c>
      <c r="F1039" s="48"/>
      <c r="G1039" s="49"/>
    </row>
    <row r="1040" spans="1:11" x14ac:dyDescent="0.2">
      <c r="B1040" s="1" t="s">
        <v>2</v>
      </c>
      <c r="C1040" s="1">
        <v>77539768.760000005</v>
      </c>
      <c r="D1040" s="1">
        <v>77539768.760000005</v>
      </c>
      <c r="E1040" s="1">
        <f>+C1040-D1040</f>
        <v>0</v>
      </c>
      <c r="F1040" s="49"/>
      <c r="G1040" s="49"/>
      <c r="H1040" s="105"/>
    </row>
    <row r="1041" spans="1:11" ht="15" x14ac:dyDescent="0.3">
      <c r="B1041" s="1" t="s">
        <v>3</v>
      </c>
      <c r="C1041" s="1">
        <v>3032547.78</v>
      </c>
      <c r="D1041" s="1">
        <v>3032547.78</v>
      </c>
      <c r="E1041" s="1">
        <f>+C1041-D1041</f>
        <v>0</v>
      </c>
      <c r="F1041" s="56"/>
    </row>
    <row r="1043" spans="1:11" x14ac:dyDescent="0.2">
      <c r="B1043" s="1" t="s">
        <v>152</v>
      </c>
      <c r="C1043" s="54">
        <f>C1038</f>
        <v>331159473.41000003</v>
      </c>
      <c r="E1043" s="16" t="s">
        <v>166</v>
      </c>
    </row>
    <row r="1044" spans="1:11" x14ac:dyDescent="0.2">
      <c r="B1044" s="1" t="s">
        <v>153</v>
      </c>
      <c r="C1044" s="54">
        <v>7379960189.9099998</v>
      </c>
      <c r="E1044" s="1">
        <f>C1043</f>
        <v>331159473.41000003</v>
      </c>
      <c r="F1044" s="1" t="s">
        <v>0</v>
      </c>
    </row>
    <row r="1045" spans="1:11" x14ac:dyDescent="0.2">
      <c r="B1045" s="1" t="s">
        <v>154</v>
      </c>
      <c r="C1045" s="53">
        <f>SUM(C1043:C1044)</f>
        <v>7711119663.3199997</v>
      </c>
      <c r="E1045" s="1">
        <v>-6.6</v>
      </c>
      <c r="F1045" s="1" t="s">
        <v>170</v>
      </c>
    </row>
    <row r="1046" spans="1:11" x14ac:dyDescent="0.2">
      <c r="B1046" s="1" t="s">
        <v>155</v>
      </c>
      <c r="C1046" s="54">
        <v>7711119663.3199997</v>
      </c>
      <c r="E1046" s="1">
        <v>-10628305.970000001</v>
      </c>
      <c r="F1046" s="1" t="s">
        <v>133</v>
      </c>
    </row>
    <row r="1047" spans="1:11" x14ac:dyDescent="0.2">
      <c r="C1047" s="42">
        <f>+C1045-C1046</f>
        <v>0</v>
      </c>
      <c r="D1047" s="1" t="s">
        <v>156</v>
      </c>
      <c r="E1047" s="1">
        <v>-10636300.98</v>
      </c>
      <c r="F1047" s="1" t="s">
        <v>169</v>
      </c>
      <c r="G1047" s="3"/>
    </row>
    <row r="1048" spans="1:11" x14ac:dyDescent="0.2">
      <c r="E1048" s="1">
        <v>0</v>
      </c>
      <c r="F1048" s="1" t="s">
        <v>172</v>
      </c>
    </row>
    <row r="1049" spans="1:11" x14ac:dyDescent="0.2">
      <c r="C1049" s="1">
        <f>+C1047+C1048</f>
        <v>0</v>
      </c>
      <c r="E1049" s="3">
        <f>SUM(E1044:E1048)</f>
        <v>309894859.85999995</v>
      </c>
      <c r="G1049" s="1">
        <f>+G1047+G1048</f>
        <v>0</v>
      </c>
    </row>
    <row r="1050" spans="1:11" x14ac:dyDescent="0.2">
      <c r="E1050" s="1">
        <v>309894859.86000001</v>
      </c>
      <c r="F1050" s="1" t="s">
        <v>161</v>
      </c>
    </row>
    <row r="1051" spans="1:11" x14ac:dyDescent="0.2">
      <c r="E1051" s="1">
        <f>+E1049-E1050</f>
        <v>0</v>
      </c>
      <c r="F1051" s="1" t="s">
        <v>6</v>
      </c>
    </row>
    <row r="1052" spans="1:11" x14ac:dyDescent="0.2">
      <c r="F1052" s="1" t="s">
        <v>171</v>
      </c>
    </row>
    <row r="1053" spans="1:11" x14ac:dyDescent="0.2">
      <c r="E1053" s="46">
        <f>+E1051-E1052</f>
        <v>0</v>
      </c>
      <c r="F1053" s="46" t="s">
        <v>6</v>
      </c>
    </row>
    <row r="1055" spans="1:11" s="6" customFormat="1" x14ac:dyDescent="0.2">
      <c r="A1055" s="4"/>
      <c r="B1055" s="5">
        <v>40515</v>
      </c>
      <c r="C1055" s="4" t="s">
        <v>4</v>
      </c>
      <c r="D1055" s="4" t="s">
        <v>5</v>
      </c>
      <c r="E1055" s="4" t="s">
        <v>6</v>
      </c>
      <c r="F1055" s="4"/>
      <c r="G1055" s="4"/>
      <c r="H1055" s="102"/>
      <c r="I1055" s="44"/>
      <c r="J1055" s="4"/>
      <c r="K1055" s="4"/>
    </row>
    <row r="1056" spans="1:11" ht="18" x14ac:dyDescent="0.2">
      <c r="B1056" s="1" t="s">
        <v>0</v>
      </c>
      <c r="C1056" s="1">
        <v>1788984237.52</v>
      </c>
      <c r="D1056" s="1">
        <v>1788984237.52</v>
      </c>
      <c r="E1056" s="1">
        <f>+C1056-D1056</f>
        <v>0</v>
      </c>
      <c r="F1056" s="48">
        <f>+E1056-E1058</f>
        <v>0</v>
      </c>
      <c r="G1056" s="49"/>
    </row>
    <row r="1057" spans="1:11" ht="18" x14ac:dyDescent="0.2">
      <c r="B1057" s="1" t="s">
        <v>1</v>
      </c>
      <c r="C1057" s="1">
        <v>139339629.34999999</v>
      </c>
      <c r="D1057" s="1">
        <v>139339629.34999999</v>
      </c>
      <c r="E1057" s="1">
        <f>+C1057-D1057</f>
        <v>0</v>
      </c>
      <c r="F1057" s="48"/>
      <c r="G1057" s="49"/>
    </row>
    <row r="1058" spans="1:11" x14ac:dyDescent="0.2">
      <c r="B1058" s="1" t="s">
        <v>2</v>
      </c>
      <c r="C1058" s="1">
        <v>332876522.24000001</v>
      </c>
      <c r="D1058" s="1">
        <v>332876522.24000001</v>
      </c>
      <c r="E1058" s="1">
        <f>+C1058-D1058</f>
        <v>0</v>
      </c>
      <c r="F1058" s="49"/>
      <c r="G1058" s="49"/>
      <c r="H1058" s="105"/>
    </row>
    <row r="1059" spans="1:11" ht="15" x14ac:dyDescent="0.3">
      <c r="B1059" s="1" t="s">
        <v>3</v>
      </c>
      <c r="C1059" s="1">
        <v>6675.88</v>
      </c>
      <c r="D1059" s="1">
        <v>6675.88</v>
      </c>
      <c r="E1059" s="1">
        <f>+C1059-D1059</f>
        <v>0</v>
      </c>
      <c r="F1059" s="56"/>
    </row>
    <row r="1061" spans="1:11" x14ac:dyDescent="0.2">
      <c r="B1061" s="1" t="s">
        <v>152</v>
      </c>
      <c r="C1061" s="54">
        <f>C1056</f>
        <v>1788984237.52</v>
      </c>
      <c r="E1061" s="16" t="s">
        <v>166</v>
      </c>
    </row>
    <row r="1062" spans="1:11" x14ac:dyDescent="0.2">
      <c r="B1062" s="1" t="s">
        <v>153</v>
      </c>
      <c r="C1062" s="54">
        <v>7381409353.46</v>
      </c>
      <c r="E1062" s="1">
        <f>C1061</f>
        <v>1788984237.52</v>
      </c>
      <c r="F1062" s="1" t="s">
        <v>0</v>
      </c>
    </row>
    <row r="1063" spans="1:11" x14ac:dyDescent="0.2">
      <c r="B1063" s="1" t="s">
        <v>154</v>
      </c>
      <c r="C1063" s="53">
        <f>SUM(C1061:C1062)</f>
        <v>9170393590.9799995</v>
      </c>
      <c r="E1063" s="1">
        <v>-6.6</v>
      </c>
      <c r="F1063" s="1" t="s">
        <v>170</v>
      </c>
    </row>
    <row r="1064" spans="1:11" x14ac:dyDescent="0.2">
      <c r="B1064" s="1" t="s">
        <v>155</v>
      </c>
      <c r="C1064" s="54">
        <v>9170393590.9799995</v>
      </c>
      <c r="E1064" s="1">
        <v>-10628305.970000001</v>
      </c>
      <c r="F1064" s="1" t="s">
        <v>133</v>
      </c>
    </row>
    <row r="1065" spans="1:11" x14ac:dyDescent="0.2">
      <c r="C1065" s="42">
        <f>+C1063-C1064</f>
        <v>0</v>
      </c>
      <c r="D1065" s="1" t="s">
        <v>156</v>
      </c>
      <c r="E1065" s="1">
        <v>-10636300.98</v>
      </c>
      <c r="F1065" s="1" t="s">
        <v>169</v>
      </c>
      <c r="G1065" s="3"/>
    </row>
    <row r="1066" spans="1:11" x14ac:dyDescent="0.2">
      <c r="E1066" s="1">
        <v>0</v>
      </c>
      <c r="F1066" s="1" t="s">
        <v>172</v>
      </c>
    </row>
    <row r="1067" spans="1:11" x14ac:dyDescent="0.2">
      <c r="C1067" s="1">
        <f>+C1065+C1066</f>
        <v>0</v>
      </c>
      <c r="E1067" s="3">
        <f>SUM(E1062:E1066)</f>
        <v>1767719623.97</v>
      </c>
      <c r="G1067" s="1">
        <f>+G1065+G1066</f>
        <v>0</v>
      </c>
    </row>
    <row r="1068" spans="1:11" x14ac:dyDescent="0.2">
      <c r="E1068" s="1">
        <v>1767719623.97</v>
      </c>
      <c r="F1068" s="1" t="s">
        <v>161</v>
      </c>
    </row>
    <row r="1069" spans="1:11" x14ac:dyDescent="0.2">
      <c r="E1069" s="1">
        <f>+E1067-E1068</f>
        <v>0</v>
      </c>
      <c r="F1069" s="1" t="s">
        <v>6</v>
      </c>
    </row>
    <row r="1070" spans="1:11" x14ac:dyDescent="0.2">
      <c r="F1070" s="1" t="s">
        <v>171</v>
      </c>
    </row>
    <row r="1071" spans="1:11" x14ac:dyDescent="0.2">
      <c r="E1071" s="46">
        <f>+E1069-E1070</f>
        <v>0</v>
      </c>
      <c r="F1071" s="46" t="s">
        <v>6</v>
      </c>
    </row>
    <row r="1072" spans="1:11" s="6" customFormat="1" x14ac:dyDescent="0.2">
      <c r="A1072" s="4"/>
      <c r="B1072" s="5">
        <v>40518</v>
      </c>
      <c r="C1072" s="4" t="s">
        <v>4</v>
      </c>
      <c r="D1072" s="4" t="s">
        <v>5</v>
      </c>
      <c r="E1072" s="4" t="s">
        <v>6</v>
      </c>
      <c r="F1072" s="4"/>
      <c r="G1072" s="4"/>
      <c r="H1072" s="102"/>
      <c r="I1072" s="44"/>
      <c r="J1072" s="4"/>
      <c r="K1072" s="4"/>
    </row>
    <row r="1073" spans="2:8" ht="18" x14ac:dyDescent="0.2">
      <c r="B1073" s="1" t="s">
        <v>0</v>
      </c>
      <c r="C1073" s="1">
        <v>2815112029.5900002</v>
      </c>
      <c r="D1073" s="1">
        <v>2815112029.5900002</v>
      </c>
      <c r="E1073" s="1">
        <f>+C1073-D1073</f>
        <v>0</v>
      </c>
      <c r="F1073" s="48">
        <f>+E1073-E1075</f>
        <v>0</v>
      </c>
      <c r="G1073" s="49"/>
    </row>
    <row r="1074" spans="2:8" ht="18" x14ac:dyDescent="0.2">
      <c r="B1074" s="1" t="s">
        <v>1</v>
      </c>
      <c r="C1074" s="1">
        <v>145982224.53</v>
      </c>
      <c r="D1074" s="1">
        <v>145982224.53</v>
      </c>
      <c r="E1074" s="1">
        <f>+C1074-D1074</f>
        <v>0</v>
      </c>
      <c r="F1074" s="48"/>
      <c r="G1074" s="49"/>
    </row>
    <row r="1075" spans="2:8" x14ac:dyDescent="0.2">
      <c r="B1075" s="1" t="s">
        <v>2</v>
      </c>
      <c r="C1075" s="1">
        <v>914853620.13</v>
      </c>
      <c r="D1075" s="1">
        <v>914853620.13</v>
      </c>
      <c r="E1075" s="1">
        <f>+C1075-D1075</f>
        <v>0</v>
      </c>
      <c r="F1075" s="49"/>
      <c r="G1075" s="49"/>
      <c r="H1075" s="105"/>
    </row>
    <row r="1076" spans="2:8" ht="15" x14ac:dyDescent="0.3">
      <c r="B1076" s="1" t="s">
        <v>3</v>
      </c>
      <c r="C1076" s="1">
        <v>56280671.950000003</v>
      </c>
      <c r="D1076" s="1">
        <v>56280671.950000003</v>
      </c>
      <c r="E1076" s="1">
        <f>+C1076-D1076</f>
        <v>0</v>
      </c>
      <c r="F1076" s="56"/>
    </row>
    <row r="1078" spans="2:8" x14ac:dyDescent="0.2">
      <c r="B1078" s="1" t="s">
        <v>152</v>
      </c>
      <c r="C1078" s="54">
        <f>C1073</f>
        <v>2815112029.5900002</v>
      </c>
      <c r="E1078" s="16" t="s">
        <v>166</v>
      </c>
    </row>
    <row r="1079" spans="2:8" x14ac:dyDescent="0.2">
      <c r="B1079" s="1" t="s">
        <v>153</v>
      </c>
      <c r="C1079" s="54">
        <v>7381409353.46</v>
      </c>
      <c r="E1079" s="1">
        <f>C1078</f>
        <v>2815112029.5900002</v>
      </c>
      <c r="F1079" s="1" t="s">
        <v>0</v>
      </c>
    </row>
    <row r="1080" spans="2:8" x14ac:dyDescent="0.2">
      <c r="B1080" s="1" t="s">
        <v>154</v>
      </c>
      <c r="C1080" s="53">
        <f>SUM(C1078:C1079)</f>
        <v>10196521383.049999</v>
      </c>
      <c r="E1080" s="1">
        <v>-6.6</v>
      </c>
      <c r="F1080" s="1" t="s">
        <v>170</v>
      </c>
    </row>
    <row r="1081" spans="2:8" x14ac:dyDescent="0.2">
      <c r="B1081" s="1" t="s">
        <v>155</v>
      </c>
      <c r="C1081" s="54">
        <v>9170393590.9799995</v>
      </c>
      <c r="E1081" s="1">
        <v>-10628305.970000001</v>
      </c>
      <c r="F1081" s="1" t="s">
        <v>133</v>
      </c>
    </row>
    <row r="1082" spans="2:8" x14ac:dyDescent="0.2">
      <c r="C1082" s="42">
        <f>+C1080-C1081</f>
        <v>1026127792.0699997</v>
      </c>
      <c r="D1082" s="1" t="s">
        <v>156</v>
      </c>
      <c r="E1082" s="1">
        <v>-10636300.98</v>
      </c>
      <c r="F1082" s="1" t="s">
        <v>169</v>
      </c>
      <c r="G1082" s="3"/>
    </row>
    <row r="1083" spans="2:8" x14ac:dyDescent="0.2">
      <c r="E1083" s="1">
        <v>0</v>
      </c>
      <c r="F1083" s="1" t="s">
        <v>172</v>
      </c>
    </row>
    <row r="1084" spans="2:8" x14ac:dyDescent="0.2">
      <c r="C1084" s="1">
        <f>+C1082+C1083</f>
        <v>1026127792.0699997</v>
      </c>
      <c r="E1084" s="3">
        <f>SUM(E1079:E1083)</f>
        <v>2793847416.0400004</v>
      </c>
      <c r="G1084" s="1">
        <f>+G1082+G1083</f>
        <v>0</v>
      </c>
    </row>
    <row r="1085" spans="2:8" x14ac:dyDescent="0.2">
      <c r="E1085" s="1">
        <v>2793847416.04</v>
      </c>
      <c r="F1085" s="1" t="s">
        <v>161</v>
      </c>
    </row>
    <row r="1086" spans="2:8" x14ac:dyDescent="0.2">
      <c r="E1086" s="1">
        <f>+E1084-E1085</f>
        <v>0</v>
      </c>
      <c r="F1086" s="1" t="s">
        <v>6</v>
      </c>
    </row>
    <row r="1087" spans="2:8" x14ac:dyDescent="0.2">
      <c r="F1087" s="1" t="s">
        <v>171</v>
      </c>
    </row>
    <row r="1088" spans="2:8" x14ac:dyDescent="0.2">
      <c r="E1088" s="46">
        <f>+E1086-E1087</f>
        <v>0</v>
      </c>
      <c r="F1088" s="46" t="s">
        <v>6</v>
      </c>
    </row>
    <row r="1090" spans="1:11" s="6" customFormat="1" x14ac:dyDescent="0.2">
      <c r="A1090" s="4"/>
      <c r="B1090" s="5">
        <v>40519</v>
      </c>
      <c r="C1090" s="4" t="s">
        <v>4</v>
      </c>
      <c r="D1090" s="4" t="s">
        <v>5</v>
      </c>
      <c r="E1090" s="4" t="s">
        <v>6</v>
      </c>
      <c r="F1090" s="4"/>
      <c r="G1090" s="4"/>
      <c r="H1090" s="102"/>
      <c r="I1090" s="44"/>
      <c r="J1090" s="4"/>
      <c r="K1090" s="4"/>
    </row>
    <row r="1091" spans="1:11" ht="18" x14ac:dyDescent="0.2">
      <c r="B1091" s="1" t="s">
        <v>0</v>
      </c>
      <c r="C1091" s="1">
        <v>1988168621.8800001</v>
      </c>
      <c r="D1091" s="1">
        <v>1988168621.8800001</v>
      </c>
      <c r="E1091" s="1">
        <f>+C1091-D1091</f>
        <v>0</v>
      </c>
      <c r="F1091" s="48">
        <f>+E1091-E1093</f>
        <v>0</v>
      </c>
      <c r="G1091" s="49"/>
    </row>
    <row r="1092" spans="1:11" ht="18" x14ac:dyDescent="0.2">
      <c r="B1092" s="1" t="s">
        <v>1</v>
      </c>
      <c r="C1092" s="1">
        <v>149916086.56</v>
      </c>
      <c r="D1092" s="1">
        <v>149916086.56</v>
      </c>
      <c r="E1092" s="1">
        <f>+C1092-D1092</f>
        <v>0</v>
      </c>
      <c r="F1092" s="48"/>
      <c r="G1092" s="49"/>
    </row>
    <row r="1093" spans="1:11" x14ac:dyDescent="0.2">
      <c r="B1093" s="1" t="s">
        <v>2</v>
      </c>
      <c r="C1093" s="1">
        <v>1674735533.04</v>
      </c>
      <c r="D1093" s="1">
        <v>1674735533.04</v>
      </c>
      <c r="E1093" s="1">
        <f>+C1093-D1093</f>
        <v>0</v>
      </c>
      <c r="F1093" s="49"/>
      <c r="G1093" s="49"/>
      <c r="H1093" s="105"/>
    </row>
    <row r="1094" spans="1:11" ht="15" x14ac:dyDescent="0.3">
      <c r="B1094" s="1" t="s">
        <v>3</v>
      </c>
      <c r="C1094" s="1">
        <v>6675.88</v>
      </c>
      <c r="D1094" s="1">
        <v>6675.88</v>
      </c>
      <c r="E1094" s="1">
        <f>+C1094-D1094</f>
        <v>0</v>
      </c>
      <c r="F1094" s="56"/>
    </row>
    <row r="1096" spans="1:11" x14ac:dyDescent="0.2">
      <c r="B1096" s="1" t="s">
        <v>152</v>
      </c>
      <c r="C1096" s="54">
        <f>C1091</f>
        <v>1988168621.8800001</v>
      </c>
      <c r="E1096" s="16" t="s">
        <v>166</v>
      </c>
    </row>
    <row r="1097" spans="1:11" x14ac:dyDescent="0.2">
      <c r="B1097" s="1" t="s">
        <v>153</v>
      </c>
      <c r="C1097" s="54">
        <v>7381409353.46</v>
      </c>
      <c r="E1097" s="1">
        <f>C1096</f>
        <v>1988168621.8800001</v>
      </c>
      <c r="F1097" s="1" t="s">
        <v>0</v>
      </c>
    </row>
    <row r="1098" spans="1:11" x14ac:dyDescent="0.2">
      <c r="B1098" s="1" t="s">
        <v>154</v>
      </c>
      <c r="C1098" s="53">
        <f>SUM(C1096:C1097)</f>
        <v>9369577975.3400002</v>
      </c>
      <c r="E1098" s="1">
        <v>-6.6</v>
      </c>
      <c r="F1098" s="1" t="s">
        <v>170</v>
      </c>
    </row>
    <row r="1099" spans="1:11" x14ac:dyDescent="0.2">
      <c r="B1099" s="1" t="s">
        <v>155</v>
      </c>
      <c r="C1099" s="54">
        <v>9170393590.9799995</v>
      </c>
      <c r="E1099" s="1">
        <v>-10628305.970000001</v>
      </c>
      <c r="F1099" s="1" t="s">
        <v>133</v>
      </c>
    </row>
    <row r="1100" spans="1:11" x14ac:dyDescent="0.2">
      <c r="C1100" s="42">
        <f>+C1098-C1099</f>
        <v>199184384.36000061</v>
      </c>
      <c r="D1100" s="1" t="s">
        <v>156</v>
      </c>
      <c r="E1100" s="1">
        <v>-10636300.98</v>
      </c>
      <c r="F1100" s="1" t="s">
        <v>169</v>
      </c>
      <c r="G1100" s="3"/>
    </row>
    <row r="1101" spans="1:11" x14ac:dyDescent="0.2">
      <c r="E1101" s="1">
        <v>0</v>
      </c>
      <c r="F1101" s="1" t="s">
        <v>172</v>
      </c>
    </row>
    <row r="1102" spans="1:11" x14ac:dyDescent="0.2">
      <c r="C1102" s="1">
        <f>+C1100+C1101</f>
        <v>199184384.36000061</v>
      </c>
      <c r="E1102" s="3">
        <f>SUM(E1097:E1101)</f>
        <v>1966904008.3300002</v>
      </c>
      <c r="G1102" s="1">
        <f>+G1100+G1101</f>
        <v>0</v>
      </c>
    </row>
    <row r="1103" spans="1:11" x14ac:dyDescent="0.2">
      <c r="E1103" s="1">
        <v>1966904015</v>
      </c>
      <c r="F1103" s="1" t="s">
        <v>161</v>
      </c>
    </row>
    <row r="1104" spans="1:11" x14ac:dyDescent="0.2">
      <c r="E1104" s="1">
        <f>+E1102-E1103</f>
        <v>-6.6699998378753662</v>
      </c>
      <c r="F1104" s="1" t="s">
        <v>6</v>
      </c>
    </row>
    <row r="1105" spans="1:11" x14ac:dyDescent="0.2">
      <c r="F1105" s="1" t="s">
        <v>171</v>
      </c>
    </row>
    <row r="1106" spans="1:11" x14ac:dyDescent="0.2">
      <c r="E1106" s="46">
        <f>+E1104-E1105</f>
        <v>-6.6699998378753662</v>
      </c>
      <c r="F1106" s="46" t="s">
        <v>6</v>
      </c>
    </row>
    <row r="1110" spans="1:11" s="6" customFormat="1" x14ac:dyDescent="0.2">
      <c r="A1110" s="4"/>
      <c r="B1110" s="5">
        <v>40520</v>
      </c>
      <c r="C1110" s="4" t="s">
        <v>4</v>
      </c>
      <c r="D1110" s="4" t="s">
        <v>5</v>
      </c>
      <c r="E1110" s="4" t="s">
        <v>6</v>
      </c>
      <c r="F1110" s="4"/>
      <c r="G1110" s="4"/>
      <c r="H1110" s="102"/>
      <c r="I1110" s="44"/>
      <c r="J1110" s="4"/>
      <c r="K1110" s="4"/>
    </row>
    <row r="1111" spans="1:11" ht="18" x14ac:dyDescent="0.2">
      <c r="B1111" s="1" t="s">
        <v>0</v>
      </c>
      <c r="C1111" s="1">
        <v>1938368376.96</v>
      </c>
      <c r="D1111" s="1">
        <v>1938368376.96</v>
      </c>
      <c r="E1111" s="1">
        <f>+C1111-D1111</f>
        <v>0</v>
      </c>
      <c r="F1111" s="48">
        <f>+E1111-E1113</f>
        <v>0</v>
      </c>
      <c r="G1111" s="49"/>
    </row>
    <row r="1112" spans="1:11" ht="18" x14ac:dyDescent="0.2">
      <c r="B1112" s="1" t="s">
        <v>1</v>
      </c>
      <c r="C1112" s="1">
        <v>150811177.69</v>
      </c>
      <c r="D1112" s="1">
        <v>150811177.69</v>
      </c>
      <c r="E1112" s="1">
        <f>+C1112-D1112</f>
        <v>0</v>
      </c>
      <c r="F1112" s="48"/>
      <c r="G1112" s="49"/>
    </row>
    <row r="1113" spans="1:11" x14ac:dyDescent="0.2">
      <c r="B1113" s="1" t="s">
        <v>2</v>
      </c>
      <c r="C1113" s="1">
        <v>1738248766.6099999</v>
      </c>
      <c r="D1113" s="1">
        <v>1738248766.6099999</v>
      </c>
      <c r="E1113" s="1">
        <f>+C1113-D1113</f>
        <v>0</v>
      </c>
      <c r="F1113" s="49"/>
      <c r="G1113" s="49"/>
      <c r="H1113" s="105"/>
    </row>
    <row r="1114" spans="1:11" ht="15" x14ac:dyDescent="0.3">
      <c r="B1114" s="1" t="s">
        <v>3</v>
      </c>
      <c r="C1114" s="1">
        <v>6654181.3899999997</v>
      </c>
      <c r="D1114" s="1">
        <v>6654181.3899999997</v>
      </c>
      <c r="E1114" s="1">
        <f>+C1114-D1114</f>
        <v>0</v>
      </c>
      <c r="F1114" s="56"/>
    </row>
    <row r="1116" spans="1:11" x14ac:dyDescent="0.2">
      <c r="B1116" s="1" t="s">
        <v>152</v>
      </c>
      <c r="C1116" s="54">
        <f>C1111</f>
        <v>1938368376.96</v>
      </c>
      <c r="E1116" s="16" t="s">
        <v>166</v>
      </c>
    </row>
    <row r="1117" spans="1:11" x14ac:dyDescent="0.2">
      <c r="B1117" s="1" t="s">
        <v>153</v>
      </c>
      <c r="C1117" s="54">
        <v>7381409353.46</v>
      </c>
      <c r="E1117" s="1">
        <f>C1116</f>
        <v>1938368376.96</v>
      </c>
      <c r="F1117" s="1" t="s">
        <v>0</v>
      </c>
    </row>
    <row r="1118" spans="1:11" x14ac:dyDescent="0.2">
      <c r="B1118" s="1" t="s">
        <v>154</v>
      </c>
      <c r="C1118" s="53">
        <f>SUM(C1116:C1117)</f>
        <v>9319777730.4200001</v>
      </c>
      <c r="E1118" s="1">
        <v>-6.6</v>
      </c>
      <c r="F1118" s="1" t="s">
        <v>170</v>
      </c>
    </row>
    <row r="1119" spans="1:11" x14ac:dyDescent="0.2">
      <c r="B1119" s="1" t="s">
        <v>155</v>
      </c>
      <c r="C1119" s="54">
        <v>9170393590.9799995</v>
      </c>
      <c r="E1119" s="1">
        <v>-10628305.970000001</v>
      </c>
      <c r="F1119" s="1" t="s">
        <v>133</v>
      </c>
    </row>
    <row r="1120" spans="1:11" x14ac:dyDescent="0.2">
      <c r="C1120" s="42">
        <f>+C1118-C1119</f>
        <v>149384139.44000053</v>
      </c>
      <c r="D1120" s="1" t="s">
        <v>156</v>
      </c>
      <c r="E1120" s="1">
        <v>-10636300.98</v>
      </c>
      <c r="F1120" s="1" t="s">
        <v>169</v>
      </c>
      <c r="G1120" s="3"/>
    </row>
    <row r="1121" spans="1:11" x14ac:dyDescent="0.2">
      <c r="E1121" s="1">
        <v>0</v>
      </c>
      <c r="F1121" s="1" t="s">
        <v>172</v>
      </c>
    </row>
    <row r="1122" spans="1:11" x14ac:dyDescent="0.2">
      <c r="C1122" s="1">
        <f>+C1120+C1121</f>
        <v>149384139.44000053</v>
      </c>
      <c r="E1122" s="3">
        <f>SUM(E1117:E1121)</f>
        <v>1917103763.4100001</v>
      </c>
      <c r="G1122" s="1">
        <f>+G1120+G1121</f>
        <v>0</v>
      </c>
    </row>
    <row r="1123" spans="1:11" x14ac:dyDescent="0.2">
      <c r="E1123" s="1">
        <v>1917103770.0799999</v>
      </c>
      <c r="F1123" s="1" t="s">
        <v>161</v>
      </c>
    </row>
    <row r="1124" spans="1:11" x14ac:dyDescent="0.2">
      <c r="E1124" s="1">
        <f>+E1122-E1123</f>
        <v>-6.6699998378753662</v>
      </c>
      <c r="F1124" s="1" t="s">
        <v>6</v>
      </c>
    </row>
    <row r="1125" spans="1:11" x14ac:dyDescent="0.2">
      <c r="F1125" s="1" t="s">
        <v>171</v>
      </c>
    </row>
    <row r="1126" spans="1:11" x14ac:dyDescent="0.2">
      <c r="E1126" s="46">
        <f>+E1124-E1125</f>
        <v>-6.6699998378753662</v>
      </c>
      <c r="F1126" s="46" t="s">
        <v>6</v>
      </c>
    </row>
    <row r="1128" spans="1:11" s="6" customFormat="1" x14ac:dyDescent="0.2">
      <c r="A1128" s="4"/>
      <c r="B1128" s="5">
        <v>40521</v>
      </c>
      <c r="C1128" s="4" t="s">
        <v>4</v>
      </c>
      <c r="D1128" s="4" t="s">
        <v>5</v>
      </c>
      <c r="E1128" s="4" t="s">
        <v>6</v>
      </c>
      <c r="F1128" s="4"/>
      <c r="G1128" s="4"/>
      <c r="H1128" s="102"/>
      <c r="I1128" s="44"/>
      <c r="J1128" s="4"/>
      <c r="K1128" s="4"/>
    </row>
    <row r="1129" spans="1:11" ht="18" x14ac:dyDescent="0.2">
      <c r="B1129" s="1" t="s">
        <v>0</v>
      </c>
      <c r="C1129" s="1">
        <v>1941121205.22</v>
      </c>
      <c r="D1129" s="1">
        <v>1941121205.2200003</v>
      </c>
      <c r="E1129" s="1">
        <f>+C1129-D1129</f>
        <v>0</v>
      </c>
      <c r="F1129" s="48"/>
      <c r="G1129" s="49"/>
    </row>
    <row r="1130" spans="1:11" ht="18" x14ac:dyDescent="0.2">
      <c r="B1130" s="1" t="s">
        <v>1</v>
      </c>
      <c r="C1130" s="1">
        <v>151140702.72</v>
      </c>
      <c r="D1130" s="1">
        <v>151140702.72100356</v>
      </c>
      <c r="E1130" s="1">
        <f>+C1130-D1130</f>
        <v>-1.003563404083252E-3</v>
      </c>
      <c r="F1130" s="48"/>
      <c r="G1130" s="49"/>
    </row>
    <row r="1131" spans="1:11" x14ac:dyDescent="0.2">
      <c r="B1131" s="1" t="s">
        <v>2</v>
      </c>
      <c r="C1131" s="1">
        <v>1748147575.72</v>
      </c>
      <c r="D1131" s="1">
        <v>1748147575.7200003</v>
      </c>
      <c r="E1131" s="1">
        <f>+C1131-D1131</f>
        <v>0</v>
      </c>
      <c r="F1131" s="49"/>
      <c r="G1131" s="49"/>
      <c r="H1131" s="105"/>
    </row>
    <row r="1132" spans="1:11" ht="15" x14ac:dyDescent="0.3">
      <c r="B1132" s="1" t="s">
        <v>3</v>
      </c>
      <c r="C1132" s="1">
        <v>7768330.79</v>
      </c>
      <c r="D1132" s="1">
        <v>7768330.7899999069</v>
      </c>
      <c r="E1132" s="1">
        <f>+C1132-D1132</f>
        <v>9.3132257461547852E-8</v>
      </c>
      <c r="F1132" s="56"/>
    </row>
    <row r="1134" spans="1:11" x14ac:dyDescent="0.2">
      <c r="B1134" s="1" t="s">
        <v>152</v>
      </c>
      <c r="C1134" s="54">
        <f>C1129</f>
        <v>1941121205.22</v>
      </c>
      <c r="E1134" s="16" t="s">
        <v>166</v>
      </c>
    </row>
    <row r="1135" spans="1:11" x14ac:dyDescent="0.2">
      <c r="B1135" s="1" t="s">
        <v>153</v>
      </c>
      <c r="C1135" s="54">
        <v>7381409353.46</v>
      </c>
      <c r="E1135" s="1">
        <f>C1134</f>
        <v>1941121205.22</v>
      </c>
      <c r="F1135" s="1" t="s">
        <v>0</v>
      </c>
    </row>
    <row r="1136" spans="1:11" x14ac:dyDescent="0.2">
      <c r="B1136" s="1" t="s">
        <v>154</v>
      </c>
      <c r="C1136" s="53">
        <f>SUM(C1134:C1135)</f>
        <v>9322530558.6800003</v>
      </c>
      <c r="E1136" s="1">
        <v>-6.6</v>
      </c>
      <c r="F1136" s="1" t="s">
        <v>170</v>
      </c>
    </row>
    <row r="1137" spans="1:11" x14ac:dyDescent="0.2">
      <c r="B1137" s="1" t="s">
        <v>155</v>
      </c>
      <c r="C1137" s="54">
        <v>9170393590.9799995</v>
      </c>
      <c r="E1137" s="1">
        <v>-10628305.970000001</v>
      </c>
      <c r="F1137" s="1" t="s">
        <v>133</v>
      </c>
    </row>
    <row r="1138" spans="1:11" x14ac:dyDescent="0.2">
      <c r="C1138" s="42">
        <f>+C1136-C1137</f>
        <v>152136967.70000076</v>
      </c>
      <c r="D1138" s="1" t="s">
        <v>156</v>
      </c>
      <c r="E1138" s="1">
        <v>-10636300.98</v>
      </c>
      <c r="F1138" s="1" t="s">
        <v>169</v>
      </c>
      <c r="G1138" s="3"/>
    </row>
    <row r="1139" spans="1:11" x14ac:dyDescent="0.2">
      <c r="E1139" s="1">
        <v>0</v>
      </c>
      <c r="F1139" s="1" t="s">
        <v>172</v>
      </c>
    </row>
    <row r="1140" spans="1:11" x14ac:dyDescent="0.2">
      <c r="C1140" s="1">
        <f>+C1138+C1139</f>
        <v>152136967.70000076</v>
      </c>
      <c r="E1140" s="3">
        <f>SUM(E1135:E1139)</f>
        <v>1919856591.6700001</v>
      </c>
      <c r="G1140" s="1">
        <f>+G1138+G1139</f>
        <v>0</v>
      </c>
    </row>
    <row r="1141" spans="1:11" x14ac:dyDescent="0.2">
      <c r="E1141" s="1">
        <v>1917103770.0799999</v>
      </c>
      <c r="F1141" s="1" t="s">
        <v>161</v>
      </c>
    </row>
    <row r="1142" spans="1:11" x14ac:dyDescent="0.2">
      <c r="E1142" s="1">
        <f>+E1140-E1141</f>
        <v>2752821.5900001526</v>
      </c>
      <c r="F1142" s="1" t="s">
        <v>6</v>
      </c>
    </row>
    <row r="1143" spans="1:11" x14ac:dyDescent="0.2">
      <c r="F1143" s="1" t="s">
        <v>171</v>
      </c>
    </row>
    <row r="1144" spans="1:11" x14ac:dyDescent="0.2">
      <c r="E1144" s="46">
        <f>+E1142-E1143</f>
        <v>2752821.5900001526</v>
      </c>
      <c r="F1144" s="46" t="s">
        <v>6</v>
      </c>
    </row>
    <row r="1145" spans="1:11" s="6" customFormat="1" x14ac:dyDescent="0.2">
      <c r="A1145" s="4"/>
      <c r="B1145" s="5">
        <v>40526</v>
      </c>
      <c r="C1145" s="4" t="s">
        <v>4</v>
      </c>
      <c r="D1145" s="4" t="s">
        <v>5</v>
      </c>
      <c r="E1145" s="4" t="s">
        <v>6</v>
      </c>
      <c r="F1145" s="4"/>
      <c r="G1145" s="4"/>
      <c r="H1145" s="102"/>
      <c r="I1145" s="44"/>
      <c r="J1145" s="4"/>
      <c r="K1145" s="4"/>
    </row>
    <row r="1146" spans="1:11" ht="18" x14ac:dyDescent="0.2">
      <c r="B1146" s="1" t="s">
        <v>0</v>
      </c>
      <c r="C1146" s="1">
        <v>1956459186.8800001</v>
      </c>
      <c r="D1146" s="1">
        <v>1956459186.8800001</v>
      </c>
      <c r="E1146" s="1">
        <f>+C1146-D1146</f>
        <v>0</v>
      </c>
      <c r="F1146" s="48">
        <f>+E1146-E1148</f>
        <v>0</v>
      </c>
      <c r="G1146" s="49"/>
    </row>
    <row r="1147" spans="1:11" ht="18" x14ac:dyDescent="0.2">
      <c r="B1147" s="1" t="s">
        <v>1</v>
      </c>
      <c r="C1147" s="1">
        <v>141487181.16</v>
      </c>
      <c r="D1147" s="1">
        <v>141487416.63</v>
      </c>
      <c r="E1147" s="1">
        <f>+C1147-D1147</f>
        <v>-235.46999999880791</v>
      </c>
      <c r="F1147" s="48"/>
      <c r="G1147" s="49"/>
    </row>
    <row r="1148" spans="1:11" ht="15" x14ac:dyDescent="0.3">
      <c r="B1148" s="1" t="s">
        <v>2</v>
      </c>
      <c r="C1148" s="1">
        <v>1772653830.28</v>
      </c>
      <c r="D1148" s="1">
        <v>1772653830.28</v>
      </c>
      <c r="E1148" s="1">
        <f>+C1148-D1148</f>
        <v>0</v>
      </c>
      <c r="F1148" s="49"/>
      <c r="G1148" s="57"/>
      <c r="H1148" s="105"/>
    </row>
    <row r="1149" spans="1:11" ht="15" x14ac:dyDescent="0.3">
      <c r="B1149" s="1" t="s">
        <v>3</v>
      </c>
      <c r="C1149" s="1">
        <v>10812103.42</v>
      </c>
      <c r="D1149" s="1">
        <v>10812103.42</v>
      </c>
      <c r="E1149" s="1">
        <f>+C1149-D1149</f>
        <v>0</v>
      </c>
      <c r="F1149" s="56"/>
      <c r="G1149" s="57">
        <v>2125877043.8699999</v>
      </c>
    </row>
    <row r="1150" spans="1:11" ht="15" x14ac:dyDescent="0.3">
      <c r="G1150" s="57">
        <v>927360953.63</v>
      </c>
    </row>
    <row r="1151" spans="1:11" x14ac:dyDescent="0.2">
      <c r="B1151" s="1" t="s">
        <v>152</v>
      </c>
      <c r="C1151" s="54">
        <f>C1146</f>
        <v>1956459186.8800001</v>
      </c>
      <c r="E1151" s="16" t="s">
        <v>166</v>
      </c>
      <c r="G1151" s="1">
        <f>SUM(G1148:G1150)</f>
        <v>3053237997.5</v>
      </c>
    </row>
    <row r="1152" spans="1:11" x14ac:dyDescent="0.2">
      <c r="B1152" s="1" t="s">
        <v>153</v>
      </c>
      <c r="C1152" s="54">
        <v>7381409353.46</v>
      </c>
      <c r="E1152" s="1">
        <f>C1151</f>
        <v>1956459186.8800001</v>
      </c>
      <c r="F1152" s="1" t="s">
        <v>0</v>
      </c>
      <c r="G1152" s="1">
        <v>-3053238232.9699998</v>
      </c>
    </row>
    <row r="1153" spans="1:11" x14ac:dyDescent="0.2">
      <c r="B1153" s="1" t="s">
        <v>154</v>
      </c>
      <c r="C1153" s="53">
        <f>SUM(C1151:C1152)</f>
        <v>9337868540.3400002</v>
      </c>
      <c r="E1153" s="1">
        <v>-6.6</v>
      </c>
      <c r="F1153" s="1" t="s">
        <v>170</v>
      </c>
      <c r="G1153" s="1">
        <f>+G1151+G1152</f>
        <v>-235.46999979019165</v>
      </c>
    </row>
    <row r="1154" spans="1:11" x14ac:dyDescent="0.2">
      <c r="B1154" s="1" t="s">
        <v>155</v>
      </c>
      <c r="C1154" s="54">
        <v>9170393590.9799995</v>
      </c>
      <c r="E1154" s="1">
        <v>-10628305.970000001</v>
      </c>
      <c r="F1154" s="1" t="s">
        <v>133</v>
      </c>
    </row>
    <row r="1155" spans="1:11" x14ac:dyDescent="0.2">
      <c r="C1155" s="42">
        <f>+C1153-C1154</f>
        <v>167474949.36000061</v>
      </c>
      <c r="D1155" s="1" t="s">
        <v>156</v>
      </c>
      <c r="E1155" s="1">
        <v>-10636300.98</v>
      </c>
      <c r="F1155" s="1" t="s">
        <v>169</v>
      </c>
      <c r="G1155" s="3"/>
    </row>
    <row r="1156" spans="1:11" x14ac:dyDescent="0.2">
      <c r="E1156" s="1">
        <v>0</v>
      </c>
      <c r="F1156" s="1" t="s">
        <v>172</v>
      </c>
    </row>
    <row r="1157" spans="1:11" x14ac:dyDescent="0.2">
      <c r="C1157" s="1">
        <f>+C1155+C1156</f>
        <v>167474949.36000061</v>
      </c>
      <c r="E1157" s="3">
        <f>SUM(E1152:E1156)</f>
        <v>1935194573.3300002</v>
      </c>
      <c r="G1157" s="1">
        <f>+G1155+G1156</f>
        <v>0</v>
      </c>
    </row>
    <row r="1158" spans="1:11" x14ac:dyDescent="0.2">
      <c r="E1158" s="1">
        <v>1917103770.0799999</v>
      </c>
      <c r="F1158" s="1" t="s">
        <v>161</v>
      </c>
    </row>
    <row r="1159" spans="1:11" x14ac:dyDescent="0.2">
      <c r="E1159" s="1">
        <f>+E1157-E1158</f>
        <v>18090803.250000238</v>
      </c>
      <c r="F1159" s="1" t="s">
        <v>6</v>
      </c>
    </row>
    <row r="1160" spans="1:11" x14ac:dyDescent="0.2">
      <c r="F1160" s="1" t="s">
        <v>171</v>
      </c>
    </row>
    <row r="1161" spans="1:11" x14ac:dyDescent="0.2">
      <c r="E1161" s="46">
        <f>+E1159-E1160</f>
        <v>18090803.250000238</v>
      </c>
      <c r="F1161" s="46" t="s">
        <v>6</v>
      </c>
    </row>
    <row r="1163" spans="1:11" s="6" customFormat="1" x14ac:dyDescent="0.2">
      <c r="A1163" s="4"/>
      <c r="B1163" s="5">
        <v>40527</v>
      </c>
      <c r="C1163" s="4" t="s">
        <v>4</v>
      </c>
      <c r="D1163" s="4" t="s">
        <v>5</v>
      </c>
      <c r="E1163" s="4" t="s">
        <v>6</v>
      </c>
      <c r="F1163" s="4"/>
      <c r="G1163" s="4"/>
      <c r="H1163" s="102"/>
      <c r="I1163" s="44"/>
      <c r="J1163" s="4"/>
      <c r="K1163" s="4"/>
    </row>
    <row r="1164" spans="1:11" ht="18" x14ac:dyDescent="0.2">
      <c r="B1164" s="1" t="s">
        <v>0</v>
      </c>
      <c r="C1164" s="1">
        <v>1956459186.8800001</v>
      </c>
      <c r="E1164" s="1">
        <f>+C1164-D1164</f>
        <v>1956459186.8800001</v>
      </c>
      <c r="F1164" s="48">
        <f>+E1164-E1166</f>
        <v>183805356.60000014</v>
      </c>
      <c r="G1164" s="49"/>
    </row>
    <row r="1165" spans="1:11" ht="18" x14ac:dyDescent="0.2">
      <c r="B1165" s="1" t="s">
        <v>1</v>
      </c>
      <c r="C1165" s="1">
        <v>141487181.16</v>
      </c>
      <c r="E1165" s="1">
        <f>+C1165-D1165</f>
        <v>141487181.16</v>
      </c>
      <c r="F1165" s="48"/>
      <c r="G1165" s="49"/>
    </row>
    <row r="1166" spans="1:11" ht="15" x14ac:dyDescent="0.3">
      <c r="B1166" s="1" t="s">
        <v>2</v>
      </c>
      <c r="C1166" s="1">
        <v>1772653830.28</v>
      </c>
      <c r="E1166" s="1">
        <f>+C1166-D1166</f>
        <v>1772653830.28</v>
      </c>
      <c r="F1166" s="49"/>
      <c r="G1166" s="57">
        <f>+'[1]Dic 13'!$C$21</f>
        <v>147192381.55100358</v>
      </c>
      <c r="H1166" s="105"/>
    </row>
    <row r="1167" spans="1:11" ht="15" x14ac:dyDescent="0.3">
      <c r="B1167" s="1" t="s">
        <v>3</v>
      </c>
      <c r="C1167" s="1">
        <v>10812103.42</v>
      </c>
      <c r="E1167" s="1">
        <f>+C1167-D1167</f>
        <v>10812103.42</v>
      </c>
      <c r="F1167" s="56"/>
      <c r="G1167" s="57">
        <f>+'[2]Dic 13'!$D$30</f>
        <v>8907553.6799999084</v>
      </c>
    </row>
    <row r="1168" spans="1:11" ht="15" x14ac:dyDescent="0.3">
      <c r="G1168" s="57">
        <f>+'[3]Dic 13'!$H$30</f>
        <v>1757884949.0400002</v>
      </c>
    </row>
    <row r="1169" spans="1:11" x14ac:dyDescent="0.2">
      <c r="B1169" s="1" t="s">
        <v>152</v>
      </c>
      <c r="C1169" s="54">
        <f>C1164</f>
        <v>1956459186.8800001</v>
      </c>
      <c r="E1169" s="16" t="s">
        <v>166</v>
      </c>
    </row>
    <row r="1170" spans="1:11" x14ac:dyDescent="0.2">
      <c r="B1170" s="1" t="s">
        <v>153</v>
      </c>
      <c r="C1170" s="54">
        <v>7381409353.46</v>
      </c>
      <c r="E1170" s="1">
        <f>C1169</f>
        <v>1956459186.8800001</v>
      </c>
      <c r="F1170" s="1" t="s">
        <v>0</v>
      </c>
    </row>
    <row r="1171" spans="1:11" x14ac:dyDescent="0.2">
      <c r="B1171" s="1" t="s">
        <v>154</v>
      </c>
      <c r="C1171" s="53">
        <f>SUM(C1169:C1170)</f>
        <v>9337868540.3400002</v>
      </c>
      <c r="E1171" s="1">
        <v>-6.6</v>
      </c>
      <c r="F1171" s="1" t="s">
        <v>170</v>
      </c>
    </row>
    <row r="1172" spans="1:11" x14ac:dyDescent="0.2">
      <c r="B1172" s="1" t="s">
        <v>155</v>
      </c>
      <c r="C1172" s="54">
        <v>9170393590.9799995</v>
      </c>
      <c r="E1172" s="1">
        <v>-10628305.970000001</v>
      </c>
      <c r="F1172" s="1" t="s">
        <v>133</v>
      </c>
    </row>
    <row r="1173" spans="1:11" x14ac:dyDescent="0.2">
      <c r="C1173" s="42">
        <f>+C1171-C1172</f>
        <v>167474949.36000061</v>
      </c>
      <c r="D1173" s="1" t="s">
        <v>156</v>
      </c>
      <c r="E1173" s="1">
        <v>-10636300.98</v>
      </c>
      <c r="F1173" s="1" t="s">
        <v>169</v>
      </c>
      <c r="G1173" s="3"/>
    </row>
    <row r="1174" spans="1:11" x14ac:dyDescent="0.2">
      <c r="E1174" s="1">
        <v>0</v>
      </c>
      <c r="F1174" s="1" t="s">
        <v>172</v>
      </c>
    </row>
    <row r="1175" spans="1:11" x14ac:dyDescent="0.2">
      <c r="C1175" s="1">
        <f>+C1173+C1174</f>
        <v>167474949.36000061</v>
      </c>
      <c r="E1175" s="3">
        <f>SUM(E1170:E1174)</f>
        <v>1935194573.3300002</v>
      </c>
      <c r="G1175" s="1">
        <f>+G1173+G1174</f>
        <v>0</v>
      </c>
    </row>
    <row r="1176" spans="1:11" x14ac:dyDescent="0.2">
      <c r="E1176" s="1">
        <v>1917103770.0799999</v>
      </c>
      <c r="F1176" s="1" t="s">
        <v>161</v>
      </c>
    </row>
    <row r="1177" spans="1:11" x14ac:dyDescent="0.2">
      <c r="E1177" s="1">
        <f>+E1175-E1176</f>
        <v>18090803.250000238</v>
      </c>
      <c r="F1177" s="1" t="s">
        <v>6</v>
      </c>
    </row>
    <row r="1178" spans="1:11" x14ac:dyDescent="0.2">
      <c r="F1178" s="1" t="s">
        <v>171</v>
      </c>
    </row>
    <row r="1179" spans="1:11" x14ac:dyDescent="0.2">
      <c r="E1179" s="46">
        <f>+E1177-E1178</f>
        <v>18090803.250000238</v>
      </c>
      <c r="F1179" s="46" t="s">
        <v>6</v>
      </c>
    </row>
    <row r="1181" spans="1:11" s="6" customFormat="1" x14ac:dyDescent="0.2">
      <c r="A1181" s="4"/>
      <c r="B1181" s="5">
        <v>40528</v>
      </c>
      <c r="C1181" s="4" t="s">
        <v>4</v>
      </c>
      <c r="D1181" s="4" t="s">
        <v>5</v>
      </c>
      <c r="E1181" s="4" t="s">
        <v>6</v>
      </c>
      <c r="F1181" s="4"/>
      <c r="G1181" s="4"/>
      <c r="H1181" s="102"/>
      <c r="I1181" s="44"/>
      <c r="J1181" s="4"/>
      <c r="K1181" s="4"/>
    </row>
    <row r="1182" spans="1:11" ht="18" x14ac:dyDescent="0.2">
      <c r="B1182" s="1" t="s">
        <v>0</v>
      </c>
      <c r="C1182" s="1">
        <v>277376769.97000003</v>
      </c>
      <c r="D1182" s="1">
        <v>277376769.97000003</v>
      </c>
      <c r="E1182" s="1">
        <f>+C1182-D1182</f>
        <v>0</v>
      </c>
      <c r="F1182" s="48">
        <f>+E1182-E1184</f>
        <v>0</v>
      </c>
      <c r="G1182" s="49"/>
    </row>
    <row r="1183" spans="1:11" ht="18" x14ac:dyDescent="0.2">
      <c r="B1183" s="1" t="s">
        <v>1</v>
      </c>
      <c r="C1183" s="1">
        <v>141848505.72999999</v>
      </c>
      <c r="D1183" s="1">
        <v>141848505.72999999</v>
      </c>
      <c r="E1183" s="1">
        <f>+C1183-D1183</f>
        <v>0</v>
      </c>
      <c r="F1183" s="48"/>
      <c r="G1183" s="49"/>
    </row>
    <row r="1184" spans="1:11" ht="15" x14ac:dyDescent="0.3">
      <c r="B1184" s="1" t="s">
        <v>2</v>
      </c>
      <c r="C1184" s="1">
        <v>98877881.760000005</v>
      </c>
      <c r="D1184" s="1">
        <v>98877881.760000005</v>
      </c>
      <c r="E1184" s="1">
        <f>+C1184-D1184</f>
        <v>0</v>
      </c>
      <c r="F1184" s="49"/>
      <c r="G1184" s="57">
        <f>+'[1]Dic 13'!$C$21</f>
        <v>147192381.55100358</v>
      </c>
      <c r="H1184" s="105"/>
    </row>
    <row r="1185" spans="2:7" ht="15" x14ac:dyDescent="0.3">
      <c r="B1185" s="1" t="s">
        <v>3</v>
      </c>
      <c r="C1185" s="1">
        <v>11560374.49</v>
      </c>
      <c r="D1185" s="1">
        <v>11560374.49</v>
      </c>
      <c r="E1185" s="1">
        <f>+C1185-D1185</f>
        <v>0</v>
      </c>
      <c r="F1185" s="56"/>
      <c r="G1185" s="57">
        <f>+'[2]Dic 13'!$D$30</f>
        <v>8907553.6799999084</v>
      </c>
    </row>
    <row r="1186" spans="2:7" ht="15" x14ac:dyDescent="0.3">
      <c r="G1186" s="57">
        <f>+'[3]Dic 13'!$H$30</f>
        <v>1757884949.0400002</v>
      </c>
    </row>
    <row r="1187" spans="2:7" x14ac:dyDescent="0.2">
      <c r="B1187" s="1" t="s">
        <v>152</v>
      </c>
      <c r="C1187" s="54">
        <f>C1182</f>
        <v>277376769.97000003</v>
      </c>
      <c r="E1187" s="16" t="s">
        <v>166</v>
      </c>
    </row>
    <row r="1188" spans="2:7" x14ac:dyDescent="0.2">
      <c r="B1188" s="1" t="s">
        <v>153</v>
      </c>
      <c r="C1188" s="54">
        <v>7381409353.46</v>
      </c>
      <c r="E1188" s="1">
        <f>C1187</f>
        <v>277376769.97000003</v>
      </c>
      <c r="F1188" s="1" t="s">
        <v>0</v>
      </c>
    </row>
    <row r="1189" spans="2:7" x14ac:dyDescent="0.2">
      <c r="B1189" s="1" t="s">
        <v>154</v>
      </c>
      <c r="C1189" s="53">
        <f>SUM(C1187:C1188)</f>
        <v>7658786123.4300003</v>
      </c>
      <c r="E1189" s="1">
        <v>-6.6</v>
      </c>
      <c r="F1189" s="1" t="s">
        <v>170</v>
      </c>
    </row>
    <row r="1190" spans="2:7" x14ac:dyDescent="0.2">
      <c r="B1190" s="1" t="s">
        <v>155</v>
      </c>
      <c r="C1190" s="54">
        <v>7658786123.4300003</v>
      </c>
      <c r="E1190" s="1">
        <v>-10628305.970000001</v>
      </c>
      <c r="F1190" s="1" t="s">
        <v>133</v>
      </c>
    </row>
    <row r="1191" spans="2:7" x14ac:dyDescent="0.2">
      <c r="C1191" s="42">
        <f>+C1189-C1190</f>
        <v>0</v>
      </c>
      <c r="D1191" s="1" t="s">
        <v>156</v>
      </c>
      <c r="E1191" s="1">
        <v>-10636300.98</v>
      </c>
      <c r="F1191" s="1" t="s">
        <v>169</v>
      </c>
      <c r="G1191" s="3"/>
    </row>
    <row r="1192" spans="2:7" x14ac:dyDescent="0.2">
      <c r="E1192" s="1">
        <v>0</v>
      </c>
      <c r="F1192" s="1" t="s">
        <v>172</v>
      </c>
    </row>
    <row r="1193" spans="2:7" x14ac:dyDescent="0.2">
      <c r="C1193" s="1">
        <f>+C1191+C1192</f>
        <v>0</v>
      </c>
      <c r="E1193" s="3">
        <f>SUM(E1188:E1192)</f>
        <v>256112156.42000002</v>
      </c>
      <c r="G1193" s="1">
        <f>+G1191+G1192</f>
        <v>0</v>
      </c>
    </row>
    <row r="1194" spans="2:7" x14ac:dyDescent="0.2">
      <c r="E1194" s="1">
        <v>256112156.41999999</v>
      </c>
      <c r="F1194" s="1" t="s">
        <v>161</v>
      </c>
    </row>
    <row r="1195" spans="2:7" x14ac:dyDescent="0.2">
      <c r="E1195" s="1">
        <f>+E1193-E1194</f>
        <v>0</v>
      </c>
      <c r="F1195" s="1" t="s">
        <v>6</v>
      </c>
    </row>
    <row r="1196" spans="2:7" x14ac:dyDescent="0.2">
      <c r="E1196" s="1">
        <v>0</v>
      </c>
      <c r="F1196" s="1" t="s">
        <v>171</v>
      </c>
    </row>
    <row r="1197" spans="2:7" x14ac:dyDescent="0.2">
      <c r="E1197" s="46">
        <f>+E1195-E1196</f>
        <v>0</v>
      </c>
      <c r="F1197" s="46" t="s">
        <v>6</v>
      </c>
    </row>
    <row r="1202" spans="1:11" s="6" customFormat="1" x14ac:dyDescent="0.2">
      <c r="A1202" s="4"/>
      <c r="B1202" s="5">
        <v>40532</v>
      </c>
      <c r="C1202" s="4" t="s">
        <v>4</v>
      </c>
      <c r="D1202" s="4" t="s">
        <v>5</v>
      </c>
      <c r="E1202" s="4" t="s">
        <v>6</v>
      </c>
      <c r="F1202" s="4"/>
      <c r="G1202" s="4"/>
      <c r="H1202" s="102"/>
      <c r="I1202" s="44"/>
      <c r="J1202" s="4"/>
      <c r="K1202" s="4"/>
    </row>
    <row r="1203" spans="1:11" ht="18" x14ac:dyDescent="0.2">
      <c r="B1203" s="1" t="s">
        <v>0</v>
      </c>
      <c r="C1203" s="1">
        <v>277951050.35000002</v>
      </c>
      <c r="D1203" s="1">
        <v>277963496.86000001</v>
      </c>
      <c r="E1203" s="1">
        <f>+C1203-D1203</f>
        <v>-12446.509999990463</v>
      </c>
      <c r="F1203" s="48">
        <f>+E1203-E1205</f>
        <v>-12446.509999990463</v>
      </c>
      <c r="G1203" s="49"/>
    </row>
    <row r="1204" spans="1:11" ht="18" x14ac:dyDescent="0.2">
      <c r="B1204" s="1" t="s">
        <v>1</v>
      </c>
      <c r="C1204" s="1">
        <v>141940281.66999999</v>
      </c>
      <c r="D1204" s="1">
        <v>141313366.40000001</v>
      </c>
      <c r="E1204" s="1">
        <f>+C1204-D1204</f>
        <v>626915.26999998093</v>
      </c>
      <c r="F1204" s="48"/>
      <c r="G1204" s="49"/>
    </row>
    <row r="1205" spans="1:11" ht="15" x14ac:dyDescent="0.3">
      <c r="B1205" s="1" t="s">
        <v>2</v>
      </c>
      <c r="C1205" s="1">
        <v>109956521.09999999</v>
      </c>
      <c r="D1205" s="1">
        <v>109956521.09999999</v>
      </c>
      <c r="E1205" s="1">
        <f>+C1205-D1205</f>
        <v>0</v>
      </c>
      <c r="F1205" s="49"/>
      <c r="G1205" s="57">
        <f>+'[1]Dic 13'!$C$21</f>
        <v>147192381.55100358</v>
      </c>
      <c r="H1205" s="105"/>
    </row>
    <row r="1206" spans="1:11" ht="15" x14ac:dyDescent="0.3">
      <c r="B1206" s="1" t="s">
        <v>3</v>
      </c>
      <c r="C1206" s="1">
        <v>6675.88</v>
      </c>
      <c r="D1206" s="1">
        <v>633591.15</v>
      </c>
      <c r="E1206" s="1">
        <f>+C1206-D1206</f>
        <v>-626915.27</v>
      </c>
      <c r="F1206" s="56"/>
      <c r="G1206" s="57">
        <f>+'[2]Dic 13'!$D$30</f>
        <v>8907553.6799999084</v>
      </c>
    </row>
    <row r="1207" spans="1:11" ht="15" x14ac:dyDescent="0.3">
      <c r="G1207" s="57">
        <f>+'[3]Dic 13'!$H$30</f>
        <v>1757884949.0400002</v>
      </c>
    </row>
    <row r="1208" spans="1:11" x14ac:dyDescent="0.2">
      <c r="B1208" s="1" t="s">
        <v>152</v>
      </c>
      <c r="C1208" s="54">
        <f>C1203</f>
        <v>277951050.35000002</v>
      </c>
      <c r="E1208" s="16" t="s">
        <v>166</v>
      </c>
    </row>
    <row r="1209" spans="1:11" x14ac:dyDescent="0.2">
      <c r="B1209" s="1" t="s">
        <v>153</v>
      </c>
      <c r="C1209" s="54">
        <v>7355744242.8699999</v>
      </c>
      <c r="E1209" s="1">
        <f>C1208</f>
        <v>277951050.35000002</v>
      </c>
      <c r="F1209" s="1" t="s">
        <v>0</v>
      </c>
    </row>
    <row r="1210" spans="1:11" x14ac:dyDescent="0.2">
      <c r="B1210" s="1" t="s">
        <v>154</v>
      </c>
      <c r="C1210" s="53">
        <f>SUM(C1208:C1209)</f>
        <v>7633695293.2200003</v>
      </c>
      <c r="E1210" s="1">
        <v>-6.6</v>
      </c>
      <c r="F1210" s="1" t="s">
        <v>170</v>
      </c>
    </row>
    <row r="1211" spans="1:11" x14ac:dyDescent="0.2">
      <c r="B1211" s="1" t="s">
        <v>155</v>
      </c>
      <c r="C1211" s="54">
        <v>7633695293.2200003</v>
      </c>
      <c r="E1211" s="1">
        <v>-17563938.670000002</v>
      </c>
      <c r="F1211" s="1" t="s">
        <v>133</v>
      </c>
    </row>
    <row r="1212" spans="1:11" x14ac:dyDescent="0.2">
      <c r="C1212" s="42">
        <f>+C1210-C1211</f>
        <v>0</v>
      </c>
      <c r="D1212" s="1" t="s">
        <v>156</v>
      </c>
      <c r="E1212" s="1">
        <v>-10623854.470000001</v>
      </c>
      <c r="F1212" s="1" t="s">
        <v>169</v>
      </c>
      <c r="G1212" s="3"/>
    </row>
    <row r="1213" spans="1:11" x14ac:dyDescent="0.2">
      <c r="E1213" s="1">
        <v>0</v>
      </c>
      <c r="F1213" s="1" t="s">
        <v>172</v>
      </c>
    </row>
    <row r="1214" spans="1:11" x14ac:dyDescent="0.2">
      <c r="C1214" s="1">
        <f>+C1212+C1213</f>
        <v>0</v>
      </c>
      <c r="E1214" s="3">
        <f>SUM(E1209:E1213)</f>
        <v>249763250.60999998</v>
      </c>
      <c r="G1214" s="1">
        <f>+G1212+G1213</f>
        <v>0</v>
      </c>
    </row>
    <row r="1215" spans="1:11" x14ac:dyDescent="0.2">
      <c r="E1215" s="1">
        <v>249763250.61000001</v>
      </c>
      <c r="F1215" s="1" t="s">
        <v>161</v>
      </c>
    </row>
    <row r="1216" spans="1:11" x14ac:dyDescent="0.2">
      <c r="E1216" s="1">
        <f>+E1214-E1215</f>
        <v>0</v>
      </c>
      <c r="F1216" s="1" t="s">
        <v>6</v>
      </c>
    </row>
    <row r="1217" spans="1:11" x14ac:dyDescent="0.2">
      <c r="E1217" s="1">
        <v>0</v>
      </c>
      <c r="F1217" s="1" t="s">
        <v>171</v>
      </c>
    </row>
    <row r="1218" spans="1:11" x14ac:dyDescent="0.2">
      <c r="E1218" s="46">
        <f>+E1216-E1217</f>
        <v>0</v>
      </c>
      <c r="F1218" s="46" t="s">
        <v>6</v>
      </c>
    </row>
    <row r="1220" spans="1:11" s="6" customFormat="1" x14ac:dyDescent="0.2">
      <c r="A1220" s="4"/>
      <c r="B1220" s="5">
        <v>40533</v>
      </c>
      <c r="C1220" s="4" t="s">
        <v>4</v>
      </c>
      <c r="D1220" s="4" t="s">
        <v>5</v>
      </c>
      <c r="E1220" s="4" t="s">
        <v>6</v>
      </c>
      <c r="F1220" s="4"/>
      <c r="G1220" s="4"/>
      <c r="H1220" s="102"/>
      <c r="I1220" s="44"/>
      <c r="J1220" s="4"/>
      <c r="K1220" s="4"/>
    </row>
    <row r="1221" spans="1:11" ht="18" x14ac:dyDescent="0.2">
      <c r="B1221" s="1" t="s">
        <v>0</v>
      </c>
      <c r="C1221" s="1">
        <v>292135519.61000001</v>
      </c>
      <c r="D1221" s="1">
        <v>292135519.61000001</v>
      </c>
      <c r="E1221" s="1">
        <f>+C1221-D1221</f>
        <v>0</v>
      </c>
      <c r="F1221" s="48">
        <f>+E1221-E1223</f>
        <v>0</v>
      </c>
      <c r="G1221" s="49"/>
    </row>
    <row r="1222" spans="1:11" ht="18" x14ac:dyDescent="0.2">
      <c r="B1222" s="1" t="s">
        <v>1</v>
      </c>
      <c r="C1222" s="1">
        <v>141505337.63999999</v>
      </c>
      <c r="D1222" s="1">
        <v>141510182.18000001</v>
      </c>
      <c r="E1222" s="1">
        <f>+C1222-D1222</f>
        <v>-4844.5400000214577</v>
      </c>
      <c r="F1222" s="48"/>
      <c r="G1222" s="49"/>
    </row>
    <row r="1223" spans="1:11" ht="15" x14ac:dyDescent="0.3">
      <c r="B1223" s="1" t="s">
        <v>2</v>
      </c>
      <c r="C1223" s="1">
        <v>112597372.15000001</v>
      </c>
      <c r="D1223" s="1">
        <v>112597372.15000001</v>
      </c>
      <c r="E1223" s="1">
        <f>+C1223-D1223</f>
        <v>0</v>
      </c>
      <c r="F1223" s="49"/>
      <c r="G1223" s="57">
        <f>+'[1]Dic 13'!$C$21</f>
        <v>147192381.55100358</v>
      </c>
      <c r="H1223" s="105"/>
    </row>
    <row r="1224" spans="1:11" ht="15" x14ac:dyDescent="0.3">
      <c r="B1224" s="1" t="s">
        <v>3</v>
      </c>
      <c r="C1224" s="1">
        <v>324125.09000000003</v>
      </c>
      <c r="D1224" s="1">
        <v>324125.09000000003</v>
      </c>
      <c r="E1224" s="1">
        <f>+C1224-D1224</f>
        <v>0</v>
      </c>
      <c r="F1224" s="56"/>
      <c r="G1224" s="57">
        <f>+'[2]Dic 13'!$D$30</f>
        <v>8907553.6799999084</v>
      </c>
    </row>
    <row r="1225" spans="1:11" ht="15" x14ac:dyDescent="0.3">
      <c r="G1225" s="57">
        <f>+'[3]Dic 13'!$H$30</f>
        <v>1757884949.0400002</v>
      </c>
    </row>
    <row r="1226" spans="1:11" x14ac:dyDescent="0.2">
      <c r="B1226" s="1" t="s">
        <v>152</v>
      </c>
      <c r="C1226" s="54">
        <f>C1221</f>
        <v>292135519.61000001</v>
      </c>
      <c r="E1226" s="16" t="s">
        <v>166</v>
      </c>
    </row>
    <row r="1227" spans="1:11" x14ac:dyDescent="0.2">
      <c r="B1227" s="1" t="s">
        <v>153</v>
      </c>
      <c r="C1227" s="54">
        <v>7355744242.8699999</v>
      </c>
      <c r="E1227" s="1">
        <f>C1226</f>
        <v>292135519.61000001</v>
      </c>
      <c r="F1227" s="1" t="s">
        <v>0</v>
      </c>
    </row>
    <row r="1228" spans="1:11" x14ac:dyDescent="0.2">
      <c r="B1228" s="1" t="s">
        <v>154</v>
      </c>
      <c r="C1228" s="53">
        <f>SUM(C1226:C1227)</f>
        <v>7647879762.4799995</v>
      </c>
      <c r="E1228" s="1">
        <v>-6.6</v>
      </c>
      <c r="F1228" s="1" t="s">
        <v>170</v>
      </c>
    </row>
    <row r="1229" spans="1:11" x14ac:dyDescent="0.2">
      <c r="B1229" s="1" t="s">
        <v>155</v>
      </c>
      <c r="C1229" s="54">
        <v>7633695293.2200003</v>
      </c>
      <c r="E1229" s="1">
        <v>-17563938.670000002</v>
      </c>
      <c r="F1229" s="1" t="s">
        <v>133</v>
      </c>
    </row>
    <row r="1230" spans="1:11" x14ac:dyDescent="0.2">
      <c r="C1230" s="42">
        <f>+C1228-C1229</f>
        <v>14184469.259999275</v>
      </c>
      <c r="D1230" s="1" t="s">
        <v>156</v>
      </c>
      <c r="E1230" s="1">
        <v>-10623854.470000001</v>
      </c>
      <c r="F1230" s="1" t="s">
        <v>169</v>
      </c>
      <c r="G1230" s="3"/>
    </row>
    <row r="1231" spans="1:11" x14ac:dyDescent="0.2">
      <c r="E1231" s="1">
        <v>0</v>
      </c>
      <c r="F1231" s="1" t="s">
        <v>172</v>
      </c>
    </row>
    <row r="1232" spans="1:11" x14ac:dyDescent="0.2">
      <c r="C1232" s="1">
        <f>+C1230+C1231</f>
        <v>14184469.259999275</v>
      </c>
      <c r="E1232" s="3">
        <f>SUM(E1227:E1231)</f>
        <v>263947719.86999997</v>
      </c>
      <c r="G1232" s="1">
        <f>+G1230+G1231</f>
        <v>0</v>
      </c>
    </row>
    <row r="1233" spans="1:11" x14ac:dyDescent="0.2">
      <c r="E1233" s="1">
        <v>249763250.61000001</v>
      </c>
      <c r="F1233" s="1" t="s">
        <v>161</v>
      </c>
    </row>
    <row r="1234" spans="1:11" x14ac:dyDescent="0.2">
      <c r="E1234" s="1">
        <f>+E1232-E1233</f>
        <v>14184469.259999961</v>
      </c>
      <c r="F1234" s="1" t="s">
        <v>6</v>
      </c>
    </row>
    <row r="1235" spans="1:11" x14ac:dyDescent="0.2">
      <c r="E1235" s="1">
        <v>0</v>
      </c>
      <c r="F1235" s="1" t="s">
        <v>171</v>
      </c>
    </row>
    <row r="1236" spans="1:11" x14ac:dyDescent="0.2">
      <c r="E1236" s="46">
        <f>+E1234-E1235</f>
        <v>14184469.259999961</v>
      </c>
      <c r="F1236" s="46" t="s">
        <v>6</v>
      </c>
    </row>
    <row r="1238" spans="1:11" s="6" customFormat="1" x14ac:dyDescent="0.2">
      <c r="A1238" s="4"/>
      <c r="B1238" s="5">
        <v>40534</v>
      </c>
      <c r="C1238" s="4" t="s">
        <v>4</v>
      </c>
      <c r="D1238" s="4" t="s">
        <v>5</v>
      </c>
      <c r="E1238" s="4" t="s">
        <v>6</v>
      </c>
      <c r="F1238" s="4"/>
      <c r="G1238" s="4"/>
      <c r="H1238" s="102"/>
      <c r="I1238" s="44"/>
      <c r="J1238" s="4"/>
      <c r="K1238" s="4"/>
    </row>
    <row r="1239" spans="1:11" ht="18" x14ac:dyDescent="0.2">
      <c r="B1239" s="1" t="s">
        <v>0</v>
      </c>
      <c r="C1239" s="1">
        <v>307350986.76999998</v>
      </c>
      <c r="D1239" s="1">
        <v>307350986.76999998</v>
      </c>
      <c r="E1239" s="1">
        <f>+C1239-D1239</f>
        <v>0</v>
      </c>
      <c r="F1239" s="48">
        <f>+E1239-E1241</f>
        <v>0</v>
      </c>
      <c r="G1239" s="49"/>
    </row>
    <row r="1240" spans="1:11" ht="18" x14ac:dyDescent="0.2">
      <c r="B1240" s="1" t="s">
        <v>1</v>
      </c>
      <c r="C1240" s="1">
        <v>141695212.03999999</v>
      </c>
      <c r="D1240" s="1">
        <v>141700056.58000001</v>
      </c>
      <c r="E1240" s="1">
        <f>+C1240-D1240</f>
        <v>-4844.5400000214577</v>
      </c>
      <c r="F1240" s="48"/>
      <c r="G1240" s="49"/>
    </row>
    <row r="1241" spans="1:11" ht="15" x14ac:dyDescent="0.3">
      <c r="B1241" s="1" t="s">
        <v>2</v>
      </c>
      <c r="C1241" s="1">
        <v>112031197.47</v>
      </c>
      <c r="D1241" s="1">
        <v>112031197.47</v>
      </c>
      <c r="E1241" s="1">
        <f>+C1241-D1241</f>
        <v>0</v>
      </c>
      <c r="F1241" s="49"/>
      <c r="G1241" s="57">
        <f>+'[1]Dic 13'!$C$21</f>
        <v>147192381.55100358</v>
      </c>
      <c r="H1241" s="105"/>
    </row>
    <row r="1242" spans="1:11" ht="15" x14ac:dyDescent="0.3">
      <c r="B1242" s="1" t="s">
        <v>3</v>
      </c>
      <c r="C1242" s="1">
        <v>1155519.5</v>
      </c>
      <c r="D1242" s="1">
        <v>1155519.5</v>
      </c>
      <c r="E1242" s="1">
        <f>+C1242-D1242</f>
        <v>0</v>
      </c>
      <c r="F1242" s="56"/>
      <c r="G1242" s="57">
        <f>+'[2]Dic 13'!$D$30</f>
        <v>8907553.6799999084</v>
      </c>
    </row>
    <row r="1243" spans="1:11" ht="15" x14ac:dyDescent="0.3">
      <c r="G1243" s="57">
        <f>+'[3]Dic 13'!$H$30</f>
        <v>1757884949.0400002</v>
      </c>
    </row>
    <row r="1244" spans="1:11" x14ac:dyDescent="0.2">
      <c r="B1244" s="1" t="s">
        <v>152</v>
      </c>
      <c r="C1244" s="54">
        <f>C1239</f>
        <v>307350986.76999998</v>
      </c>
      <c r="E1244" s="16" t="s">
        <v>166</v>
      </c>
    </row>
    <row r="1245" spans="1:11" x14ac:dyDescent="0.2">
      <c r="B1245" s="1" t="s">
        <v>153</v>
      </c>
      <c r="C1245" s="54">
        <v>7355744242.8699999</v>
      </c>
      <c r="E1245" s="1">
        <f>C1244</f>
        <v>307350986.76999998</v>
      </c>
      <c r="F1245" s="1" t="s">
        <v>0</v>
      </c>
    </row>
    <row r="1246" spans="1:11" x14ac:dyDescent="0.2">
      <c r="B1246" s="1" t="s">
        <v>154</v>
      </c>
      <c r="C1246" s="53">
        <f>SUM(C1244:C1245)</f>
        <v>7663095229.6399994</v>
      </c>
      <c r="E1246" s="1">
        <v>-6.6</v>
      </c>
      <c r="F1246" s="1" t="s">
        <v>170</v>
      </c>
    </row>
    <row r="1247" spans="1:11" x14ac:dyDescent="0.2">
      <c r="B1247" s="1" t="s">
        <v>155</v>
      </c>
      <c r="C1247" s="54">
        <v>7633695293.2200003</v>
      </c>
      <c r="E1247" s="1">
        <v>-17563938.670000002</v>
      </c>
      <c r="F1247" s="1" t="s">
        <v>133</v>
      </c>
    </row>
    <row r="1248" spans="1:11" x14ac:dyDescent="0.2">
      <c r="C1248" s="42">
        <f>+C1246-C1247</f>
        <v>29399936.419999123</v>
      </c>
      <c r="D1248" s="1" t="s">
        <v>156</v>
      </c>
      <c r="E1248" s="1">
        <v>-10623854.470000001</v>
      </c>
      <c r="F1248" s="1" t="s">
        <v>169</v>
      </c>
      <c r="G1248" s="3"/>
    </row>
    <row r="1249" spans="1:11" x14ac:dyDescent="0.2">
      <c r="E1249" s="1">
        <v>0</v>
      </c>
      <c r="F1249" s="1" t="s">
        <v>172</v>
      </c>
    </row>
    <row r="1250" spans="1:11" x14ac:dyDescent="0.2">
      <c r="C1250" s="1">
        <f>+C1248+C1249</f>
        <v>29399936.419999123</v>
      </c>
      <c r="E1250" s="3">
        <f>SUM(E1245:E1249)</f>
        <v>279163187.02999991</v>
      </c>
      <c r="G1250" s="1">
        <f>+G1248+G1249</f>
        <v>0</v>
      </c>
    </row>
    <row r="1251" spans="1:11" x14ac:dyDescent="0.2">
      <c r="E1251" s="1">
        <v>249763250.61000001</v>
      </c>
      <c r="F1251" s="1" t="s">
        <v>161</v>
      </c>
    </row>
    <row r="1252" spans="1:11" x14ac:dyDescent="0.2">
      <c r="E1252" s="1">
        <f>+E1250-E1251</f>
        <v>29399936.419999897</v>
      </c>
      <c r="F1252" s="1" t="s">
        <v>6</v>
      </c>
    </row>
    <row r="1253" spans="1:11" x14ac:dyDescent="0.2">
      <c r="E1253" s="1">
        <v>0</v>
      </c>
      <c r="F1253" s="1" t="s">
        <v>171</v>
      </c>
    </row>
    <row r="1254" spans="1:11" x14ac:dyDescent="0.2">
      <c r="E1254" s="46">
        <f>+E1252-E1253</f>
        <v>29399936.419999897</v>
      </c>
      <c r="F1254" s="46" t="s">
        <v>6</v>
      </c>
    </row>
    <row r="1256" spans="1:11" s="6" customFormat="1" x14ac:dyDescent="0.2">
      <c r="A1256" s="4"/>
      <c r="B1256" s="5">
        <v>40539</v>
      </c>
      <c r="C1256" s="4" t="s">
        <v>4</v>
      </c>
      <c r="D1256" s="4" t="s">
        <v>5</v>
      </c>
      <c r="E1256" s="4" t="s">
        <v>6</v>
      </c>
      <c r="F1256" s="4"/>
      <c r="G1256" s="4"/>
      <c r="H1256" s="102"/>
      <c r="I1256" s="44"/>
      <c r="J1256" s="4"/>
      <c r="K1256" s="4"/>
    </row>
    <row r="1257" spans="1:11" ht="18" x14ac:dyDescent="0.2">
      <c r="B1257" s="1" t="s">
        <v>0</v>
      </c>
      <c r="C1257" s="1">
        <v>350788225.19999999</v>
      </c>
      <c r="D1257" s="1">
        <v>345020126.95999998</v>
      </c>
      <c r="E1257" s="1">
        <f>+C1257-D1257</f>
        <v>5768098.2400000095</v>
      </c>
      <c r="F1257" s="48">
        <f>+E1257-E1259</f>
        <v>0</v>
      </c>
      <c r="G1257" s="49"/>
    </row>
    <row r="1258" spans="1:11" ht="18" x14ac:dyDescent="0.2">
      <c r="B1258" s="1" t="s">
        <v>1</v>
      </c>
      <c r="C1258" s="1">
        <v>144008131.25</v>
      </c>
      <c r="D1258" s="1">
        <v>144008131.25</v>
      </c>
      <c r="E1258" s="1">
        <f>+C1258-D1258</f>
        <v>0</v>
      </c>
      <c r="F1258" s="48"/>
      <c r="G1258" s="49"/>
    </row>
    <row r="1259" spans="1:11" ht="15" x14ac:dyDescent="0.3">
      <c r="B1259" s="1" t="s">
        <v>2</v>
      </c>
      <c r="C1259" s="1">
        <v>166223081.97</v>
      </c>
      <c r="D1259" s="1">
        <v>160454983.72999999</v>
      </c>
      <c r="E1259" s="1">
        <f>+C1259-D1259</f>
        <v>5768098.2400000095</v>
      </c>
      <c r="F1259" s="49"/>
      <c r="G1259" s="57">
        <f>+'[1]Dic 13'!$C$21</f>
        <v>147192381.55100358</v>
      </c>
      <c r="H1259" s="105"/>
    </row>
    <row r="1260" spans="1:11" ht="15" x14ac:dyDescent="0.3">
      <c r="B1260" s="1" t="s">
        <v>3</v>
      </c>
      <c r="C1260" s="1">
        <v>5767274.4100000001</v>
      </c>
      <c r="D1260" s="1">
        <v>5767274.4100000001</v>
      </c>
      <c r="E1260" s="1">
        <f>+C1260-D1260</f>
        <v>0</v>
      </c>
      <c r="F1260" s="56"/>
      <c r="G1260" s="57">
        <f>+'[2]Dic 13'!$D$30</f>
        <v>8907553.6799999084</v>
      </c>
    </row>
    <row r="1261" spans="1:11" ht="15" x14ac:dyDescent="0.3">
      <c r="G1261" s="57">
        <f>+'[3]Dic 13'!$H$30</f>
        <v>1757884949.0400002</v>
      </c>
    </row>
    <row r="1262" spans="1:11" x14ac:dyDescent="0.2">
      <c r="B1262" s="1" t="s">
        <v>152</v>
      </c>
      <c r="C1262" s="54">
        <f>C1257</f>
        <v>350788225.19999999</v>
      </c>
      <c r="E1262" s="16" t="s">
        <v>166</v>
      </c>
    </row>
    <row r="1263" spans="1:11" x14ac:dyDescent="0.2">
      <c r="B1263" s="1" t="s">
        <v>153</v>
      </c>
      <c r="C1263" s="54">
        <v>7354743754.9300003</v>
      </c>
      <c r="E1263" s="1">
        <f>C1262</f>
        <v>350788225.19999999</v>
      </c>
      <c r="F1263" s="1" t="s">
        <v>0</v>
      </c>
    </row>
    <row r="1264" spans="1:11" x14ac:dyDescent="0.2">
      <c r="B1264" s="1" t="s">
        <v>154</v>
      </c>
      <c r="C1264" s="53">
        <f>SUM(C1262:C1263)</f>
        <v>7705531980.1300001</v>
      </c>
      <c r="E1264" s="1">
        <v>-6.6</v>
      </c>
      <c r="F1264" s="1" t="s">
        <v>170</v>
      </c>
    </row>
    <row r="1265" spans="1:11" x14ac:dyDescent="0.2">
      <c r="B1265" s="1" t="s">
        <v>155</v>
      </c>
      <c r="C1265" s="54">
        <v>7705531980.1300001</v>
      </c>
      <c r="E1265" s="1">
        <v>-23332036.91</v>
      </c>
      <c r="F1265" s="1" t="s">
        <v>133</v>
      </c>
    </row>
    <row r="1266" spans="1:11" x14ac:dyDescent="0.2">
      <c r="C1266" s="42">
        <f>+C1264-C1265</f>
        <v>0</v>
      </c>
      <c r="D1266" s="1" t="s">
        <v>156</v>
      </c>
      <c r="E1266" s="1">
        <v>-10623854.470000001</v>
      </c>
      <c r="F1266" s="1" t="s">
        <v>169</v>
      </c>
      <c r="G1266" s="3"/>
    </row>
    <row r="1267" spans="1:11" x14ac:dyDescent="0.2">
      <c r="E1267" s="1">
        <v>0</v>
      </c>
      <c r="F1267" s="1" t="s">
        <v>172</v>
      </c>
    </row>
    <row r="1268" spans="1:11" x14ac:dyDescent="0.2">
      <c r="C1268" s="1">
        <f>+C1266+C1267</f>
        <v>0</v>
      </c>
      <c r="E1268" s="3">
        <f>SUM(E1263:E1267)</f>
        <v>316832327.21999991</v>
      </c>
      <c r="G1268" s="1">
        <f>+G1266+G1267</f>
        <v>0</v>
      </c>
    </row>
    <row r="1269" spans="1:11" x14ac:dyDescent="0.2">
      <c r="E1269" s="1">
        <v>316832327.22000003</v>
      </c>
      <c r="F1269" s="1" t="s">
        <v>161</v>
      </c>
    </row>
    <row r="1270" spans="1:11" x14ac:dyDescent="0.2">
      <c r="E1270" s="1">
        <f>+E1268-E1269</f>
        <v>0</v>
      </c>
      <c r="F1270" s="1" t="s">
        <v>6</v>
      </c>
    </row>
    <row r="1271" spans="1:11" x14ac:dyDescent="0.2">
      <c r="E1271" s="1">
        <v>0</v>
      </c>
      <c r="F1271" s="1" t="s">
        <v>171</v>
      </c>
    </row>
    <row r="1272" spans="1:11" x14ac:dyDescent="0.2">
      <c r="E1272" s="46">
        <f>+E1270-E1271</f>
        <v>0</v>
      </c>
      <c r="F1272" s="46" t="s">
        <v>6</v>
      </c>
    </row>
    <row r="1274" spans="1:11" s="6" customFormat="1" x14ac:dyDescent="0.2">
      <c r="A1274" s="4"/>
      <c r="B1274" s="5">
        <v>40908</v>
      </c>
      <c r="C1274" s="4" t="s">
        <v>4</v>
      </c>
      <c r="D1274" s="4" t="s">
        <v>5</v>
      </c>
      <c r="E1274" s="4" t="s">
        <v>6</v>
      </c>
      <c r="F1274" s="4"/>
      <c r="G1274" s="4"/>
      <c r="H1274" s="102"/>
      <c r="I1274" s="44"/>
      <c r="J1274" s="4"/>
      <c r="K1274" s="4"/>
    </row>
    <row r="1275" spans="1:11" ht="18" x14ac:dyDescent="0.2">
      <c r="B1275" s="1" t="s">
        <v>0</v>
      </c>
      <c r="C1275" s="1">
        <v>534860341.83999997</v>
      </c>
      <c r="D1275" s="1">
        <v>534860341.83999997</v>
      </c>
      <c r="E1275" s="1">
        <f>+C1275-D1275</f>
        <v>0</v>
      </c>
      <c r="F1275" s="48">
        <f>+E1275-E1277</f>
        <v>0</v>
      </c>
      <c r="G1275" s="49"/>
    </row>
    <row r="1276" spans="1:11" ht="18" x14ac:dyDescent="0.2">
      <c r="B1276" s="1" t="s">
        <v>1</v>
      </c>
      <c r="C1276" s="1">
        <v>144296948.43000001</v>
      </c>
      <c r="D1276" s="1">
        <v>144296948.43000001</v>
      </c>
      <c r="E1276" s="1">
        <f>+C1276-D1276</f>
        <v>0</v>
      </c>
      <c r="F1276" s="48"/>
      <c r="G1276" s="49"/>
    </row>
    <row r="1277" spans="1:11" ht="15" x14ac:dyDescent="0.3">
      <c r="B1277" s="1" t="s">
        <v>2</v>
      </c>
      <c r="C1277" s="1">
        <v>218218717</v>
      </c>
      <c r="D1277" s="1">
        <v>218218717</v>
      </c>
      <c r="E1277" s="1">
        <f>+C1277-D1277</f>
        <v>0</v>
      </c>
      <c r="F1277" s="49"/>
      <c r="G1277" s="57">
        <f>+'[1]Dic 13'!$C$21</f>
        <v>147192381.55100358</v>
      </c>
      <c r="H1277" s="105"/>
    </row>
    <row r="1278" spans="1:11" ht="15" x14ac:dyDescent="0.3">
      <c r="B1278" s="1" t="s">
        <v>3</v>
      </c>
      <c r="C1278" s="1">
        <v>10736285.449999999</v>
      </c>
      <c r="D1278" s="1">
        <v>10736285.449999999</v>
      </c>
      <c r="E1278" s="1">
        <f>+C1278-D1278</f>
        <v>0</v>
      </c>
      <c r="F1278" s="56"/>
      <c r="G1278" s="57">
        <f>+'[2]Dic 13'!$D$30</f>
        <v>8907553.6799999084</v>
      </c>
    </row>
    <row r="1279" spans="1:11" ht="15" x14ac:dyDescent="0.3">
      <c r="G1279" s="57">
        <f>+'[3]Dic 13'!$H$30</f>
        <v>1757884949.0400002</v>
      </c>
    </row>
    <row r="1280" spans="1:11" x14ac:dyDescent="0.2">
      <c r="B1280" s="1" t="s">
        <v>152</v>
      </c>
      <c r="C1280" s="54">
        <f>C1275</f>
        <v>534860341.83999997</v>
      </c>
      <c r="E1280" s="16" t="s">
        <v>166</v>
      </c>
    </row>
    <row r="1281" spans="1:11" x14ac:dyDescent="0.2">
      <c r="B1281" s="1" t="s">
        <v>153</v>
      </c>
      <c r="C1281" s="54">
        <v>7354743754.9300003</v>
      </c>
      <c r="E1281" s="1">
        <f>C1280</f>
        <v>534860341.83999997</v>
      </c>
      <c r="F1281" s="1" t="s">
        <v>0</v>
      </c>
    </row>
    <row r="1282" spans="1:11" x14ac:dyDescent="0.2">
      <c r="B1282" s="1" t="s">
        <v>154</v>
      </c>
      <c r="C1282" s="53">
        <f>SUM(C1280:C1281)</f>
        <v>7889604096.7700005</v>
      </c>
      <c r="E1282" s="1">
        <v>-6.6</v>
      </c>
      <c r="F1282" s="1" t="s">
        <v>170</v>
      </c>
    </row>
    <row r="1283" spans="1:11" x14ac:dyDescent="0.2">
      <c r="B1283" s="1" t="s">
        <v>155</v>
      </c>
      <c r="C1283" s="54">
        <v>7705531980.1300001</v>
      </c>
      <c r="E1283" s="1">
        <v>-23332036.91</v>
      </c>
      <c r="F1283" s="1" t="s">
        <v>133</v>
      </c>
    </row>
    <row r="1284" spans="1:11" x14ac:dyDescent="0.2">
      <c r="C1284" s="42">
        <f>+C1282-C1283</f>
        <v>184072116.64000034</v>
      </c>
      <c r="D1284" s="1" t="s">
        <v>156</v>
      </c>
      <c r="E1284" s="1">
        <v>-10623854.470000001</v>
      </c>
      <c r="F1284" s="1" t="s">
        <v>169</v>
      </c>
      <c r="G1284" s="3"/>
    </row>
    <row r="1285" spans="1:11" x14ac:dyDescent="0.2">
      <c r="E1285" s="1">
        <v>0</v>
      </c>
      <c r="F1285" s="1" t="s">
        <v>172</v>
      </c>
    </row>
    <row r="1286" spans="1:11" x14ac:dyDescent="0.2">
      <c r="C1286" s="1">
        <f>+C1284+C1285</f>
        <v>184072116.64000034</v>
      </c>
      <c r="E1286" s="3">
        <f>SUM(E1281:E1285)</f>
        <v>500904443.8599999</v>
      </c>
      <c r="G1286" s="1">
        <f>+G1284+G1285</f>
        <v>0</v>
      </c>
    </row>
    <row r="1287" spans="1:11" x14ac:dyDescent="0.2">
      <c r="E1287" s="1">
        <v>500904443.86000001</v>
      </c>
      <c r="F1287" s="1" t="s">
        <v>161</v>
      </c>
    </row>
    <row r="1288" spans="1:11" x14ac:dyDescent="0.2">
      <c r="E1288" s="1">
        <f>+E1286-E1287</f>
        <v>0</v>
      </c>
      <c r="F1288" s="1" t="s">
        <v>6</v>
      </c>
    </row>
    <row r="1289" spans="1:11" x14ac:dyDescent="0.2">
      <c r="E1289" s="1">
        <v>0</v>
      </c>
      <c r="F1289" s="1" t="s">
        <v>171</v>
      </c>
    </row>
    <row r="1290" spans="1:11" s="6" customFormat="1" x14ac:dyDescent="0.2">
      <c r="A1290" s="4"/>
      <c r="B1290" s="5">
        <v>40546</v>
      </c>
      <c r="C1290" s="4" t="s">
        <v>4</v>
      </c>
      <c r="D1290" s="4" t="s">
        <v>5</v>
      </c>
      <c r="E1290" s="4" t="s">
        <v>6</v>
      </c>
      <c r="F1290" s="4"/>
      <c r="G1290" s="4"/>
      <c r="H1290" s="102"/>
      <c r="I1290" s="44"/>
      <c r="J1290" s="4"/>
      <c r="K1290" s="4"/>
    </row>
    <row r="1291" spans="1:11" ht="18" x14ac:dyDescent="0.2">
      <c r="B1291" s="1" t="s">
        <v>0</v>
      </c>
      <c r="C1291" s="1">
        <v>519367456.04000002</v>
      </c>
      <c r="D1291" s="1">
        <v>496642254.44999969</v>
      </c>
      <c r="E1291" s="1">
        <f>+C1291-D1291</f>
        <v>22725201.590000331</v>
      </c>
      <c r="F1291" s="48"/>
      <c r="G1291" s="49"/>
    </row>
    <row r="1292" spans="1:11" ht="18" x14ac:dyDescent="0.2">
      <c r="F1292" s="48"/>
      <c r="G1292" s="49"/>
    </row>
    <row r="1293" spans="1:11" s="6" customFormat="1" x14ac:dyDescent="0.2">
      <c r="A1293" s="4"/>
      <c r="B1293" s="5">
        <v>40548</v>
      </c>
      <c r="C1293" s="4" t="s">
        <v>4</v>
      </c>
      <c r="D1293" s="4" t="s">
        <v>5</v>
      </c>
      <c r="E1293" s="4" t="s">
        <v>6</v>
      </c>
      <c r="F1293" s="58"/>
      <c r="G1293" s="58"/>
      <c r="H1293" s="102"/>
      <c r="I1293" s="44"/>
      <c r="J1293" s="4"/>
      <c r="K1293" s="4"/>
    </row>
    <row r="1294" spans="1:11" ht="18" x14ac:dyDescent="0.2">
      <c r="B1294" s="1" t="s">
        <v>0</v>
      </c>
      <c r="C1294" s="1">
        <v>1898473581.54</v>
      </c>
      <c r="D1294" s="1">
        <v>1897473898.3599997</v>
      </c>
      <c r="E1294" s="1">
        <f>+C1294-D1294</f>
        <v>999683.18000030518</v>
      </c>
      <c r="F1294" s="48"/>
      <c r="G1294" s="49"/>
    </row>
    <row r="1295" spans="1:11" ht="18" x14ac:dyDescent="0.2">
      <c r="F1295" s="48"/>
      <c r="G1295" s="49"/>
    </row>
    <row r="1296" spans="1:11" s="6" customFormat="1" x14ac:dyDescent="0.2">
      <c r="A1296" s="4"/>
      <c r="B1296" s="5">
        <v>40549</v>
      </c>
      <c r="C1296" s="4" t="s">
        <v>4</v>
      </c>
      <c r="D1296" s="4" t="s">
        <v>5</v>
      </c>
      <c r="E1296" s="4" t="s">
        <v>6</v>
      </c>
      <c r="F1296" s="58"/>
      <c r="G1296" s="58"/>
      <c r="H1296" s="102"/>
      <c r="I1296" s="44"/>
      <c r="J1296" s="4"/>
      <c r="K1296" s="4"/>
    </row>
    <row r="1297" spans="1:11" ht="18" x14ac:dyDescent="0.2">
      <c r="B1297" s="1" t="s">
        <v>0</v>
      </c>
      <c r="C1297" s="1">
        <v>2821854062.4200001</v>
      </c>
      <c r="D1297" s="1">
        <v>2820854379.2400002</v>
      </c>
      <c r="E1297" s="1">
        <f>+C1297-D1297</f>
        <v>999683.17999982834</v>
      </c>
      <c r="F1297" s="48"/>
      <c r="G1297" s="49"/>
    </row>
    <row r="1298" spans="1:11" x14ac:dyDescent="0.2">
      <c r="E1298" s="46"/>
      <c r="F1298" s="59"/>
      <c r="G1298" s="49"/>
    </row>
    <row r="1299" spans="1:11" x14ac:dyDescent="0.2">
      <c r="E1299" s="46"/>
      <c r="F1299" s="59"/>
      <c r="G1299" s="49"/>
    </row>
    <row r="1300" spans="1:11" s="6" customFormat="1" x14ac:dyDescent="0.2">
      <c r="A1300" s="4"/>
      <c r="B1300" s="5">
        <v>40550</v>
      </c>
      <c r="C1300" s="4" t="s">
        <v>4</v>
      </c>
      <c r="D1300" s="4" t="s">
        <v>5</v>
      </c>
      <c r="E1300" s="4" t="s">
        <v>6</v>
      </c>
      <c r="F1300" s="58">
        <f>+E1297-E1301</f>
        <v>33702.889999866486</v>
      </c>
      <c r="G1300" s="58"/>
      <c r="H1300" s="102"/>
      <c r="I1300" s="44"/>
      <c r="J1300" s="4"/>
      <c r="K1300" s="4"/>
    </row>
    <row r="1301" spans="1:11" ht="18" x14ac:dyDescent="0.2">
      <c r="B1301" s="1" t="s">
        <v>0</v>
      </c>
      <c r="C1301" s="1">
        <v>2057361321.9000001</v>
      </c>
      <c r="D1301" s="1">
        <v>2056395341.6100001</v>
      </c>
      <c r="E1301" s="1">
        <f>+C1301-D1301</f>
        <v>965980.28999996185</v>
      </c>
      <c r="F1301" s="48"/>
      <c r="G1301" s="49"/>
    </row>
    <row r="1302" spans="1:11" x14ac:dyDescent="0.2">
      <c r="E1302" s="46">
        <f>+E1288-E1289</f>
        <v>0</v>
      </c>
      <c r="F1302" s="59"/>
      <c r="G1302" s="49"/>
    </row>
    <row r="1303" spans="1:11" x14ac:dyDescent="0.2">
      <c r="F1303" s="49"/>
      <c r="G1303" s="49"/>
    </row>
    <row r="1304" spans="1:11" s="6" customFormat="1" x14ac:dyDescent="0.2">
      <c r="A1304" s="4"/>
      <c r="B1304" s="5">
        <v>40556</v>
      </c>
      <c r="C1304" s="4" t="s">
        <v>4</v>
      </c>
      <c r="D1304" s="4" t="s">
        <v>5</v>
      </c>
      <c r="E1304" s="4" t="s">
        <v>6</v>
      </c>
      <c r="F1304" s="58"/>
      <c r="G1304" s="58"/>
      <c r="H1304" s="102"/>
      <c r="I1304" s="44"/>
      <c r="J1304" s="4"/>
      <c r="K1304" s="4"/>
    </row>
    <row r="1305" spans="1:11" ht="18" x14ac:dyDescent="0.2">
      <c r="B1305" s="1" t="s">
        <v>0</v>
      </c>
      <c r="C1305" s="1">
        <v>2036100239.4200001</v>
      </c>
      <c r="D1305" s="1">
        <v>2035101796.2400002</v>
      </c>
      <c r="E1305" s="1">
        <f>+C1305-D1305</f>
        <v>998443.17999982834</v>
      </c>
      <c r="F1305" s="48"/>
      <c r="G1305" s="49"/>
    </row>
    <row r="1306" spans="1:11" ht="18" x14ac:dyDescent="0.2">
      <c r="B1306" s="1" t="s">
        <v>1</v>
      </c>
      <c r="C1306" s="1">
        <v>149670783.34999999</v>
      </c>
      <c r="D1306" s="1">
        <v>149670783.3510038</v>
      </c>
      <c r="E1306" s="1">
        <f>+C1306-D1306</f>
        <v>-1.0038018226623535E-3</v>
      </c>
      <c r="F1306" s="48">
        <f>+E1301-E1305</f>
        <v>-32462.889999866486</v>
      </c>
      <c r="G1306" s="49"/>
    </row>
    <row r="1307" spans="1:11" ht="15" x14ac:dyDescent="0.3">
      <c r="B1307" s="1" t="s">
        <v>2</v>
      </c>
      <c r="C1307" s="1">
        <v>1788386096.3399999</v>
      </c>
      <c r="D1307" s="1">
        <v>1788386096.3400002</v>
      </c>
      <c r="E1307" s="1">
        <f>+C1307-D1307</f>
        <v>0</v>
      </c>
      <c r="F1307" s="49">
        <f>+F1300+F1306</f>
        <v>1240</v>
      </c>
      <c r="G1307" s="60"/>
      <c r="H1307" s="105"/>
    </row>
    <row r="1308" spans="1:11" ht="15" x14ac:dyDescent="0.3">
      <c r="B1308" s="1" t="s">
        <v>3</v>
      </c>
      <c r="C1308" s="1">
        <v>73958027.569999993</v>
      </c>
      <c r="D1308" s="1">
        <v>73958027.569999903</v>
      </c>
      <c r="E1308" s="1">
        <f>+C1308-D1308</f>
        <v>0</v>
      </c>
      <c r="F1308" s="61"/>
      <c r="G1308" s="60"/>
    </row>
    <row r="1309" spans="1:11" ht="15" x14ac:dyDescent="0.3">
      <c r="F1309" s="49"/>
      <c r="G1309" s="60"/>
    </row>
    <row r="1310" spans="1:11" x14ac:dyDescent="0.2">
      <c r="B1310" s="1" t="s">
        <v>152</v>
      </c>
      <c r="C1310" s="54">
        <f>C1305</f>
        <v>2036100239.4200001</v>
      </c>
      <c r="E1310" s="16" t="s">
        <v>166</v>
      </c>
    </row>
    <row r="1311" spans="1:11" x14ac:dyDescent="0.2">
      <c r="B1311" s="1" t="s">
        <v>153</v>
      </c>
      <c r="C1311" s="54">
        <v>7354743754.9300003</v>
      </c>
      <c r="E1311" s="1">
        <f>C1310</f>
        <v>2036100239.4200001</v>
      </c>
      <c r="F1311" s="1" t="s">
        <v>0</v>
      </c>
    </row>
    <row r="1312" spans="1:11" x14ac:dyDescent="0.2">
      <c r="B1312" s="1" t="s">
        <v>154</v>
      </c>
      <c r="C1312" s="53">
        <f>SUM(C1310:C1311)</f>
        <v>9390843994.3500004</v>
      </c>
      <c r="E1312" s="1">
        <v>-6.6</v>
      </c>
      <c r="F1312" s="1" t="s">
        <v>170</v>
      </c>
    </row>
    <row r="1313" spans="1:11" x14ac:dyDescent="0.2">
      <c r="B1313" s="1" t="s">
        <v>155</v>
      </c>
      <c r="C1313" s="54">
        <v>7705531980.1300001</v>
      </c>
      <c r="E1313" s="1">
        <v>-23332036.91</v>
      </c>
      <c r="F1313" s="1" t="s">
        <v>133</v>
      </c>
    </row>
    <row r="1314" spans="1:11" x14ac:dyDescent="0.2">
      <c r="C1314" s="42">
        <f>+C1312-C1313</f>
        <v>1685312014.2200003</v>
      </c>
      <c r="D1314" s="1" t="s">
        <v>156</v>
      </c>
      <c r="E1314" s="1">
        <v>-10623854.470000001</v>
      </c>
      <c r="F1314" s="1" t="s">
        <v>169</v>
      </c>
      <c r="G1314" s="3"/>
    </row>
    <row r="1315" spans="1:11" x14ac:dyDescent="0.2">
      <c r="E1315" s="1">
        <v>0</v>
      </c>
      <c r="F1315" s="1" t="s">
        <v>172</v>
      </c>
    </row>
    <row r="1316" spans="1:11" x14ac:dyDescent="0.2">
      <c r="C1316" s="1">
        <f>+C1314+C1315</f>
        <v>1685312014.2200003</v>
      </c>
      <c r="E1316" s="3">
        <f>SUM(E1311:E1315)</f>
        <v>2002144341.4400001</v>
      </c>
      <c r="G1316" s="1">
        <f>+G1314+G1315</f>
        <v>0</v>
      </c>
    </row>
    <row r="1317" spans="1:11" x14ac:dyDescent="0.2">
      <c r="E1317" s="1">
        <v>500904443.86000001</v>
      </c>
      <c r="F1317" s="1" t="s">
        <v>161</v>
      </c>
    </row>
    <row r="1318" spans="1:11" x14ac:dyDescent="0.2">
      <c r="E1318" s="1">
        <f>+E1316-E1317</f>
        <v>1501239897.5799999</v>
      </c>
      <c r="F1318" s="1" t="s">
        <v>6</v>
      </c>
    </row>
    <row r="1319" spans="1:11" x14ac:dyDescent="0.2">
      <c r="E1319" s="1">
        <v>0</v>
      </c>
      <c r="F1319" s="1" t="s">
        <v>171</v>
      </c>
    </row>
    <row r="1320" spans="1:11" x14ac:dyDescent="0.2">
      <c r="E1320" s="46">
        <f>+E1318-E1319</f>
        <v>1501239897.5799999</v>
      </c>
      <c r="F1320" s="46" t="s">
        <v>6</v>
      </c>
    </row>
    <row r="1322" spans="1:11" s="6" customFormat="1" x14ac:dyDescent="0.2">
      <c r="A1322" s="4"/>
      <c r="B1322" s="5">
        <v>40563</v>
      </c>
      <c r="C1322" s="4" t="s">
        <v>4</v>
      </c>
      <c r="D1322" s="4" t="s">
        <v>5</v>
      </c>
      <c r="E1322" s="4" t="s">
        <v>6</v>
      </c>
      <c r="F1322" s="58"/>
      <c r="G1322" s="58"/>
      <c r="H1322" s="102"/>
      <c r="I1322" s="44"/>
      <c r="J1322" s="4"/>
      <c r="K1322" s="4"/>
    </row>
    <row r="1323" spans="1:11" ht="18" x14ac:dyDescent="0.2">
      <c r="B1323" s="1" t="s">
        <v>0</v>
      </c>
      <c r="C1323" s="1">
        <v>309070472.00999999</v>
      </c>
      <c r="D1323" s="1">
        <v>309070472.00999999</v>
      </c>
      <c r="E1323" s="1">
        <f>+C1323-D1323</f>
        <v>0</v>
      </c>
      <c r="F1323" s="48"/>
      <c r="G1323" s="49"/>
    </row>
    <row r="1324" spans="1:11" ht="18" x14ac:dyDescent="0.2">
      <c r="B1324" s="1" t="s">
        <v>1</v>
      </c>
      <c r="C1324" s="1">
        <v>150040534.38</v>
      </c>
      <c r="D1324" s="1">
        <v>150040534.38</v>
      </c>
      <c r="E1324" s="1">
        <f>+C1324-D1324</f>
        <v>0</v>
      </c>
      <c r="F1324" s="48">
        <f>+E1319-E1323</f>
        <v>0</v>
      </c>
    </row>
    <row r="1325" spans="1:11" x14ac:dyDescent="0.2">
      <c r="B1325" s="1" t="s">
        <v>2</v>
      </c>
      <c r="C1325" s="1">
        <v>138511818.78</v>
      </c>
      <c r="D1325" s="1">
        <v>138511818.78</v>
      </c>
      <c r="E1325" s="1">
        <f>+C1325-D1325</f>
        <v>0</v>
      </c>
      <c r="F1325" s="49" t="e">
        <f>+F1318+F1324</f>
        <v>#VALUE!</v>
      </c>
      <c r="G1325" s="58"/>
      <c r="H1325" s="105"/>
    </row>
    <row r="1326" spans="1:11" ht="15" x14ac:dyDescent="0.3">
      <c r="B1326" s="1" t="s">
        <v>3</v>
      </c>
      <c r="C1326" s="1">
        <v>2354250.86</v>
      </c>
      <c r="D1326" s="1">
        <v>2354250.86</v>
      </c>
      <c r="E1326" s="1">
        <f>+C1326-D1326</f>
        <v>0</v>
      </c>
      <c r="F1326" s="61"/>
      <c r="G1326" s="49"/>
    </row>
    <row r="1327" spans="1:11" x14ac:dyDescent="0.2">
      <c r="F1327" s="49"/>
    </row>
    <row r="1328" spans="1:11" x14ac:dyDescent="0.2">
      <c r="B1328" s="1" t="s">
        <v>152</v>
      </c>
      <c r="C1328" s="54">
        <f>C1323</f>
        <v>309070472.00999999</v>
      </c>
      <c r="E1328" s="16" t="s">
        <v>166</v>
      </c>
      <c r="G1328" s="58"/>
    </row>
    <row r="1329" spans="1:11" x14ac:dyDescent="0.2">
      <c r="B1329" s="1" t="s">
        <v>153</v>
      </c>
      <c r="C1329" s="54">
        <v>7380197027.75</v>
      </c>
      <c r="E1329" s="1">
        <f>C1328</f>
        <v>309070472.00999999</v>
      </c>
      <c r="F1329" s="1" t="s">
        <v>0</v>
      </c>
    </row>
    <row r="1330" spans="1:11" x14ac:dyDescent="0.2">
      <c r="B1330" s="1" t="s">
        <v>154</v>
      </c>
      <c r="C1330" s="53">
        <f>SUM(C1328:C1329)</f>
        <v>7689267499.7600002</v>
      </c>
      <c r="E1330" s="1">
        <v>-6.6</v>
      </c>
      <c r="F1330" s="1" t="s">
        <v>170</v>
      </c>
    </row>
    <row r="1331" spans="1:11" x14ac:dyDescent="0.2">
      <c r="B1331" s="1" t="s">
        <v>155</v>
      </c>
      <c r="C1331" s="54">
        <v>7689267499.7600002</v>
      </c>
      <c r="E1331" s="1">
        <v>-3598837.43</v>
      </c>
      <c r="F1331" s="1" t="s">
        <v>133</v>
      </c>
    </row>
    <row r="1332" spans="1:11" x14ac:dyDescent="0.2">
      <c r="C1332" s="42">
        <f>+C1330-C1331</f>
        <v>0</v>
      </c>
      <c r="D1332" s="1" t="s">
        <v>156</v>
      </c>
      <c r="E1332" s="1">
        <v>-10590151.58</v>
      </c>
      <c r="F1332" s="1" t="s">
        <v>169</v>
      </c>
      <c r="G1332" s="3"/>
    </row>
    <row r="1333" spans="1:11" x14ac:dyDescent="0.2">
      <c r="E1333" s="1">
        <v>0</v>
      </c>
      <c r="F1333" s="1" t="s">
        <v>172</v>
      </c>
    </row>
    <row r="1334" spans="1:11" x14ac:dyDescent="0.2">
      <c r="C1334" s="1">
        <f>+C1332+C1333</f>
        <v>0</v>
      </c>
      <c r="E1334" s="3">
        <f>SUM(E1329:E1333)</f>
        <v>294881476.39999998</v>
      </c>
      <c r="G1334" s="1">
        <f>+G1332+G1333</f>
        <v>0</v>
      </c>
    </row>
    <row r="1335" spans="1:11" x14ac:dyDescent="0.2">
      <c r="E1335" s="1">
        <v>294881476.39999998</v>
      </c>
      <c r="F1335" s="1" t="s">
        <v>161</v>
      </c>
    </row>
    <row r="1336" spans="1:11" x14ac:dyDescent="0.2">
      <c r="E1336" s="1">
        <f>+E1334-E1335</f>
        <v>0</v>
      </c>
      <c r="F1336" s="1" t="s">
        <v>6</v>
      </c>
    </row>
    <row r="1337" spans="1:11" x14ac:dyDescent="0.2">
      <c r="E1337" s="1">
        <v>0</v>
      </c>
      <c r="F1337" s="1" t="s">
        <v>171</v>
      </c>
    </row>
    <row r="1338" spans="1:11" x14ac:dyDescent="0.2">
      <c r="E1338" s="46">
        <f>+E1336-E1337</f>
        <v>0</v>
      </c>
      <c r="F1338" s="46" t="s">
        <v>6</v>
      </c>
    </row>
    <row r="1339" spans="1:11" s="6" customFormat="1" x14ac:dyDescent="0.2">
      <c r="A1339" s="4"/>
      <c r="B1339" s="5">
        <v>40574</v>
      </c>
      <c r="C1339" s="4" t="s">
        <v>4</v>
      </c>
      <c r="D1339" s="4" t="s">
        <v>5</v>
      </c>
      <c r="E1339" s="4" t="s">
        <v>6</v>
      </c>
      <c r="F1339" s="58"/>
      <c r="G1339" s="58"/>
      <c r="H1339" s="102"/>
      <c r="I1339" s="44"/>
      <c r="J1339" s="4"/>
      <c r="K1339" s="4"/>
    </row>
    <row r="1340" spans="1:11" ht="18" x14ac:dyDescent="0.2">
      <c r="B1340" s="1" t="s">
        <v>0</v>
      </c>
      <c r="C1340" s="1">
        <v>346435085.68000001</v>
      </c>
      <c r="D1340" s="1">
        <v>342907228.12000024</v>
      </c>
      <c r="E1340" s="1">
        <f>+C1340-D1340</f>
        <v>3527857.559999764</v>
      </c>
      <c r="F1340" s="48"/>
      <c r="G1340" s="49"/>
    </row>
    <row r="1341" spans="1:11" ht="15" x14ac:dyDescent="0.2">
      <c r="B1341" s="1" t="s">
        <v>1</v>
      </c>
      <c r="C1341" s="1">
        <v>149916629.53</v>
      </c>
      <c r="D1341" s="1">
        <v>149916629.5310038</v>
      </c>
      <c r="E1341" s="1">
        <f>+C1341-D1341</f>
        <v>-1.0038018226623535E-3</v>
      </c>
      <c r="F1341" s="62">
        <v>3527857.56</v>
      </c>
    </row>
    <row r="1342" spans="1:11" x14ac:dyDescent="0.2">
      <c r="B1342" s="1" t="s">
        <v>2</v>
      </c>
      <c r="C1342" s="1">
        <v>102415177.72</v>
      </c>
      <c r="D1342" s="1">
        <v>98887320.160000175</v>
      </c>
      <c r="E1342" s="1">
        <f>+C1342-D1342</f>
        <v>3527857.5599998236</v>
      </c>
      <c r="F1342" s="49"/>
      <c r="G1342" s="58"/>
      <c r="H1342" s="105"/>
    </row>
    <row r="1343" spans="1:11" ht="15" x14ac:dyDescent="0.3">
      <c r="B1343" s="1" t="s">
        <v>3</v>
      </c>
      <c r="C1343" s="1">
        <v>2472716.4900000002</v>
      </c>
      <c r="D1343" s="1">
        <v>2472716.489999881</v>
      </c>
      <c r="E1343" s="1">
        <f>+C1343-D1343</f>
        <v>1.1920928955078125E-7</v>
      </c>
      <c r="F1343" s="61"/>
      <c r="G1343" s="49"/>
    </row>
    <row r="1344" spans="1:11" x14ac:dyDescent="0.2">
      <c r="F1344" s="49"/>
    </row>
    <row r="1345" spans="1:11" x14ac:dyDescent="0.2">
      <c r="B1345" s="1" t="s">
        <v>152</v>
      </c>
      <c r="C1345" s="54">
        <f>C1340</f>
        <v>346435085.68000001</v>
      </c>
      <c r="E1345" s="16" t="s">
        <v>166</v>
      </c>
      <c r="G1345" s="58"/>
    </row>
    <row r="1346" spans="1:11" x14ac:dyDescent="0.2">
      <c r="B1346" s="1" t="s">
        <v>153</v>
      </c>
      <c r="C1346" s="54">
        <v>7385506114.71</v>
      </c>
      <c r="E1346" s="1">
        <f>C1345</f>
        <v>346435085.68000001</v>
      </c>
      <c r="F1346" s="1" t="s">
        <v>0</v>
      </c>
    </row>
    <row r="1347" spans="1:11" x14ac:dyDescent="0.2">
      <c r="B1347" s="1" t="s">
        <v>154</v>
      </c>
      <c r="C1347" s="53">
        <f>SUM(C1345:C1346)</f>
        <v>7731941200.3900003</v>
      </c>
      <c r="E1347" s="1">
        <v>-6.6</v>
      </c>
      <c r="F1347" s="1" t="s">
        <v>170</v>
      </c>
    </row>
    <row r="1348" spans="1:11" x14ac:dyDescent="0.2">
      <c r="B1348" s="1" t="s">
        <v>155</v>
      </c>
      <c r="C1348" s="54">
        <v>7731941200.3900003</v>
      </c>
      <c r="E1348" s="1">
        <v>-9419091.7200000007</v>
      </c>
      <c r="F1348" s="1" t="s">
        <v>133</v>
      </c>
    </row>
    <row r="1349" spans="1:11" x14ac:dyDescent="0.2">
      <c r="C1349" s="42">
        <f>+C1347-C1348</f>
        <v>0</v>
      </c>
      <c r="D1349" s="1" t="s">
        <v>156</v>
      </c>
      <c r="E1349" s="1">
        <v>-10590151.58</v>
      </c>
      <c r="F1349" s="1" t="s">
        <v>169</v>
      </c>
      <c r="G1349" s="3"/>
    </row>
    <row r="1350" spans="1:11" x14ac:dyDescent="0.2">
      <c r="E1350" s="1">
        <v>0</v>
      </c>
      <c r="F1350" s="1" t="s">
        <v>172</v>
      </c>
    </row>
    <row r="1351" spans="1:11" x14ac:dyDescent="0.2">
      <c r="C1351" s="1">
        <f>+C1349+C1350</f>
        <v>0</v>
      </c>
      <c r="E1351" s="3">
        <f>SUM(E1346:E1350)</f>
        <v>326425835.77999997</v>
      </c>
      <c r="G1351" s="1">
        <f>+G1349+G1350</f>
        <v>0</v>
      </c>
    </row>
    <row r="1352" spans="1:11" x14ac:dyDescent="0.2">
      <c r="E1352" s="1">
        <v>326425835.77999997</v>
      </c>
      <c r="F1352" s="1" t="s">
        <v>161</v>
      </c>
    </row>
    <row r="1353" spans="1:11" x14ac:dyDescent="0.2">
      <c r="E1353" s="1">
        <f>+E1351-E1352</f>
        <v>0</v>
      </c>
      <c r="F1353" s="1" t="s">
        <v>6</v>
      </c>
    </row>
    <row r="1354" spans="1:11" x14ac:dyDescent="0.2">
      <c r="E1354" s="1">
        <v>0</v>
      </c>
      <c r="F1354" s="1" t="s">
        <v>171</v>
      </c>
    </row>
    <row r="1355" spans="1:11" x14ac:dyDescent="0.2">
      <c r="E1355" s="46">
        <f>+E1353-E1354</f>
        <v>0</v>
      </c>
      <c r="F1355" s="46" t="s">
        <v>6</v>
      </c>
    </row>
    <row r="1356" spans="1:11" s="6" customFormat="1" x14ac:dyDescent="0.2">
      <c r="A1356" s="4"/>
      <c r="B1356" s="5">
        <v>40578</v>
      </c>
      <c r="C1356" s="4" t="s">
        <v>4</v>
      </c>
      <c r="D1356" s="4" t="s">
        <v>5</v>
      </c>
      <c r="E1356" s="4" t="s">
        <v>6</v>
      </c>
      <c r="F1356" s="58"/>
      <c r="G1356" s="58"/>
      <c r="H1356" s="102"/>
      <c r="I1356" s="44"/>
      <c r="J1356" s="4"/>
      <c r="K1356" s="4"/>
    </row>
    <row r="1357" spans="1:11" ht="18" x14ac:dyDescent="0.2">
      <c r="B1357" s="1" t="s">
        <v>0</v>
      </c>
      <c r="C1357" s="1">
        <v>2940265642.2800002</v>
      </c>
      <c r="D1357" s="1">
        <v>2940265642.2800002</v>
      </c>
      <c r="E1357" s="1">
        <f>+C1357-D1357</f>
        <v>0</v>
      </c>
      <c r="F1357" s="48"/>
      <c r="G1357" s="49"/>
    </row>
    <row r="1358" spans="1:11" ht="15" x14ac:dyDescent="0.2">
      <c r="B1358" s="1" t="s">
        <v>1</v>
      </c>
      <c r="C1358" s="1">
        <v>161933444.53</v>
      </c>
      <c r="D1358" s="1">
        <v>161933444.53</v>
      </c>
      <c r="E1358" s="1">
        <f>+C1358-D1358</f>
        <v>0</v>
      </c>
      <c r="F1358" s="62">
        <v>3527857.56</v>
      </c>
    </row>
    <row r="1359" spans="1:11" x14ac:dyDescent="0.2">
      <c r="B1359" s="1" t="s">
        <v>2</v>
      </c>
      <c r="C1359" s="1">
        <v>951522849.73000002</v>
      </c>
      <c r="D1359" s="1">
        <v>951522849.73000002</v>
      </c>
      <c r="E1359" s="1">
        <f>+C1359-D1359</f>
        <v>0</v>
      </c>
      <c r="F1359" s="49"/>
      <c r="G1359" s="58"/>
      <c r="H1359" s="105"/>
    </row>
    <row r="1360" spans="1:11" ht="15" x14ac:dyDescent="0.3">
      <c r="B1360" s="1" t="s">
        <v>3</v>
      </c>
      <c r="C1360" s="1">
        <v>85557253.200000003</v>
      </c>
      <c r="D1360" s="1">
        <v>85557253.200000003</v>
      </c>
      <c r="E1360" s="1">
        <f>+C1360-D1360</f>
        <v>0</v>
      </c>
      <c r="F1360" s="61"/>
      <c r="G1360" s="49"/>
    </row>
    <row r="1361" spans="1:11" x14ac:dyDescent="0.2">
      <c r="F1361" s="49"/>
    </row>
    <row r="1362" spans="1:11" x14ac:dyDescent="0.2">
      <c r="B1362" s="1" t="s">
        <v>152</v>
      </c>
      <c r="C1362" s="54">
        <f>C1357</f>
        <v>2940265642.2800002</v>
      </c>
      <c r="E1362" s="16" t="s">
        <v>166</v>
      </c>
      <c r="G1362" s="58"/>
    </row>
    <row r="1363" spans="1:11" x14ac:dyDescent="0.2">
      <c r="B1363" s="1" t="s">
        <v>153</v>
      </c>
      <c r="C1363" s="54">
        <v>7385641020.5799999</v>
      </c>
      <c r="E1363" s="1">
        <f>C1362</f>
        <v>2940265642.2800002</v>
      </c>
      <c r="F1363" s="1" t="s">
        <v>0</v>
      </c>
    </row>
    <row r="1364" spans="1:11" x14ac:dyDescent="0.2">
      <c r="B1364" s="1" t="s">
        <v>154</v>
      </c>
      <c r="C1364" s="53">
        <f>SUM(C1362:C1363)</f>
        <v>10325906662.860001</v>
      </c>
      <c r="E1364" s="1">
        <v>-6.6</v>
      </c>
      <c r="F1364" s="1" t="s">
        <v>170</v>
      </c>
    </row>
    <row r="1365" spans="1:11" x14ac:dyDescent="0.2">
      <c r="B1365" s="1" t="s">
        <v>155</v>
      </c>
      <c r="C1365" s="54">
        <v>10325906662.860001</v>
      </c>
      <c r="E1365" s="1">
        <v>-9419091.7200000007</v>
      </c>
      <c r="F1365" s="1" t="s">
        <v>133</v>
      </c>
    </row>
    <row r="1366" spans="1:11" x14ac:dyDescent="0.2">
      <c r="C1366" s="42">
        <f>+C1364-C1365</f>
        <v>0</v>
      </c>
      <c r="D1366" s="1" t="s">
        <v>156</v>
      </c>
      <c r="E1366" s="1">
        <v>-10590151.58</v>
      </c>
      <c r="F1366" s="1" t="s">
        <v>169</v>
      </c>
      <c r="G1366" s="3"/>
    </row>
    <row r="1367" spans="1:11" x14ac:dyDescent="0.2">
      <c r="E1367" s="1">
        <v>0</v>
      </c>
      <c r="F1367" s="1" t="s">
        <v>172</v>
      </c>
    </row>
    <row r="1368" spans="1:11" x14ac:dyDescent="0.2">
      <c r="C1368" s="1">
        <f>+C1366+C1367</f>
        <v>0</v>
      </c>
      <c r="E1368" s="3">
        <f>SUM(E1363:E1367)</f>
        <v>2920256392.3800006</v>
      </c>
      <c r="G1368" s="1">
        <f>+G1366+G1367</f>
        <v>0</v>
      </c>
    </row>
    <row r="1369" spans="1:11" x14ac:dyDescent="0.2">
      <c r="E1369" s="1">
        <v>2920256392.3800001</v>
      </c>
      <c r="F1369" s="1" t="s">
        <v>161</v>
      </c>
    </row>
    <row r="1370" spans="1:11" x14ac:dyDescent="0.2">
      <c r="E1370" s="1">
        <f>+E1368-E1369</f>
        <v>0</v>
      </c>
      <c r="F1370" s="1" t="s">
        <v>6</v>
      </c>
    </row>
    <row r="1371" spans="1:11" x14ac:dyDescent="0.2">
      <c r="E1371" s="1">
        <v>0</v>
      </c>
      <c r="F1371" s="1" t="s">
        <v>171</v>
      </c>
    </row>
    <row r="1372" spans="1:11" x14ac:dyDescent="0.2">
      <c r="E1372" s="46">
        <f>+E1370-E1371</f>
        <v>0</v>
      </c>
      <c r="F1372" s="46" t="s">
        <v>6</v>
      </c>
    </row>
    <row r="1374" spans="1:11" s="6" customFormat="1" x14ac:dyDescent="0.2">
      <c r="A1374" s="4"/>
      <c r="B1374" s="5">
        <v>40550</v>
      </c>
      <c r="C1374" s="4" t="s">
        <v>4</v>
      </c>
      <c r="D1374" s="4" t="s">
        <v>5</v>
      </c>
      <c r="E1374" s="4" t="s">
        <v>6</v>
      </c>
      <c r="F1374" s="58"/>
      <c r="G1374" s="58"/>
      <c r="H1374" s="102"/>
      <c r="I1374" s="44"/>
      <c r="J1374" s="4"/>
      <c r="K1374" s="4"/>
    </row>
    <row r="1375" spans="1:11" ht="18" x14ac:dyDescent="0.2">
      <c r="B1375" s="1" t="s">
        <v>0</v>
      </c>
      <c r="C1375" s="1">
        <v>1972339316.9200001</v>
      </c>
      <c r="D1375" s="1">
        <v>1972339316.9200001</v>
      </c>
      <c r="E1375" s="1">
        <f>+C1375-D1375</f>
        <v>0</v>
      </c>
      <c r="F1375" s="48"/>
      <c r="G1375" s="49"/>
    </row>
    <row r="1376" spans="1:11" ht="15" x14ac:dyDescent="0.2">
      <c r="B1376" s="1" t="s">
        <v>1</v>
      </c>
      <c r="C1376" s="1">
        <v>172050810.90000001</v>
      </c>
      <c r="D1376" s="1">
        <v>172050810.90000001</v>
      </c>
      <c r="E1376" s="1">
        <f>+C1376-D1376</f>
        <v>0</v>
      </c>
      <c r="F1376" s="62">
        <v>3527857.56</v>
      </c>
    </row>
    <row r="1377" spans="1:11" x14ac:dyDescent="0.2">
      <c r="B1377" s="1" t="s">
        <v>2</v>
      </c>
      <c r="C1377" s="1">
        <v>1727023325.8599999</v>
      </c>
      <c r="D1377" s="1">
        <v>1727023325.8599999</v>
      </c>
      <c r="E1377" s="1">
        <f>+C1377-D1377</f>
        <v>0</v>
      </c>
      <c r="F1377" s="49"/>
      <c r="G1377" s="58"/>
      <c r="H1377" s="105"/>
    </row>
    <row r="1378" spans="1:11" ht="15" x14ac:dyDescent="0.3">
      <c r="B1378" s="1" t="s">
        <v>3</v>
      </c>
      <c r="C1378" s="1">
        <v>6675.88</v>
      </c>
      <c r="D1378" s="1">
        <v>6675.88</v>
      </c>
      <c r="E1378" s="1">
        <f>+C1378-D1378</f>
        <v>0</v>
      </c>
      <c r="F1378" s="61"/>
      <c r="G1378" s="49"/>
    </row>
    <row r="1379" spans="1:11" x14ac:dyDescent="0.2">
      <c r="F1379" s="49"/>
    </row>
    <row r="1380" spans="1:11" x14ac:dyDescent="0.2">
      <c r="B1380" s="1" t="s">
        <v>152</v>
      </c>
      <c r="C1380" s="54">
        <f>C1375</f>
        <v>1972339316.9200001</v>
      </c>
      <c r="E1380" s="16" t="s">
        <v>166</v>
      </c>
      <c r="G1380" s="58"/>
    </row>
    <row r="1381" spans="1:11" x14ac:dyDescent="0.2">
      <c r="B1381" s="1" t="s">
        <v>153</v>
      </c>
      <c r="C1381" s="54">
        <v>7385641020.5799999</v>
      </c>
      <c r="E1381" s="1">
        <f>C1380</f>
        <v>1972339316.9200001</v>
      </c>
      <c r="F1381" s="1" t="s">
        <v>0</v>
      </c>
    </row>
    <row r="1382" spans="1:11" x14ac:dyDescent="0.2">
      <c r="B1382" s="1" t="s">
        <v>154</v>
      </c>
      <c r="C1382" s="53">
        <f>SUM(C1380:C1381)</f>
        <v>9357980337.5</v>
      </c>
      <c r="E1382" s="1">
        <v>-6.6</v>
      </c>
      <c r="F1382" s="1" t="s">
        <v>170</v>
      </c>
    </row>
    <row r="1383" spans="1:11" x14ac:dyDescent="0.2">
      <c r="B1383" s="1" t="s">
        <v>155</v>
      </c>
      <c r="C1383" s="54">
        <v>9357980337.5</v>
      </c>
      <c r="E1383" s="1">
        <v>-9419091.7200000007</v>
      </c>
      <c r="F1383" s="1" t="s">
        <v>133</v>
      </c>
    </row>
    <row r="1384" spans="1:11" x14ac:dyDescent="0.2">
      <c r="C1384" s="42">
        <f>+C1382-C1383</f>
        <v>0</v>
      </c>
      <c r="D1384" s="1" t="s">
        <v>156</v>
      </c>
      <c r="E1384" s="1">
        <v>-10590151.58</v>
      </c>
      <c r="F1384" s="1" t="s">
        <v>169</v>
      </c>
      <c r="G1384" s="3"/>
    </row>
    <row r="1385" spans="1:11" x14ac:dyDescent="0.2">
      <c r="E1385" s="1">
        <v>0</v>
      </c>
      <c r="F1385" s="1" t="s">
        <v>172</v>
      </c>
    </row>
    <row r="1386" spans="1:11" x14ac:dyDescent="0.2">
      <c r="C1386" s="1">
        <f>+C1384+C1385</f>
        <v>0</v>
      </c>
      <c r="E1386" s="3">
        <f>SUM(E1381:E1385)</f>
        <v>1952330067.0200002</v>
      </c>
      <c r="G1386" s="1">
        <f>+G1384+G1385</f>
        <v>0</v>
      </c>
    </row>
    <row r="1387" spans="1:11" x14ac:dyDescent="0.2">
      <c r="E1387" s="1">
        <v>1952331390.8399999</v>
      </c>
      <c r="F1387" s="1" t="s">
        <v>161</v>
      </c>
    </row>
    <row r="1388" spans="1:11" x14ac:dyDescent="0.2">
      <c r="E1388" s="1">
        <v>1952330067.02</v>
      </c>
      <c r="F1388" s="1" t="s">
        <v>6</v>
      </c>
    </row>
    <row r="1389" spans="1:11" x14ac:dyDescent="0.2">
      <c r="E1389" s="1">
        <v>0</v>
      </c>
      <c r="F1389" s="1" t="s">
        <v>171</v>
      </c>
    </row>
    <row r="1390" spans="1:11" x14ac:dyDescent="0.2">
      <c r="E1390" s="46">
        <f>+E1388-E1389</f>
        <v>1952330067.02</v>
      </c>
      <c r="F1390" s="46" t="s">
        <v>6</v>
      </c>
    </row>
    <row r="1391" spans="1:11" s="6" customFormat="1" x14ac:dyDescent="0.2">
      <c r="A1391" s="4"/>
      <c r="B1391" s="5">
        <v>40578</v>
      </c>
      <c r="C1391" s="4" t="s">
        <v>4</v>
      </c>
      <c r="D1391" s="4" t="s">
        <v>5</v>
      </c>
      <c r="E1391" s="4" t="s">
        <v>6</v>
      </c>
      <c r="F1391" s="58"/>
      <c r="G1391" s="58"/>
      <c r="H1391" s="102"/>
      <c r="I1391" s="44"/>
      <c r="J1391" s="4"/>
      <c r="K1391" s="4"/>
    </row>
    <row r="1392" spans="1:11" ht="18" x14ac:dyDescent="0.2">
      <c r="B1392" s="1" t="s">
        <v>0</v>
      </c>
      <c r="C1392" s="1">
        <v>1999323566.49</v>
      </c>
      <c r="D1392" s="1">
        <v>1999323566.49</v>
      </c>
      <c r="E1392" s="1">
        <f>+C1392-D1392</f>
        <v>0</v>
      </c>
      <c r="F1392" s="48"/>
      <c r="G1392" s="49"/>
    </row>
    <row r="1393" spans="2:8" ht="15" x14ac:dyDescent="0.2">
      <c r="B1393" s="1" t="s">
        <v>1</v>
      </c>
      <c r="C1393" s="1">
        <v>165399122.78999999</v>
      </c>
      <c r="D1393" s="1">
        <v>165399122.78999999</v>
      </c>
      <c r="E1393" s="1">
        <f>+C1393-D1393</f>
        <v>0</v>
      </c>
      <c r="F1393" s="62">
        <v>3527857.56</v>
      </c>
    </row>
    <row r="1394" spans="2:8" x14ac:dyDescent="0.2">
      <c r="B1394" s="1" t="s">
        <v>2</v>
      </c>
      <c r="C1394" s="1">
        <v>1800856430.6400001</v>
      </c>
      <c r="D1394" s="1">
        <v>1800856430.6400001</v>
      </c>
      <c r="E1394" s="1">
        <f>+C1394-D1394</f>
        <v>0</v>
      </c>
      <c r="F1394" s="49"/>
      <c r="G1394" s="58"/>
      <c r="H1394" s="105"/>
    </row>
    <row r="1395" spans="2:8" ht="15" x14ac:dyDescent="0.3">
      <c r="B1395" s="1" t="s">
        <v>3</v>
      </c>
      <c r="C1395" s="1">
        <v>3939915.62</v>
      </c>
      <c r="D1395" s="1">
        <v>3939915.62</v>
      </c>
      <c r="E1395" s="1">
        <f>+C1395-D1395</f>
        <v>0</v>
      </c>
      <c r="F1395" s="61"/>
      <c r="G1395" s="49"/>
    </row>
    <row r="1396" spans="2:8" x14ac:dyDescent="0.2">
      <c r="F1396" s="49"/>
    </row>
    <row r="1397" spans="2:8" x14ac:dyDescent="0.2">
      <c r="B1397" s="1" t="s">
        <v>152</v>
      </c>
      <c r="C1397" s="54">
        <f>C1392</f>
        <v>1999323566.49</v>
      </c>
      <c r="E1397" s="16" t="s">
        <v>166</v>
      </c>
      <c r="G1397" s="58"/>
    </row>
    <row r="1398" spans="2:8" x14ac:dyDescent="0.2">
      <c r="B1398" s="1" t="s">
        <v>153</v>
      </c>
      <c r="C1398" s="54">
        <v>7385641020.5799999</v>
      </c>
      <c r="E1398" s="1">
        <f>C1397</f>
        <v>1999323566.49</v>
      </c>
      <c r="F1398" s="1" t="s">
        <v>0</v>
      </c>
    </row>
    <row r="1399" spans="2:8" x14ac:dyDescent="0.2">
      <c r="B1399" s="1" t="s">
        <v>154</v>
      </c>
      <c r="C1399" s="53">
        <f>SUM(C1397:C1398)</f>
        <v>9384964587.0699997</v>
      </c>
      <c r="E1399" s="1">
        <v>-6.6</v>
      </c>
      <c r="F1399" s="1" t="s">
        <v>170</v>
      </c>
    </row>
    <row r="1400" spans="2:8" x14ac:dyDescent="0.2">
      <c r="B1400" s="1" t="s">
        <v>155</v>
      </c>
      <c r="C1400" s="54">
        <v>9384964587.0699997</v>
      </c>
      <c r="E1400" s="1">
        <v>-9419091.7200000007</v>
      </c>
      <c r="F1400" s="1" t="s">
        <v>133</v>
      </c>
    </row>
    <row r="1401" spans="2:8" x14ac:dyDescent="0.2">
      <c r="C1401" s="42">
        <f>+C1399-C1400</f>
        <v>0</v>
      </c>
      <c r="D1401" s="1" t="s">
        <v>156</v>
      </c>
      <c r="E1401" s="1">
        <v>-10590151.58</v>
      </c>
      <c r="F1401" s="1" t="s">
        <v>169</v>
      </c>
      <c r="G1401" s="3"/>
    </row>
    <row r="1402" spans="2:8" x14ac:dyDescent="0.2">
      <c r="E1402" s="1">
        <v>0</v>
      </c>
      <c r="F1402" s="1" t="s">
        <v>172</v>
      </c>
    </row>
    <row r="1403" spans="2:8" x14ac:dyDescent="0.2">
      <c r="C1403" s="1">
        <f>+C1401+C1402</f>
        <v>0</v>
      </c>
      <c r="E1403" s="3">
        <f>SUM(E1398:E1402)</f>
        <v>1979314316.5900002</v>
      </c>
      <c r="G1403" s="1">
        <f>+G1401+G1402</f>
        <v>0</v>
      </c>
    </row>
    <row r="1404" spans="2:8" x14ac:dyDescent="0.2">
      <c r="E1404" s="1">
        <v>1979314316.5899999</v>
      </c>
      <c r="F1404" s="1" t="s">
        <v>161</v>
      </c>
    </row>
    <row r="1405" spans="2:8" x14ac:dyDescent="0.2">
      <c r="E1405" s="1">
        <f>E1403-E1404</f>
        <v>0</v>
      </c>
      <c r="F1405" s="1" t="s">
        <v>6</v>
      </c>
    </row>
    <row r="1406" spans="2:8" x14ac:dyDescent="0.2">
      <c r="E1406" s="1">
        <v>0</v>
      </c>
      <c r="F1406" s="1" t="s">
        <v>171</v>
      </c>
    </row>
    <row r="1407" spans="2:8" x14ac:dyDescent="0.2">
      <c r="E1407" s="46">
        <f>+E1405-E1406</f>
        <v>0</v>
      </c>
      <c r="F1407" s="46" t="s">
        <v>6</v>
      </c>
    </row>
    <row r="1409" spans="1:11" s="6" customFormat="1" x14ac:dyDescent="0.2">
      <c r="A1409" s="4"/>
      <c r="B1409" s="5">
        <v>40590</v>
      </c>
      <c r="C1409" s="4" t="s">
        <v>4</v>
      </c>
      <c r="D1409" s="4" t="s">
        <v>5</v>
      </c>
      <c r="E1409" s="4" t="s">
        <v>6</v>
      </c>
      <c r="F1409" s="58"/>
      <c r="G1409" s="58"/>
      <c r="H1409" s="102"/>
      <c r="I1409" s="44"/>
      <c r="J1409" s="4"/>
      <c r="K1409" s="4"/>
    </row>
    <row r="1410" spans="1:11" ht="15" x14ac:dyDescent="0.3">
      <c r="B1410" s="1" t="s">
        <v>0</v>
      </c>
      <c r="C1410" s="1">
        <v>261808059.44</v>
      </c>
      <c r="D1410" s="1">
        <v>261808059.44</v>
      </c>
      <c r="E1410" s="1">
        <f>+C1410-D1410</f>
        <v>0</v>
      </c>
      <c r="F1410" s="61"/>
      <c r="G1410" s="49"/>
    </row>
    <row r="1411" spans="1:11" ht="15" x14ac:dyDescent="0.3">
      <c r="B1411" s="1" t="s">
        <v>1</v>
      </c>
      <c r="C1411" s="1">
        <v>156035557.96000001</v>
      </c>
      <c r="D1411" s="1">
        <v>156035557.96000001</v>
      </c>
      <c r="E1411" s="1">
        <f>+C1411-D1411</f>
        <v>0</v>
      </c>
      <c r="F1411" s="61"/>
    </row>
    <row r="1412" spans="1:11" x14ac:dyDescent="0.2">
      <c r="B1412" s="1" t="s">
        <v>2</v>
      </c>
      <c r="C1412" s="1">
        <v>80643488.680000007</v>
      </c>
      <c r="D1412" s="1">
        <v>80643488.680000007</v>
      </c>
      <c r="E1412" s="1">
        <f>+C1412-D1412</f>
        <v>0</v>
      </c>
      <c r="F1412" s="49"/>
      <c r="G1412" s="58"/>
      <c r="H1412" s="105"/>
    </row>
    <row r="1413" spans="1:11" ht="15" x14ac:dyDescent="0.3">
      <c r="B1413" s="1" t="s">
        <v>3</v>
      </c>
      <c r="C1413" s="1">
        <v>6448701.7000000002</v>
      </c>
      <c r="D1413" s="1">
        <v>6448701.7000000002</v>
      </c>
      <c r="E1413" s="1">
        <f>+C1413-D1413</f>
        <v>0</v>
      </c>
      <c r="F1413" s="61"/>
      <c r="G1413" s="49"/>
    </row>
    <row r="1414" spans="1:11" x14ac:dyDescent="0.2">
      <c r="F1414" s="49"/>
    </row>
    <row r="1415" spans="1:11" x14ac:dyDescent="0.2">
      <c r="B1415" s="1" t="s">
        <v>152</v>
      </c>
      <c r="C1415" s="54">
        <f>C1410</f>
        <v>261808059.44</v>
      </c>
      <c r="E1415" s="16" t="s">
        <v>166</v>
      </c>
      <c r="G1415" s="58"/>
    </row>
    <row r="1416" spans="1:11" x14ac:dyDescent="0.2">
      <c r="B1416" s="1" t="s">
        <v>153</v>
      </c>
      <c r="C1416" s="54">
        <v>7385641020.5799999</v>
      </c>
      <c r="E1416" s="1">
        <f>C1415</f>
        <v>261808059.44</v>
      </c>
      <c r="F1416" s="1" t="s">
        <v>0</v>
      </c>
    </row>
    <row r="1417" spans="1:11" x14ac:dyDescent="0.2">
      <c r="B1417" s="1" t="s">
        <v>154</v>
      </c>
      <c r="C1417" s="53">
        <f>SUM(C1415:C1416)</f>
        <v>7647449080.0199995</v>
      </c>
      <c r="E1417" s="1">
        <v>-6.6</v>
      </c>
      <c r="F1417" s="1" t="s">
        <v>170</v>
      </c>
    </row>
    <row r="1418" spans="1:11" x14ac:dyDescent="0.2">
      <c r="B1418" s="1" t="s">
        <v>155</v>
      </c>
      <c r="C1418" s="54">
        <v>7647449080.0200005</v>
      </c>
      <c r="E1418" s="1">
        <v>-9419091.7200000007</v>
      </c>
      <c r="F1418" s="1" t="s">
        <v>133</v>
      </c>
    </row>
    <row r="1419" spans="1:11" x14ac:dyDescent="0.2">
      <c r="C1419" s="42">
        <f>+C1417-C1418</f>
        <v>0</v>
      </c>
      <c r="D1419" s="1" t="s">
        <v>156</v>
      </c>
      <c r="E1419" s="1">
        <v>-10590151.58</v>
      </c>
      <c r="F1419" s="1" t="s">
        <v>169</v>
      </c>
    </row>
    <row r="1420" spans="1:11" x14ac:dyDescent="0.2">
      <c r="E1420" s="1">
        <v>0</v>
      </c>
      <c r="F1420" s="1" t="s">
        <v>172</v>
      </c>
    </row>
    <row r="1421" spans="1:11" x14ac:dyDescent="0.2">
      <c r="C1421" s="1">
        <f>+C1419+C1420</f>
        <v>0</v>
      </c>
      <c r="E1421" s="3">
        <f>SUM(E1416:E1420)</f>
        <v>241798809.53999999</v>
      </c>
      <c r="G1421" s="1">
        <f>+G1419+G1420</f>
        <v>0</v>
      </c>
    </row>
    <row r="1422" spans="1:11" x14ac:dyDescent="0.2">
      <c r="E1422" s="1">
        <v>241798809.53999999</v>
      </c>
      <c r="F1422" s="1" t="s">
        <v>161</v>
      </c>
    </row>
    <row r="1423" spans="1:11" x14ac:dyDescent="0.2">
      <c r="E1423" s="1">
        <f>E1421-E1422</f>
        <v>0</v>
      </c>
      <c r="F1423" s="1" t="s">
        <v>6</v>
      </c>
    </row>
    <row r="1424" spans="1:11" x14ac:dyDescent="0.2">
      <c r="E1424" s="1">
        <v>0</v>
      </c>
      <c r="F1424" s="1" t="s">
        <v>171</v>
      </c>
    </row>
    <row r="1425" spans="1:11" x14ac:dyDescent="0.2">
      <c r="E1425" s="46">
        <f>+E1423-E1424</f>
        <v>0</v>
      </c>
      <c r="F1425" s="46" t="s">
        <v>6</v>
      </c>
    </row>
    <row r="1426" spans="1:11" s="6" customFormat="1" x14ac:dyDescent="0.2">
      <c r="A1426" s="4"/>
      <c r="B1426" s="5">
        <v>40597</v>
      </c>
      <c r="C1426" s="4" t="s">
        <v>4</v>
      </c>
      <c r="D1426" s="4" t="s">
        <v>5</v>
      </c>
      <c r="E1426" s="4" t="s">
        <v>6</v>
      </c>
      <c r="F1426" s="58"/>
      <c r="G1426" s="58"/>
      <c r="H1426" s="102"/>
      <c r="I1426" s="44"/>
      <c r="J1426" s="4"/>
      <c r="K1426" s="4"/>
    </row>
    <row r="1427" spans="1:11" ht="15" x14ac:dyDescent="0.3">
      <c r="B1427" s="1" t="s">
        <v>0</v>
      </c>
      <c r="C1427" s="1">
        <v>258298634.97999999</v>
      </c>
      <c r="D1427" s="1">
        <v>258298634.97999999</v>
      </c>
      <c r="E1427" s="1">
        <f>+C1427-D1427</f>
        <v>0</v>
      </c>
      <c r="F1427" s="61"/>
      <c r="G1427" s="49"/>
    </row>
    <row r="1428" spans="1:11" ht="15" x14ac:dyDescent="0.3">
      <c r="B1428" s="1" t="s">
        <v>1</v>
      </c>
      <c r="C1428" s="1">
        <v>155952473.52000001</v>
      </c>
      <c r="D1428" s="1">
        <v>155952473.52000001</v>
      </c>
      <c r="E1428" s="1">
        <f>+C1428-D1428</f>
        <v>0</v>
      </c>
      <c r="F1428" s="61"/>
    </row>
    <row r="1429" spans="1:11" x14ac:dyDescent="0.2">
      <c r="B1429" s="1" t="s">
        <v>2</v>
      </c>
      <c r="C1429" s="1">
        <v>83815230.650000006</v>
      </c>
      <c r="D1429" s="1">
        <v>83815230.650000006</v>
      </c>
      <c r="E1429" s="1">
        <f>+C1429-D1429</f>
        <v>0</v>
      </c>
      <c r="F1429" s="49"/>
      <c r="G1429" s="58"/>
      <c r="H1429" s="105"/>
    </row>
    <row r="1430" spans="1:11" ht="15" x14ac:dyDescent="0.3">
      <c r="B1430" s="1" t="s">
        <v>3</v>
      </c>
      <c r="C1430" s="1">
        <v>292028.92</v>
      </c>
      <c r="D1430" s="1">
        <v>292028.92</v>
      </c>
      <c r="E1430" s="1">
        <f>+C1430-D1430</f>
        <v>0</v>
      </c>
      <c r="F1430" s="61"/>
      <c r="G1430" s="49"/>
    </row>
    <row r="1431" spans="1:11" x14ac:dyDescent="0.2">
      <c r="F1431" s="49"/>
    </row>
    <row r="1432" spans="1:11" x14ac:dyDescent="0.2">
      <c r="B1432" s="1" t="s">
        <v>152</v>
      </c>
      <c r="C1432" s="54">
        <f>C1427</f>
        <v>258298634.97999999</v>
      </c>
      <c r="E1432" s="16" t="s">
        <v>166</v>
      </c>
      <c r="G1432" s="58"/>
    </row>
    <row r="1433" spans="1:11" x14ac:dyDescent="0.2">
      <c r="B1433" s="1" t="s">
        <v>153</v>
      </c>
      <c r="C1433" s="54">
        <v>7385641020.5799999</v>
      </c>
      <c r="E1433" s="1">
        <f>C1427</f>
        <v>258298634.97999999</v>
      </c>
      <c r="F1433" s="1" t="s">
        <v>0</v>
      </c>
    </row>
    <row r="1434" spans="1:11" x14ac:dyDescent="0.2">
      <c r="B1434" s="1" t="s">
        <v>154</v>
      </c>
      <c r="C1434" s="53">
        <f>SUM(C1432:C1433)</f>
        <v>7643939655.5599995</v>
      </c>
      <c r="E1434" s="1">
        <v>-6.6</v>
      </c>
      <c r="F1434" s="1" t="s">
        <v>170</v>
      </c>
    </row>
    <row r="1435" spans="1:11" x14ac:dyDescent="0.2">
      <c r="B1435" s="1" t="s">
        <v>155</v>
      </c>
      <c r="C1435" s="54">
        <v>7643939655.5600004</v>
      </c>
      <c r="E1435" s="1">
        <v>-9419091.7200000007</v>
      </c>
      <c r="F1435" s="1" t="s">
        <v>133</v>
      </c>
    </row>
    <row r="1436" spans="1:11" x14ac:dyDescent="0.2">
      <c r="C1436" s="42">
        <f>+C1434-C1435</f>
        <v>0</v>
      </c>
      <c r="D1436" s="1" t="s">
        <v>156</v>
      </c>
      <c r="E1436" s="1">
        <v>-10590151.58</v>
      </c>
      <c r="F1436" s="1" t="s">
        <v>169</v>
      </c>
    </row>
    <row r="1437" spans="1:11" x14ac:dyDescent="0.2">
      <c r="E1437" s="1">
        <v>0</v>
      </c>
      <c r="F1437" s="1" t="s">
        <v>172</v>
      </c>
    </row>
    <row r="1438" spans="1:11" x14ac:dyDescent="0.2">
      <c r="C1438" s="1">
        <f>+C1436+C1437</f>
        <v>0</v>
      </c>
      <c r="E1438" s="3">
        <f>SUM(E1433:E1437)</f>
        <v>238289385.07999998</v>
      </c>
      <c r="G1438" s="1">
        <f>+G1436+G1437</f>
        <v>0</v>
      </c>
    </row>
    <row r="1439" spans="1:11" x14ac:dyDescent="0.2">
      <c r="E1439" s="1">
        <v>238289385.08000001</v>
      </c>
      <c r="F1439" s="1" t="s">
        <v>161</v>
      </c>
    </row>
    <row r="1440" spans="1:11" x14ac:dyDescent="0.2">
      <c r="E1440" s="1">
        <f>E1438-E1439</f>
        <v>0</v>
      </c>
      <c r="F1440" s="1" t="s">
        <v>6</v>
      </c>
    </row>
    <row r="1441" spans="1:11" x14ac:dyDescent="0.2">
      <c r="E1441" s="1">
        <v>0</v>
      </c>
      <c r="F1441" s="1" t="s">
        <v>171</v>
      </c>
    </row>
    <row r="1442" spans="1:11" x14ac:dyDescent="0.2">
      <c r="E1442" s="46">
        <f>+E1440-E1441</f>
        <v>0</v>
      </c>
      <c r="F1442" s="46" t="s">
        <v>6</v>
      </c>
    </row>
    <row r="1444" spans="1:11" s="20" customFormat="1" x14ac:dyDescent="0.2">
      <c r="A1444" s="21"/>
      <c r="B1444" s="63">
        <v>40599</v>
      </c>
      <c r="C1444" s="21" t="s">
        <v>4</v>
      </c>
      <c r="D1444" s="21" t="s">
        <v>5</v>
      </c>
      <c r="E1444" s="21" t="s">
        <v>6</v>
      </c>
      <c r="F1444" s="38"/>
      <c r="G1444" s="38"/>
      <c r="H1444" s="103"/>
      <c r="I1444" s="64"/>
      <c r="J1444" s="21"/>
      <c r="K1444" s="21"/>
    </row>
    <row r="1445" spans="1:11" ht="15" x14ac:dyDescent="0.3">
      <c r="B1445" s="1" t="s">
        <v>0</v>
      </c>
      <c r="C1445" s="1">
        <v>224363027.97999999</v>
      </c>
      <c r="D1445" s="1">
        <v>224363027.97999999</v>
      </c>
      <c r="E1445" s="1">
        <f>+C1445-D1445</f>
        <v>0</v>
      </c>
      <c r="F1445" s="61"/>
      <c r="G1445" s="49"/>
    </row>
    <row r="1446" spans="1:11" ht="15" x14ac:dyDescent="0.3">
      <c r="B1446" s="1" t="s">
        <v>1</v>
      </c>
      <c r="C1446" s="1">
        <v>156249522.13</v>
      </c>
      <c r="D1446" s="1">
        <v>156249522.13</v>
      </c>
      <c r="E1446" s="1">
        <f>+C1446-D1446</f>
        <v>0</v>
      </c>
      <c r="F1446" s="61"/>
    </row>
    <row r="1447" spans="1:11" x14ac:dyDescent="0.2">
      <c r="B1447" s="1" t="s">
        <v>2</v>
      </c>
      <c r="C1447" s="1">
        <v>45396901.530000001</v>
      </c>
      <c r="D1447" s="1">
        <v>45396901.530000001</v>
      </c>
      <c r="E1447" s="1">
        <f>+C1447-D1447</f>
        <v>0</v>
      </c>
      <c r="F1447" s="49"/>
      <c r="G1447" s="58"/>
      <c r="H1447" s="105"/>
    </row>
    <row r="1448" spans="1:11" ht="15" x14ac:dyDescent="0.3">
      <c r="B1448" s="1" t="s">
        <v>3</v>
      </c>
      <c r="C1448" s="1">
        <v>1261840.49</v>
      </c>
      <c r="D1448" s="1">
        <v>1261840.49</v>
      </c>
      <c r="E1448" s="1">
        <f>+C1448-D1448</f>
        <v>0</v>
      </c>
      <c r="F1448" s="61"/>
      <c r="G1448" s="49"/>
    </row>
    <row r="1449" spans="1:11" x14ac:dyDescent="0.2">
      <c r="F1449" s="49"/>
    </row>
    <row r="1450" spans="1:11" x14ac:dyDescent="0.2">
      <c r="B1450" s="1" t="s">
        <v>152</v>
      </c>
      <c r="C1450" s="54">
        <f>C1445</f>
        <v>224363027.97999999</v>
      </c>
      <c r="E1450" s="16" t="s">
        <v>166</v>
      </c>
      <c r="G1450" s="58"/>
    </row>
    <row r="1451" spans="1:11" x14ac:dyDescent="0.2">
      <c r="B1451" s="1" t="s">
        <v>153</v>
      </c>
      <c r="C1451" s="54">
        <v>7385641020.5799999</v>
      </c>
      <c r="E1451" s="1">
        <f>C1445</f>
        <v>224363027.97999999</v>
      </c>
      <c r="F1451" s="1" t="s">
        <v>0</v>
      </c>
    </row>
    <row r="1452" spans="1:11" x14ac:dyDescent="0.2">
      <c r="B1452" s="1" t="s">
        <v>154</v>
      </c>
      <c r="C1452" s="53">
        <f>SUM(C1450:C1451)</f>
        <v>7610004048.5599995</v>
      </c>
      <c r="E1452" s="1">
        <v>-6.6</v>
      </c>
      <c r="F1452" s="1" t="s">
        <v>170</v>
      </c>
    </row>
    <row r="1453" spans="1:11" x14ac:dyDescent="0.2">
      <c r="B1453" s="1" t="s">
        <v>155</v>
      </c>
      <c r="C1453" s="54">
        <v>7610004048.5600004</v>
      </c>
      <c r="E1453" s="1">
        <v>-9419091.7200000007</v>
      </c>
      <c r="F1453" s="1" t="s">
        <v>133</v>
      </c>
    </row>
    <row r="1454" spans="1:11" x14ac:dyDescent="0.2">
      <c r="C1454" s="42">
        <f>+C1452-C1453</f>
        <v>0</v>
      </c>
      <c r="D1454" s="1" t="s">
        <v>156</v>
      </c>
      <c r="E1454" s="1">
        <v>-10590151.58</v>
      </c>
      <c r="F1454" s="1" t="s">
        <v>169</v>
      </c>
    </row>
    <row r="1455" spans="1:11" x14ac:dyDescent="0.2">
      <c r="E1455" s="1">
        <v>0</v>
      </c>
      <c r="F1455" s="1" t="s">
        <v>172</v>
      </c>
    </row>
    <row r="1456" spans="1:11" x14ac:dyDescent="0.2">
      <c r="C1456" s="1">
        <f>+C1454+C1455</f>
        <v>0</v>
      </c>
      <c r="E1456" s="3">
        <f>SUM(E1451:E1455)</f>
        <v>204353778.07999998</v>
      </c>
      <c r="G1456" s="1">
        <f>+G1454+G1455</f>
        <v>0</v>
      </c>
    </row>
    <row r="1457" spans="1:11" x14ac:dyDescent="0.2">
      <c r="E1457" s="1">
        <v>204353778.08000001</v>
      </c>
      <c r="F1457" s="1" t="s">
        <v>161</v>
      </c>
    </row>
    <row r="1458" spans="1:11" x14ac:dyDescent="0.2">
      <c r="E1458" s="1">
        <f>E1456-E1457</f>
        <v>0</v>
      </c>
      <c r="F1458" s="1" t="s">
        <v>6</v>
      </c>
    </row>
    <row r="1459" spans="1:11" x14ac:dyDescent="0.2">
      <c r="E1459" s="1">
        <v>0</v>
      </c>
      <c r="F1459" s="1" t="s">
        <v>171</v>
      </c>
    </row>
    <row r="1460" spans="1:11" x14ac:dyDescent="0.2">
      <c r="E1460" s="46">
        <f>+E1458-E1459</f>
        <v>0</v>
      </c>
      <c r="F1460" s="46" t="s">
        <v>6</v>
      </c>
    </row>
    <row r="1463" spans="1:11" s="20" customFormat="1" x14ac:dyDescent="0.2">
      <c r="A1463" s="21"/>
      <c r="B1463" s="63">
        <v>40611</v>
      </c>
      <c r="C1463" s="21" t="s">
        <v>4</v>
      </c>
      <c r="D1463" s="21" t="s">
        <v>5</v>
      </c>
      <c r="E1463" s="21" t="s">
        <v>6</v>
      </c>
      <c r="F1463" s="38"/>
      <c r="G1463" s="38"/>
      <c r="H1463" s="103"/>
      <c r="I1463" s="64"/>
      <c r="J1463" s="21"/>
      <c r="K1463" s="21"/>
    </row>
    <row r="1464" spans="1:11" ht="15" x14ac:dyDescent="0.3">
      <c r="B1464" s="1" t="s">
        <v>0</v>
      </c>
      <c r="C1464" s="1">
        <v>2001878263.8199999</v>
      </c>
      <c r="D1464" s="1">
        <v>2001878263.8199999</v>
      </c>
      <c r="E1464" s="1">
        <f>+C1464-D1464</f>
        <v>0</v>
      </c>
      <c r="F1464" s="61"/>
      <c r="G1464" s="49"/>
    </row>
    <row r="1465" spans="1:11" ht="15" x14ac:dyDescent="0.3">
      <c r="B1465" s="1" t="s">
        <v>1</v>
      </c>
      <c r="C1465" s="1">
        <v>173001882.94</v>
      </c>
      <c r="D1465" s="1">
        <v>173001882.94</v>
      </c>
      <c r="E1465" s="1">
        <f>+C1465-D1465</f>
        <v>0</v>
      </c>
      <c r="F1465" s="61"/>
      <c r="G1465" s="1">
        <f>+E1464/2</f>
        <v>0</v>
      </c>
    </row>
    <row r="1466" spans="1:11" x14ac:dyDescent="0.2">
      <c r="B1466" s="1" t="s">
        <v>2</v>
      </c>
      <c r="C1466" s="1">
        <v>1799476728.1800001</v>
      </c>
      <c r="D1466" s="1">
        <v>1799476728.1800001</v>
      </c>
      <c r="E1466" s="1">
        <f>+C1466-D1466</f>
        <v>0</v>
      </c>
      <c r="F1466" s="49"/>
      <c r="G1466" s="58"/>
      <c r="H1466" s="105"/>
    </row>
    <row r="1467" spans="1:11" ht="15" x14ac:dyDescent="0.3">
      <c r="B1467" s="1" t="s">
        <v>3</v>
      </c>
      <c r="C1467" s="1">
        <v>3847844.8</v>
      </c>
      <c r="D1467" s="1">
        <v>3847844.8</v>
      </c>
      <c r="E1467" s="1">
        <f>+C1467-D1467</f>
        <v>0</v>
      </c>
      <c r="F1467" s="61"/>
      <c r="G1467" s="49"/>
    </row>
    <row r="1468" spans="1:11" x14ac:dyDescent="0.2">
      <c r="F1468" s="49"/>
    </row>
    <row r="1469" spans="1:11" x14ac:dyDescent="0.2">
      <c r="B1469" s="1" t="s">
        <v>152</v>
      </c>
      <c r="C1469" s="54">
        <f>C1464</f>
        <v>2001878263.8199999</v>
      </c>
      <c r="E1469" s="16" t="s">
        <v>166</v>
      </c>
      <c r="G1469" s="58"/>
    </row>
    <row r="1470" spans="1:11" x14ac:dyDescent="0.2">
      <c r="B1470" s="1" t="s">
        <v>153</v>
      </c>
      <c r="C1470" s="54">
        <v>7387069808.9300003</v>
      </c>
      <c r="E1470" s="1">
        <f>C1464</f>
        <v>2001878263.8199999</v>
      </c>
      <c r="F1470" s="1" t="s">
        <v>0</v>
      </c>
    </row>
    <row r="1471" spans="1:11" x14ac:dyDescent="0.2">
      <c r="B1471" s="1" t="s">
        <v>154</v>
      </c>
      <c r="C1471" s="53">
        <f>SUM(C1469:C1470)</f>
        <v>9388948072.75</v>
      </c>
      <c r="E1471" s="1">
        <v>-6.6</v>
      </c>
      <c r="F1471" s="1" t="s">
        <v>170</v>
      </c>
    </row>
    <row r="1472" spans="1:11" x14ac:dyDescent="0.2">
      <c r="B1472" s="1" t="s">
        <v>155</v>
      </c>
      <c r="C1472" s="54">
        <v>9388948072.75</v>
      </c>
      <c r="E1472" s="1">
        <v>-12221469.199999999</v>
      </c>
      <c r="F1472" s="1" t="s">
        <v>133</v>
      </c>
    </row>
    <row r="1473" spans="1:11" x14ac:dyDescent="0.2">
      <c r="C1473" s="42">
        <f>+C1471-C1472</f>
        <v>0</v>
      </c>
      <c r="D1473" s="1" t="s">
        <v>156</v>
      </c>
      <c r="E1473" s="1">
        <v>-10590151.58</v>
      </c>
      <c r="F1473" s="1" t="s">
        <v>169</v>
      </c>
    </row>
    <row r="1474" spans="1:11" x14ac:dyDescent="0.2">
      <c r="E1474" s="1">
        <v>0</v>
      </c>
      <c r="F1474" s="1" t="s">
        <v>172</v>
      </c>
    </row>
    <row r="1475" spans="1:11" x14ac:dyDescent="0.2">
      <c r="C1475" s="1">
        <f>+C1473+C1474</f>
        <v>0</v>
      </c>
      <c r="E1475" s="3">
        <f>SUM(E1470:E1474)</f>
        <v>1979066636.4400001</v>
      </c>
      <c r="G1475" s="1">
        <f>+G1473+G1474</f>
        <v>0</v>
      </c>
    </row>
    <row r="1476" spans="1:11" x14ac:dyDescent="0.2">
      <c r="E1476" s="1">
        <v>1979066636.4400001</v>
      </c>
      <c r="F1476" s="1" t="s">
        <v>161</v>
      </c>
    </row>
    <row r="1477" spans="1:11" x14ac:dyDescent="0.2">
      <c r="E1477" s="1">
        <f>E1475-E1476</f>
        <v>0</v>
      </c>
      <c r="F1477" s="1" t="s">
        <v>6</v>
      </c>
    </row>
    <row r="1478" spans="1:11" x14ac:dyDescent="0.2">
      <c r="E1478" s="1">
        <v>0</v>
      </c>
      <c r="F1478" s="1" t="s">
        <v>171</v>
      </c>
    </row>
    <row r="1479" spans="1:11" x14ac:dyDescent="0.2">
      <c r="E1479" s="46">
        <f>+E1477-E1478</f>
        <v>0</v>
      </c>
      <c r="F1479" s="46" t="s">
        <v>6</v>
      </c>
    </row>
    <row r="1483" spans="1:11" s="20" customFormat="1" x14ac:dyDescent="0.2">
      <c r="A1483" s="21"/>
      <c r="B1483" s="63">
        <v>40613</v>
      </c>
      <c r="C1483" s="21" t="s">
        <v>4</v>
      </c>
      <c r="D1483" s="21" t="s">
        <v>5</v>
      </c>
      <c r="E1483" s="21" t="s">
        <v>6</v>
      </c>
      <c r="F1483" s="38"/>
      <c r="G1483" s="38"/>
      <c r="H1483" s="103"/>
      <c r="I1483" s="64"/>
      <c r="J1483" s="21"/>
      <c r="K1483" s="21"/>
    </row>
    <row r="1484" spans="1:11" ht="15" x14ac:dyDescent="0.3">
      <c r="B1484" s="1" t="s">
        <v>0</v>
      </c>
      <c r="C1484" s="1">
        <v>313358361.83999997</v>
      </c>
      <c r="D1484" s="1">
        <v>313358361.83999997</v>
      </c>
      <c r="E1484" s="1">
        <f>+C1484-D1484</f>
        <v>0</v>
      </c>
      <c r="F1484" s="61"/>
      <c r="G1484" s="49"/>
    </row>
    <row r="1485" spans="1:11" ht="15" x14ac:dyDescent="0.3">
      <c r="B1485" s="1" t="s">
        <v>1</v>
      </c>
      <c r="C1485" s="1">
        <v>173236415.11000001</v>
      </c>
      <c r="D1485" s="1">
        <v>173236415.11000001</v>
      </c>
      <c r="E1485" s="1">
        <f>+C1485-D1485</f>
        <v>0</v>
      </c>
      <c r="F1485" s="61"/>
      <c r="G1485" s="1">
        <f>+E1484/2</f>
        <v>0</v>
      </c>
    </row>
    <row r="1486" spans="1:11" x14ac:dyDescent="0.2">
      <c r="B1486" s="1" t="s">
        <v>2</v>
      </c>
      <c r="C1486" s="1">
        <v>110925666.39</v>
      </c>
      <c r="D1486" s="1">
        <v>110925666.39</v>
      </c>
      <c r="E1486" s="1">
        <f>+C1486-D1486</f>
        <v>0</v>
      </c>
      <c r="F1486" s="49"/>
      <c r="G1486" s="58"/>
      <c r="H1486" s="105"/>
    </row>
    <row r="1487" spans="1:11" ht="15" x14ac:dyDescent="0.3">
      <c r="B1487" s="1" t="s">
        <v>3</v>
      </c>
      <c r="C1487" s="1">
        <v>5124574.8</v>
      </c>
      <c r="D1487" s="1">
        <v>5124574.8</v>
      </c>
      <c r="E1487" s="1">
        <f>+C1487-D1487</f>
        <v>0</v>
      </c>
      <c r="F1487" s="61"/>
      <c r="G1487" s="49"/>
    </row>
    <row r="1488" spans="1:11" x14ac:dyDescent="0.2">
      <c r="F1488" s="49"/>
    </row>
    <row r="1489" spans="1:11" x14ac:dyDescent="0.2">
      <c r="B1489" s="1" t="s">
        <v>152</v>
      </c>
      <c r="C1489" s="54">
        <f>C1484</f>
        <v>313358361.83999997</v>
      </c>
      <c r="E1489" s="16" t="s">
        <v>166</v>
      </c>
      <c r="G1489" s="58"/>
    </row>
    <row r="1490" spans="1:11" x14ac:dyDescent="0.2">
      <c r="B1490" s="1" t="s">
        <v>153</v>
      </c>
      <c r="C1490" s="54">
        <v>7387069808.9300003</v>
      </c>
      <c r="E1490" s="1">
        <f>C1484</f>
        <v>313358361.83999997</v>
      </c>
      <c r="F1490" s="1" t="s">
        <v>0</v>
      </c>
    </row>
    <row r="1491" spans="1:11" x14ac:dyDescent="0.2">
      <c r="B1491" s="1" t="s">
        <v>154</v>
      </c>
      <c r="C1491" s="53">
        <f>SUM(C1489:C1490)</f>
        <v>7700428170.7700005</v>
      </c>
      <c r="E1491" s="1">
        <v>-6.6</v>
      </c>
      <c r="F1491" s="1" t="s">
        <v>170</v>
      </c>
    </row>
    <row r="1492" spans="1:11" x14ac:dyDescent="0.2">
      <c r="B1492" s="1" t="s">
        <v>155</v>
      </c>
      <c r="C1492" s="54">
        <v>7700428170.7700005</v>
      </c>
      <c r="E1492" s="1">
        <v>-12221469.199999999</v>
      </c>
      <c r="F1492" s="1" t="s">
        <v>133</v>
      </c>
    </row>
    <row r="1493" spans="1:11" x14ac:dyDescent="0.2">
      <c r="C1493" s="42">
        <f>+C1491-C1492</f>
        <v>0</v>
      </c>
      <c r="D1493" s="1" t="s">
        <v>156</v>
      </c>
      <c r="E1493" s="1">
        <v>-10590151.58</v>
      </c>
      <c r="F1493" s="1" t="s">
        <v>169</v>
      </c>
    </row>
    <row r="1494" spans="1:11" x14ac:dyDescent="0.2">
      <c r="E1494" s="1">
        <v>0</v>
      </c>
      <c r="F1494" s="1" t="s">
        <v>172</v>
      </c>
    </row>
    <row r="1495" spans="1:11" x14ac:dyDescent="0.2">
      <c r="C1495" s="1">
        <f>+C1493+C1494</f>
        <v>0</v>
      </c>
      <c r="E1495" s="3">
        <f>SUM(E1490:E1494)</f>
        <v>290546734.45999998</v>
      </c>
      <c r="G1495" s="1">
        <f>+G1493+G1494</f>
        <v>0</v>
      </c>
    </row>
    <row r="1496" spans="1:11" x14ac:dyDescent="0.2">
      <c r="E1496" s="1">
        <v>290546734.45999998</v>
      </c>
      <c r="F1496" s="1" t="s">
        <v>161</v>
      </c>
    </row>
    <row r="1497" spans="1:11" x14ac:dyDescent="0.2">
      <c r="E1497" s="1">
        <f>E1495-E1496</f>
        <v>0</v>
      </c>
      <c r="F1497" s="1" t="s">
        <v>6</v>
      </c>
    </row>
    <row r="1498" spans="1:11" x14ac:dyDescent="0.2">
      <c r="E1498" s="1">
        <v>0</v>
      </c>
      <c r="F1498" s="1" t="s">
        <v>171</v>
      </c>
    </row>
    <row r="1499" spans="1:11" x14ac:dyDescent="0.2">
      <c r="E1499" s="46">
        <f>+E1497-E1498</f>
        <v>0</v>
      </c>
      <c r="F1499" s="46" t="s">
        <v>6</v>
      </c>
    </row>
    <row r="1500" spans="1:11" s="20" customFormat="1" x14ac:dyDescent="0.2">
      <c r="A1500" s="21"/>
      <c r="B1500" s="63">
        <v>40620</v>
      </c>
      <c r="C1500" s="21" t="s">
        <v>4</v>
      </c>
      <c r="D1500" s="21" t="s">
        <v>5</v>
      </c>
      <c r="E1500" s="21" t="s">
        <v>6</v>
      </c>
      <c r="F1500" s="38"/>
      <c r="G1500" s="38"/>
      <c r="H1500" s="103"/>
      <c r="I1500" s="64"/>
      <c r="J1500" s="21"/>
      <c r="K1500" s="21"/>
    </row>
    <row r="1501" spans="1:11" ht="15" x14ac:dyDescent="0.3">
      <c r="B1501" s="1" t="s">
        <v>0</v>
      </c>
      <c r="C1501" s="1">
        <v>313830395.61000001</v>
      </c>
      <c r="D1501" s="1">
        <v>313830395.61000001</v>
      </c>
      <c r="E1501" s="1">
        <f>+C1501-D1501</f>
        <v>0</v>
      </c>
      <c r="F1501" s="61"/>
      <c r="G1501" s="49"/>
    </row>
    <row r="1502" spans="1:11" ht="15" x14ac:dyDescent="0.3">
      <c r="B1502" s="1" t="s">
        <v>1</v>
      </c>
      <c r="C1502" s="1">
        <v>163028787.91999999</v>
      </c>
      <c r="D1502" s="1">
        <v>163028787.91999999</v>
      </c>
      <c r="E1502" s="1">
        <f>+C1502-D1502</f>
        <v>0</v>
      </c>
      <c r="F1502" s="61"/>
      <c r="G1502" s="1">
        <f>+E1501/2</f>
        <v>0</v>
      </c>
    </row>
    <row r="1503" spans="1:11" x14ac:dyDescent="0.2">
      <c r="B1503" s="1" t="s">
        <v>2</v>
      </c>
      <c r="C1503" s="1">
        <v>126535869.55</v>
      </c>
      <c r="D1503" s="1">
        <v>126535869.55</v>
      </c>
      <c r="E1503" s="1">
        <f>+C1503-D1503</f>
        <v>0</v>
      </c>
      <c r="F1503" s="49"/>
      <c r="G1503" s="58"/>
      <c r="H1503" s="105"/>
    </row>
    <row r="1504" spans="1:11" ht="15" x14ac:dyDescent="0.3">
      <c r="B1504" s="1" t="s">
        <v>3</v>
      </c>
      <c r="C1504" s="1">
        <v>6922571.4699999997</v>
      </c>
      <c r="D1504" s="1">
        <v>6922571.4699999997</v>
      </c>
      <c r="E1504" s="1">
        <f>+C1504-D1504</f>
        <v>0</v>
      </c>
      <c r="F1504" s="61"/>
      <c r="G1504" s="49"/>
    </row>
    <row r="1505" spans="1:11" x14ac:dyDescent="0.2">
      <c r="F1505" s="49"/>
    </row>
    <row r="1506" spans="1:11" x14ac:dyDescent="0.2">
      <c r="B1506" s="1" t="s">
        <v>152</v>
      </c>
      <c r="C1506" s="54">
        <f>C1501</f>
        <v>313830395.61000001</v>
      </c>
      <c r="E1506" s="16" t="s">
        <v>166</v>
      </c>
      <c r="G1506" s="58"/>
    </row>
    <row r="1507" spans="1:11" x14ac:dyDescent="0.2">
      <c r="B1507" s="1" t="s">
        <v>153</v>
      </c>
      <c r="C1507" s="54">
        <v>7387069808.9300003</v>
      </c>
      <c r="E1507" s="1">
        <f>C1501</f>
        <v>313830395.61000001</v>
      </c>
      <c r="F1507" s="1" t="s">
        <v>0</v>
      </c>
    </row>
    <row r="1508" spans="1:11" x14ac:dyDescent="0.2">
      <c r="B1508" s="1" t="s">
        <v>154</v>
      </c>
      <c r="C1508" s="53">
        <f>SUM(C1506:C1507)</f>
        <v>7700900204.54</v>
      </c>
      <c r="E1508" s="1">
        <v>-6.6</v>
      </c>
      <c r="F1508" s="1" t="s">
        <v>170</v>
      </c>
    </row>
    <row r="1509" spans="1:11" x14ac:dyDescent="0.2">
      <c r="B1509" s="1" t="s">
        <v>155</v>
      </c>
      <c r="C1509" s="54">
        <v>7700428170.7700005</v>
      </c>
      <c r="E1509" s="1">
        <v>-12221469.199999999</v>
      </c>
      <c r="F1509" s="1" t="s">
        <v>133</v>
      </c>
    </row>
    <row r="1510" spans="1:11" x14ac:dyDescent="0.2">
      <c r="C1510" s="42">
        <f>+C1508-C1509</f>
        <v>472033.76999950409</v>
      </c>
      <c r="D1510" s="1" t="s">
        <v>156</v>
      </c>
      <c r="E1510" s="1">
        <v>-10590151.58</v>
      </c>
      <c r="F1510" s="1" t="s">
        <v>169</v>
      </c>
    </row>
    <row r="1511" spans="1:11" x14ac:dyDescent="0.2">
      <c r="E1511" s="1">
        <v>0</v>
      </c>
      <c r="F1511" s="1" t="s">
        <v>172</v>
      </c>
    </row>
    <row r="1512" spans="1:11" x14ac:dyDescent="0.2">
      <c r="C1512" s="1">
        <f>+C1510+C1511</f>
        <v>472033.76999950409</v>
      </c>
      <c r="E1512" s="3">
        <f>SUM(E1507:E1511)</f>
        <v>291018768.23000002</v>
      </c>
      <c r="G1512" s="1">
        <f>+G1510+G1511</f>
        <v>0</v>
      </c>
    </row>
    <row r="1513" spans="1:11" x14ac:dyDescent="0.2">
      <c r="E1513" s="1">
        <v>291018768.23000002</v>
      </c>
      <c r="F1513" s="1" t="s">
        <v>161</v>
      </c>
    </row>
    <row r="1514" spans="1:11" x14ac:dyDescent="0.2">
      <c r="E1514" s="1">
        <f>E1512-E1513</f>
        <v>0</v>
      </c>
      <c r="F1514" s="1" t="s">
        <v>6</v>
      </c>
    </row>
    <row r="1515" spans="1:11" x14ac:dyDescent="0.2">
      <c r="E1515" s="1">
        <v>0</v>
      </c>
      <c r="F1515" s="1" t="s">
        <v>171</v>
      </c>
    </row>
    <row r="1516" spans="1:11" x14ac:dyDescent="0.2">
      <c r="E1516" s="46">
        <f>+E1514-E1515</f>
        <v>0</v>
      </c>
      <c r="F1516" s="46" t="s">
        <v>6</v>
      </c>
    </row>
    <row r="1518" spans="1:11" s="20" customFormat="1" x14ac:dyDescent="0.2">
      <c r="A1518" s="21"/>
      <c r="B1518" s="63">
        <v>40623</v>
      </c>
      <c r="C1518" s="21" t="s">
        <v>4</v>
      </c>
      <c r="D1518" s="21" t="s">
        <v>5</v>
      </c>
      <c r="E1518" s="21" t="s">
        <v>6</v>
      </c>
      <c r="F1518" s="38"/>
      <c r="G1518" s="38"/>
      <c r="H1518" s="103"/>
      <c r="I1518" s="64"/>
      <c r="J1518" s="21"/>
      <c r="K1518" s="21"/>
    </row>
    <row r="1519" spans="1:11" ht="15" x14ac:dyDescent="0.3">
      <c r="B1519" s="1" t="s">
        <v>0</v>
      </c>
      <c r="C1519" s="1">
        <v>303663315.91000003</v>
      </c>
      <c r="D1519" s="1">
        <v>303663315.91000003</v>
      </c>
      <c r="E1519" s="1">
        <f>+C1519-D1519</f>
        <v>0</v>
      </c>
      <c r="F1519" s="61"/>
      <c r="G1519" s="49"/>
    </row>
    <row r="1520" spans="1:11" ht="15" x14ac:dyDescent="0.3">
      <c r="B1520" s="1" t="s">
        <v>1</v>
      </c>
      <c r="C1520" s="1">
        <v>163152891.08000001</v>
      </c>
      <c r="D1520" s="1">
        <v>163152891.08000001</v>
      </c>
      <c r="E1520" s="1">
        <f>+C1520-D1520</f>
        <v>0</v>
      </c>
      <c r="F1520" s="61"/>
      <c r="G1520" s="1">
        <f>+E1519/2</f>
        <v>0</v>
      </c>
    </row>
    <row r="1521" spans="2:8" x14ac:dyDescent="0.2">
      <c r="B1521" s="1" t="s">
        <v>2</v>
      </c>
      <c r="C1521" s="1">
        <v>122439383.79000001</v>
      </c>
      <c r="D1521" s="1">
        <v>122439383.79000001</v>
      </c>
      <c r="E1521" s="1">
        <f>+C1521-D1521</f>
        <v>0</v>
      </c>
      <c r="F1521" s="49"/>
      <c r="G1521" s="58"/>
      <c r="H1521" s="105"/>
    </row>
    <row r="1522" spans="2:8" ht="15" x14ac:dyDescent="0.3">
      <c r="B1522" s="1" t="s">
        <v>3</v>
      </c>
      <c r="C1522" s="1">
        <v>6675.88</v>
      </c>
      <c r="D1522" s="1">
        <v>6675.88</v>
      </c>
      <c r="E1522" s="1">
        <f>+C1522-D1522</f>
        <v>0</v>
      </c>
      <c r="F1522" s="61"/>
      <c r="G1522" s="49"/>
    </row>
    <row r="1523" spans="2:8" x14ac:dyDescent="0.2">
      <c r="F1523" s="49"/>
    </row>
    <row r="1524" spans="2:8" x14ac:dyDescent="0.2">
      <c r="B1524" s="1" t="s">
        <v>152</v>
      </c>
      <c r="C1524" s="54">
        <f>C1519</f>
        <v>303663315.91000003</v>
      </c>
      <c r="E1524" s="16" t="s">
        <v>166</v>
      </c>
      <c r="G1524" s="58"/>
    </row>
    <row r="1525" spans="2:8" x14ac:dyDescent="0.2">
      <c r="B1525" s="1" t="s">
        <v>153</v>
      </c>
      <c r="C1525" s="54">
        <v>7387069808.9300003</v>
      </c>
      <c r="E1525" s="1">
        <f>C1519</f>
        <v>303663315.91000003</v>
      </c>
      <c r="F1525" s="1" t="s">
        <v>0</v>
      </c>
    </row>
    <row r="1526" spans="2:8" x14ac:dyDescent="0.2">
      <c r="B1526" s="1" t="s">
        <v>154</v>
      </c>
      <c r="C1526" s="53">
        <f>SUM(C1524:C1525)</f>
        <v>7690733124.8400002</v>
      </c>
      <c r="E1526" s="1">
        <v>-6.6</v>
      </c>
      <c r="F1526" s="1" t="s">
        <v>170</v>
      </c>
    </row>
    <row r="1527" spans="2:8" x14ac:dyDescent="0.2">
      <c r="B1527" s="1" t="s">
        <v>155</v>
      </c>
      <c r="C1527" s="54">
        <v>7690733124.8400002</v>
      </c>
      <c r="E1527" s="1">
        <v>-12221469.199999999</v>
      </c>
      <c r="F1527" s="1" t="s">
        <v>133</v>
      </c>
    </row>
    <row r="1528" spans="2:8" x14ac:dyDescent="0.2">
      <c r="C1528" s="42">
        <f>+C1526-C1527</f>
        <v>0</v>
      </c>
      <c r="D1528" s="1" t="s">
        <v>156</v>
      </c>
      <c r="E1528" s="1">
        <v>-10590151.58</v>
      </c>
      <c r="F1528" s="1" t="s">
        <v>169</v>
      </c>
    </row>
    <row r="1529" spans="2:8" x14ac:dyDescent="0.2">
      <c r="E1529" s="1">
        <v>0</v>
      </c>
      <c r="F1529" s="1" t="s">
        <v>172</v>
      </c>
    </row>
    <row r="1530" spans="2:8" x14ac:dyDescent="0.2">
      <c r="C1530" s="1">
        <f>+C1528+C1529</f>
        <v>0</v>
      </c>
      <c r="E1530" s="3">
        <f>SUM(E1525:E1529)</f>
        <v>280851688.53000003</v>
      </c>
      <c r="G1530" s="1">
        <f>+G1528+G1529</f>
        <v>0</v>
      </c>
    </row>
    <row r="1531" spans="2:8" x14ac:dyDescent="0.2">
      <c r="E1531" s="1">
        <v>280851688.52999997</v>
      </c>
      <c r="F1531" s="1" t="s">
        <v>161</v>
      </c>
    </row>
    <row r="1532" spans="2:8" x14ac:dyDescent="0.2">
      <c r="E1532" s="1">
        <f>E1530-E1531</f>
        <v>0</v>
      </c>
      <c r="F1532" s="1" t="s">
        <v>6</v>
      </c>
    </row>
    <row r="1533" spans="2:8" x14ac:dyDescent="0.2">
      <c r="E1533" s="1">
        <v>0</v>
      </c>
      <c r="F1533" s="1" t="s">
        <v>171</v>
      </c>
    </row>
    <row r="1534" spans="2:8" x14ac:dyDescent="0.2">
      <c r="E1534" s="46">
        <f>+E1532-E1533</f>
        <v>0</v>
      </c>
      <c r="F1534" s="46" t="s">
        <v>6</v>
      </c>
    </row>
    <row r="1537" spans="1:11" s="20" customFormat="1" x14ac:dyDescent="0.2">
      <c r="A1537" s="21"/>
      <c r="B1537" s="63">
        <v>40625</v>
      </c>
      <c r="C1537" s="21" t="s">
        <v>4</v>
      </c>
      <c r="D1537" s="21" t="s">
        <v>5</v>
      </c>
      <c r="E1537" s="21" t="s">
        <v>6</v>
      </c>
      <c r="F1537" s="38"/>
      <c r="G1537" s="38"/>
      <c r="H1537" s="103"/>
      <c r="I1537" s="64"/>
      <c r="J1537" s="21"/>
      <c r="K1537" s="21"/>
    </row>
    <row r="1538" spans="1:11" ht="15" x14ac:dyDescent="0.3">
      <c r="B1538" s="1" t="s">
        <v>0</v>
      </c>
      <c r="C1538" s="1">
        <v>310347862.94999999</v>
      </c>
      <c r="D1538" s="1">
        <v>310347862.94999999</v>
      </c>
      <c r="E1538" s="1">
        <f>+C1538-D1538</f>
        <v>0</v>
      </c>
      <c r="F1538" s="61"/>
      <c r="G1538" s="49"/>
    </row>
    <row r="1539" spans="1:11" ht="15" x14ac:dyDescent="0.3">
      <c r="B1539" s="1" t="s">
        <v>1</v>
      </c>
      <c r="C1539" s="1">
        <v>162730510.94</v>
      </c>
      <c r="D1539" s="1">
        <v>162730510.94</v>
      </c>
      <c r="E1539" s="1">
        <f>+C1539-D1539</f>
        <v>0</v>
      </c>
      <c r="F1539" s="61"/>
      <c r="G1539" s="1">
        <f>+E1538/2</f>
        <v>0</v>
      </c>
    </row>
    <row r="1540" spans="1:11" x14ac:dyDescent="0.2">
      <c r="B1540" s="1" t="s">
        <v>2</v>
      </c>
      <c r="C1540" s="1">
        <v>128139104.31</v>
      </c>
      <c r="D1540" s="1">
        <v>128139104.31</v>
      </c>
      <c r="E1540" s="1">
        <f>+C1540-D1540</f>
        <v>0</v>
      </c>
      <c r="F1540" s="49"/>
      <c r="G1540" s="58"/>
      <c r="H1540" s="105"/>
    </row>
    <row r="1541" spans="1:11" ht="15" x14ac:dyDescent="0.3">
      <c r="B1541" s="1" t="s">
        <v>3</v>
      </c>
      <c r="C1541" s="1">
        <v>654701.75</v>
      </c>
      <c r="D1541" s="1">
        <v>654701.75</v>
      </c>
      <c r="E1541" s="1">
        <f>+C1541-D1541</f>
        <v>0</v>
      </c>
      <c r="F1541" s="61"/>
      <c r="G1541" s="49"/>
    </row>
    <row r="1542" spans="1:11" x14ac:dyDescent="0.2">
      <c r="F1542" s="49"/>
    </row>
    <row r="1543" spans="1:11" x14ac:dyDescent="0.2">
      <c r="B1543" s="1" t="s">
        <v>152</v>
      </c>
      <c r="C1543" s="54">
        <f>C1538</f>
        <v>310347862.94999999</v>
      </c>
      <c r="E1543" s="16" t="s">
        <v>166</v>
      </c>
      <c r="G1543" s="58"/>
    </row>
    <row r="1544" spans="1:11" x14ac:dyDescent="0.2">
      <c r="B1544" s="1" t="s">
        <v>153</v>
      </c>
      <c r="C1544" s="54">
        <v>7387069808.9300003</v>
      </c>
      <c r="E1544" s="1">
        <f>C1538</f>
        <v>310347862.94999999</v>
      </c>
      <c r="F1544" s="1" t="s">
        <v>0</v>
      </c>
    </row>
    <row r="1545" spans="1:11" x14ac:dyDescent="0.2">
      <c r="B1545" s="1" t="s">
        <v>154</v>
      </c>
      <c r="C1545" s="53">
        <f>SUM(C1543:C1544)</f>
        <v>7697417671.8800001</v>
      </c>
      <c r="E1545" s="1">
        <v>-6.6</v>
      </c>
      <c r="F1545" s="1" t="s">
        <v>170</v>
      </c>
    </row>
    <row r="1546" spans="1:11" x14ac:dyDescent="0.2">
      <c r="B1546" s="1" t="s">
        <v>155</v>
      </c>
      <c r="C1546" s="54">
        <v>7697417671.8800001</v>
      </c>
      <c r="E1546" s="1">
        <v>-12221469.199999999</v>
      </c>
      <c r="F1546" s="1" t="s">
        <v>133</v>
      </c>
    </row>
    <row r="1547" spans="1:11" x14ac:dyDescent="0.2">
      <c r="C1547" s="42">
        <f>+C1545-C1546</f>
        <v>0</v>
      </c>
      <c r="D1547" s="1" t="s">
        <v>156</v>
      </c>
      <c r="E1547" s="1">
        <v>-10590151.58</v>
      </c>
      <c r="F1547" s="1" t="s">
        <v>169</v>
      </c>
    </row>
    <row r="1548" spans="1:11" x14ac:dyDescent="0.2">
      <c r="E1548" s="1">
        <v>0</v>
      </c>
      <c r="F1548" s="1" t="s">
        <v>172</v>
      </c>
    </row>
    <row r="1549" spans="1:11" x14ac:dyDescent="0.2">
      <c r="C1549" s="1">
        <f>+C1547+C1548</f>
        <v>0</v>
      </c>
      <c r="E1549" s="3">
        <f>SUM(E1544:E1548)</f>
        <v>287536235.56999999</v>
      </c>
      <c r="G1549" s="1">
        <f>+G1547+G1548</f>
        <v>0</v>
      </c>
    </row>
    <row r="1550" spans="1:11" x14ac:dyDescent="0.2">
      <c r="E1550" s="1">
        <v>287536235.56999999</v>
      </c>
      <c r="F1550" s="1" t="s">
        <v>161</v>
      </c>
    </row>
    <row r="1551" spans="1:11" x14ac:dyDescent="0.2">
      <c r="E1551" s="1">
        <f>E1549-E1550</f>
        <v>0</v>
      </c>
      <c r="F1551" s="1" t="s">
        <v>6</v>
      </c>
    </row>
    <row r="1552" spans="1:11" x14ac:dyDescent="0.2">
      <c r="E1552" s="1">
        <v>0</v>
      </c>
      <c r="F1552" s="1" t="s">
        <v>171</v>
      </c>
    </row>
    <row r="1553" spans="1:11" x14ac:dyDescent="0.2">
      <c r="E1553" s="46">
        <f>+E1551-E1552</f>
        <v>0</v>
      </c>
      <c r="F1553" s="46" t="s">
        <v>6</v>
      </c>
    </row>
    <row r="1554" spans="1:11" s="20" customFormat="1" x14ac:dyDescent="0.2">
      <c r="A1554" s="21"/>
      <c r="B1554" s="63">
        <v>40631</v>
      </c>
      <c r="C1554" s="21" t="s">
        <v>4</v>
      </c>
      <c r="D1554" s="21" t="s">
        <v>5</v>
      </c>
      <c r="E1554" s="21" t="s">
        <v>6</v>
      </c>
      <c r="F1554" s="38"/>
      <c r="G1554" s="38"/>
      <c r="H1554" s="103"/>
      <c r="I1554" s="64"/>
      <c r="J1554" s="21"/>
      <c r="K1554" s="21"/>
    </row>
    <row r="1555" spans="1:11" ht="15" x14ac:dyDescent="0.3">
      <c r="B1555" s="1" t="s">
        <v>0</v>
      </c>
      <c r="C1555" s="1">
        <v>326255827.08999997</v>
      </c>
      <c r="D1555" s="1">
        <v>326255827.08999997</v>
      </c>
      <c r="E1555" s="1">
        <f>+C1555-D1555</f>
        <v>0</v>
      </c>
      <c r="F1555" s="61"/>
      <c r="G1555" s="49"/>
    </row>
    <row r="1556" spans="1:11" ht="15" x14ac:dyDescent="0.3">
      <c r="B1556" s="1" t="s">
        <v>1</v>
      </c>
      <c r="C1556" s="1">
        <v>163119099.41</v>
      </c>
      <c r="D1556" s="1">
        <v>163119099.41</v>
      </c>
      <c r="E1556" s="1">
        <f>+C1556-D1556</f>
        <v>0</v>
      </c>
      <c r="F1556" s="61"/>
      <c r="G1556" s="1">
        <f>+E1555/2</f>
        <v>0</v>
      </c>
    </row>
    <row r="1557" spans="1:11" x14ac:dyDescent="0.2">
      <c r="B1557" s="1" t="s">
        <v>2</v>
      </c>
      <c r="C1557" s="1">
        <v>138274886.28999999</v>
      </c>
      <c r="D1557" s="1">
        <v>138274886.28999999</v>
      </c>
      <c r="E1557" s="1">
        <f>+C1557-D1557</f>
        <v>0</v>
      </c>
      <c r="F1557" s="49"/>
      <c r="G1557" s="58"/>
      <c r="H1557" s="105"/>
    </row>
    <row r="1558" spans="1:11" ht="15" x14ac:dyDescent="0.3">
      <c r="B1558" s="1" t="s">
        <v>3</v>
      </c>
      <c r="C1558" s="1">
        <v>1796613.65</v>
      </c>
      <c r="D1558" s="1">
        <v>1796613.65</v>
      </c>
      <c r="E1558" s="1">
        <f>+C1558-D1558</f>
        <v>0</v>
      </c>
      <c r="F1558" s="61"/>
      <c r="G1558" s="49"/>
    </row>
    <row r="1559" spans="1:11" x14ac:dyDescent="0.2">
      <c r="F1559" s="49"/>
    </row>
    <row r="1560" spans="1:11" x14ac:dyDescent="0.2">
      <c r="B1560" s="1" t="s">
        <v>152</v>
      </c>
      <c r="C1560" s="54">
        <f>C1555</f>
        <v>326255827.08999997</v>
      </c>
      <c r="E1560" s="16" t="s">
        <v>166</v>
      </c>
      <c r="G1560" s="58"/>
    </row>
    <row r="1561" spans="1:11" x14ac:dyDescent="0.2">
      <c r="B1561" s="1" t="s">
        <v>153</v>
      </c>
      <c r="C1561" s="54">
        <v>7387069808.9300003</v>
      </c>
      <c r="E1561" s="1">
        <f>C1555</f>
        <v>326255827.08999997</v>
      </c>
      <c r="F1561" s="1" t="s">
        <v>0</v>
      </c>
    </row>
    <row r="1562" spans="1:11" x14ac:dyDescent="0.2">
      <c r="B1562" s="1" t="s">
        <v>154</v>
      </c>
      <c r="C1562" s="53">
        <f>SUM(C1560:C1561)</f>
        <v>7713325636.0200005</v>
      </c>
      <c r="E1562" s="1">
        <v>-6.6</v>
      </c>
      <c r="F1562" s="1" t="s">
        <v>170</v>
      </c>
    </row>
    <row r="1563" spans="1:11" x14ac:dyDescent="0.2">
      <c r="B1563" s="1" t="s">
        <v>155</v>
      </c>
      <c r="C1563" s="54">
        <v>7713325636.0200005</v>
      </c>
      <c r="E1563" s="1">
        <v>-12221469.199999999</v>
      </c>
      <c r="F1563" s="1" t="s">
        <v>133</v>
      </c>
    </row>
    <row r="1564" spans="1:11" x14ac:dyDescent="0.2">
      <c r="C1564" s="42">
        <f>+C1562-C1563</f>
        <v>0</v>
      </c>
      <c r="D1564" s="1" t="s">
        <v>156</v>
      </c>
      <c r="E1564" s="1">
        <v>-10590151.58</v>
      </c>
      <c r="F1564" s="1" t="s">
        <v>169</v>
      </c>
    </row>
    <row r="1565" spans="1:11" x14ac:dyDescent="0.2">
      <c r="E1565" s="1">
        <v>0</v>
      </c>
      <c r="F1565" s="1" t="s">
        <v>172</v>
      </c>
    </row>
    <row r="1566" spans="1:11" x14ac:dyDescent="0.2">
      <c r="C1566" s="1">
        <f>+C1564+C1565</f>
        <v>0</v>
      </c>
      <c r="E1566" s="3">
        <f>SUM(E1561:E1565)</f>
        <v>303444199.70999998</v>
      </c>
      <c r="G1566" s="1">
        <f>+G1564+G1565</f>
        <v>0</v>
      </c>
    </row>
    <row r="1567" spans="1:11" x14ac:dyDescent="0.2">
      <c r="E1567" s="1">
        <v>303444199.70999998</v>
      </c>
      <c r="F1567" s="1" t="s">
        <v>161</v>
      </c>
    </row>
    <row r="1568" spans="1:11" x14ac:dyDescent="0.2">
      <c r="E1568" s="1">
        <f>E1566-E1567</f>
        <v>0</v>
      </c>
      <c r="F1568" s="1" t="s">
        <v>6</v>
      </c>
    </row>
    <row r="1569" spans="1:11" x14ac:dyDescent="0.2">
      <c r="E1569" s="1">
        <v>0</v>
      </c>
      <c r="F1569" s="1" t="s">
        <v>171</v>
      </c>
    </row>
    <row r="1570" spans="1:11" x14ac:dyDescent="0.2">
      <c r="E1570" s="46">
        <f>+E1568-E1569</f>
        <v>0</v>
      </c>
      <c r="F1570" s="46" t="s">
        <v>6</v>
      </c>
    </row>
    <row r="1572" spans="1:11" s="20" customFormat="1" x14ac:dyDescent="0.2">
      <c r="A1572" s="21"/>
      <c r="B1572" s="63">
        <v>40632</v>
      </c>
      <c r="C1572" s="21" t="s">
        <v>4</v>
      </c>
      <c r="D1572" s="21" t="s">
        <v>5</v>
      </c>
      <c r="E1572" s="21" t="s">
        <v>6</v>
      </c>
      <c r="F1572" s="38"/>
      <c r="G1572" s="38"/>
      <c r="H1572" s="103"/>
      <c r="I1572" s="64"/>
      <c r="J1572" s="21"/>
      <c r="K1572" s="21"/>
    </row>
    <row r="1573" spans="1:11" ht="15" x14ac:dyDescent="0.3">
      <c r="B1573" s="1" t="s">
        <v>0</v>
      </c>
      <c r="C1573" s="1">
        <v>402646213.10000002</v>
      </c>
      <c r="D1573" s="1">
        <v>400749638.13999999</v>
      </c>
      <c r="E1573" s="1">
        <f>+C1573-D1573</f>
        <v>1896574.9600000381</v>
      </c>
      <c r="F1573" s="61"/>
      <c r="G1573" s="49"/>
    </row>
    <row r="1574" spans="1:11" ht="15" x14ac:dyDescent="0.3">
      <c r="B1574" s="1" t="s">
        <v>1</v>
      </c>
      <c r="C1574" s="1">
        <v>163782073.58000001</v>
      </c>
      <c r="D1574" s="1">
        <v>163782073.58000001</v>
      </c>
      <c r="E1574" s="1">
        <f>+C1574-D1574</f>
        <v>0</v>
      </c>
      <c r="F1574" s="61"/>
      <c r="G1574" s="1">
        <f>+E1573/2</f>
        <v>948287.48000001907</v>
      </c>
    </row>
    <row r="1575" spans="1:11" x14ac:dyDescent="0.2">
      <c r="B1575" s="1" t="s">
        <v>2</v>
      </c>
      <c r="C1575" s="1">
        <v>166084688.97999999</v>
      </c>
      <c r="D1575" s="1">
        <v>164188114.02000001</v>
      </c>
      <c r="E1575" s="1">
        <f>+C1575-D1575</f>
        <v>1896574.9599999785</v>
      </c>
      <c r="F1575" s="49">
        <f>+E1586-E1575</f>
        <v>-1896574.9599999785</v>
      </c>
      <c r="G1575" s="58"/>
      <c r="H1575" s="105"/>
    </row>
    <row r="1576" spans="1:11" ht="15" x14ac:dyDescent="0.3">
      <c r="B1576" s="1" t="s">
        <v>3</v>
      </c>
      <c r="C1576" s="1">
        <v>3339835.67</v>
      </c>
      <c r="D1576" s="1">
        <v>3339835.67</v>
      </c>
      <c r="E1576" s="1">
        <f>+C1576-D1576</f>
        <v>0</v>
      </c>
      <c r="F1576" s="61"/>
      <c r="G1576" s="49"/>
    </row>
    <row r="1577" spans="1:11" x14ac:dyDescent="0.2">
      <c r="F1577" s="49"/>
    </row>
    <row r="1578" spans="1:11" x14ac:dyDescent="0.2">
      <c r="B1578" s="1" t="s">
        <v>152</v>
      </c>
      <c r="C1578" s="54">
        <f>C1573</f>
        <v>402646213.10000002</v>
      </c>
      <c r="E1578" s="16" t="s">
        <v>166</v>
      </c>
      <c r="G1578" s="58"/>
    </row>
    <row r="1579" spans="1:11" x14ac:dyDescent="0.2">
      <c r="B1579" s="1" t="s">
        <v>153</v>
      </c>
      <c r="C1579" s="54">
        <v>7387069808.9300003</v>
      </c>
      <c r="E1579" s="1">
        <f>C1573</f>
        <v>402646213.10000002</v>
      </c>
      <c r="F1579" s="1" t="s">
        <v>0</v>
      </c>
    </row>
    <row r="1580" spans="1:11" x14ac:dyDescent="0.2">
      <c r="B1580" s="1" t="s">
        <v>154</v>
      </c>
      <c r="C1580" s="53">
        <f>SUM(C1578:C1579)</f>
        <v>7789716022.0300007</v>
      </c>
      <c r="E1580" s="1">
        <v>-6.6</v>
      </c>
      <c r="F1580" s="1" t="s">
        <v>170</v>
      </c>
    </row>
    <row r="1581" spans="1:11" x14ac:dyDescent="0.2">
      <c r="B1581" s="1" t="s">
        <v>155</v>
      </c>
      <c r="C1581" s="54">
        <v>7789716022.0299997</v>
      </c>
      <c r="E1581" s="1">
        <v>-15237981.85</v>
      </c>
      <c r="F1581" s="1" t="s">
        <v>133</v>
      </c>
    </row>
    <row r="1582" spans="1:11" x14ac:dyDescent="0.2">
      <c r="C1582" s="42">
        <f>+C1580-C1581</f>
        <v>0</v>
      </c>
      <c r="D1582" s="1" t="s">
        <v>156</v>
      </c>
      <c r="E1582" s="1">
        <v>-10590151.58</v>
      </c>
      <c r="F1582" s="1" t="s">
        <v>169</v>
      </c>
    </row>
    <row r="1583" spans="1:11" x14ac:dyDescent="0.2">
      <c r="E1583" s="1">
        <v>0</v>
      </c>
      <c r="F1583" s="1" t="s">
        <v>172</v>
      </c>
    </row>
    <row r="1584" spans="1:11" x14ac:dyDescent="0.2">
      <c r="C1584" s="1">
        <f>+C1582+C1583</f>
        <v>0</v>
      </c>
      <c r="E1584" s="3">
        <f>SUM(E1579:E1583)</f>
        <v>376818073.06999999</v>
      </c>
      <c r="G1584" s="1">
        <f>+G1582+G1583</f>
        <v>0</v>
      </c>
    </row>
    <row r="1585" spans="1:11" x14ac:dyDescent="0.2">
      <c r="E1585" s="1">
        <v>376818073.06999999</v>
      </c>
      <c r="F1585" s="1" t="s">
        <v>161</v>
      </c>
    </row>
    <row r="1586" spans="1:11" x14ac:dyDescent="0.2">
      <c r="E1586" s="1">
        <f>E1584-E1585</f>
        <v>0</v>
      </c>
      <c r="F1586" s="1" t="s">
        <v>6</v>
      </c>
    </row>
    <row r="1587" spans="1:11" x14ac:dyDescent="0.2">
      <c r="E1587" s="1">
        <v>0</v>
      </c>
      <c r="F1587" s="1" t="s">
        <v>171</v>
      </c>
    </row>
    <row r="1588" spans="1:11" x14ac:dyDescent="0.2">
      <c r="E1588" s="46">
        <f>+E1586-E1587</f>
        <v>0</v>
      </c>
      <c r="F1588" s="46" t="s">
        <v>6</v>
      </c>
    </row>
    <row r="1591" spans="1:11" s="20" customFormat="1" x14ac:dyDescent="0.2">
      <c r="A1591" s="21"/>
      <c r="B1591" s="63">
        <v>40633</v>
      </c>
      <c r="C1591" s="21" t="s">
        <v>4</v>
      </c>
      <c r="D1591" s="21" t="s">
        <v>5</v>
      </c>
      <c r="E1591" s="21" t="s">
        <v>6</v>
      </c>
      <c r="F1591" s="38"/>
      <c r="G1591" s="38"/>
      <c r="H1591" s="103"/>
      <c r="I1591" s="64"/>
      <c r="J1591" s="21"/>
      <c r="K1591" s="21"/>
    </row>
    <row r="1592" spans="1:11" ht="15" x14ac:dyDescent="0.3">
      <c r="B1592" s="1" t="s">
        <v>0</v>
      </c>
      <c r="C1592" s="1">
        <v>342968593.22000003</v>
      </c>
      <c r="D1592" s="1">
        <v>341561172.77999997</v>
      </c>
      <c r="E1592" s="1">
        <f>+C1592-D1592</f>
        <v>1407420.4400000572</v>
      </c>
      <c r="F1592" s="61"/>
      <c r="G1592" s="49"/>
    </row>
    <row r="1593" spans="1:11" ht="15" x14ac:dyDescent="0.3">
      <c r="B1593" s="1" t="s">
        <v>1</v>
      </c>
      <c r="C1593" s="1">
        <v>163902788.05000001</v>
      </c>
      <c r="D1593" s="1">
        <v>163902788.05000001</v>
      </c>
      <c r="E1593" s="1">
        <f>+C1593-D1593</f>
        <v>0</v>
      </c>
      <c r="F1593" s="61"/>
      <c r="G1593" s="1">
        <f>+E1592/2</f>
        <v>703710.22000002861</v>
      </c>
    </row>
    <row r="1594" spans="1:11" x14ac:dyDescent="0.2">
      <c r="B1594" s="1" t="s">
        <v>2</v>
      </c>
      <c r="C1594" s="1">
        <v>84976241.75</v>
      </c>
      <c r="D1594" s="1">
        <v>83568821.310000002</v>
      </c>
      <c r="E1594" s="1">
        <f>+C1594-D1594</f>
        <v>1407420.4399999976</v>
      </c>
      <c r="F1594" s="49">
        <f>+E1605-E1594</f>
        <v>-1407420.4399999976</v>
      </c>
      <c r="G1594" s="58"/>
      <c r="H1594" s="105"/>
    </row>
    <row r="1595" spans="1:11" ht="15" x14ac:dyDescent="0.3">
      <c r="B1595" s="1" t="s">
        <v>3</v>
      </c>
      <c r="C1595" s="1">
        <v>5713027.2300000004</v>
      </c>
      <c r="D1595" s="1">
        <v>5713027.2300000004</v>
      </c>
      <c r="E1595" s="1">
        <f>+C1595-D1595</f>
        <v>0</v>
      </c>
      <c r="F1595" s="61"/>
      <c r="G1595" s="49"/>
    </row>
    <row r="1596" spans="1:11" x14ac:dyDescent="0.2">
      <c r="F1596" s="49"/>
    </row>
    <row r="1597" spans="1:11" x14ac:dyDescent="0.2">
      <c r="B1597" s="1" t="s">
        <v>152</v>
      </c>
      <c r="C1597" s="54">
        <f>C1592</f>
        <v>342968593.22000003</v>
      </c>
      <c r="E1597" s="16" t="s">
        <v>166</v>
      </c>
      <c r="G1597" s="58"/>
    </row>
    <row r="1598" spans="1:11" x14ac:dyDescent="0.2">
      <c r="B1598" s="1" t="s">
        <v>153</v>
      </c>
      <c r="C1598" s="54">
        <v>7388368135.8299999</v>
      </c>
      <c r="E1598" s="1">
        <f>C1592</f>
        <v>342968593.22000003</v>
      </c>
      <c r="F1598" s="1" t="s">
        <v>0</v>
      </c>
    </row>
    <row r="1599" spans="1:11" x14ac:dyDescent="0.2">
      <c r="B1599" s="1" t="s">
        <v>154</v>
      </c>
      <c r="C1599" s="53">
        <f>SUM(C1597:C1598)</f>
        <v>7731336729.0500002</v>
      </c>
      <c r="E1599" s="1">
        <v>-6.6</v>
      </c>
      <c r="F1599" s="1" t="s">
        <v>170</v>
      </c>
    </row>
    <row r="1600" spans="1:11" x14ac:dyDescent="0.2">
      <c r="B1600" s="1" t="s">
        <v>155</v>
      </c>
      <c r="C1600" s="54">
        <v>7731336729.0500002</v>
      </c>
      <c r="E1600" s="1">
        <v>-15237981.85</v>
      </c>
      <c r="F1600" s="1" t="s">
        <v>133</v>
      </c>
    </row>
    <row r="1601" spans="1:11" x14ac:dyDescent="0.2">
      <c r="C1601" s="42">
        <f>+C1599-C1600</f>
        <v>0</v>
      </c>
      <c r="D1601" s="1" t="s">
        <v>156</v>
      </c>
      <c r="E1601" s="1">
        <v>-10590151.58</v>
      </c>
      <c r="F1601" s="1" t="s">
        <v>169</v>
      </c>
    </row>
    <row r="1602" spans="1:11" x14ac:dyDescent="0.2">
      <c r="E1602" s="1">
        <v>0</v>
      </c>
      <c r="F1602" s="1" t="s">
        <v>172</v>
      </c>
    </row>
    <row r="1603" spans="1:11" x14ac:dyDescent="0.2">
      <c r="C1603" s="1">
        <f>+C1601+C1602</f>
        <v>0</v>
      </c>
      <c r="E1603" s="3">
        <f>SUM(E1598:E1602)</f>
        <v>317140453.19</v>
      </c>
      <c r="G1603" s="1">
        <f>+G1601+G1602</f>
        <v>0</v>
      </c>
    </row>
    <row r="1604" spans="1:11" x14ac:dyDescent="0.2">
      <c r="E1604" s="1">
        <v>317140453.19</v>
      </c>
      <c r="F1604" s="1" t="s">
        <v>161</v>
      </c>
    </row>
    <row r="1605" spans="1:11" x14ac:dyDescent="0.2">
      <c r="E1605" s="1">
        <f>E1603-E1604</f>
        <v>0</v>
      </c>
      <c r="F1605" s="1" t="s">
        <v>6</v>
      </c>
    </row>
    <row r="1606" spans="1:11" x14ac:dyDescent="0.2">
      <c r="E1606" s="1">
        <v>0</v>
      </c>
      <c r="F1606" s="1" t="s">
        <v>171</v>
      </c>
    </row>
    <row r="1607" spans="1:11" x14ac:dyDescent="0.2">
      <c r="E1607" s="46">
        <f>+E1605-E1606</f>
        <v>0</v>
      </c>
      <c r="F1607" s="46" t="s">
        <v>6</v>
      </c>
    </row>
    <row r="1610" spans="1:11" s="20" customFormat="1" x14ac:dyDescent="0.2">
      <c r="A1610" s="21"/>
      <c r="B1610" s="63">
        <v>40640</v>
      </c>
      <c r="C1610" s="21" t="s">
        <v>4</v>
      </c>
      <c r="D1610" s="21" t="s">
        <v>5</v>
      </c>
      <c r="E1610" s="21" t="s">
        <v>6</v>
      </c>
      <c r="F1610" s="38"/>
      <c r="G1610" s="38"/>
      <c r="H1610" s="103"/>
      <c r="I1610" s="64"/>
      <c r="J1610" s="21"/>
      <c r="K1610" s="21"/>
    </row>
    <row r="1611" spans="1:11" ht="15" x14ac:dyDescent="0.3">
      <c r="B1611" s="1" t="s">
        <v>0</v>
      </c>
      <c r="C1611" s="1">
        <v>2156097586.4200001</v>
      </c>
      <c r="D1611" s="1">
        <v>2156097586.4200001</v>
      </c>
      <c r="E1611" s="1">
        <f>+C1611-D1611</f>
        <v>0</v>
      </c>
      <c r="F1611" s="61"/>
      <c r="G1611" s="49"/>
    </row>
    <row r="1612" spans="1:11" ht="15" x14ac:dyDescent="0.3">
      <c r="B1612" s="1" t="s">
        <v>1</v>
      </c>
      <c r="C1612" s="1">
        <v>186924073.37</v>
      </c>
      <c r="D1612" s="1">
        <v>186924073.37</v>
      </c>
      <c r="E1612" s="1">
        <f>+C1612-D1612</f>
        <v>0</v>
      </c>
      <c r="F1612" s="61"/>
      <c r="G1612" s="1">
        <f>+E1611/2</f>
        <v>0</v>
      </c>
    </row>
    <row r="1613" spans="1:11" x14ac:dyDescent="0.2">
      <c r="B1613" s="1" t="s">
        <v>2</v>
      </c>
      <c r="C1613" s="1">
        <v>1761734983.55</v>
      </c>
      <c r="D1613" s="1">
        <v>1761734983.55</v>
      </c>
      <c r="E1613" s="1">
        <f>+C1613-D1613</f>
        <v>0</v>
      </c>
      <c r="F1613" s="49">
        <f>+E1624-E1613</f>
        <v>0</v>
      </c>
      <c r="G1613" s="58"/>
      <c r="H1613" s="105"/>
    </row>
    <row r="1614" spans="1:11" ht="15" x14ac:dyDescent="0.3">
      <c r="B1614" s="1" t="s">
        <v>3</v>
      </c>
      <c r="C1614" s="1">
        <v>153712645.59</v>
      </c>
      <c r="D1614" s="1">
        <v>153712645.59</v>
      </c>
      <c r="E1614" s="1">
        <f>+C1614-D1614</f>
        <v>0</v>
      </c>
      <c r="F1614" s="61"/>
      <c r="G1614" s="49"/>
    </row>
    <row r="1615" spans="1:11" x14ac:dyDescent="0.2">
      <c r="F1615" s="49"/>
    </row>
    <row r="1616" spans="1:11" x14ac:dyDescent="0.2">
      <c r="B1616" s="1" t="s">
        <v>152</v>
      </c>
      <c r="C1616" s="54">
        <f>C1611</f>
        <v>2156097586.4200001</v>
      </c>
      <c r="E1616" s="16" t="s">
        <v>166</v>
      </c>
      <c r="G1616" s="58"/>
    </row>
    <row r="1617" spans="1:11" x14ac:dyDescent="0.2">
      <c r="B1617" s="1" t="s">
        <v>153</v>
      </c>
      <c r="C1617" s="54">
        <v>7428518093.2299995</v>
      </c>
      <c r="E1617" s="1">
        <f>C1611</f>
        <v>2156097586.4200001</v>
      </c>
      <c r="F1617" s="1" t="s">
        <v>0</v>
      </c>
    </row>
    <row r="1618" spans="1:11" x14ac:dyDescent="0.2">
      <c r="B1618" s="1" t="s">
        <v>154</v>
      </c>
      <c r="C1618" s="53">
        <f>SUM(C1616:C1617)</f>
        <v>9584615679.6499996</v>
      </c>
      <c r="E1618" s="1">
        <v>-6.6</v>
      </c>
      <c r="F1618" s="1" t="s">
        <v>170</v>
      </c>
    </row>
    <row r="1619" spans="1:11" x14ac:dyDescent="0.2">
      <c r="B1619" s="1" t="s">
        <v>155</v>
      </c>
      <c r="C1619" s="54">
        <v>9584615679.6499996</v>
      </c>
      <c r="E1619" s="1">
        <v>-15237981.85</v>
      </c>
      <c r="F1619" s="1" t="s">
        <v>133</v>
      </c>
    </row>
    <row r="1620" spans="1:11" x14ac:dyDescent="0.2">
      <c r="C1620" s="42">
        <f>+C1618-C1619</f>
        <v>0</v>
      </c>
      <c r="D1620" s="1" t="s">
        <v>156</v>
      </c>
      <c r="E1620" s="1">
        <v>-10590151.58</v>
      </c>
      <c r="F1620" s="1" t="s">
        <v>169</v>
      </c>
    </row>
    <row r="1621" spans="1:11" x14ac:dyDescent="0.2">
      <c r="E1621" s="1">
        <v>0</v>
      </c>
      <c r="F1621" s="1" t="s">
        <v>172</v>
      </c>
    </row>
    <row r="1622" spans="1:11" x14ac:dyDescent="0.2">
      <c r="C1622" s="1">
        <f>+C1620+C1621</f>
        <v>0</v>
      </c>
      <c r="E1622" s="3">
        <f>SUM(E1617:E1621)</f>
        <v>2130269446.3900003</v>
      </c>
      <c r="G1622" s="1">
        <f>+G1620+G1621</f>
        <v>0</v>
      </c>
    </row>
    <row r="1623" spans="1:11" x14ac:dyDescent="0.2">
      <c r="E1623" s="1">
        <v>2130269446.3900001</v>
      </c>
      <c r="F1623" s="1" t="s">
        <v>161</v>
      </c>
    </row>
    <row r="1624" spans="1:11" x14ac:dyDescent="0.2">
      <c r="E1624" s="1">
        <f>E1622-E1623</f>
        <v>0</v>
      </c>
      <c r="F1624" s="1" t="s">
        <v>6</v>
      </c>
    </row>
    <row r="1625" spans="1:11" x14ac:dyDescent="0.2">
      <c r="E1625" s="1">
        <v>0</v>
      </c>
      <c r="F1625" s="1" t="s">
        <v>171</v>
      </c>
    </row>
    <row r="1626" spans="1:11" x14ac:dyDescent="0.2">
      <c r="E1626" s="46">
        <f>+E1624-E1625</f>
        <v>0</v>
      </c>
      <c r="F1626" s="46" t="s">
        <v>6</v>
      </c>
    </row>
    <row r="1628" spans="1:11" s="20" customFormat="1" x14ac:dyDescent="0.2">
      <c r="A1628" s="21"/>
      <c r="B1628" s="63">
        <v>40645</v>
      </c>
      <c r="C1628" s="21" t="s">
        <v>4</v>
      </c>
      <c r="D1628" s="21" t="s">
        <v>5</v>
      </c>
      <c r="E1628" s="21" t="s">
        <v>6</v>
      </c>
      <c r="F1628" s="38"/>
      <c r="G1628" s="38"/>
      <c r="H1628" s="103"/>
      <c r="I1628" s="64"/>
      <c r="J1628" s="21"/>
      <c r="K1628" s="21"/>
    </row>
    <row r="1629" spans="1:11" ht="15" x14ac:dyDescent="0.3">
      <c r="B1629" s="1" t="s">
        <v>0</v>
      </c>
      <c r="C1629" s="1">
        <v>1991836030.53</v>
      </c>
      <c r="D1629" s="1">
        <v>1991836030.53</v>
      </c>
      <c r="E1629" s="1">
        <f>+C1629-D1629</f>
        <v>0</v>
      </c>
      <c r="F1629" s="61"/>
      <c r="G1629" s="49"/>
    </row>
    <row r="1630" spans="1:11" ht="15" x14ac:dyDescent="0.3">
      <c r="B1630" s="1" t="s">
        <v>1</v>
      </c>
      <c r="C1630" s="1">
        <v>170739603.19</v>
      </c>
      <c r="D1630" s="1">
        <v>170739603.19</v>
      </c>
      <c r="E1630" s="1">
        <f>+C1630-D1630</f>
        <v>0</v>
      </c>
      <c r="F1630" s="61"/>
      <c r="G1630" s="1">
        <f>+E1629/2</f>
        <v>0</v>
      </c>
    </row>
    <row r="1631" spans="1:11" x14ac:dyDescent="0.2">
      <c r="B1631" s="1" t="s">
        <v>2</v>
      </c>
      <c r="C1631" s="1">
        <v>1796837396.1400001</v>
      </c>
      <c r="D1631" s="1">
        <v>1796837396.1400001</v>
      </c>
      <c r="E1631" s="1">
        <f>+C1631-D1631</f>
        <v>0</v>
      </c>
      <c r="F1631" s="49">
        <f>+E1642-E1631</f>
        <v>0</v>
      </c>
      <c r="G1631" s="58"/>
      <c r="H1631" s="105"/>
    </row>
    <row r="1632" spans="1:11" ht="15" x14ac:dyDescent="0.3">
      <c r="B1632" s="1" t="s">
        <v>3</v>
      </c>
      <c r="C1632" s="1">
        <v>817283.8</v>
      </c>
      <c r="D1632" s="1">
        <v>817283.8</v>
      </c>
      <c r="E1632" s="1">
        <f>+C1632-D1632</f>
        <v>0</v>
      </c>
      <c r="F1632" s="61"/>
      <c r="G1632" s="49"/>
    </row>
    <row r="1633" spans="1:11" x14ac:dyDescent="0.2">
      <c r="F1633" s="49"/>
    </row>
    <row r="1634" spans="1:11" x14ac:dyDescent="0.2">
      <c r="B1634" s="1" t="s">
        <v>152</v>
      </c>
      <c r="C1634" s="54">
        <f>C1629</f>
        <v>1991836030.53</v>
      </c>
      <c r="E1634" s="16" t="s">
        <v>166</v>
      </c>
      <c r="G1634" s="58"/>
    </row>
    <row r="1635" spans="1:11" x14ac:dyDescent="0.2">
      <c r="B1635" s="1" t="s">
        <v>153</v>
      </c>
      <c r="C1635" s="54">
        <v>7428518093.2299995</v>
      </c>
      <c r="E1635" s="1">
        <f>C1629</f>
        <v>1991836030.53</v>
      </c>
      <c r="F1635" s="1" t="s">
        <v>0</v>
      </c>
    </row>
    <row r="1636" spans="1:11" x14ac:dyDescent="0.2">
      <c r="B1636" s="1" t="s">
        <v>154</v>
      </c>
      <c r="C1636" s="53">
        <f>SUM(C1634:C1635)</f>
        <v>9420354123.7600002</v>
      </c>
      <c r="E1636" s="1">
        <v>-6.6</v>
      </c>
      <c r="F1636" s="1" t="s">
        <v>170</v>
      </c>
    </row>
    <row r="1637" spans="1:11" x14ac:dyDescent="0.2">
      <c r="B1637" s="1" t="s">
        <v>155</v>
      </c>
      <c r="C1637" s="54">
        <v>9420354123.7600002</v>
      </c>
      <c r="E1637" s="1">
        <v>-15237981.85</v>
      </c>
      <c r="F1637" s="1" t="s">
        <v>133</v>
      </c>
    </row>
    <row r="1638" spans="1:11" x14ac:dyDescent="0.2">
      <c r="C1638" s="42">
        <f>+C1636-C1637</f>
        <v>0</v>
      </c>
      <c r="D1638" s="1" t="s">
        <v>156</v>
      </c>
      <c r="E1638" s="1">
        <v>-10590151.58</v>
      </c>
      <c r="F1638" s="1" t="s">
        <v>169</v>
      </c>
    </row>
    <row r="1639" spans="1:11" x14ac:dyDescent="0.2">
      <c r="E1639" s="1">
        <v>-324050</v>
      </c>
      <c r="F1639" s="1" t="s">
        <v>172</v>
      </c>
    </row>
    <row r="1640" spans="1:11" x14ac:dyDescent="0.2">
      <c r="C1640" s="1">
        <f>+C1638+C1639</f>
        <v>0</v>
      </c>
      <c r="E1640" s="3">
        <f>SUM(E1635:E1639)</f>
        <v>1965683840.5000002</v>
      </c>
      <c r="G1640" s="1">
        <f>+G1638+G1639</f>
        <v>0</v>
      </c>
    </row>
    <row r="1641" spans="1:11" x14ac:dyDescent="0.2">
      <c r="E1641" s="1">
        <v>1965683840.5</v>
      </c>
      <c r="F1641" s="1" t="s">
        <v>161</v>
      </c>
    </row>
    <row r="1642" spans="1:11" x14ac:dyDescent="0.2">
      <c r="E1642" s="1">
        <f>E1640-E1641</f>
        <v>0</v>
      </c>
      <c r="F1642" s="1" t="s">
        <v>6</v>
      </c>
    </row>
    <row r="1643" spans="1:11" x14ac:dyDescent="0.2">
      <c r="E1643" s="1">
        <v>0</v>
      </c>
      <c r="F1643" s="1" t="s">
        <v>171</v>
      </c>
    </row>
    <row r="1644" spans="1:11" x14ac:dyDescent="0.2">
      <c r="E1644" s="46">
        <f>+E1642-E1643</f>
        <v>0</v>
      </c>
      <c r="F1644" s="46" t="s">
        <v>6</v>
      </c>
    </row>
    <row r="1646" spans="1:11" s="20" customFormat="1" x14ac:dyDescent="0.2">
      <c r="A1646" s="21"/>
      <c r="B1646" s="63">
        <v>40648</v>
      </c>
      <c r="C1646" s="21" t="s">
        <v>4</v>
      </c>
      <c r="D1646" s="21" t="s">
        <v>5</v>
      </c>
      <c r="E1646" s="21" t="s">
        <v>6</v>
      </c>
      <c r="F1646" s="38"/>
      <c r="G1646" s="38"/>
      <c r="H1646" s="103"/>
      <c r="I1646" s="64"/>
      <c r="J1646" s="21"/>
      <c r="K1646" s="21"/>
    </row>
    <row r="1647" spans="1:11" ht="15" x14ac:dyDescent="0.3">
      <c r="B1647" s="1" t="s">
        <v>0</v>
      </c>
      <c r="C1647" s="1">
        <v>261766372.09</v>
      </c>
      <c r="D1647" s="1">
        <v>261766372.09</v>
      </c>
      <c r="E1647" s="1">
        <f>+C1647-D1647</f>
        <v>0</v>
      </c>
      <c r="F1647" s="61"/>
      <c r="G1647" s="49"/>
    </row>
    <row r="1648" spans="1:11" ht="15" x14ac:dyDescent="0.3">
      <c r="B1648" s="1" t="s">
        <v>1</v>
      </c>
      <c r="C1648" s="1">
        <v>171472014.94</v>
      </c>
      <c r="D1648" s="1">
        <v>171472014.94</v>
      </c>
      <c r="E1648" s="1">
        <f>+C1648-D1648</f>
        <v>0</v>
      </c>
      <c r="F1648" s="61"/>
      <c r="G1648" s="1">
        <f>+E1647/2</f>
        <v>0</v>
      </c>
    </row>
    <row r="1649" spans="1:11" x14ac:dyDescent="0.2">
      <c r="B1649" s="1" t="s">
        <v>2</v>
      </c>
      <c r="C1649" s="1">
        <v>72673533.799999997</v>
      </c>
      <c r="D1649" s="1">
        <v>72673533.799999997</v>
      </c>
      <c r="E1649" s="1">
        <f>+C1649-D1649</f>
        <v>0</v>
      </c>
      <c r="F1649" s="49"/>
      <c r="G1649" s="58"/>
      <c r="H1649" s="105"/>
    </row>
    <row r="1650" spans="1:11" ht="15" x14ac:dyDescent="0.3">
      <c r="B1650" s="1" t="s">
        <v>3</v>
      </c>
      <c r="C1650" s="1">
        <v>2244269.65</v>
      </c>
      <c r="D1650" s="1">
        <v>2244269.65</v>
      </c>
      <c r="E1650" s="1">
        <f>+C1650-D1650</f>
        <v>0</v>
      </c>
      <c r="F1650" s="61"/>
      <c r="G1650" s="49"/>
    </row>
    <row r="1651" spans="1:11" x14ac:dyDescent="0.2">
      <c r="F1651" s="49"/>
    </row>
    <row r="1652" spans="1:11" x14ac:dyDescent="0.2">
      <c r="B1652" s="1" t="s">
        <v>152</v>
      </c>
      <c r="C1652" s="54">
        <f>C1647</f>
        <v>261766372.09</v>
      </c>
      <c r="E1652" s="16" t="s">
        <v>166</v>
      </c>
      <c r="G1652" s="58"/>
    </row>
    <row r="1653" spans="1:11" x14ac:dyDescent="0.2">
      <c r="B1653" s="1" t="s">
        <v>153</v>
      </c>
      <c r="C1653" s="54">
        <v>7428518093.2299995</v>
      </c>
      <c r="E1653" s="1">
        <f>C1647</f>
        <v>261766372.09</v>
      </c>
      <c r="F1653" s="1" t="s">
        <v>0</v>
      </c>
    </row>
    <row r="1654" spans="1:11" x14ac:dyDescent="0.2">
      <c r="B1654" s="1" t="s">
        <v>154</v>
      </c>
      <c r="C1654" s="53">
        <f>SUM(C1652:C1653)</f>
        <v>7690284465.3199997</v>
      </c>
      <c r="E1654" s="1">
        <v>-6.6</v>
      </c>
      <c r="F1654" s="1" t="s">
        <v>170</v>
      </c>
    </row>
    <row r="1655" spans="1:11" x14ac:dyDescent="0.2">
      <c r="B1655" s="1" t="s">
        <v>155</v>
      </c>
      <c r="C1655" s="54">
        <v>7690284465.3199997</v>
      </c>
      <c r="E1655" s="1">
        <v>-15237981.85</v>
      </c>
      <c r="F1655" s="1" t="s">
        <v>133</v>
      </c>
    </row>
    <row r="1656" spans="1:11" x14ac:dyDescent="0.2">
      <c r="C1656" s="42">
        <f>+C1654-C1655</f>
        <v>0</v>
      </c>
      <c r="D1656" s="1" t="s">
        <v>156</v>
      </c>
      <c r="E1656" s="1">
        <v>-10590151.58</v>
      </c>
      <c r="F1656" s="1" t="s">
        <v>169</v>
      </c>
    </row>
    <row r="1657" spans="1:11" x14ac:dyDescent="0.2">
      <c r="E1657" s="1">
        <v>-324050</v>
      </c>
      <c r="F1657" s="1" t="s">
        <v>172</v>
      </c>
    </row>
    <row r="1658" spans="1:11" x14ac:dyDescent="0.2">
      <c r="C1658" s="1">
        <f>+C1656+C1657</f>
        <v>0</v>
      </c>
      <c r="E1658" s="3">
        <f>SUM(E1653:E1657)</f>
        <v>235614182.06</v>
      </c>
      <c r="G1658" s="1">
        <f>+G1656+G1657</f>
        <v>0</v>
      </c>
    </row>
    <row r="1659" spans="1:11" x14ac:dyDescent="0.2">
      <c r="E1659" s="1">
        <v>235614182.06</v>
      </c>
      <c r="F1659" s="1" t="s">
        <v>161</v>
      </c>
    </row>
    <row r="1660" spans="1:11" x14ac:dyDescent="0.2">
      <c r="E1660" s="1">
        <f>E1658-E1659</f>
        <v>0</v>
      </c>
      <c r="F1660" s="1" t="s">
        <v>6</v>
      </c>
    </row>
    <row r="1661" spans="1:11" x14ac:dyDescent="0.2">
      <c r="E1661" s="1">
        <v>0</v>
      </c>
      <c r="F1661" s="1" t="s">
        <v>171</v>
      </c>
    </row>
    <row r="1662" spans="1:11" x14ac:dyDescent="0.2">
      <c r="E1662" s="46">
        <f>+E1660-E1661</f>
        <v>0</v>
      </c>
      <c r="F1662" s="46" t="s">
        <v>6</v>
      </c>
    </row>
    <row r="1664" spans="1:11" s="20" customFormat="1" x14ac:dyDescent="0.2">
      <c r="A1664" s="21"/>
      <c r="B1664" s="63">
        <v>40660</v>
      </c>
      <c r="C1664" s="21" t="s">
        <v>4</v>
      </c>
      <c r="D1664" s="21" t="s">
        <v>5</v>
      </c>
      <c r="E1664" s="21" t="s">
        <v>6</v>
      </c>
      <c r="F1664" s="38"/>
      <c r="G1664" s="38"/>
      <c r="H1664" s="103"/>
      <c r="I1664" s="64"/>
      <c r="J1664" s="21"/>
      <c r="K1664" s="21"/>
    </row>
    <row r="1665" spans="2:8" ht="15" x14ac:dyDescent="0.3">
      <c r="B1665" s="1" t="s">
        <v>0</v>
      </c>
      <c r="C1665" s="1">
        <v>290819987.83999997</v>
      </c>
      <c r="D1665" s="1">
        <v>267891419.53999999</v>
      </c>
      <c r="E1665" s="1">
        <f>+C1665-D1665</f>
        <v>22928568.299999982</v>
      </c>
      <c r="F1665" s="61"/>
      <c r="G1665" s="49"/>
    </row>
    <row r="1666" spans="2:8" ht="15" x14ac:dyDescent="0.3">
      <c r="B1666" s="1" t="s">
        <v>1</v>
      </c>
      <c r="C1666" s="1">
        <v>171525284.69</v>
      </c>
      <c r="D1666" s="1">
        <v>171525284.69</v>
      </c>
      <c r="E1666" s="1">
        <f>+C1666-D1666</f>
        <v>0</v>
      </c>
      <c r="F1666" s="61"/>
      <c r="G1666" s="1">
        <f>+E1665/2</f>
        <v>11464284.149999991</v>
      </c>
    </row>
    <row r="1667" spans="2:8" x14ac:dyDescent="0.2">
      <c r="B1667" s="1" t="s">
        <v>2</v>
      </c>
      <c r="C1667" s="1">
        <v>105581355.26000001</v>
      </c>
      <c r="D1667" s="1">
        <v>82652786.959999993</v>
      </c>
      <c r="E1667" s="1">
        <f>+C1667-D1667</f>
        <v>22928568.300000012</v>
      </c>
      <c r="F1667" s="49"/>
      <c r="G1667" s="58"/>
      <c r="H1667" s="105"/>
    </row>
    <row r="1668" spans="2:8" ht="15" x14ac:dyDescent="0.3">
      <c r="B1668" s="1" t="s">
        <v>3</v>
      </c>
      <c r="C1668" s="1">
        <v>180831</v>
      </c>
      <c r="D1668" s="1">
        <v>180831</v>
      </c>
      <c r="E1668" s="1">
        <f>+C1668-D1668</f>
        <v>0</v>
      </c>
      <c r="F1668" s="61"/>
      <c r="G1668" s="49"/>
    </row>
    <row r="1669" spans="2:8" x14ac:dyDescent="0.2">
      <c r="F1669" s="49"/>
    </row>
    <row r="1670" spans="2:8" x14ac:dyDescent="0.2">
      <c r="B1670" s="1" t="s">
        <v>152</v>
      </c>
      <c r="C1670" s="54">
        <f>C1665</f>
        <v>290819987.83999997</v>
      </c>
      <c r="E1670" s="16" t="s">
        <v>166</v>
      </c>
      <c r="G1670" s="58"/>
    </row>
    <row r="1671" spans="2:8" x14ac:dyDescent="0.2">
      <c r="B1671" s="1" t="s">
        <v>153</v>
      </c>
      <c r="C1671" s="54">
        <v>7428518093.2299995</v>
      </c>
      <c r="E1671" s="1">
        <f>C1665</f>
        <v>290819987.83999997</v>
      </c>
      <c r="F1671" s="1" t="s">
        <v>0</v>
      </c>
    </row>
    <row r="1672" spans="2:8" x14ac:dyDescent="0.2">
      <c r="B1672" s="1" t="s">
        <v>154</v>
      </c>
      <c r="C1672" s="53">
        <f>SUM(C1670:C1671)</f>
        <v>7719338081.0699997</v>
      </c>
      <c r="E1672" s="1">
        <v>-6.6</v>
      </c>
      <c r="F1672" s="1" t="s">
        <v>170</v>
      </c>
    </row>
    <row r="1673" spans="2:8" x14ac:dyDescent="0.2">
      <c r="B1673" s="1" t="s">
        <v>155</v>
      </c>
      <c r="C1673" s="54">
        <v>7719338081.0699997</v>
      </c>
      <c r="E1673" s="1">
        <v>-38166550.149999999</v>
      </c>
      <c r="F1673" s="1" t="s">
        <v>133</v>
      </c>
    </row>
    <row r="1674" spans="2:8" x14ac:dyDescent="0.2">
      <c r="C1674" s="42">
        <f>+C1672-C1673</f>
        <v>0</v>
      </c>
      <c r="D1674" s="1" t="s">
        <v>156</v>
      </c>
      <c r="E1674" s="1">
        <v>-10590151.58</v>
      </c>
      <c r="F1674" s="1" t="s">
        <v>169</v>
      </c>
    </row>
    <row r="1675" spans="2:8" x14ac:dyDescent="0.2">
      <c r="E1675" s="1">
        <f>-324050-648100</f>
        <v>-972150</v>
      </c>
      <c r="F1675" s="1" t="s">
        <v>192</v>
      </c>
    </row>
    <row r="1676" spans="2:8" x14ac:dyDescent="0.2">
      <c r="C1676" s="1">
        <f>+C1674+C1675</f>
        <v>0</v>
      </c>
      <c r="E1676" s="3">
        <f>SUM(E1671:E1675)</f>
        <v>241091129.50999993</v>
      </c>
      <c r="G1676" s="1">
        <f>+G1674+G1675</f>
        <v>0</v>
      </c>
    </row>
    <row r="1677" spans="2:8" x14ac:dyDescent="0.2">
      <c r="E1677" s="1">
        <v>241091129.50999999</v>
      </c>
      <c r="F1677" s="1" t="s">
        <v>161</v>
      </c>
    </row>
    <row r="1678" spans="2:8" x14ac:dyDescent="0.2">
      <c r="E1678" s="1">
        <f>E1676-E1677</f>
        <v>0</v>
      </c>
      <c r="F1678" s="1" t="s">
        <v>6</v>
      </c>
    </row>
    <row r="1679" spans="2:8" x14ac:dyDescent="0.2">
      <c r="E1679" s="1">
        <v>0</v>
      </c>
      <c r="F1679" s="1" t="s">
        <v>171</v>
      </c>
    </row>
    <row r="1680" spans="2:8" x14ac:dyDescent="0.2">
      <c r="E1680" s="46">
        <f>+E1678-E1679</f>
        <v>0</v>
      </c>
      <c r="F1680" s="46" t="s">
        <v>6</v>
      </c>
    </row>
    <row r="1681" spans="1:11" s="20" customFormat="1" x14ac:dyDescent="0.2">
      <c r="A1681" s="21"/>
      <c r="B1681" s="63">
        <v>40661</v>
      </c>
      <c r="C1681" s="21" t="s">
        <v>4</v>
      </c>
      <c r="D1681" s="21" t="s">
        <v>5</v>
      </c>
      <c r="E1681" s="21" t="s">
        <v>6</v>
      </c>
      <c r="F1681" s="38"/>
      <c r="G1681" s="38"/>
      <c r="H1681" s="103"/>
      <c r="I1681" s="64"/>
      <c r="J1681" s="21"/>
      <c r="K1681" s="21"/>
    </row>
    <row r="1682" spans="1:11" ht="15" x14ac:dyDescent="0.3">
      <c r="B1682" s="1" t="s">
        <v>0</v>
      </c>
      <c r="C1682" s="1">
        <v>289684988.63</v>
      </c>
      <c r="D1682" s="1">
        <v>289684988.63</v>
      </c>
      <c r="E1682" s="1">
        <f>+C1682-D1682</f>
        <v>0</v>
      </c>
      <c r="F1682" s="61"/>
      <c r="G1682" s="49"/>
    </row>
    <row r="1683" spans="1:11" ht="15" x14ac:dyDescent="0.3">
      <c r="B1683" s="1" t="s">
        <v>1</v>
      </c>
      <c r="C1683" s="1">
        <v>170716316.19999999</v>
      </c>
      <c r="D1683" s="1">
        <v>170716316.19999999</v>
      </c>
      <c r="E1683" s="1">
        <f>+C1683-D1683</f>
        <v>0</v>
      </c>
      <c r="F1683" s="61"/>
    </row>
    <row r="1684" spans="1:11" x14ac:dyDescent="0.2">
      <c r="B1684" s="1" t="s">
        <v>2</v>
      </c>
      <c r="C1684" s="1">
        <v>88904159.700000003</v>
      </c>
      <c r="D1684" s="1">
        <v>88904159.700000003</v>
      </c>
      <c r="E1684" s="1">
        <f>+C1684-D1684</f>
        <v>0</v>
      </c>
      <c r="F1684" s="49"/>
      <c r="G1684" s="58"/>
      <c r="H1684" s="105"/>
    </row>
    <row r="1685" spans="1:11" ht="15" x14ac:dyDescent="0.3">
      <c r="B1685" s="1" t="s">
        <v>3</v>
      </c>
      <c r="C1685" s="1">
        <v>814095.86</v>
      </c>
      <c r="D1685" s="1">
        <v>814095.86</v>
      </c>
      <c r="E1685" s="1">
        <f>+C1685-D1685</f>
        <v>0</v>
      </c>
      <c r="F1685" s="61"/>
      <c r="G1685" s="49"/>
    </row>
    <row r="1686" spans="1:11" x14ac:dyDescent="0.2">
      <c r="F1686" s="49"/>
    </row>
    <row r="1687" spans="1:11" x14ac:dyDescent="0.2">
      <c r="B1687" s="1" t="s">
        <v>152</v>
      </c>
      <c r="C1687" s="54">
        <f>C1682</f>
        <v>289684988.63</v>
      </c>
      <c r="E1687" s="16" t="s">
        <v>166</v>
      </c>
      <c r="G1687" s="58"/>
    </row>
    <row r="1688" spans="1:11" x14ac:dyDescent="0.2">
      <c r="B1688" s="1" t="s">
        <v>153</v>
      </c>
      <c r="C1688" s="54">
        <v>7428518093.2299995</v>
      </c>
      <c r="E1688" s="1">
        <f>C1682</f>
        <v>289684988.63</v>
      </c>
      <c r="F1688" s="1" t="s">
        <v>0</v>
      </c>
    </row>
    <row r="1689" spans="1:11" x14ac:dyDescent="0.2">
      <c r="B1689" s="1" t="s">
        <v>154</v>
      </c>
      <c r="C1689" s="53">
        <f>SUM(C1687:C1688)</f>
        <v>7718203081.8599997</v>
      </c>
      <c r="E1689" s="1">
        <v>-6.6</v>
      </c>
      <c r="F1689" s="1" t="s">
        <v>170</v>
      </c>
    </row>
    <row r="1690" spans="1:11" x14ac:dyDescent="0.2">
      <c r="B1690" s="1" t="s">
        <v>155</v>
      </c>
      <c r="C1690" s="54">
        <v>7718203081.8599997</v>
      </c>
      <c r="E1690" s="1">
        <v>-17472339.309999999</v>
      </c>
      <c r="F1690" s="1" t="s">
        <v>133</v>
      </c>
    </row>
    <row r="1691" spans="1:11" x14ac:dyDescent="0.2">
      <c r="C1691" s="42">
        <f>+C1689-C1690</f>
        <v>0</v>
      </c>
      <c r="D1691" s="1" t="s">
        <v>156</v>
      </c>
      <c r="E1691" s="1">
        <v>-10590151.58</v>
      </c>
      <c r="F1691" s="1" t="s">
        <v>169</v>
      </c>
    </row>
    <row r="1692" spans="1:11" x14ac:dyDescent="0.2">
      <c r="E1692" s="1">
        <v>0</v>
      </c>
      <c r="F1692" s="1" t="s">
        <v>192</v>
      </c>
    </row>
    <row r="1693" spans="1:11" x14ac:dyDescent="0.2">
      <c r="C1693" s="1">
        <f>+C1691+C1692</f>
        <v>0</v>
      </c>
      <c r="E1693" s="3">
        <f>SUM(E1688:E1692)</f>
        <v>261622491.13999996</v>
      </c>
      <c r="G1693" s="1">
        <f>+G1691+G1692</f>
        <v>0</v>
      </c>
    </row>
    <row r="1694" spans="1:11" x14ac:dyDescent="0.2">
      <c r="E1694" s="1">
        <v>261622491.13999999</v>
      </c>
      <c r="F1694" s="1" t="s">
        <v>161</v>
      </c>
    </row>
    <row r="1695" spans="1:11" x14ac:dyDescent="0.2">
      <c r="E1695" s="1">
        <f>E1693-E1694</f>
        <v>0</v>
      </c>
      <c r="F1695" s="1" t="s">
        <v>6</v>
      </c>
    </row>
    <row r="1696" spans="1:11" x14ac:dyDescent="0.2">
      <c r="E1696" s="1">
        <v>0</v>
      </c>
      <c r="F1696" s="1" t="s">
        <v>171</v>
      </c>
    </row>
    <row r="1697" spans="1:11" x14ac:dyDescent="0.2">
      <c r="E1697" s="46">
        <f>+E1695-E1696</f>
        <v>0</v>
      </c>
      <c r="F1697" s="46" t="s">
        <v>6</v>
      </c>
    </row>
    <row r="1699" spans="1:11" s="20" customFormat="1" x14ac:dyDescent="0.2">
      <c r="A1699" s="21"/>
      <c r="B1699" s="63">
        <v>40662</v>
      </c>
      <c r="C1699" s="21" t="s">
        <v>4</v>
      </c>
      <c r="D1699" s="21" t="s">
        <v>5</v>
      </c>
      <c r="E1699" s="21" t="s">
        <v>6</v>
      </c>
      <c r="F1699" s="38"/>
      <c r="G1699" s="38"/>
      <c r="H1699" s="103"/>
      <c r="I1699" s="64"/>
      <c r="J1699" s="21"/>
      <c r="K1699" s="21"/>
    </row>
    <row r="1700" spans="1:11" ht="15" x14ac:dyDescent="0.3">
      <c r="B1700" s="1" t="s">
        <v>0</v>
      </c>
      <c r="C1700" s="1">
        <v>241700481.09</v>
      </c>
      <c r="D1700" s="1">
        <v>241700481.09</v>
      </c>
      <c r="E1700" s="1">
        <f>+C1700-D1700</f>
        <v>0</v>
      </c>
      <c r="F1700" s="61"/>
      <c r="G1700" s="49"/>
    </row>
    <row r="1701" spans="1:11" ht="15" x14ac:dyDescent="0.3">
      <c r="B1701" s="1" t="s">
        <v>1</v>
      </c>
      <c r="C1701" s="1">
        <v>170971808.72999999</v>
      </c>
      <c r="D1701" s="1">
        <v>170971808.72999999</v>
      </c>
      <c r="E1701" s="1">
        <f>+C1701-D1701</f>
        <v>0</v>
      </c>
      <c r="F1701" s="61"/>
    </row>
    <row r="1702" spans="1:11" x14ac:dyDescent="0.2">
      <c r="B1702" s="1" t="s">
        <v>2</v>
      </c>
      <c r="C1702" s="1">
        <v>29472628.149999999</v>
      </c>
      <c r="D1702" s="1">
        <v>29472628.149999999</v>
      </c>
      <c r="E1702" s="1">
        <f>+C1702-D1702</f>
        <v>0</v>
      </c>
      <c r="F1702" s="49"/>
      <c r="G1702" s="58"/>
      <c r="H1702" s="105"/>
    </row>
    <row r="1703" spans="1:11" ht="15" x14ac:dyDescent="0.3">
      <c r="B1703" s="1" t="s">
        <v>3</v>
      </c>
      <c r="C1703" s="1">
        <v>1593998.89</v>
      </c>
      <c r="D1703" s="1">
        <v>1593998.89</v>
      </c>
      <c r="E1703" s="1">
        <f>+C1703-D1703</f>
        <v>0</v>
      </c>
      <c r="F1703" s="61"/>
      <c r="G1703" s="49"/>
    </row>
    <row r="1704" spans="1:11" x14ac:dyDescent="0.2">
      <c r="F1704" s="49"/>
    </row>
    <row r="1705" spans="1:11" x14ac:dyDescent="0.2">
      <c r="B1705" s="1" t="s">
        <v>152</v>
      </c>
      <c r="C1705" s="54">
        <f>C1700</f>
        <v>241700481.09</v>
      </c>
      <c r="E1705" s="16" t="s">
        <v>166</v>
      </c>
      <c r="G1705" s="58"/>
    </row>
    <row r="1706" spans="1:11" x14ac:dyDescent="0.2">
      <c r="B1706" s="1" t="s">
        <v>153</v>
      </c>
      <c r="C1706" s="54">
        <v>7430031559.3299999</v>
      </c>
      <c r="E1706" s="1">
        <f>C1700</f>
        <v>241700481.09</v>
      </c>
      <c r="F1706" s="1" t="s">
        <v>0</v>
      </c>
    </row>
    <row r="1707" spans="1:11" x14ac:dyDescent="0.2">
      <c r="B1707" s="1" t="s">
        <v>154</v>
      </c>
      <c r="C1707" s="53">
        <f>SUM(C1705:C1706)</f>
        <v>7671732040.4200001</v>
      </c>
      <c r="E1707" s="1">
        <v>-6.6</v>
      </c>
      <c r="F1707" s="1" t="s">
        <v>170</v>
      </c>
    </row>
    <row r="1708" spans="1:11" x14ac:dyDescent="0.2">
      <c r="B1708" s="1" t="s">
        <v>155</v>
      </c>
      <c r="C1708" s="54">
        <v>7671732040.4200001</v>
      </c>
      <c r="E1708" s="1">
        <v>-17472339.309999999</v>
      </c>
      <c r="F1708" s="1" t="s">
        <v>133</v>
      </c>
    </row>
    <row r="1709" spans="1:11" x14ac:dyDescent="0.2">
      <c r="C1709" s="42">
        <f>+C1707-C1708</f>
        <v>0</v>
      </c>
      <c r="D1709" s="1" t="s">
        <v>156</v>
      </c>
      <c r="E1709" s="1">
        <v>-10590151.58</v>
      </c>
      <c r="F1709" s="1" t="s">
        <v>169</v>
      </c>
    </row>
    <row r="1710" spans="1:11" x14ac:dyDescent="0.2">
      <c r="E1710" s="1">
        <v>0</v>
      </c>
      <c r="F1710" s="1" t="s">
        <v>192</v>
      </c>
    </row>
    <row r="1711" spans="1:11" x14ac:dyDescent="0.2">
      <c r="C1711" s="1">
        <f>+C1709+C1710</f>
        <v>0</v>
      </c>
      <c r="E1711" s="3">
        <f>SUM(E1706:E1710)</f>
        <v>213637983.59999999</v>
      </c>
      <c r="G1711" s="1">
        <f>+G1709+G1710</f>
        <v>0</v>
      </c>
    </row>
    <row r="1712" spans="1:11" x14ac:dyDescent="0.2">
      <c r="E1712" s="1">
        <v>213637983.59999999</v>
      </c>
      <c r="F1712" s="1" t="s">
        <v>161</v>
      </c>
    </row>
    <row r="1713" spans="1:11" x14ac:dyDescent="0.2">
      <c r="E1713" s="1">
        <f>E1711-E1712</f>
        <v>0</v>
      </c>
      <c r="F1713" s="1" t="s">
        <v>6</v>
      </c>
    </row>
    <row r="1714" spans="1:11" x14ac:dyDescent="0.2">
      <c r="E1714" s="1">
        <v>0</v>
      </c>
      <c r="F1714" s="1" t="s">
        <v>171</v>
      </c>
    </row>
    <row r="1715" spans="1:11" x14ac:dyDescent="0.2">
      <c r="E1715" s="46">
        <f>+E1713-E1714</f>
        <v>0</v>
      </c>
      <c r="F1715" s="46" t="s">
        <v>6</v>
      </c>
    </row>
    <row r="1718" spans="1:11" s="20" customFormat="1" x14ac:dyDescent="0.2">
      <c r="A1718" s="21"/>
      <c r="B1718" s="63">
        <v>40679</v>
      </c>
      <c r="C1718" s="21" t="s">
        <v>4</v>
      </c>
      <c r="D1718" s="21" t="s">
        <v>5</v>
      </c>
      <c r="E1718" s="21" t="s">
        <v>6</v>
      </c>
      <c r="F1718" s="38"/>
      <c r="G1718" s="38"/>
      <c r="H1718" s="103"/>
      <c r="I1718" s="64"/>
      <c r="J1718" s="21"/>
      <c r="K1718" s="21"/>
    </row>
    <row r="1719" spans="1:11" ht="15" x14ac:dyDescent="0.3">
      <c r="B1719" s="1" t="s">
        <v>0</v>
      </c>
      <c r="C1719" s="1">
        <v>348804745.80000001</v>
      </c>
      <c r="D1719" s="1">
        <v>348804745.80000001</v>
      </c>
      <c r="E1719" s="1">
        <f>+C1719-D1719</f>
        <v>0</v>
      </c>
      <c r="F1719" s="61"/>
      <c r="G1719" s="49"/>
    </row>
    <row r="1720" spans="1:11" ht="15" x14ac:dyDescent="0.3">
      <c r="B1720" s="1" t="s">
        <v>1</v>
      </c>
      <c r="C1720" s="1">
        <v>179606355.86000001</v>
      </c>
      <c r="D1720" s="1">
        <v>179606355.86000001</v>
      </c>
      <c r="E1720" s="1">
        <f>+C1720-D1720</f>
        <v>0</v>
      </c>
      <c r="F1720" s="61"/>
    </row>
    <row r="1721" spans="1:11" x14ac:dyDescent="0.2">
      <c r="B1721" s="1" t="s">
        <v>2</v>
      </c>
      <c r="C1721" s="1">
        <v>147466920.86000001</v>
      </c>
      <c r="D1721" s="1">
        <v>147466920.86000001</v>
      </c>
      <c r="E1721" s="1">
        <f>+C1721-D1721</f>
        <v>0</v>
      </c>
      <c r="F1721" s="49"/>
      <c r="G1721" s="58"/>
      <c r="H1721" s="105"/>
    </row>
    <row r="1722" spans="1:11" ht="15" x14ac:dyDescent="0.3">
      <c r="B1722" s="1" t="s">
        <v>3</v>
      </c>
      <c r="C1722" s="1">
        <v>2497262.0299999998</v>
      </c>
      <c r="D1722" s="1">
        <v>2497262.0299999998</v>
      </c>
      <c r="E1722" s="1">
        <f>+C1722-D1722</f>
        <v>0</v>
      </c>
      <c r="F1722" s="61"/>
      <c r="G1722" s="49"/>
    </row>
    <row r="1723" spans="1:11" x14ac:dyDescent="0.2">
      <c r="F1723" s="49"/>
    </row>
    <row r="1724" spans="1:11" x14ac:dyDescent="0.2">
      <c r="B1724" s="1" t="s">
        <v>152</v>
      </c>
      <c r="C1724" s="54">
        <f>C1719</f>
        <v>348804745.80000001</v>
      </c>
      <c r="E1724" s="16" t="s">
        <v>166</v>
      </c>
      <c r="G1724" s="58"/>
    </row>
    <row r="1725" spans="1:11" x14ac:dyDescent="0.2">
      <c r="B1725" s="1" t="s">
        <v>153</v>
      </c>
      <c r="C1725" s="54">
        <v>7454157211.3900003</v>
      </c>
      <c r="E1725" s="1">
        <f>C1719</f>
        <v>348804745.80000001</v>
      </c>
      <c r="F1725" s="1" t="s">
        <v>0</v>
      </c>
    </row>
    <row r="1726" spans="1:11" x14ac:dyDescent="0.2">
      <c r="B1726" s="1" t="s">
        <v>154</v>
      </c>
      <c r="C1726" s="53">
        <f>SUM(C1724:C1725)</f>
        <v>7802961957.1900005</v>
      </c>
      <c r="E1726" s="1">
        <v>-6.6</v>
      </c>
      <c r="F1726" s="1" t="s">
        <v>170</v>
      </c>
    </row>
    <row r="1727" spans="1:11" x14ac:dyDescent="0.2">
      <c r="B1727" s="1" t="s">
        <v>155</v>
      </c>
      <c r="C1727" s="54">
        <v>7802961957.1899996</v>
      </c>
      <c r="E1727" s="1">
        <v>-17472339.309999999</v>
      </c>
      <c r="F1727" s="1" t="s">
        <v>133</v>
      </c>
    </row>
    <row r="1728" spans="1:11" x14ac:dyDescent="0.2">
      <c r="C1728" s="42">
        <f>+C1726-C1727</f>
        <v>0</v>
      </c>
      <c r="D1728" s="1" t="s">
        <v>156</v>
      </c>
      <c r="E1728" s="1">
        <v>-10590151.58</v>
      </c>
      <c r="F1728" s="1" t="s">
        <v>169</v>
      </c>
    </row>
    <row r="1729" spans="1:11" x14ac:dyDescent="0.2">
      <c r="E1729" s="1">
        <v>0</v>
      </c>
      <c r="F1729" s="1" t="s">
        <v>192</v>
      </c>
    </row>
    <row r="1730" spans="1:11" x14ac:dyDescent="0.2">
      <c r="C1730" s="1">
        <f>+C1728+C1729</f>
        <v>0</v>
      </c>
      <c r="E1730" s="3">
        <f>SUM(E1725:E1729)</f>
        <v>320742248.31</v>
      </c>
      <c r="G1730" s="1">
        <f>+G1728+G1729</f>
        <v>0</v>
      </c>
    </row>
    <row r="1731" spans="1:11" x14ac:dyDescent="0.2">
      <c r="E1731" s="1">
        <v>320742248.31</v>
      </c>
      <c r="F1731" s="1" t="s">
        <v>161</v>
      </c>
    </row>
    <row r="1732" spans="1:11" x14ac:dyDescent="0.2">
      <c r="E1732" s="1">
        <f>E1730-E1731</f>
        <v>0</v>
      </c>
      <c r="F1732" s="1" t="s">
        <v>6</v>
      </c>
    </row>
    <row r="1733" spans="1:11" x14ac:dyDescent="0.2">
      <c r="E1733" s="1">
        <v>0</v>
      </c>
      <c r="F1733" s="1" t="s">
        <v>171</v>
      </c>
    </row>
    <row r="1734" spans="1:11" x14ac:dyDescent="0.2">
      <c r="E1734" s="46">
        <f>+E1732-E1733</f>
        <v>0</v>
      </c>
      <c r="F1734" s="46" t="s">
        <v>6</v>
      </c>
    </row>
    <row r="1736" spans="1:11" s="20" customFormat="1" x14ac:dyDescent="0.2">
      <c r="A1736" s="21"/>
      <c r="B1736" s="63">
        <v>40681</v>
      </c>
      <c r="C1736" s="21" t="s">
        <v>4</v>
      </c>
      <c r="D1736" s="21" t="s">
        <v>5</v>
      </c>
      <c r="E1736" s="21" t="s">
        <v>6</v>
      </c>
      <c r="F1736" s="38"/>
      <c r="G1736" s="38"/>
      <c r="H1736" s="103"/>
      <c r="I1736" s="64"/>
      <c r="J1736" s="21"/>
      <c r="K1736" s="21"/>
    </row>
    <row r="1737" spans="1:11" ht="15" x14ac:dyDescent="0.3">
      <c r="B1737" s="1" t="s">
        <v>0</v>
      </c>
      <c r="C1737" s="1">
        <v>355299709.25999999</v>
      </c>
      <c r="D1737" s="1">
        <v>355299709.25999999</v>
      </c>
      <c r="E1737" s="1">
        <f>+C1737-D1737</f>
        <v>0</v>
      </c>
      <c r="F1737" s="61"/>
      <c r="G1737" s="49"/>
    </row>
    <row r="1738" spans="1:11" ht="15" x14ac:dyDescent="0.3">
      <c r="B1738" s="1" t="s">
        <v>1</v>
      </c>
      <c r="C1738" s="1">
        <v>178345722.58000001</v>
      </c>
      <c r="D1738" s="1">
        <v>178345722.58000001</v>
      </c>
      <c r="E1738" s="1">
        <f>+C1738-D1738</f>
        <v>0</v>
      </c>
      <c r="F1738" s="61"/>
    </row>
    <row r="1739" spans="1:11" x14ac:dyDescent="0.2">
      <c r="B1739" s="1" t="s">
        <v>2</v>
      </c>
      <c r="C1739" s="1">
        <v>3340313.95</v>
      </c>
      <c r="D1739" s="1">
        <v>3340313.95</v>
      </c>
      <c r="E1739" s="1">
        <f>+C1739-D1739</f>
        <v>0</v>
      </c>
      <c r="F1739" s="49"/>
      <c r="G1739" s="58"/>
      <c r="H1739" s="105"/>
    </row>
    <row r="1740" spans="1:11" ht="15" x14ac:dyDescent="0.3">
      <c r="B1740" s="1" t="s">
        <v>3</v>
      </c>
      <c r="C1740" s="1">
        <v>154649895.24000001</v>
      </c>
      <c r="D1740" s="1">
        <v>154649895.24000001</v>
      </c>
      <c r="E1740" s="1">
        <f>+C1740-D1740</f>
        <v>0</v>
      </c>
      <c r="F1740" s="61"/>
      <c r="G1740" s="49"/>
    </row>
    <row r="1741" spans="1:11" x14ac:dyDescent="0.2">
      <c r="F1741" s="49"/>
    </row>
    <row r="1742" spans="1:11" x14ac:dyDescent="0.2">
      <c r="B1742" s="1" t="s">
        <v>152</v>
      </c>
      <c r="C1742" s="54">
        <f>C1737</f>
        <v>355299709.25999999</v>
      </c>
      <c r="E1742" s="16" t="s">
        <v>166</v>
      </c>
      <c r="G1742" s="58"/>
    </row>
    <row r="1743" spans="1:11" x14ac:dyDescent="0.2">
      <c r="B1743" s="1" t="s">
        <v>153</v>
      </c>
      <c r="C1743" s="54">
        <v>7454157211.3900003</v>
      </c>
      <c r="E1743" s="1">
        <f>C1737</f>
        <v>355299709.25999999</v>
      </c>
      <c r="F1743" s="1" t="s">
        <v>0</v>
      </c>
    </row>
    <row r="1744" spans="1:11" x14ac:dyDescent="0.2">
      <c r="B1744" s="1" t="s">
        <v>154</v>
      </c>
      <c r="C1744" s="53">
        <f>SUM(C1742:C1743)</f>
        <v>7809456920.6500006</v>
      </c>
      <c r="E1744" s="1">
        <v>-6.6</v>
      </c>
      <c r="F1744" s="1" t="s">
        <v>170</v>
      </c>
    </row>
    <row r="1745" spans="1:11" x14ac:dyDescent="0.2">
      <c r="B1745" s="1" t="s">
        <v>155</v>
      </c>
      <c r="C1745" s="54">
        <v>7809456920.6499996</v>
      </c>
      <c r="E1745" s="1">
        <v>-17472339.309999999</v>
      </c>
      <c r="F1745" s="1" t="s">
        <v>133</v>
      </c>
    </row>
    <row r="1746" spans="1:11" x14ac:dyDescent="0.2">
      <c r="C1746" s="42">
        <f>+C1744-C1745</f>
        <v>0</v>
      </c>
      <c r="D1746" s="1" t="s">
        <v>156</v>
      </c>
      <c r="E1746" s="1">
        <v>-10590151.58</v>
      </c>
      <c r="F1746" s="1" t="s">
        <v>169</v>
      </c>
    </row>
    <row r="1747" spans="1:11" x14ac:dyDescent="0.2">
      <c r="E1747" s="1">
        <v>0</v>
      </c>
      <c r="F1747" s="1" t="s">
        <v>192</v>
      </c>
    </row>
    <row r="1748" spans="1:11" x14ac:dyDescent="0.2">
      <c r="C1748" s="1">
        <f>+C1746+C1747</f>
        <v>0</v>
      </c>
      <c r="E1748" s="3">
        <f>SUM(E1743:E1747)</f>
        <v>327237211.76999998</v>
      </c>
      <c r="G1748" s="1">
        <f>+G1746+G1747</f>
        <v>0</v>
      </c>
    </row>
    <row r="1749" spans="1:11" x14ac:dyDescent="0.2">
      <c r="E1749" s="1">
        <v>327237211.76999998</v>
      </c>
      <c r="F1749" s="1" t="s">
        <v>161</v>
      </c>
    </row>
    <row r="1750" spans="1:11" x14ac:dyDescent="0.2">
      <c r="E1750" s="1">
        <f>E1748-E1749</f>
        <v>0</v>
      </c>
      <c r="F1750" s="1" t="s">
        <v>6</v>
      </c>
    </row>
    <row r="1751" spans="1:11" x14ac:dyDescent="0.2">
      <c r="E1751" s="1">
        <v>0</v>
      </c>
      <c r="F1751" s="1" t="s">
        <v>171</v>
      </c>
    </row>
    <row r="1752" spans="1:11" x14ac:dyDescent="0.2">
      <c r="E1752" s="46">
        <f>+E1750-E1751</f>
        <v>0</v>
      </c>
      <c r="F1752" s="46" t="s">
        <v>6</v>
      </c>
    </row>
    <row r="1754" spans="1:11" s="20" customFormat="1" x14ac:dyDescent="0.2">
      <c r="A1754" s="21"/>
      <c r="B1754" s="63">
        <v>40682</v>
      </c>
      <c r="C1754" s="21" t="s">
        <v>4</v>
      </c>
      <c r="D1754" s="21" t="s">
        <v>5</v>
      </c>
      <c r="E1754" s="21" t="s">
        <v>6</v>
      </c>
      <c r="F1754" s="38"/>
      <c r="G1754" s="38"/>
      <c r="H1754" s="103"/>
      <c r="I1754" s="64"/>
      <c r="J1754" s="21"/>
      <c r="K1754" s="21"/>
    </row>
    <row r="1755" spans="1:11" ht="15" x14ac:dyDescent="0.3">
      <c r="B1755" s="1" t="s">
        <v>0</v>
      </c>
      <c r="C1755" s="1">
        <v>352054866.43000001</v>
      </c>
      <c r="D1755" s="1">
        <v>352054866.43000001</v>
      </c>
      <c r="E1755" s="1">
        <f>+C1755-D1755</f>
        <v>0</v>
      </c>
      <c r="F1755" s="61"/>
      <c r="G1755" s="49"/>
    </row>
    <row r="1756" spans="1:11" ht="15" x14ac:dyDescent="0.3">
      <c r="B1756" s="1" t="s">
        <v>1</v>
      </c>
      <c r="C1756" s="1">
        <v>178439099.11000001</v>
      </c>
      <c r="D1756" s="1">
        <v>178439099.11000001</v>
      </c>
      <c r="E1756" s="1">
        <f>+C1756-D1756</f>
        <v>0</v>
      </c>
      <c r="F1756" s="61"/>
    </row>
    <row r="1757" spans="1:11" x14ac:dyDescent="0.2">
      <c r="B1757" s="1" t="s">
        <v>2</v>
      </c>
      <c r="C1757" s="1">
        <v>150579221.08000001</v>
      </c>
      <c r="D1757" s="1">
        <v>150579221.08000001</v>
      </c>
      <c r="E1757" s="1">
        <f>+C1757-D1757</f>
        <v>0</v>
      </c>
      <c r="F1757" s="49"/>
      <c r="G1757" s="58"/>
      <c r="H1757" s="105"/>
    </row>
    <row r="1758" spans="1:11" ht="15" x14ac:dyDescent="0.3">
      <c r="B1758" s="1" t="s">
        <v>3</v>
      </c>
      <c r="C1758" s="1">
        <v>3867905.47</v>
      </c>
      <c r="D1758" s="1">
        <v>3867905.47</v>
      </c>
      <c r="E1758" s="1">
        <f>+C1758-D1758</f>
        <v>0</v>
      </c>
      <c r="F1758" s="61"/>
      <c r="G1758" s="49"/>
    </row>
    <row r="1759" spans="1:11" x14ac:dyDescent="0.2">
      <c r="F1759" s="49"/>
    </row>
    <row r="1760" spans="1:11" x14ac:dyDescent="0.2">
      <c r="B1760" s="1" t="s">
        <v>152</v>
      </c>
      <c r="C1760" s="54">
        <f>C1755</f>
        <v>352054866.43000001</v>
      </c>
      <c r="E1760" s="16" t="s">
        <v>166</v>
      </c>
      <c r="G1760" s="58"/>
    </row>
    <row r="1761" spans="1:11" x14ac:dyDescent="0.2">
      <c r="B1761" s="1" t="s">
        <v>153</v>
      </c>
      <c r="C1761" s="54">
        <v>7454157211.3900003</v>
      </c>
      <c r="E1761" s="1">
        <f>C1755</f>
        <v>352054866.43000001</v>
      </c>
      <c r="F1761" s="1" t="s">
        <v>0</v>
      </c>
    </row>
    <row r="1762" spans="1:11" x14ac:dyDescent="0.2">
      <c r="B1762" s="1" t="s">
        <v>154</v>
      </c>
      <c r="C1762" s="53">
        <f>SUM(C1760:C1761)</f>
        <v>7806212077.8200006</v>
      </c>
      <c r="E1762" s="1">
        <v>-6.6</v>
      </c>
      <c r="F1762" s="1" t="s">
        <v>170</v>
      </c>
    </row>
    <row r="1763" spans="1:11" x14ac:dyDescent="0.2">
      <c r="B1763" s="1" t="s">
        <v>155</v>
      </c>
      <c r="C1763" s="54">
        <v>7806212077.8199997</v>
      </c>
      <c r="E1763" s="1">
        <v>-17472339.309999999</v>
      </c>
      <c r="F1763" s="1" t="s">
        <v>133</v>
      </c>
    </row>
    <row r="1764" spans="1:11" x14ac:dyDescent="0.2">
      <c r="C1764" s="42">
        <f>+C1762-C1763</f>
        <v>0</v>
      </c>
      <c r="D1764" s="1" t="s">
        <v>156</v>
      </c>
      <c r="E1764" s="1">
        <v>-10590151.58</v>
      </c>
      <c r="F1764" s="1" t="s">
        <v>169</v>
      </c>
    </row>
    <row r="1765" spans="1:11" x14ac:dyDescent="0.2">
      <c r="E1765" s="1">
        <v>0</v>
      </c>
      <c r="F1765" s="1" t="s">
        <v>192</v>
      </c>
    </row>
    <row r="1766" spans="1:11" x14ac:dyDescent="0.2">
      <c r="C1766" s="1">
        <f>+C1764+C1765</f>
        <v>0</v>
      </c>
      <c r="E1766" s="3">
        <f>SUM(E1761:E1765)</f>
        <v>323992368.94</v>
      </c>
      <c r="G1766" s="1">
        <f>+G1764+G1765</f>
        <v>0</v>
      </c>
    </row>
    <row r="1767" spans="1:11" x14ac:dyDescent="0.2">
      <c r="E1767" s="1">
        <v>323992368.94</v>
      </c>
      <c r="F1767" s="1" t="s">
        <v>161</v>
      </c>
    </row>
    <row r="1768" spans="1:11" x14ac:dyDescent="0.2">
      <c r="E1768" s="1">
        <f>E1766-E1767</f>
        <v>0</v>
      </c>
      <c r="F1768" s="1" t="s">
        <v>6</v>
      </c>
    </row>
    <row r="1769" spans="1:11" x14ac:dyDescent="0.2">
      <c r="E1769" s="1">
        <v>0</v>
      </c>
      <c r="F1769" s="1" t="s">
        <v>171</v>
      </c>
    </row>
    <row r="1770" spans="1:11" x14ac:dyDescent="0.2">
      <c r="E1770" s="46">
        <f>+E1768-E1769</f>
        <v>0</v>
      </c>
      <c r="F1770" s="46" t="s">
        <v>6</v>
      </c>
    </row>
    <row r="1773" spans="1:11" s="20" customFormat="1" x14ac:dyDescent="0.2">
      <c r="A1773" s="21"/>
      <c r="B1773" s="63">
        <v>40687</v>
      </c>
      <c r="C1773" s="21" t="s">
        <v>4</v>
      </c>
      <c r="D1773" s="21" t="s">
        <v>5</v>
      </c>
      <c r="E1773" s="21" t="s">
        <v>6</v>
      </c>
      <c r="F1773" s="38"/>
      <c r="G1773" s="38"/>
      <c r="H1773" s="103"/>
      <c r="I1773" s="64"/>
      <c r="J1773" s="21"/>
      <c r="K1773" s="21"/>
    </row>
    <row r="1774" spans="1:11" ht="15" x14ac:dyDescent="0.3">
      <c r="B1774" s="1" t="s">
        <v>0</v>
      </c>
      <c r="C1774" s="1">
        <v>354563890.82999998</v>
      </c>
      <c r="D1774" s="1">
        <v>354563890.82999998</v>
      </c>
      <c r="E1774" s="1">
        <f>+C1774-D1774</f>
        <v>0</v>
      </c>
      <c r="F1774" s="61"/>
      <c r="G1774" s="49"/>
    </row>
    <row r="1775" spans="1:11" ht="15" x14ac:dyDescent="0.3">
      <c r="B1775" s="1" t="s">
        <v>1</v>
      </c>
      <c r="C1775" s="1">
        <v>178264144.63999999</v>
      </c>
      <c r="D1775" s="1">
        <v>178264144.63999999</v>
      </c>
      <c r="E1775" s="1">
        <f>+C1775-D1775</f>
        <v>0</v>
      </c>
      <c r="F1775" s="61"/>
    </row>
    <row r="1776" spans="1:11" x14ac:dyDescent="0.2">
      <c r="B1776" s="1" t="s">
        <v>2</v>
      </c>
      <c r="C1776" s="1">
        <v>154228470.59</v>
      </c>
      <c r="D1776" s="1">
        <v>154228470.59</v>
      </c>
      <c r="E1776" s="1">
        <f>+C1776-D1776</f>
        <v>0</v>
      </c>
      <c r="F1776" s="49"/>
      <c r="G1776" s="58"/>
      <c r="H1776" s="105"/>
    </row>
    <row r="1777" spans="1:11" ht="15" x14ac:dyDescent="0.3">
      <c r="B1777" s="1" t="s">
        <v>3</v>
      </c>
      <c r="C1777" s="1">
        <v>4268978.33</v>
      </c>
      <c r="D1777" s="1">
        <v>4268978.33</v>
      </c>
      <c r="E1777" s="1">
        <f>+C1777-D1777</f>
        <v>0</v>
      </c>
      <c r="F1777" s="61"/>
      <c r="G1777" s="49"/>
    </row>
    <row r="1778" spans="1:11" x14ac:dyDescent="0.2">
      <c r="F1778" s="49"/>
    </row>
    <row r="1779" spans="1:11" x14ac:dyDescent="0.2">
      <c r="B1779" s="1" t="s">
        <v>152</v>
      </c>
      <c r="C1779" s="54">
        <f>C1774</f>
        <v>354563890.82999998</v>
      </c>
      <c r="E1779" s="16" t="s">
        <v>166</v>
      </c>
      <c r="G1779" s="58"/>
    </row>
    <row r="1780" spans="1:11" x14ac:dyDescent="0.2">
      <c r="B1780" s="1" t="s">
        <v>153</v>
      </c>
      <c r="C1780" s="54">
        <v>7454157211.3900003</v>
      </c>
      <c r="E1780" s="1">
        <f>C1774</f>
        <v>354563890.82999998</v>
      </c>
      <c r="F1780" s="1" t="s">
        <v>0</v>
      </c>
    </row>
    <row r="1781" spans="1:11" x14ac:dyDescent="0.2">
      <c r="B1781" s="1" t="s">
        <v>154</v>
      </c>
      <c r="C1781" s="53">
        <f>SUM(C1779:C1780)</f>
        <v>7808721102.2200003</v>
      </c>
      <c r="E1781" s="1">
        <v>-6.6</v>
      </c>
      <c r="F1781" s="1" t="s">
        <v>170</v>
      </c>
    </row>
    <row r="1782" spans="1:11" x14ac:dyDescent="0.2">
      <c r="B1782" s="1" t="s">
        <v>155</v>
      </c>
      <c r="C1782" s="54">
        <v>7808721102.2200003</v>
      </c>
      <c r="E1782" s="1">
        <v>-17472339.309999999</v>
      </c>
      <c r="F1782" s="1" t="s">
        <v>133</v>
      </c>
    </row>
    <row r="1783" spans="1:11" x14ac:dyDescent="0.2">
      <c r="C1783" s="42">
        <f>+C1781-C1782</f>
        <v>0</v>
      </c>
      <c r="D1783" s="1" t="s">
        <v>156</v>
      </c>
      <c r="E1783" s="1">
        <v>-10590151.58</v>
      </c>
      <c r="F1783" s="1" t="s">
        <v>169</v>
      </c>
    </row>
    <row r="1784" spans="1:11" x14ac:dyDescent="0.2">
      <c r="E1784" s="1">
        <v>0</v>
      </c>
      <c r="F1784" s="1" t="s">
        <v>192</v>
      </c>
    </row>
    <row r="1785" spans="1:11" x14ac:dyDescent="0.2">
      <c r="C1785" s="1">
        <f>+C1783+C1784</f>
        <v>0</v>
      </c>
      <c r="E1785" s="3">
        <f>SUM(E1780:E1784)</f>
        <v>326501393.33999997</v>
      </c>
      <c r="G1785" s="1">
        <f>+G1783+G1784</f>
        <v>0</v>
      </c>
    </row>
    <row r="1786" spans="1:11" x14ac:dyDescent="0.2">
      <c r="E1786" s="1">
        <v>326501393.33999997</v>
      </c>
      <c r="F1786" s="1" t="s">
        <v>161</v>
      </c>
    </row>
    <row r="1787" spans="1:11" x14ac:dyDescent="0.2">
      <c r="E1787" s="1">
        <f>E1785-E1786</f>
        <v>0</v>
      </c>
      <c r="F1787" s="1" t="s">
        <v>6</v>
      </c>
    </row>
    <row r="1788" spans="1:11" x14ac:dyDescent="0.2">
      <c r="E1788" s="1">
        <v>0</v>
      </c>
      <c r="F1788" s="1" t="s">
        <v>171</v>
      </c>
    </row>
    <row r="1789" spans="1:11" x14ac:dyDescent="0.2">
      <c r="E1789" s="46">
        <f>+E1787-E1788</f>
        <v>0</v>
      </c>
      <c r="F1789" s="46" t="s">
        <v>6</v>
      </c>
    </row>
    <row r="1791" spans="1:11" s="20" customFormat="1" x14ac:dyDescent="0.2">
      <c r="A1791" s="21"/>
      <c r="B1791" s="63">
        <v>40690</v>
      </c>
      <c r="C1791" s="21" t="s">
        <v>4</v>
      </c>
      <c r="D1791" s="21" t="s">
        <v>5</v>
      </c>
      <c r="E1791" s="21" t="s">
        <v>6</v>
      </c>
      <c r="F1791" s="38"/>
      <c r="G1791" s="38"/>
      <c r="H1791" s="103"/>
      <c r="I1791" s="64"/>
      <c r="J1791" s="21"/>
      <c r="K1791" s="21"/>
    </row>
    <row r="1792" spans="1:11" ht="15" x14ac:dyDescent="0.3">
      <c r="B1792" s="1" t="s">
        <v>0</v>
      </c>
      <c r="C1792" s="1">
        <v>361598716.81</v>
      </c>
      <c r="D1792" s="1">
        <v>361598716.81</v>
      </c>
      <c r="E1792" s="1">
        <f>+C1792-D1792</f>
        <v>0</v>
      </c>
      <c r="F1792" s="61"/>
      <c r="G1792" s="49"/>
    </row>
    <row r="1793" spans="2:8" ht="15" x14ac:dyDescent="0.3">
      <c r="B1793" s="1" t="s">
        <v>1</v>
      </c>
      <c r="C1793" s="1">
        <v>178218828.94</v>
      </c>
      <c r="D1793" s="1">
        <v>178218828.94</v>
      </c>
      <c r="E1793" s="1">
        <f>+C1793-D1793</f>
        <v>0</v>
      </c>
      <c r="F1793" s="61"/>
    </row>
    <row r="1794" spans="2:8" x14ac:dyDescent="0.2">
      <c r="B1794" s="1" t="s">
        <v>2</v>
      </c>
      <c r="C1794" s="1">
        <v>170190161.33000001</v>
      </c>
      <c r="D1794" s="1">
        <v>170190161.33000001</v>
      </c>
      <c r="E1794" s="1">
        <f>+C1794-D1794</f>
        <v>0</v>
      </c>
      <c r="F1794" s="49"/>
      <c r="G1794" s="58"/>
      <c r="H1794" s="105"/>
    </row>
    <row r="1795" spans="2:8" ht="15" x14ac:dyDescent="0.3">
      <c r="B1795" s="1" t="s">
        <v>3</v>
      </c>
      <c r="C1795" s="1">
        <v>462664.23</v>
      </c>
      <c r="D1795" s="1">
        <v>462664.23</v>
      </c>
      <c r="E1795" s="1">
        <f>+C1795-D1795</f>
        <v>0</v>
      </c>
      <c r="F1795" s="61"/>
      <c r="G1795" s="49"/>
    </row>
    <row r="1796" spans="2:8" x14ac:dyDescent="0.2">
      <c r="F1796" s="49"/>
    </row>
    <row r="1797" spans="2:8" x14ac:dyDescent="0.2">
      <c r="B1797" s="1" t="s">
        <v>152</v>
      </c>
      <c r="C1797" s="54">
        <f>C1792</f>
        <v>361598716.81</v>
      </c>
      <c r="E1797" s="16" t="s">
        <v>166</v>
      </c>
      <c r="G1797" s="58"/>
    </row>
    <row r="1798" spans="2:8" x14ac:dyDescent="0.2">
      <c r="B1798" s="1" t="s">
        <v>153</v>
      </c>
      <c r="C1798" s="54">
        <v>7454157211.3900003</v>
      </c>
      <c r="E1798" s="1">
        <f>C1792</f>
        <v>361598716.81</v>
      </c>
      <c r="F1798" s="1" t="s">
        <v>0</v>
      </c>
    </row>
    <row r="1799" spans="2:8" x14ac:dyDescent="0.2">
      <c r="B1799" s="1" t="s">
        <v>154</v>
      </c>
      <c r="C1799" s="53">
        <f>SUM(C1797:C1798)</f>
        <v>7815755928.2000008</v>
      </c>
      <c r="E1799" s="1">
        <v>-6.6</v>
      </c>
      <c r="F1799" s="1" t="s">
        <v>170</v>
      </c>
    </row>
    <row r="1800" spans="2:8" x14ac:dyDescent="0.2">
      <c r="B1800" s="1" t="s">
        <v>155</v>
      </c>
      <c r="C1800" s="54">
        <v>7815755928.1999998</v>
      </c>
      <c r="E1800" s="1">
        <v>-19671122.210000001</v>
      </c>
      <c r="F1800" s="1" t="s">
        <v>133</v>
      </c>
    </row>
    <row r="1801" spans="2:8" x14ac:dyDescent="0.2">
      <c r="C1801" s="42">
        <f>+C1799-C1800</f>
        <v>0</v>
      </c>
      <c r="D1801" s="1" t="s">
        <v>156</v>
      </c>
      <c r="E1801" s="1">
        <v>-10590151.58</v>
      </c>
      <c r="F1801" s="1" t="s">
        <v>169</v>
      </c>
    </row>
    <row r="1802" spans="2:8" x14ac:dyDescent="0.2">
      <c r="E1802" s="1">
        <v>0</v>
      </c>
      <c r="F1802" s="1" t="s">
        <v>192</v>
      </c>
    </row>
    <row r="1803" spans="2:8" x14ac:dyDescent="0.2">
      <c r="C1803" s="1">
        <f>+C1801+C1802</f>
        <v>0</v>
      </c>
      <c r="E1803" s="3">
        <f>SUM(E1798:E1802)</f>
        <v>331337436.42000002</v>
      </c>
      <c r="G1803" s="1">
        <f>+G1801+G1802</f>
        <v>0</v>
      </c>
    </row>
    <row r="1804" spans="2:8" x14ac:dyDescent="0.2">
      <c r="E1804" s="1">
        <v>331337436.42000002</v>
      </c>
      <c r="F1804" s="1" t="s">
        <v>161</v>
      </c>
    </row>
    <row r="1805" spans="2:8" x14ac:dyDescent="0.2">
      <c r="E1805" s="1">
        <f>E1803-E1804</f>
        <v>0</v>
      </c>
      <c r="F1805" s="1" t="s">
        <v>6</v>
      </c>
    </row>
    <row r="1806" spans="2:8" x14ac:dyDescent="0.2">
      <c r="E1806" s="1">
        <v>0</v>
      </c>
      <c r="F1806" s="1" t="s">
        <v>171</v>
      </c>
    </row>
    <row r="1807" spans="2:8" x14ac:dyDescent="0.2">
      <c r="E1807" s="46">
        <f>+E1805-E1806</f>
        <v>0</v>
      </c>
      <c r="F1807" s="46" t="s">
        <v>6</v>
      </c>
    </row>
    <row r="1810" spans="1:11" s="20" customFormat="1" x14ac:dyDescent="0.2">
      <c r="A1810" s="21"/>
      <c r="B1810" s="63">
        <v>40693</v>
      </c>
      <c r="C1810" s="21" t="s">
        <v>4</v>
      </c>
      <c r="D1810" s="21" t="s">
        <v>5</v>
      </c>
      <c r="E1810" s="21" t="s">
        <v>6</v>
      </c>
      <c r="F1810" s="38"/>
      <c r="G1810" s="38"/>
      <c r="H1810" s="103"/>
      <c r="I1810" s="64"/>
      <c r="J1810" s="21"/>
      <c r="K1810" s="21"/>
    </row>
    <row r="1811" spans="1:11" ht="15" x14ac:dyDescent="0.3">
      <c r="B1811" s="1" t="s">
        <v>0</v>
      </c>
      <c r="C1811" s="1">
        <v>370363305.26999998</v>
      </c>
      <c r="D1811" s="1">
        <v>368332133.25999999</v>
      </c>
      <c r="E1811" s="1">
        <f>+C1811-D1811</f>
        <v>2031172.0099999905</v>
      </c>
      <c r="F1811" s="61"/>
      <c r="G1811" s="49"/>
    </row>
    <row r="1812" spans="1:11" ht="15" x14ac:dyDescent="0.3">
      <c r="B1812" s="1" t="s">
        <v>1</v>
      </c>
      <c r="C1812" s="1">
        <v>178225448.49000001</v>
      </c>
      <c r="D1812" s="1">
        <v>178225448.49000001</v>
      </c>
      <c r="E1812" s="1">
        <f>+C1812-D1812</f>
        <v>0</v>
      </c>
      <c r="F1812" s="61"/>
    </row>
    <row r="1813" spans="1:11" x14ac:dyDescent="0.2">
      <c r="B1813" s="1" t="s">
        <v>2</v>
      </c>
      <c r="C1813" s="1">
        <v>172406795.53</v>
      </c>
      <c r="D1813" s="1">
        <v>170375623.52000001</v>
      </c>
      <c r="E1813" s="1">
        <f>+C1813-D1813</f>
        <v>2031172.0099999905</v>
      </c>
      <c r="F1813" s="49"/>
      <c r="G1813" s="58"/>
      <c r="H1813" s="105"/>
    </row>
    <row r="1814" spans="1:11" ht="15" x14ac:dyDescent="0.3">
      <c r="B1814" s="1" t="s">
        <v>3</v>
      </c>
      <c r="C1814" s="1">
        <v>483971.69</v>
      </c>
      <c r="D1814" s="1">
        <v>483971.69</v>
      </c>
      <c r="E1814" s="1">
        <f>+C1814-D1814</f>
        <v>0</v>
      </c>
      <c r="F1814" s="61"/>
      <c r="G1814" s="49"/>
    </row>
    <row r="1815" spans="1:11" x14ac:dyDescent="0.2">
      <c r="F1815" s="49"/>
    </row>
    <row r="1816" spans="1:11" x14ac:dyDescent="0.2">
      <c r="B1816" s="1" t="s">
        <v>152</v>
      </c>
      <c r="C1816" s="54">
        <f>C1811</f>
        <v>370363305.26999998</v>
      </c>
      <c r="E1816" s="16" t="s">
        <v>166</v>
      </c>
      <c r="G1816" s="58"/>
    </row>
    <row r="1817" spans="1:11" x14ac:dyDescent="0.2">
      <c r="B1817" s="1" t="s">
        <v>153</v>
      </c>
      <c r="C1817" s="54">
        <v>7454157211.3900003</v>
      </c>
      <c r="E1817" s="1">
        <f>C1811</f>
        <v>370363305.26999998</v>
      </c>
      <c r="F1817" s="1" t="s">
        <v>0</v>
      </c>
    </row>
    <row r="1818" spans="1:11" x14ac:dyDescent="0.2">
      <c r="B1818" s="1" t="s">
        <v>154</v>
      </c>
      <c r="C1818" s="53">
        <f>SUM(C1816:C1817)</f>
        <v>7824520516.6599998</v>
      </c>
      <c r="E1818" s="1">
        <v>-6.6</v>
      </c>
      <c r="F1818" s="1" t="s">
        <v>170</v>
      </c>
    </row>
    <row r="1819" spans="1:11" x14ac:dyDescent="0.2">
      <c r="B1819" s="1" t="s">
        <v>155</v>
      </c>
      <c r="C1819" s="54">
        <v>7824520516.6599998</v>
      </c>
      <c r="E1819" s="1">
        <v>-19671122.210000001</v>
      </c>
      <c r="F1819" s="1" t="s">
        <v>133</v>
      </c>
    </row>
    <row r="1820" spans="1:11" x14ac:dyDescent="0.2">
      <c r="C1820" s="42">
        <f>+C1818-C1819</f>
        <v>0</v>
      </c>
      <c r="D1820" s="1" t="s">
        <v>156</v>
      </c>
      <c r="E1820" s="1">
        <v>-10590151.58</v>
      </c>
      <c r="F1820" s="1" t="s">
        <v>169</v>
      </c>
    </row>
    <row r="1821" spans="1:11" x14ac:dyDescent="0.2">
      <c r="E1821" s="1">
        <v>0</v>
      </c>
      <c r="F1821" s="1" t="s">
        <v>192</v>
      </c>
    </row>
    <row r="1822" spans="1:11" x14ac:dyDescent="0.2">
      <c r="C1822" s="1">
        <f>+C1820+C1821</f>
        <v>0</v>
      </c>
      <c r="E1822" s="3">
        <f>SUM(E1817:E1821)</f>
        <v>340102024.88</v>
      </c>
      <c r="G1822" s="1">
        <f>+G1820+G1821</f>
        <v>0</v>
      </c>
    </row>
    <row r="1823" spans="1:11" x14ac:dyDescent="0.2">
      <c r="E1823" s="1">
        <v>340102024.88</v>
      </c>
      <c r="F1823" s="1" t="s">
        <v>161</v>
      </c>
    </row>
    <row r="1824" spans="1:11" x14ac:dyDescent="0.2">
      <c r="E1824" s="1">
        <f>E1822-E1823</f>
        <v>0</v>
      </c>
      <c r="F1824" s="1" t="s">
        <v>6</v>
      </c>
    </row>
    <row r="1825" spans="1:11" x14ac:dyDescent="0.2">
      <c r="E1825" s="1">
        <v>0</v>
      </c>
      <c r="F1825" s="1" t="s">
        <v>171</v>
      </c>
    </row>
    <row r="1826" spans="1:11" x14ac:dyDescent="0.2">
      <c r="E1826" s="46">
        <f>+E1824-E1825</f>
        <v>0</v>
      </c>
      <c r="F1826" s="46" t="s">
        <v>6</v>
      </c>
    </row>
    <row r="1828" spans="1:11" s="20" customFormat="1" x14ac:dyDescent="0.2">
      <c r="A1828" s="21"/>
      <c r="B1828" s="63">
        <v>40694</v>
      </c>
      <c r="C1828" s="21" t="s">
        <v>4</v>
      </c>
      <c r="D1828" s="21" t="s">
        <v>5</v>
      </c>
      <c r="E1828" s="21" t="s">
        <v>6</v>
      </c>
      <c r="F1828" s="38"/>
      <c r="G1828" s="38"/>
      <c r="H1828" s="103"/>
      <c r="I1828" s="64"/>
      <c r="J1828" s="21"/>
      <c r="K1828" s="21"/>
    </row>
    <row r="1829" spans="1:11" ht="15" x14ac:dyDescent="0.3">
      <c r="B1829" s="1" t="s">
        <v>0</v>
      </c>
      <c r="C1829" s="1">
        <v>327874902.80000001</v>
      </c>
      <c r="E1829" s="1">
        <f>+C1829-D1829</f>
        <v>327874902.80000001</v>
      </c>
      <c r="F1829" s="61"/>
      <c r="G1829" s="49"/>
    </row>
    <row r="1830" spans="1:11" ht="15" x14ac:dyDescent="0.3">
      <c r="B1830" s="1" t="s">
        <v>1</v>
      </c>
      <c r="C1830" s="1">
        <v>178190447.65000001</v>
      </c>
      <c r="E1830" s="1">
        <f>+C1830-D1830</f>
        <v>178190447.65000001</v>
      </c>
      <c r="F1830" s="61"/>
    </row>
    <row r="1831" spans="1:11" x14ac:dyDescent="0.2">
      <c r="B1831" s="1" t="s">
        <v>2</v>
      </c>
      <c r="C1831" s="1">
        <v>67694508.409999996</v>
      </c>
      <c r="E1831" s="1">
        <f>+C1831-D1831</f>
        <v>67694508.409999996</v>
      </c>
      <c r="F1831" s="49"/>
      <c r="G1831" s="58"/>
      <c r="H1831" s="105"/>
    </row>
    <row r="1832" spans="1:11" ht="15" x14ac:dyDescent="0.3">
      <c r="B1832" s="1" t="s">
        <v>3</v>
      </c>
      <c r="C1832" s="1">
        <v>816268.38</v>
      </c>
      <c r="E1832" s="1">
        <f>+C1832-D1832</f>
        <v>816268.38</v>
      </c>
      <c r="F1832" s="61"/>
      <c r="G1832" s="49"/>
    </row>
    <row r="1833" spans="1:11" x14ac:dyDescent="0.2">
      <c r="F1833" s="49"/>
    </row>
    <row r="1834" spans="1:11" x14ac:dyDescent="0.2">
      <c r="B1834" s="1" t="s">
        <v>152</v>
      </c>
      <c r="C1834" s="54">
        <f>C1829</f>
        <v>327874902.80000001</v>
      </c>
      <c r="E1834" s="16" t="s">
        <v>166</v>
      </c>
      <c r="G1834" s="58"/>
    </row>
    <row r="1835" spans="1:11" x14ac:dyDescent="0.2">
      <c r="B1835" s="1" t="s">
        <v>153</v>
      </c>
      <c r="C1835" s="54">
        <v>7432402949.46</v>
      </c>
      <c r="E1835" s="1">
        <f>C1829</f>
        <v>327874902.80000001</v>
      </c>
      <c r="F1835" s="1" t="s">
        <v>0</v>
      </c>
    </row>
    <row r="1836" spans="1:11" x14ac:dyDescent="0.2">
      <c r="B1836" s="1" t="s">
        <v>154</v>
      </c>
      <c r="C1836" s="53">
        <f>SUM(C1834:C1835)</f>
        <v>7760277852.2600002</v>
      </c>
      <c r="E1836" s="1">
        <v>-6.6</v>
      </c>
      <c r="F1836" s="1" t="s">
        <v>170</v>
      </c>
    </row>
    <row r="1837" spans="1:11" x14ac:dyDescent="0.2">
      <c r="B1837" s="1" t="s">
        <v>155</v>
      </c>
      <c r="C1837" s="54">
        <v>7760277852.2600002</v>
      </c>
      <c r="E1837" s="1">
        <v>-19671122.210000001</v>
      </c>
      <c r="F1837" s="1" t="s">
        <v>133</v>
      </c>
    </row>
    <row r="1838" spans="1:11" x14ac:dyDescent="0.2">
      <c r="C1838" s="42">
        <f>+C1836-C1837</f>
        <v>0</v>
      </c>
      <c r="D1838" s="1" t="s">
        <v>156</v>
      </c>
      <c r="E1838" s="1">
        <v>-10590151.58</v>
      </c>
      <c r="F1838" s="1" t="s">
        <v>169</v>
      </c>
    </row>
    <row r="1839" spans="1:11" x14ac:dyDescent="0.2">
      <c r="E1839" s="1">
        <v>0</v>
      </c>
      <c r="F1839" s="1" t="s">
        <v>192</v>
      </c>
    </row>
    <row r="1840" spans="1:11" x14ac:dyDescent="0.2">
      <c r="E1840" s="3">
        <f>SUM(E1835:E1839)</f>
        <v>297613622.41000003</v>
      </c>
      <c r="G1840" s="1">
        <f>+G1838+G1839</f>
        <v>0</v>
      </c>
    </row>
    <row r="1841" spans="1:11" x14ac:dyDescent="0.2">
      <c r="E1841" s="1">
        <v>297010636.41000003</v>
      </c>
      <c r="F1841" s="1" t="s">
        <v>161</v>
      </c>
    </row>
    <row r="1842" spans="1:11" x14ac:dyDescent="0.2">
      <c r="E1842" s="1">
        <f>E1840-E1841</f>
        <v>602986</v>
      </c>
      <c r="F1842" s="1" t="s">
        <v>6</v>
      </c>
    </row>
    <row r="1843" spans="1:11" x14ac:dyDescent="0.2">
      <c r="E1843" s="1">
        <v>0</v>
      </c>
      <c r="F1843" s="1" t="s">
        <v>171</v>
      </c>
    </row>
    <row r="1844" spans="1:11" x14ac:dyDescent="0.2">
      <c r="E1844" s="46">
        <f>+E1842-E1843</f>
        <v>602986</v>
      </c>
      <c r="F1844" s="46" t="s">
        <v>6</v>
      </c>
    </row>
    <row r="1846" spans="1:11" s="20" customFormat="1" x14ac:dyDescent="0.2">
      <c r="A1846" s="21"/>
      <c r="B1846" s="63">
        <v>40710</v>
      </c>
      <c r="C1846" s="21" t="s">
        <v>4</v>
      </c>
      <c r="D1846" s="21" t="s">
        <v>5</v>
      </c>
      <c r="E1846" s="21" t="s">
        <v>6</v>
      </c>
      <c r="F1846" s="38"/>
      <c r="G1846" s="38"/>
      <c r="H1846" s="103"/>
      <c r="I1846" s="64"/>
      <c r="J1846" s="21"/>
      <c r="K1846" s="21"/>
    </row>
    <row r="1847" spans="1:11" ht="15" x14ac:dyDescent="0.3">
      <c r="B1847" s="1" t="s">
        <v>0</v>
      </c>
      <c r="C1847" s="1">
        <v>349015157.25</v>
      </c>
      <c r="D1847" s="1">
        <v>349015157.25</v>
      </c>
      <c r="E1847" s="1">
        <f>+C1847-D1847</f>
        <v>0</v>
      </c>
      <c r="F1847" s="61"/>
      <c r="G1847" s="49"/>
    </row>
    <row r="1848" spans="1:11" ht="15" x14ac:dyDescent="0.3">
      <c r="B1848" s="1" t="s">
        <v>1</v>
      </c>
      <c r="C1848" s="1">
        <v>194333949.56</v>
      </c>
      <c r="D1848" s="1">
        <v>194333949.56</v>
      </c>
      <c r="E1848" s="1">
        <f>+C1848-D1848</f>
        <v>0</v>
      </c>
      <c r="F1848" s="61"/>
    </row>
    <row r="1849" spans="1:11" x14ac:dyDescent="0.2">
      <c r="B1849" s="1" t="s">
        <v>2</v>
      </c>
      <c r="C1849" s="1">
        <v>134937295.75999999</v>
      </c>
      <c r="D1849" s="1">
        <v>134937295.75999999</v>
      </c>
      <c r="E1849" s="1">
        <f>+C1849-D1849</f>
        <v>0</v>
      </c>
      <c r="F1849" s="49"/>
      <c r="G1849" s="58"/>
      <c r="H1849" s="105"/>
    </row>
    <row r="1850" spans="1:11" ht="15" x14ac:dyDescent="0.3">
      <c r="B1850" s="1" t="s">
        <v>3</v>
      </c>
      <c r="C1850" s="1">
        <v>1560189.56</v>
      </c>
      <c r="D1850" s="1">
        <v>1560189.56</v>
      </c>
      <c r="E1850" s="1">
        <f>+C1850-D1850</f>
        <v>0</v>
      </c>
      <c r="F1850" s="61"/>
      <c r="G1850" s="49"/>
    </row>
    <row r="1851" spans="1:11" x14ac:dyDescent="0.2">
      <c r="F1851" s="49"/>
    </row>
    <row r="1852" spans="1:11" x14ac:dyDescent="0.2">
      <c r="B1852" s="1" t="s">
        <v>152</v>
      </c>
      <c r="C1852" s="54">
        <f>C1847</f>
        <v>349015157.25</v>
      </c>
      <c r="E1852" s="16" t="s">
        <v>166</v>
      </c>
      <c r="G1852" s="58"/>
    </row>
    <row r="1853" spans="1:11" x14ac:dyDescent="0.2">
      <c r="B1853" s="1" t="s">
        <v>153</v>
      </c>
      <c r="C1853" s="54">
        <v>7432579904.7299995</v>
      </c>
      <c r="E1853" s="1">
        <f>C1847</f>
        <v>349015157.25</v>
      </c>
      <c r="F1853" s="1" t="s">
        <v>0</v>
      </c>
    </row>
    <row r="1854" spans="1:11" x14ac:dyDescent="0.2">
      <c r="B1854" s="1" t="s">
        <v>154</v>
      </c>
      <c r="C1854" s="53">
        <f>SUM(C1852:C1853)</f>
        <v>7781595061.9799995</v>
      </c>
      <c r="E1854" s="1">
        <v>-6.6</v>
      </c>
      <c r="F1854" s="1" t="s">
        <v>170</v>
      </c>
    </row>
    <row r="1855" spans="1:11" x14ac:dyDescent="0.2">
      <c r="B1855" s="1" t="s">
        <v>155</v>
      </c>
      <c r="C1855" s="54">
        <v>7781595061.9799995</v>
      </c>
      <c r="E1855" s="1">
        <v>-19671122.210000001</v>
      </c>
      <c r="F1855" s="1" t="s">
        <v>133</v>
      </c>
    </row>
    <row r="1856" spans="1:11" x14ac:dyDescent="0.2">
      <c r="C1856" s="42">
        <f>+C1854-C1855</f>
        <v>0</v>
      </c>
      <c r="D1856" s="1" t="s">
        <v>156</v>
      </c>
      <c r="E1856" s="1">
        <v>-10590151.58</v>
      </c>
      <c r="F1856" s="1" t="s">
        <v>169</v>
      </c>
    </row>
    <row r="1857" spans="1:11" x14ac:dyDescent="0.2">
      <c r="E1857" s="1">
        <v>0</v>
      </c>
      <c r="F1857" s="1" t="s">
        <v>192</v>
      </c>
    </row>
    <row r="1858" spans="1:11" x14ac:dyDescent="0.2">
      <c r="E1858" s="3">
        <f>SUM(E1853:E1857)</f>
        <v>318753876.86000001</v>
      </c>
      <c r="G1858" s="1">
        <f>+G1856+G1857</f>
        <v>0</v>
      </c>
    </row>
    <row r="1859" spans="1:11" x14ac:dyDescent="0.2">
      <c r="E1859" s="1">
        <v>318753876.86000001</v>
      </c>
      <c r="F1859" s="1" t="s">
        <v>161</v>
      </c>
    </row>
    <row r="1860" spans="1:11" x14ac:dyDescent="0.2">
      <c r="E1860" s="1">
        <f>E1858-E1859</f>
        <v>0</v>
      </c>
      <c r="F1860" s="1" t="s">
        <v>6</v>
      </c>
    </row>
    <row r="1861" spans="1:11" x14ac:dyDescent="0.2">
      <c r="E1861" s="1">
        <v>0</v>
      </c>
      <c r="F1861" s="1" t="s">
        <v>171</v>
      </c>
    </row>
    <row r="1862" spans="1:11" x14ac:dyDescent="0.2">
      <c r="E1862" s="46">
        <f>+E1860-E1861</f>
        <v>0</v>
      </c>
      <c r="F1862" s="46" t="s">
        <v>6</v>
      </c>
    </row>
    <row r="1864" spans="1:11" s="20" customFormat="1" x14ac:dyDescent="0.2">
      <c r="A1864" s="21"/>
      <c r="B1864" s="63">
        <v>40718</v>
      </c>
      <c r="C1864" s="21" t="s">
        <v>4</v>
      </c>
      <c r="D1864" s="21" t="s">
        <v>5</v>
      </c>
      <c r="E1864" s="21" t="s">
        <v>6</v>
      </c>
      <c r="F1864" s="38"/>
      <c r="G1864" s="38"/>
      <c r="H1864" s="103"/>
      <c r="I1864" s="64"/>
      <c r="J1864" s="21"/>
      <c r="K1864" s="21"/>
    </row>
    <row r="1865" spans="1:11" ht="15" x14ac:dyDescent="0.2">
      <c r="B1865" s="1" t="s">
        <v>0</v>
      </c>
      <c r="C1865" s="1">
        <v>344354998.13</v>
      </c>
      <c r="D1865" s="1">
        <v>338881279.24000001</v>
      </c>
      <c r="E1865" s="1">
        <f>+C1865-D1865</f>
        <v>5473718.8899999857</v>
      </c>
      <c r="F1865" s="65"/>
      <c r="G1865" s="49"/>
    </row>
    <row r="1866" spans="1:11" ht="15" x14ac:dyDescent="0.3">
      <c r="B1866" s="1" t="s">
        <v>1</v>
      </c>
      <c r="C1866" s="1">
        <v>186528436.97</v>
      </c>
      <c r="D1866" s="1">
        <v>186528436.97</v>
      </c>
      <c r="E1866" s="1">
        <f>+C1866-D1866</f>
        <v>0</v>
      </c>
      <c r="F1866" s="61"/>
    </row>
    <row r="1867" spans="1:11" x14ac:dyDescent="0.2">
      <c r="B1867" s="1" t="s">
        <v>2</v>
      </c>
      <c r="C1867" s="1">
        <v>135657689.56</v>
      </c>
      <c r="D1867" s="1">
        <v>130183298.66</v>
      </c>
      <c r="E1867" s="1">
        <f>+C1867-D1867</f>
        <v>5474390.900000006</v>
      </c>
      <c r="F1867" s="49"/>
      <c r="G1867" s="58"/>
      <c r="H1867" s="105"/>
    </row>
    <row r="1868" spans="1:11" ht="15" x14ac:dyDescent="0.3">
      <c r="B1868" s="1" t="s">
        <v>3</v>
      </c>
      <c r="C1868" s="1">
        <v>3183298.66</v>
      </c>
      <c r="D1868" s="1">
        <v>3183298.66</v>
      </c>
      <c r="E1868" s="1">
        <f>+C1868-D1868</f>
        <v>0</v>
      </c>
      <c r="F1868" s="61"/>
      <c r="G1868" s="49"/>
    </row>
    <row r="1869" spans="1:11" x14ac:dyDescent="0.2">
      <c r="F1869" s="49"/>
    </row>
    <row r="1870" spans="1:11" x14ac:dyDescent="0.2">
      <c r="B1870" s="1" t="s">
        <v>152</v>
      </c>
      <c r="C1870" s="54">
        <f>C1865</f>
        <v>344354998.13</v>
      </c>
      <c r="E1870" s="16" t="s">
        <v>166</v>
      </c>
      <c r="G1870" s="58"/>
    </row>
    <row r="1871" spans="1:11" x14ac:dyDescent="0.2">
      <c r="B1871" s="1" t="s">
        <v>153</v>
      </c>
      <c r="C1871" s="54">
        <v>7432579904.7299995</v>
      </c>
      <c r="E1871" s="1">
        <f>C1865</f>
        <v>344354998.13</v>
      </c>
      <c r="F1871" s="1" t="s">
        <v>0</v>
      </c>
    </row>
    <row r="1872" spans="1:11" x14ac:dyDescent="0.2">
      <c r="B1872" s="1" t="s">
        <v>154</v>
      </c>
      <c r="C1872" s="53">
        <f>SUM(C1870:C1871)</f>
        <v>7776934902.8599997</v>
      </c>
      <c r="E1872" s="1">
        <v>-6.6</v>
      </c>
      <c r="F1872" s="1" t="s">
        <v>170</v>
      </c>
    </row>
    <row r="1873" spans="1:11" x14ac:dyDescent="0.2">
      <c r="B1873" s="1" t="s">
        <v>155</v>
      </c>
      <c r="C1873" s="54">
        <v>7776934902.8599997</v>
      </c>
      <c r="E1873" s="1">
        <v>-15540747.26</v>
      </c>
      <c r="F1873" s="1" t="s">
        <v>133</v>
      </c>
    </row>
    <row r="1874" spans="1:11" x14ac:dyDescent="0.2">
      <c r="C1874" s="42">
        <f>+C1872-C1873</f>
        <v>0</v>
      </c>
      <c r="D1874" s="1" t="s">
        <v>156</v>
      </c>
      <c r="E1874" s="1">
        <v>-10590151.58</v>
      </c>
      <c r="F1874" s="1" t="s">
        <v>169</v>
      </c>
    </row>
    <row r="1875" spans="1:11" x14ac:dyDescent="0.2">
      <c r="E1875" s="1">
        <v>0</v>
      </c>
      <c r="F1875" s="1" t="s">
        <v>192</v>
      </c>
    </row>
    <row r="1876" spans="1:11" x14ac:dyDescent="0.2">
      <c r="E1876" s="3">
        <f>SUM(E1871:E1875)</f>
        <v>318224092.69</v>
      </c>
      <c r="G1876" s="1">
        <f>+G1874+G1875</f>
        <v>0</v>
      </c>
    </row>
    <row r="1877" spans="1:11" x14ac:dyDescent="0.2">
      <c r="E1877" s="1">
        <v>318224092.69</v>
      </c>
      <c r="F1877" s="1" t="s">
        <v>161</v>
      </c>
    </row>
    <row r="1878" spans="1:11" x14ac:dyDescent="0.2">
      <c r="E1878" s="1">
        <f>E1876-E1877</f>
        <v>0</v>
      </c>
      <c r="F1878" s="1" t="s">
        <v>6</v>
      </c>
    </row>
    <row r="1879" spans="1:11" x14ac:dyDescent="0.2">
      <c r="E1879" s="1">
        <v>0</v>
      </c>
      <c r="F1879" s="1" t="s">
        <v>171</v>
      </c>
    </row>
    <row r="1880" spans="1:11" x14ac:dyDescent="0.2">
      <c r="E1880" s="46">
        <f>+E1878-E1879</f>
        <v>0</v>
      </c>
      <c r="F1880" s="46" t="s">
        <v>6</v>
      </c>
    </row>
    <row r="1882" spans="1:11" s="20" customFormat="1" x14ac:dyDescent="0.2">
      <c r="A1882" s="21"/>
      <c r="B1882" s="63">
        <v>40722</v>
      </c>
      <c r="C1882" s="21" t="s">
        <v>4</v>
      </c>
      <c r="D1882" s="21" t="s">
        <v>5</v>
      </c>
      <c r="E1882" s="21" t="s">
        <v>6</v>
      </c>
      <c r="F1882" s="38"/>
      <c r="G1882" s="38"/>
      <c r="H1882" s="103"/>
      <c r="I1882" s="64"/>
      <c r="J1882" s="21"/>
      <c r="K1882" s="21"/>
    </row>
    <row r="1883" spans="1:11" ht="15" x14ac:dyDescent="0.2">
      <c r="B1883" s="1" t="s">
        <v>0</v>
      </c>
      <c r="C1883" s="1">
        <v>378216106.50999999</v>
      </c>
      <c r="D1883" s="1">
        <v>376129872.06</v>
      </c>
      <c r="E1883" s="1">
        <f>+C1883-D1883</f>
        <v>2086234.4499999881</v>
      </c>
      <c r="F1883" s="65"/>
      <c r="G1883" s="49"/>
    </row>
    <row r="1884" spans="1:11" ht="15" x14ac:dyDescent="0.3">
      <c r="B1884" s="1" t="s">
        <v>1</v>
      </c>
      <c r="C1884" s="1">
        <v>186413777.65000001</v>
      </c>
      <c r="D1884" s="1">
        <v>186413777.65000001</v>
      </c>
      <c r="E1884" s="1">
        <f>+C1884-D1884</f>
        <v>0</v>
      </c>
      <c r="F1884" s="61"/>
    </row>
    <row r="1885" spans="1:11" x14ac:dyDescent="0.2">
      <c r="B1885" s="1" t="s">
        <v>2</v>
      </c>
      <c r="C1885" s="1">
        <v>153266166.49000001</v>
      </c>
      <c r="D1885" s="1">
        <v>151179932.03999999</v>
      </c>
      <c r="E1885" s="1">
        <f>+C1885-D1885</f>
        <v>2086234.4500000179</v>
      </c>
      <c r="F1885" s="49"/>
      <c r="G1885" s="58"/>
      <c r="H1885" s="105"/>
    </row>
    <row r="1886" spans="1:11" ht="15" x14ac:dyDescent="0.3">
      <c r="B1886" s="1" t="s">
        <v>3</v>
      </c>
      <c r="C1886" s="1">
        <v>4013105.29</v>
      </c>
      <c r="D1886" s="1">
        <v>4013105.29</v>
      </c>
      <c r="E1886" s="1">
        <f>+C1886-D1886</f>
        <v>0</v>
      </c>
      <c r="F1886" s="61"/>
      <c r="G1886" s="49"/>
    </row>
    <row r="1887" spans="1:11" x14ac:dyDescent="0.2">
      <c r="F1887" s="49"/>
    </row>
    <row r="1888" spans="1:11" x14ac:dyDescent="0.2">
      <c r="B1888" s="1" t="s">
        <v>152</v>
      </c>
      <c r="C1888" s="54">
        <f>C1883</f>
        <v>378216106.50999999</v>
      </c>
      <c r="E1888" s="16" t="s">
        <v>166</v>
      </c>
      <c r="G1888" s="58"/>
    </row>
    <row r="1889" spans="1:11" x14ac:dyDescent="0.2">
      <c r="B1889" s="1" t="s">
        <v>153</v>
      </c>
      <c r="C1889" s="54">
        <v>7432579904.7299995</v>
      </c>
      <c r="E1889" s="1">
        <f>C1883</f>
        <v>378216106.50999999</v>
      </c>
      <c r="F1889" s="1" t="s">
        <v>0</v>
      </c>
    </row>
    <row r="1890" spans="1:11" x14ac:dyDescent="0.2">
      <c r="B1890" s="1" t="s">
        <v>154</v>
      </c>
      <c r="C1890" s="53">
        <f>SUM(C1888:C1889)</f>
        <v>7810796011.2399998</v>
      </c>
      <c r="E1890" s="1">
        <v>-6.6</v>
      </c>
      <c r="F1890" s="1" t="s">
        <v>170</v>
      </c>
    </row>
    <row r="1891" spans="1:11" x14ac:dyDescent="0.2">
      <c r="B1891" s="1" t="s">
        <v>155</v>
      </c>
      <c r="C1891" s="54">
        <v>7810796011.2399998</v>
      </c>
      <c r="E1891" s="1">
        <v>-15540747.26</v>
      </c>
      <c r="F1891" s="1" t="s">
        <v>133</v>
      </c>
    </row>
    <row r="1892" spans="1:11" x14ac:dyDescent="0.2">
      <c r="C1892" s="42">
        <f>+C1890-C1891</f>
        <v>0</v>
      </c>
      <c r="D1892" s="1" t="s">
        <v>156</v>
      </c>
      <c r="E1892" s="1">
        <v>-10590151.58</v>
      </c>
      <c r="F1892" s="1" t="s">
        <v>169</v>
      </c>
    </row>
    <row r="1893" spans="1:11" x14ac:dyDescent="0.2">
      <c r="E1893" s="1">
        <v>0</v>
      </c>
      <c r="F1893" s="1" t="s">
        <v>192</v>
      </c>
    </row>
    <row r="1894" spans="1:11" x14ac:dyDescent="0.2">
      <c r="E1894" s="3">
        <f>SUM(E1889:E1893)</f>
        <v>352085201.06999999</v>
      </c>
      <c r="G1894" s="1">
        <f>+G1892+G1893</f>
        <v>0</v>
      </c>
    </row>
    <row r="1895" spans="1:11" x14ac:dyDescent="0.2">
      <c r="E1895" s="1">
        <v>352085201.06999999</v>
      </c>
      <c r="F1895" s="1" t="s">
        <v>161</v>
      </c>
    </row>
    <row r="1896" spans="1:11" x14ac:dyDescent="0.2">
      <c r="E1896" s="1">
        <f>E1894-E1895</f>
        <v>0</v>
      </c>
      <c r="F1896" s="1" t="s">
        <v>6</v>
      </c>
    </row>
    <row r="1897" spans="1:11" x14ac:dyDescent="0.2">
      <c r="E1897" s="1">
        <v>0</v>
      </c>
      <c r="F1897" s="1" t="s">
        <v>171</v>
      </c>
    </row>
    <row r="1898" spans="1:11" x14ac:dyDescent="0.2">
      <c r="E1898" s="46">
        <f>+E1896-E1897</f>
        <v>0</v>
      </c>
      <c r="F1898" s="46" t="s">
        <v>6</v>
      </c>
    </row>
    <row r="1899" spans="1:11" s="20" customFormat="1" x14ac:dyDescent="0.2">
      <c r="A1899" s="21"/>
      <c r="B1899" s="63">
        <v>40724</v>
      </c>
      <c r="C1899" s="21" t="s">
        <v>4</v>
      </c>
      <c r="D1899" s="21" t="s">
        <v>5</v>
      </c>
      <c r="E1899" s="21" t="s">
        <v>6</v>
      </c>
      <c r="F1899" s="38"/>
      <c r="G1899" s="38"/>
      <c r="H1899" s="103"/>
      <c r="I1899" s="64"/>
      <c r="J1899" s="21"/>
      <c r="K1899" s="21"/>
    </row>
    <row r="1900" spans="1:11" ht="15" x14ac:dyDescent="0.2">
      <c r="B1900" s="1" t="s">
        <v>0</v>
      </c>
      <c r="C1900" s="1">
        <v>348672568.26999998</v>
      </c>
      <c r="D1900" s="1">
        <v>348672568.26999998</v>
      </c>
      <c r="E1900" s="1">
        <f>+C1900-D1900</f>
        <v>0</v>
      </c>
      <c r="F1900" s="65"/>
      <c r="G1900" s="49"/>
    </row>
    <row r="1901" spans="1:11" ht="15" x14ac:dyDescent="0.3">
      <c r="B1901" s="1" t="s">
        <v>1</v>
      </c>
      <c r="C1901" s="1">
        <v>187354983.44999999</v>
      </c>
      <c r="D1901" s="1">
        <v>187354983.44999999</v>
      </c>
      <c r="E1901" s="1">
        <f>+C1901-D1901</f>
        <v>0</v>
      </c>
      <c r="F1901" s="61"/>
    </row>
    <row r="1902" spans="1:11" x14ac:dyDescent="0.2">
      <c r="B1902" s="1" t="s">
        <v>2</v>
      </c>
      <c r="C1902" s="1">
        <v>100523550.34</v>
      </c>
      <c r="D1902" s="1">
        <v>100523550.34000033</v>
      </c>
      <c r="E1902" s="1">
        <f>+C1902-D1902</f>
        <v>-3.2782554626464844E-7</v>
      </c>
      <c r="F1902" s="49"/>
      <c r="G1902" s="58"/>
      <c r="H1902" s="105"/>
    </row>
    <row r="1903" spans="1:11" ht="15" x14ac:dyDescent="0.3">
      <c r="B1903" s="1" t="s">
        <v>3</v>
      </c>
      <c r="C1903" s="1">
        <v>6675.88</v>
      </c>
      <c r="D1903" s="1">
        <v>6675.88</v>
      </c>
      <c r="E1903" s="1">
        <f>+C1903-D1903</f>
        <v>0</v>
      </c>
      <c r="F1903" s="61"/>
      <c r="G1903" s="49"/>
    </row>
    <row r="1904" spans="1:11" x14ac:dyDescent="0.2">
      <c r="F1904" s="49"/>
    </row>
    <row r="1905" spans="1:11" x14ac:dyDescent="0.2">
      <c r="B1905" s="1" t="s">
        <v>152</v>
      </c>
      <c r="C1905" s="54">
        <f>C1900</f>
        <v>348672568.26999998</v>
      </c>
      <c r="E1905" s="16" t="s">
        <v>166</v>
      </c>
      <c r="G1905" s="58"/>
    </row>
    <row r="1906" spans="1:11" x14ac:dyDescent="0.2">
      <c r="B1906" s="1" t="s">
        <v>153</v>
      </c>
      <c r="C1906" s="54">
        <v>7435066609.5699997</v>
      </c>
      <c r="E1906" s="1">
        <f>C1900</f>
        <v>348672568.26999998</v>
      </c>
      <c r="F1906" s="1" t="s">
        <v>0</v>
      </c>
    </row>
    <row r="1907" spans="1:11" x14ac:dyDescent="0.2">
      <c r="B1907" s="1" t="s">
        <v>154</v>
      </c>
      <c r="C1907" s="53">
        <f>SUM(C1905:C1906)</f>
        <v>7783739177.8400002</v>
      </c>
      <c r="E1907" s="1">
        <v>-6.6</v>
      </c>
      <c r="F1907" s="1" t="s">
        <v>170</v>
      </c>
    </row>
    <row r="1908" spans="1:11" x14ac:dyDescent="0.2">
      <c r="B1908" s="1" t="s">
        <v>155</v>
      </c>
      <c r="C1908" s="54">
        <v>7783739177.8400002</v>
      </c>
      <c r="E1908" s="1">
        <v>-15540747.26</v>
      </c>
      <c r="F1908" s="1" t="s">
        <v>133</v>
      </c>
    </row>
    <row r="1909" spans="1:11" x14ac:dyDescent="0.2">
      <c r="C1909" s="42">
        <f>+C1907-C1908</f>
        <v>0</v>
      </c>
      <c r="D1909" s="1" t="s">
        <v>156</v>
      </c>
      <c r="E1909" s="1">
        <v>-10590151.58</v>
      </c>
      <c r="F1909" s="1" t="s">
        <v>169</v>
      </c>
    </row>
    <row r="1910" spans="1:11" x14ac:dyDescent="0.2">
      <c r="E1910" s="1">
        <v>0</v>
      </c>
      <c r="F1910" s="1" t="s">
        <v>192</v>
      </c>
    </row>
    <row r="1911" spans="1:11" x14ac:dyDescent="0.2">
      <c r="E1911" s="3">
        <f>SUM(E1906:E1910)</f>
        <v>322541662.82999998</v>
      </c>
      <c r="G1911" s="1">
        <f>+G1909+G1910</f>
        <v>0</v>
      </c>
    </row>
    <row r="1912" spans="1:11" x14ac:dyDescent="0.2">
      <c r="E1912" s="1">
        <v>322541662.82999998</v>
      </c>
      <c r="F1912" s="1" t="s">
        <v>161</v>
      </c>
    </row>
    <row r="1913" spans="1:11" x14ac:dyDescent="0.2">
      <c r="E1913" s="1">
        <f>E1911-E1912</f>
        <v>0</v>
      </c>
      <c r="F1913" s="1" t="s">
        <v>6</v>
      </c>
    </row>
    <row r="1914" spans="1:11" x14ac:dyDescent="0.2">
      <c r="E1914" s="1">
        <v>0</v>
      </c>
      <c r="F1914" s="1" t="s">
        <v>171</v>
      </c>
    </row>
    <row r="1915" spans="1:11" x14ac:dyDescent="0.2">
      <c r="E1915" s="46">
        <f>+E1913-E1914</f>
        <v>0</v>
      </c>
      <c r="F1915" s="46" t="s">
        <v>6</v>
      </c>
    </row>
    <row r="1917" spans="1:11" s="20" customFormat="1" x14ac:dyDescent="0.2">
      <c r="A1917" s="21"/>
      <c r="B1917" s="63">
        <v>40729</v>
      </c>
      <c r="C1917" s="21" t="s">
        <v>4</v>
      </c>
      <c r="D1917" s="21" t="s">
        <v>5</v>
      </c>
      <c r="E1917" s="21" t="s">
        <v>6</v>
      </c>
      <c r="F1917" s="38"/>
      <c r="G1917" s="38"/>
      <c r="H1917" s="103"/>
      <c r="I1917" s="64"/>
      <c r="J1917" s="21"/>
      <c r="K1917" s="21"/>
    </row>
    <row r="1918" spans="1:11" ht="15" x14ac:dyDescent="0.2">
      <c r="B1918" s="1" t="s">
        <v>0</v>
      </c>
      <c r="C1918" s="1">
        <v>1308964930.8199999</v>
      </c>
      <c r="D1918" s="1">
        <v>1308964930.8199999</v>
      </c>
      <c r="E1918" s="1">
        <f>+C1918-D1918</f>
        <v>0</v>
      </c>
      <c r="F1918" s="65"/>
      <c r="G1918" s="49"/>
    </row>
    <row r="1919" spans="1:11" ht="15" x14ac:dyDescent="0.3">
      <c r="B1919" s="1" t="s">
        <v>1</v>
      </c>
      <c r="C1919" s="1">
        <v>189805137.62</v>
      </c>
      <c r="D1919" s="1">
        <v>189805137.62</v>
      </c>
      <c r="E1919" s="1">
        <f>+C1919-D1919</f>
        <v>0</v>
      </c>
      <c r="F1919" s="61"/>
    </row>
    <row r="1920" spans="1:11" x14ac:dyDescent="0.2">
      <c r="B1920" s="1" t="s">
        <v>2</v>
      </c>
      <c r="C1920" s="1">
        <v>500070758.07999998</v>
      </c>
      <c r="D1920" s="1">
        <v>500070758.07999998</v>
      </c>
      <c r="E1920" s="1">
        <f>+C1920-D1920</f>
        <v>0</v>
      </c>
      <c r="F1920" s="49"/>
      <c r="G1920" s="58"/>
      <c r="H1920" s="105"/>
    </row>
    <row r="1921" spans="1:11" ht="15" x14ac:dyDescent="0.3">
      <c r="B1921" s="1" t="s">
        <v>3</v>
      </c>
      <c r="C1921" s="1">
        <v>6675.88</v>
      </c>
      <c r="D1921" s="1">
        <v>6675.88</v>
      </c>
      <c r="E1921" s="1">
        <f>+C1921-D1921</f>
        <v>0</v>
      </c>
      <c r="F1921" s="61"/>
      <c r="G1921" s="49"/>
    </row>
    <row r="1922" spans="1:11" x14ac:dyDescent="0.2">
      <c r="F1922" s="49"/>
    </row>
    <row r="1923" spans="1:11" x14ac:dyDescent="0.2">
      <c r="B1923" s="1" t="s">
        <v>152</v>
      </c>
      <c r="C1923" s="54">
        <f>C1918</f>
        <v>1308964930.8199999</v>
      </c>
      <c r="E1923" s="16" t="s">
        <v>166</v>
      </c>
      <c r="G1923" s="58"/>
    </row>
    <row r="1924" spans="1:11" x14ac:dyDescent="0.2">
      <c r="B1924" s="1" t="s">
        <v>153</v>
      </c>
      <c r="C1924" s="54">
        <v>7435244700.3000002</v>
      </c>
      <c r="E1924" s="1">
        <f>C1918</f>
        <v>1308964930.8199999</v>
      </c>
      <c r="F1924" s="1" t="s">
        <v>0</v>
      </c>
    </row>
    <row r="1925" spans="1:11" x14ac:dyDescent="0.2">
      <c r="B1925" s="1" t="s">
        <v>154</v>
      </c>
      <c r="C1925" s="53">
        <f>SUM(C1923:C1924)</f>
        <v>8744209631.1200008</v>
      </c>
      <c r="E1925" s="1">
        <v>-6.6</v>
      </c>
      <c r="F1925" s="1" t="s">
        <v>170</v>
      </c>
    </row>
    <row r="1926" spans="1:11" x14ac:dyDescent="0.2">
      <c r="B1926" s="1" t="s">
        <v>155</v>
      </c>
      <c r="C1926" s="54">
        <v>8744209631.1200008</v>
      </c>
      <c r="E1926" s="1">
        <v>-15540747.26</v>
      </c>
      <c r="F1926" s="1" t="s">
        <v>133</v>
      </c>
    </row>
    <row r="1927" spans="1:11" x14ac:dyDescent="0.2">
      <c r="C1927" s="42">
        <f>+C1925-C1926</f>
        <v>0</v>
      </c>
      <c r="D1927" s="1" t="s">
        <v>156</v>
      </c>
      <c r="E1927" s="1">
        <v>-10590151.58</v>
      </c>
      <c r="F1927" s="1" t="s">
        <v>169</v>
      </c>
    </row>
    <row r="1928" spans="1:11" x14ac:dyDescent="0.2">
      <c r="E1928" s="1">
        <v>0</v>
      </c>
      <c r="F1928" s="1" t="s">
        <v>192</v>
      </c>
    </row>
    <row r="1929" spans="1:11" x14ac:dyDescent="0.2">
      <c r="E1929" s="3">
        <f>SUM(E1924:E1928)</f>
        <v>1282834025.3800001</v>
      </c>
      <c r="G1929" s="1">
        <f>+G1927+G1928</f>
        <v>0</v>
      </c>
    </row>
    <row r="1930" spans="1:11" x14ac:dyDescent="0.2">
      <c r="E1930" s="1">
        <v>1282834025.3800001</v>
      </c>
      <c r="F1930" s="1" t="s">
        <v>161</v>
      </c>
    </row>
    <row r="1931" spans="1:11" x14ac:dyDescent="0.2">
      <c r="E1931" s="1">
        <f>E1929-E1930</f>
        <v>0</v>
      </c>
      <c r="F1931" s="1" t="s">
        <v>6</v>
      </c>
    </row>
    <row r="1932" spans="1:11" x14ac:dyDescent="0.2">
      <c r="E1932" s="1">
        <v>0</v>
      </c>
      <c r="F1932" s="1" t="s">
        <v>171</v>
      </c>
    </row>
    <row r="1933" spans="1:11" x14ac:dyDescent="0.2">
      <c r="E1933" s="46">
        <f>+E1931-E1932</f>
        <v>0</v>
      </c>
      <c r="F1933" s="46" t="s">
        <v>6</v>
      </c>
    </row>
    <row r="1935" spans="1:11" s="20" customFormat="1" x14ac:dyDescent="0.2">
      <c r="A1935" s="21"/>
      <c r="B1935" s="63">
        <v>40721</v>
      </c>
      <c r="C1935" s="21" t="s">
        <v>4</v>
      </c>
      <c r="D1935" s="21" t="s">
        <v>5</v>
      </c>
      <c r="E1935" s="21" t="s">
        <v>6</v>
      </c>
      <c r="F1935" s="38"/>
      <c r="G1935" s="38"/>
      <c r="H1935" s="103"/>
      <c r="I1935" s="64"/>
      <c r="J1935" s="21"/>
      <c r="K1935" s="21"/>
    </row>
    <row r="1936" spans="1:11" ht="15" x14ac:dyDescent="0.2">
      <c r="B1936" s="1" t="s">
        <v>0</v>
      </c>
      <c r="C1936" s="1">
        <v>420973998.68000001</v>
      </c>
      <c r="D1936" s="1">
        <v>417219504.23000002</v>
      </c>
      <c r="E1936" s="1">
        <f>+C1936-D1936</f>
        <v>3754494.4499999881</v>
      </c>
      <c r="F1936" s="65"/>
      <c r="G1936" s="49"/>
    </row>
    <row r="1937" spans="2:8" ht="15" x14ac:dyDescent="0.3">
      <c r="B1937" s="1" t="s">
        <v>1</v>
      </c>
      <c r="C1937" s="1">
        <v>195370586.08000001</v>
      </c>
      <c r="D1937" s="1">
        <v>193702326.08000001</v>
      </c>
      <c r="E1937" s="1">
        <f>+C1937-D1937</f>
        <v>1668260</v>
      </c>
      <c r="F1937" s="61"/>
    </row>
    <row r="1938" spans="2:8" x14ac:dyDescent="0.2">
      <c r="B1938" s="1" t="s">
        <v>2</v>
      </c>
      <c r="C1938" s="1">
        <v>193076744.49000001</v>
      </c>
      <c r="D1938" s="1">
        <v>190990510.03999999</v>
      </c>
      <c r="E1938" s="1">
        <f>+C1938-D1938</f>
        <v>2086234.4500000179</v>
      </c>
      <c r="F1938" s="49"/>
      <c r="G1938" s="58"/>
      <c r="H1938" s="105"/>
    </row>
    <row r="1939" spans="2:8" ht="15" x14ac:dyDescent="0.3">
      <c r="B1939" s="1" t="s">
        <v>3</v>
      </c>
      <c r="C1939" s="1">
        <v>4410148.9800000004</v>
      </c>
      <c r="D1939" s="1">
        <v>4410148.9800000004</v>
      </c>
      <c r="E1939" s="1">
        <f>+C1939-D1939</f>
        <v>0</v>
      </c>
      <c r="F1939" s="61"/>
      <c r="G1939" s="49"/>
    </row>
    <row r="1940" spans="2:8" x14ac:dyDescent="0.2">
      <c r="F1940" s="49"/>
    </row>
    <row r="1941" spans="2:8" x14ac:dyDescent="0.2">
      <c r="B1941" s="1" t="s">
        <v>152</v>
      </c>
      <c r="C1941" s="54">
        <f>C1936</f>
        <v>420973998.68000001</v>
      </c>
      <c r="E1941" s="16" t="s">
        <v>166</v>
      </c>
      <c r="G1941" s="58"/>
    </row>
    <row r="1942" spans="2:8" x14ac:dyDescent="0.2">
      <c r="B1942" s="1" t="s">
        <v>153</v>
      </c>
      <c r="C1942" s="54">
        <v>7435244700.3000002</v>
      </c>
      <c r="E1942" s="1">
        <f>C1936</f>
        <v>420973998.68000001</v>
      </c>
      <c r="F1942" s="1" t="s">
        <v>0</v>
      </c>
    </row>
    <row r="1943" spans="2:8" x14ac:dyDescent="0.2">
      <c r="B1943" s="1" t="s">
        <v>154</v>
      </c>
      <c r="C1943" s="53">
        <f>SUM(C1941:C1942)</f>
        <v>7856218698.9800005</v>
      </c>
      <c r="E1943" s="1">
        <v>-6.6</v>
      </c>
      <c r="F1943" s="1" t="s">
        <v>170</v>
      </c>
    </row>
    <row r="1944" spans="2:8" x14ac:dyDescent="0.2">
      <c r="B1944" s="1" t="s">
        <v>155</v>
      </c>
      <c r="C1944" s="54">
        <v>7856219764.9799995</v>
      </c>
      <c r="E1944" s="1">
        <v>-15540747.26</v>
      </c>
      <c r="F1944" s="1" t="s">
        <v>133</v>
      </c>
    </row>
    <row r="1945" spans="2:8" x14ac:dyDescent="0.2">
      <c r="C1945" s="42">
        <f>+C1943-C1944</f>
        <v>-1065.9999990463257</v>
      </c>
      <c r="D1945" s="1" t="s">
        <v>156</v>
      </c>
      <c r="E1945" s="1">
        <v>-10590151.58</v>
      </c>
      <c r="F1945" s="1" t="s">
        <v>169</v>
      </c>
    </row>
    <row r="1946" spans="2:8" x14ac:dyDescent="0.2">
      <c r="E1946" s="1">
        <v>-1668260</v>
      </c>
      <c r="F1946" s="1" t="s">
        <v>192</v>
      </c>
    </row>
    <row r="1947" spans="2:8" x14ac:dyDescent="0.2">
      <c r="E1947" s="3">
        <f>SUM(E1942:E1946)</f>
        <v>393174833.24000001</v>
      </c>
      <c r="G1947" s="1">
        <f>+G1945+G1946</f>
        <v>0</v>
      </c>
    </row>
    <row r="1948" spans="2:8" x14ac:dyDescent="0.2">
      <c r="E1948" s="1">
        <v>393174833.24000001</v>
      </c>
      <c r="F1948" s="1" t="s">
        <v>161</v>
      </c>
    </row>
    <row r="1949" spans="2:8" x14ac:dyDescent="0.2">
      <c r="E1949" s="1">
        <f>E1947-E1948</f>
        <v>0</v>
      </c>
      <c r="F1949" s="1" t="s">
        <v>6</v>
      </c>
    </row>
    <row r="1950" spans="2:8" x14ac:dyDescent="0.2">
      <c r="E1950" s="1">
        <v>0</v>
      </c>
      <c r="F1950" s="1" t="s">
        <v>171</v>
      </c>
    </row>
    <row r="1951" spans="2:8" x14ac:dyDescent="0.2">
      <c r="E1951" s="46">
        <f>+E1949-E1950</f>
        <v>0</v>
      </c>
      <c r="F1951" s="46" t="s">
        <v>6</v>
      </c>
    </row>
    <row r="1953" spans="1:11" s="20" customFormat="1" x14ac:dyDescent="0.2">
      <c r="A1953" s="21"/>
      <c r="B1953" s="63">
        <v>40766</v>
      </c>
      <c r="C1953" s="21" t="s">
        <v>4</v>
      </c>
      <c r="D1953" s="21" t="s">
        <v>5</v>
      </c>
      <c r="E1953" s="21" t="s">
        <v>6</v>
      </c>
      <c r="F1953" s="38"/>
      <c r="G1953" s="38"/>
      <c r="H1953" s="103"/>
      <c r="I1953" s="64"/>
      <c r="J1953" s="21"/>
      <c r="K1953" s="21"/>
    </row>
    <row r="1954" spans="1:11" ht="15" x14ac:dyDescent="0.2">
      <c r="B1954" s="1" t="s">
        <v>0</v>
      </c>
      <c r="C1954" s="1">
        <v>2486216581.1599998</v>
      </c>
      <c r="D1954" s="1">
        <v>2486216581.1599998</v>
      </c>
      <c r="E1954" s="1">
        <f>+C1954-D1954</f>
        <v>0</v>
      </c>
      <c r="F1954" s="65"/>
      <c r="G1954" s="49"/>
    </row>
    <row r="1955" spans="1:11" ht="15" x14ac:dyDescent="0.3">
      <c r="B1955" s="1" t="s">
        <v>1</v>
      </c>
      <c r="C1955" s="1">
        <v>211183474.41</v>
      </c>
      <c r="D1955" s="1">
        <v>211183474.41</v>
      </c>
      <c r="E1955" s="1">
        <f>+C1955-D1955</f>
        <v>0</v>
      </c>
      <c r="F1955" s="61"/>
    </row>
    <row r="1956" spans="1:11" x14ac:dyDescent="0.2">
      <c r="B1956" s="1" t="s">
        <v>2</v>
      </c>
      <c r="C1956" s="1">
        <v>2243124347.98</v>
      </c>
      <c r="D1956" s="1">
        <v>2243124347.98</v>
      </c>
      <c r="E1956" s="1">
        <f>+C1956-D1956</f>
        <v>0</v>
      </c>
      <c r="F1956" s="49"/>
      <c r="G1956" s="58"/>
      <c r="H1956" s="105"/>
    </row>
    <row r="1957" spans="1:11" ht="15" x14ac:dyDescent="0.3">
      <c r="B1957" s="1" t="s">
        <v>3</v>
      </c>
      <c r="C1957" s="1">
        <v>8746518.9299999997</v>
      </c>
      <c r="D1957" s="1">
        <v>8746518.9299999997</v>
      </c>
      <c r="E1957" s="1">
        <f>+C1957-D1957</f>
        <v>0</v>
      </c>
      <c r="F1957" s="61"/>
      <c r="G1957" s="49"/>
    </row>
    <row r="1958" spans="1:11" x14ac:dyDescent="0.2">
      <c r="F1958" s="49"/>
    </row>
    <row r="1959" spans="1:11" x14ac:dyDescent="0.2">
      <c r="B1959" s="1" t="s">
        <v>152</v>
      </c>
      <c r="C1959" s="54">
        <f>C1954</f>
        <v>2486216581.1599998</v>
      </c>
      <c r="E1959" s="16" t="s">
        <v>166</v>
      </c>
      <c r="G1959" s="58"/>
    </row>
    <row r="1960" spans="1:11" x14ac:dyDescent="0.2">
      <c r="B1960" s="1" t="s">
        <v>153</v>
      </c>
      <c r="C1960" s="54">
        <v>7239405457.75</v>
      </c>
      <c r="E1960" s="1">
        <f>C1954</f>
        <v>2486216581.1599998</v>
      </c>
      <c r="F1960" s="1" t="s">
        <v>0</v>
      </c>
    </row>
    <row r="1961" spans="1:11" x14ac:dyDescent="0.2">
      <c r="B1961" s="1" t="s">
        <v>154</v>
      </c>
      <c r="C1961" s="53">
        <f>SUM(C1959:C1960)</f>
        <v>9725622038.9099998</v>
      </c>
      <c r="E1961" s="1">
        <v>-6.6</v>
      </c>
      <c r="F1961" s="1" t="s">
        <v>193</v>
      </c>
    </row>
    <row r="1962" spans="1:11" x14ac:dyDescent="0.2">
      <c r="B1962" s="1" t="s">
        <v>155</v>
      </c>
      <c r="C1962" s="54">
        <v>9725622038.9099998</v>
      </c>
      <c r="E1962" s="1">
        <v>-13601010.42</v>
      </c>
      <c r="F1962" s="1" t="s">
        <v>133</v>
      </c>
    </row>
    <row r="1963" spans="1:11" x14ac:dyDescent="0.2">
      <c r="C1963" s="42">
        <f>+C1961-C1962</f>
        <v>0</v>
      </c>
      <c r="D1963" s="1" t="s">
        <v>156</v>
      </c>
      <c r="E1963" s="1">
        <v>-10590151.58</v>
      </c>
      <c r="F1963" s="1" t="s">
        <v>169</v>
      </c>
    </row>
    <row r="1964" spans="1:11" x14ac:dyDescent="0.2">
      <c r="E1964" s="1">
        <v>-162025</v>
      </c>
      <c r="F1964" s="1" t="s">
        <v>192</v>
      </c>
    </row>
    <row r="1965" spans="1:11" x14ac:dyDescent="0.2">
      <c r="E1965" s="3">
        <f>SUM(E1960:E1964)</f>
        <v>2461863387.5599999</v>
      </c>
      <c r="G1965" s="1">
        <f>+G1963+G1964</f>
        <v>0</v>
      </c>
    </row>
    <row r="1966" spans="1:11" x14ac:dyDescent="0.2">
      <c r="E1966" s="1">
        <v>2461863387.5599999</v>
      </c>
      <c r="F1966" s="1" t="s">
        <v>161</v>
      </c>
    </row>
    <row r="1967" spans="1:11" x14ac:dyDescent="0.2">
      <c r="E1967" s="1">
        <f>E1965-E1966</f>
        <v>0</v>
      </c>
      <c r="F1967" s="1" t="s">
        <v>6</v>
      </c>
    </row>
    <row r="1968" spans="1:11" x14ac:dyDescent="0.2">
      <c r="E1968" s="1">
        <v>0</v>
      </c>
      <c r="F1968" s="1" t="s">
        <v>171</v>
      </c>
    </row>
    <row r="1969" spans="1:11" x14ac:dyDescent="0.2">
      <c r="E1969" s="46">
        <f>+E1967-E1968</f>
        <v>0</v>
      </c>
      <c r="F1969" s="46" t="s">
        <v>6</v>
      </c>
    </row>
    <row r="1973" spans="1:11" s="20" customFormat="1" x14ac:dyDescent="0.2">
      <c r="A1973" s="21"/>
      <c r="B1973" s="63">
        <v>40770</v>
      </c>
      <c r="C1973" s="21" t="s">
        <v>4</v>
      </c>
      <c r="D1973" s="21" t="s">
        <v>5</v>
      </c>
      <c r="E1973" s="21" t="s">
        <v>6</v>
      </c>
      <c r="F1973" s="38"/>
      <c r="G1973" s="38"/>
      <c r="H1973" s="103"/>
      <c r="I1973" s="64"/>
      <c r="J1973" s="21"/>
      <c r="K1973" s="21"/>
    </row>
    <row r="1974" spans="1:11" ht="15" x14ac:dyDescent="0.2">
      <c r="B1974" s="1" t="s">
        <v>0</v>
      </c>
      <c r="C1974" s="1">
        <v>714441404.87</v>
      </c>
      <c r="D1974" s="1">
        <v>714441404.87</v>
      </c>
      <c r="E1974" s="1">
        <f>+C1974-D1974</f>
        <v>0</v>
      </c>
      <c r="F1974" s="65"/>
      <c r="G1974" s="49"/>
    </row>
    <row r="1975" spans="1:11" ht="15" x14ac:dyDescent="0.3">
      <c r="B1975" s="1" t="s">
        <v>1</v>
      </c>
      <c r="C1975" s="1">
        <v>203802345.72</v>
      </c>
      <c r="D1975" s="1">
        <v>203802345.72</v>
      </c>
      <c r="E1975" s="1">
        <f>+C1975-D1975</f>
        <v>0</v>
      </c>
      <c r="F1975" s="61"/>
    </row>
    <row r="1976" spans="1:11" x14ac:dyDescent="0.2">
      <c r="B1976" s="1" t="s">
        <v>2</v>
      </c>
      <c r="C1976" s="1">
        <v>479809394.82999998</v>
      </c>
      <c r="D1976" s="1">
        <v>479809394.82999998</v>
      </c>
      <c r="E1976" s="1">
        <f>+C1976-D1976</f>
        <v>0</v>
      </c>
      <c r="F1976" s="49"/>
      <c r="G1976" s="58"/>
      <c r="H1976" s="105"/>
    </row>
    <row r="1977" spans="1:11" ht="15" x14ac:dyDescent="0.3">
      <c r="B1977" s="1" t="s">
        <v>3</v>
      </c>
      <c r="C1977" s="1">
        <v>9699414.3900000006</v>
      </c>
      <c r="D1977" s="1">
        <v>9699414.3900000006</v>
      </c>
      <c r="E1977" s="1">
        <f>+C1977-D1977</f>
        <v>0</v>
      </c>
      <c r="F1977" s="61"/>
      <c r="G1977" s="49"/>
    </row>
    <row r="1978" spans="1:11" x14ac:dyDescent="0.2">
      <c r="F1978" s="49"/>
    </row>
    <row r="1979" spans="1:11" x14ac:dyDescent="0.2">
      <c r="B1979" s="1" t="s">
        <v>152</v>
      </c>
      <c r="C1979" s="54">
        <f>C1974</f>
        <v>714441404.87</v>
      </c>
      <c r="E1979" s="16" t="s">
        <v>166</v>
      </c>
      <c r="G1979" s="58"/>
    </row>
    <row r="1980" spans="1:11" x14ac:dyDescent="0.2">
      <c r="B1980" s="1" t="s">
        <v>153</v>
      </c>
      <c r="C1980" s="54">
        <v>7239405457.75</v>
      </c>
      <c r="E1980" s="1">
        <f>C1974</f>
        <v>714441404.87</v>
      </c>
      <c r="F1980" s="1" t="s">
        <v>0</v>
      </c>
    </row>
    <row r="1981" spans="1:11" x14ac:dyDescent="0.2">
      <c r="B1981" s="1" t="s">
        <v>154</v>
      </c>
      <c r="C1981" s="53">
        <f>SUM(C1979:C1980)</f>
        <v>7953846862.6199999</v>
      </c>
      <c r="E1981" s="1">
        <v>-6.6</v>
      </c>
      <c r="F1981" s="1" t="s">
        <v>193</v>
      </c>
    </row>
    <row r="1982" spans="1:11" x14ac:dyDescent="0.2">
      <c r="B1982" s="1" t="s">
        <v>155</v>
      </c>
      <c r="C1982" s="54">
        <v>7953846862.6199999</v>
      </c>
      <c r="E1982" s="1">
        <v>-13601010.42</v>
      </c>
      <c r="F1982" s="1" t="s">
        <v>133</v>
      </c>
    </row>
    <row r="1983" spans="1:11" x14ac:dyDescent="0.2">
      <c r="C1983" s="42">
        <f>+C1981-C1982</f>
        <v>0</v>
      </c>
      <c r="D1983" s="1" t="s">
        <v>156</v>
      </c>
      <c r="E1983" s="1">
        <v>-10590151.58</v>
      </c>
      <c r="F1983" s="1" t="s">
        <v>169</v>
      </c>
    </row>
    <row r="1984" spans="1:11" x14ac:dyDescent="0.2">
      <c r="E1984" s="1">
        <v>-162025</v>
      </c>
      <c r="F1984" s="1" t="s">
        <v>192</v>
      </c>
    </row>
    <row r="1985" spans="1:11" x14ac:dyDescent="0.2">
      <c r="E1985" s="3">
        <f>SUM(E1980:E1984)</f>
        <v>690088211.26999998</v>
      </c>
      <c r="G1985" s="1">
        <f>+G1983+G1984</f>
        <v>0</v>
      </c>
    </row>
    <row r="1986" spans="1:11" x14ac:dyDescent="0.2">
      <c r="E1986" s="1">
        <v>690088211.26999998</v>
      </c>
      <c r="F1986" s="1" t="s">
        <v>161</v>
      </c>
    </row>
    <row r="1987" spans="1:11" x14ac:dyDescent="0.2">
      <c r="E1987" s="1">
        <f>E1985-E1986</f>
        <v>0</v>
      </c>
      <c r="F1987" s="1" t="s">
        <v>6</v>
      </c>
    </row>
    <row r="1988" spans="1:11" x14ac:dyDescent="0.2">
      <c r="E1988" s="1">
        <v>0</v>
      </c>
      <c r="F1988" s="1" t="s">
        <v>171</v>
      </c>
    </row>
    <row r="1989" spans="1:11" x14ac:dyDescent="0.2">
      <c r="E1989" s="46">
        <f>+E1987-E1988</f>
        <v>0</v>
      </c>
      <c r="F1989" s="46" t="s">
        <v>6</v>
      </c>
    </row>
    <row r="1991" spans="1:11" s="20" customFormat="1" x14ac:dyDescent="0.2">
      <c r="A1991" s="21"/>
      <c r="B1991" s="63">
        <v>40780</v>
      </c>
      <c r="C1991" s="21" t="s">
        <v>4</v>
      </c>
      <c r="D1991" s="21" t="s">
        <v>5</v>
      </c>
      <c r="E1991" s="21" t="s">
        <v>6</v>
      </c>
      <c r="F1991" s="38"/>
      <c r="G1991" s="38"/>
      <c r="H1991" s="103"/>
      <c r="I1991" s="64"/>
      <c r="J1991" s="21"/>
      <c r="K1991" s="21"/>
    </row>
    <row r="1992" spans="1:11" ht="15" x14ac:dyDescent="0.2">
      <c r="B1992" s="1" t="s">
        <v>0</v>
      </c>
      <c r="C1992" s="1">
        <v>711585493.96000004</v>
      </c>
      <c r="D1992" s="1">
        <v>711585493.96000004</v>
      </c>
      <c r="E1992" s="1">
        <f>+C1992-D1992</f>
        <v>0</v>
      </c>
      <c r="F1992" s="65"/>
      <c r="G1992" s="49"/>
    </row>
    <row r="1993" spans="1:11" ht="15" x14ac:dyDescent="0.3">
      <c r="B1993" s="1" t="s">
        <v>1</v>
      </c>
      <c r="C1993" s="1">
        <v>202277701.66</v>
      </c>
      <c r="D1993" s="1">
        <v>202277701.66</v>
      </c>
      <c r="E1993" s="1">
        <f>+C1993-D1993</f>
        <v>0</v>
      </c>
      <c r="F1993" s="61"/>
    </row>
    <row r="1994" spans="1:11" x14ac:dyDescent="0.2">
      <c r="B1994" s="1" t="s">
        <v>2</v>
      </c>
      <c r="C1994" s="1">
        <v>349277944.79000002</v>
      </c>
      <c r="D1994" s="1">
        <v>489230103.95999998</v>
      </c>
      <c r="E1994" s="1">
        <f>+C1994-D1994</f>
        <v>-139952159.16999996</v>
      </c>
      <c r="F1994" s="49">
        <f>+E1992-E1994</f>
        <v>139952159.16999996</v>
      </c>
      <c r="G1994" s="58"/>
      <c r="H1994" s="105"/>
    </row>
    <row r="1995" spans="1:11" ht="15" x14ac:dyDescent="0.3">
      <c r="B1995" s="1" t="s">
        <v>3</v>
      </c>
      <c r="C1995" s="1">
        <v>783362.33</v>
      </c>
      <c r="D1995" s="1">
        <v>783362.33</v>
      </c>
      <c r="E1995" s="1">
        <f>+C1995-D1995</f>
        <v>0</v>
      </c>
      <c r="F1995" s="61"/>
      <c r="G1995" s="49"/>
    </row>
    <row r="1996" spans="1:11" x14ac:dyDescent="0.2">
      <c r="F1996" s="49"/>
    </row>
    <row r="1997" spans="1:11" x14ac:dyDescent="0.2">
      <c r="B1997" s="1" t="s">
        <v>152</v>
      </c>
      <c r="C1997" s="54">
        <f>C1992</f>
        <v>711585493.96000004</v>
      </c>
      <c r="E1997" s="16" t="s">
        <v>166</v>
      </c>
      <c r="G1997" s="58"/>
    </row>
    <row r="1998" spans="1:11" x14ac:dyDescent="0.2">
      <c r="B1998" s="1" t="s">
        <v>153</v>
      </c>
      <c r="C1998" s="54">
        <v>7239405457.75</v>
      </c>
      <c r="E1998" s="1">
        <f>C1992</f>
        <v>711585493.96000004</v>
      </c>
      <c r="F1998" s="1" t="s">
        <v>0</v>
      </c>
    </row>
    <row r="1999" spans="1:11" x14ac:dyDescent="0.2">
      <c r="B1999" s="1" t="s">
        <v>154</v>
      </c>
      <c r="C1999" s="53">
        <f>SUM(C1997:C1998)</f>
        <v>7950990951.71</v>
      </c>
      <c r="E1999" s="1">
        <v>-6.6</v>
      </c>
      <c r="F1999" s="1" t="s">
        <v>193</v>
      </c>
    </row>
    <row r="2000" spans="1:11" x14ac:dyDescent="0.2">
      <c r="B2000" s="1" t="s">
        <v>155</v>
      </c>
      <c r="C2000" s="54">
        <v>7951006739.1400003</v>
      </c>
      <c r="E2000" s="1">
        <v>-13601010.42</v>
      </c>
      <c r="F2000" s="1" t="s">
        <v>133</v>
      </c>
    </row>
    <row r="2001" spans="1:11" x14ac:dyDescent="0.2">
      <c r="C2001" s="42">
        <f>+C1999-C2000</f>
        <v>-15787.430000305176</v>
      </c>
      <c r="D2001" s="1" t="s">
        <v>194</v>
      </c>
      <c r="E2001" s="1">
        <v>-10590151.58</v>
      </c>
      <c r="F2001" s="1" t="s">
        <v>169</v>
      </c>
    </row>
    <row r="2002" spans="1:11" x14ac:dyDescent="0.2">
      <c r="E2002" s="1">
        <v>0</v>
      </c>
      <c r="F2002" s="1" t="s">
        <v>192</v>
      </c>
    </row>
    <row r="2003" spans="1:11" x14ac:dyDescent="0.2">
      <c r="E2003" s="3">
        <f>SUM(E1998:E2002)</f>
        <v>687394325.36000001</v>
      </c>
      <c r="G2003" s="1">
        <f>+G2001+G2002</f>
        <v>0</v>
      </c>
    </row>
    <row r="2004" spans="1:11" x14ac:dyDescent="0.2">
      <c r="E2004" s="1">
        <v>687410112.78999996</v>
      </c>
      <c r="F2004" s="1" t="s">
        <v>161</v>
      </c>
    </row>
    <row r="2005" spans="1:11" x14ac:dyDescent="0.2">
      <c r="E2005" s="1">
        <f>E2003-E2004</f>
        <v>-15787.429999947548</v>
      </c>
      <c r="F2005" s="1" t="s">
        <v>6</v>
      </c>
    </row>
    <row r="2006" spans="1:11" x14ac:dyDescent="0.2">
      <c r="E2006" s="1">
        <v>0</v>
      </c>
      <c r="F2006" s="1" t="s">
        <v>171</v>
      </c>
    </row>
    <row r="2007" spans="1:11" x14ac:dyDescent="0.2">
      <c r="E2007" s="46">
        <f>+E2005-E2006</f>
        <v>-15787.429999947548</v>
      </c>
      <c r="F2007" s="46" t="s">
        <v>6</v>
      </c>
    </row>
    <row r="2009" spans="1:11" s="20" customFormat="1" x14ac:dyDescent="0.2">
      <c r="A2009" s="21"/>
      <c r="B2009" s="63">
        <v>40781</v>
      </c>
      <c r="C2009" s="21" t="s">
        <v>4</v>
      </c>
      <c r="D2009" s="21" t="s">
        <v>5</v>
      </c>
      <c r="E2009" s="21" t="s">
        <v>6</v>
      </c>
      <c r="F2009" s="38"/>
      <c r="G2009" s="38"/>
      <c r="H2009" s="103"/>
      <c r="I2009" s="64"/>
      <c r="J2009" s="21"/>
      <c r="K2009" s="21"/>
    </row>
    <row r="2010" spans="1:11" ht="15" x14ac:dyDescent="0.2">
      <c r="B2010" s="1" t="s">
        <v>0</v>
      </c>
      <c r="C2010" s="1">
        <v>738341074.17999995</v>
      </c>
      <c r="D2010" s="1">
        <v>723647057.23000002</v>
      </c>
      <c r="E2010" s="1">
        <f>+C2010-D2010</f>
        <v>14694016.949999928</v>
      </c>
      <c r="F2010" s="65"/>
      <c r="G2010" s="49"/>
    </row>
    <row r="2011" spans="1:11" ht="15" x14ac:dyDescent="0.3">
      <c r="B2011" s="1" t="s">
        <v>1</v>
      </c>
      <c r="C2011" s="1">
        <v>202388344.84999999</v>
      </c>
      <c r="D2011" s="1">
        <v>202388344.84999999</v>
      </c>
      <c r="E2011" s="1">
        <f>+C2011-D2011</f>
        <v>0</v>
      </c>
      <c r="F2011" s="61"/>
    </row>
    <row r="2012" spans="1:11" x14ac:dyDescent="0.2">
      <c r="B2012" s="1" t="s">
        <v>2</v>
      </c>
      <c r="C2012" s="1">
        <v>367237519.72000003</v>
      </c>
      <c r="D2012" s="1">
        <v>492240417.75999999</v>
      </c>
      <c r="E2012" s="1">
        <f>+C2012-D2012</f>
        <v>-125002898.03999996</v>
      </c>
      <c r="F2012" s="49">
        <f>+E2010-E2012</f>
        <v>139696914.98999989</v>
      </c>
      <c r="G2012" s="58"/>
      <c r="H2012" s="105"/>
    </row>
    <row r="2013" spans="1:11" ht="15" x14ac:dyDescent="0.3">
      <c r="B2013" s="1" t="s">
        <v>3</v>
      </c>
      <c r="C2013" s="1">
        <v>1122287.3</v>
      </c>
      <c r="D2013" s="1">
        <v>1122287.3</v>
      </c>
      <c r="E2013" s="1">
        <f>+C2013-D2013</f>
        <v>0</v>
      </c>
      <c r="F2013" s="61"/>
      <c r="G2013" s="49"/>
    </row>
    <row r="2014" spans="1:11" x14ac:dyDescent="0.2">
      <c r="F2014" s="49"/>
    </row>
    <row r="2015" spans="1:11" x14ac:dyDescent="0.2">
      <c r="B2015" s="1" t="s">
        <v>152</v>
      </c>
      <c r="C2015" s="54">
        <f>C2010</f>
        <v>738341074.17999995</v>
      </c>
      <c r="E2015" s="16" t="s">
        <v>166</v>
      </c>
      <c r="G2015" s="58"/>
    </row>
    <row r="2016" spans="1:11" x14ac:dyDescent="0.2">
      <c r="B2016" s="1" t="s">
        <v>153</v>
      </c>
      <c r="C2016" s="54">
        <v>7239405457.75</v>
      </c>
      <c r="E2016" s="1">
        <f>C2010</f>
        <v>738341074.17999995</v>
      </c>
      <c r="F2016" s="1" t="s">
        <v>0</v>
      </c>
    </row>
    <row r="2017" spans="1:11" x14ac:dyDescent="0.2">
      <c r="B2017" s="1" t="s">
        <v>154</v>
      </c>
      <c r="C2017" s="53">
        <f>SUM(C2015:C2016)</f>
        <v>7977746531.9300003</v>
      </c>
      <c r="E2017" s="1">
        <v>-6.6</v>
      </c>
      <c r="F2017" s="1" t="s">
        <v>193</v>
      </c>
    </row>
    <row r="2018" spans="1:11" x14ac:dyDescent="0.2">
      <c r="B2018" s="1" t="s">
        <v>155</v>
      </c>
      <c r="C2018" s="54">
        <v>7978088632.0200005</v>
      </c>
      <c r="E2018" s="1">
        <v>-13601010.42</v>
      </c>
      <c r="F2018" s="1" t="s">
        <v>133</v>
      </c>
    </row>
    <row r="2019" spans="1:11" x14ac:dyDescent="0.2">
      <c r="C2019" s="42">
        <f>+C2017-C2018</f>
        <v>-342100.09000015259</v>
      </c>
      <c r="D2019" s="1" t="s">
        <v>194</v>
      </c>
      <c r="E2019" s="1">
        <v>-10590151.58</v>
      </c>
      <c r="F2019" s="1" t="s">
        <v>169</v>
      </c>
    </row>
    <row r="2020" spans="1:11" x14ac:dyDescent="0.2">
      <c r="E2020" s="1">
        <v>0</v>
      </c>
      <c r="F2020" s="1" t="s">
        <v>192</v>
      </c>
    </row>
    <row r="2021" spans="1:11" x14ac:dyDescent="0.2">
      <c r="E2021" s="3">
        <f>SUM(E2016:E2020)</f>
        <v>714149905.57999992</v>
      </c>
      <c r="G2021" s="1">
        <f>+G2019+G2020</f>
        <v>0</v>
      </c>
    </row>
    <row r="2022" spans="1:11" x14ac:dyDescent="0.2">
      <c r="E2022" s="1">
        <v>687410112.78999996</v>
      </c>
      <c r="F2022" s="1" t="s">
        <v>161</v>
      </c>
    </row>
    <row r="2023" spans="1:11" x14ac:dyDescent="0.2">
      <c r="E2023" s="1">
        <f>E2021-E2022</f>
        <v>26739792.789999962</v>
      </c>
      <c r="F2023" s="1" t="s">
        <v>6</v>
      </c>
    </row>
    <row r="2024" spans="1:11" x14ac:dyDescent="0.2">
      <c r="E2024" s="1">
        <v>0</v>
      </c>
      <c r="F2024" s="1" t="s">
        <v>171</v>
      </c>
    </row>
    <row r="2025" spans="1:11" x14ac:dyDescent="0.2">
      <c r="E2025" s="46">
        <f>+E2023-E2024</f>
        <v>26739792.789999962</v>
      </c>
      <c r="F2025" s="46" t="s">
        <v>6</v>
      </c>
    </row>
    <row r="2027" spans="1:11" s="20" customFormat="1" x14ac:dyDescent="0.2">
      <c r="A2027" s="21"/>
      <c r="B2027" s="63">
        <v>40786</v>
      </c>
      <c r="C2027" s="21" t="s">
        <v>4</v>
      </c>
      <c r="D2027" s="21" t="s">
        <v>5</v>
      </c>
      <c r="E2027" s="21" t="s">
        <v>6</v>
      </c>
      <c r="F2027" s="38"/>
      <c r="G2027" s="38"/>
      <c r="H2027" s="103"/>
      <c r="I2027" s="64"/>
      <c r="J2027" s="21"/>
      <c r="K2027" s="21"/>
    </row>
    <row r="2028" spans="1:11" ht="15" x14ac:dyDescent="0.2">
      <c r="B2028" s="1" t="s">
        <v>0</v>
      </c>
      <c r="C2028" s="1">
        <v>750783509.54999995</v>
      </c>
      <c r="D2028" s="1">
        <v>750783509.54999995</v>
      </c>
      <c r="E2028" s="1">
        <f>+C2028-D2028</f>
        <v>0</v>
      </c>
      <c r="F2028" s="65"/>
      <c r="G2028" s="49"/>
    </row>
    <row r="2029" spans="1:11" ht="15" x14ac:dyDescent="0.3">
      <c r="B2029" s="1" t="s">
        <v>1</v>
      </c>
      <c r="C2029" s="1">
        <v>205739734.78</v>
      </c>
      <c r="D2029" s="1">
        <v>205739734.78</v>
      </c>
      <c r="E2029" s="1">
        <f>+C2029-D2029</f>
        <v>0</v>
      </c>
      <c r="F2029" s="61"/>
    </row>
    <row r="2030" spans="1:11" x14ac:dyDescent="0.2">
      <c r="B2030" s="1" t="s">
        <v>2</v>
      </c>
      <c r="C2030" s="1">
        <v>311894171.31999999</v>
      </c>
      <c r="D2030" s="1">
        <v>311894171.31999999</v>
      </c>
      <c r="E2030" s="1">
        <f>+C2030-D2030</f>
        <v>0</v>
      </c>
      <c r="F2030" s="49">
        <f>+E2028-E2030</f>
        <v>0</v>
      </c>
      <c r="G2030" s="58"/>
      <c r="H2030" s="105"/>
    </row>
    <row r="2031" spans="1:11" ht="15" x14ac:dyDescent="0.3">
      <c r="B2031" s="1" t="s">
        <v>3</v>
      </c>
      <c r="C2031" s="1">
        <v>5203732.43</v>
      </c>
      <c r="D2031" s="1">
        <v>5203732.43</v>
      </c>
      <c r="E2031" s="1">
        <f>+C2031-D2031</f>
        <v>0</v>
      </c>
      <c r="F2031" s="61"/>
      <c r="G2031" s="49"/>
    </row>
    <row r="2032" spans="1:11" x14ac:dyDescent="0.2">
      <c r="F2032" s="49"/>
    </row>
    <row r="2033" spans="1:11" x14ac:dyDescent="0.2">
      <c r="B2033" s="1" t="s">
        <v>152</v>
      </c>
      <c r="C2033" s="54">
        <f>C2028</f>
        <v>750783509.54999995</v>
      </c>
      <c r="E2033" s="16" t="s">
        <v>166</v>
      </c>
      <c r="G2033" s="58"/>
    </row>
    <row r="2034" spans="1:11" x14ac:dyDescent="0.2">
      <c r="B2034" s="1" t="s">
        <v>153</v>
      </c>
      <c r="C2034" s="54">
        <v>7242530196.29</v>
      </c>
      <c r="E2034" s="1">
        <f>C2028</f>
        <v>750783509.54999995</v>
      </c>
      <c r="F2034" s="1" t="s">
        <v>0</v>
      </c>
    </row>
    <row r="2035" spans="1:11" x14ac:dyDescent="0.2">
      <c r="B2035" s="1" t="s">
        <v>154</v>
      </c>
      <c r="C2035" s="53">
        <f>SUM(C2033:C2034)</f>
        <v>7993313705.8400002</v>
      </c>
      <c r="E2035" s="1">
        <v>-6.6</v>
      </c>
      <c r="F2035" s="1" t="s">
        <v>170</v>
      </c>
    </row>
    <row r="2036" spans="1:11" x14ac:dyDescent="0.2">
      <c r="B2036" s="1" t="s">
        <v>155</v>
      </c>
      <c r="C2036" s="54">
        <v>7987099369.1800003</v>
      </c>
      <c r="E2036" s="1">
        <v>-13601010.42</v>
      </c>
      <c r="F2036" s="1" t="s">
        <v>133</v>
      </c>
    </row>
    <row r="2037" spans="1:11" x14ac:dyDescent="0.2">
      <c r="C2037" s="42">
        <f>+C2035-C2036</f>
        <v>6214336.6599998474</v>
      </c>
      <c r="D2037" s="1" t="s">
        <v>194</v>
      </c>
      <c r="E2037" s="1">
        <v>-10590151.58</v>
      </c>
      <c r="F2037" s="1" t="s">
        <v>169</v>
      </c>
    </row>
    <row r="2038" spans="1:11" x14ac:dyDescent="0.2">
      <c r="C2038" s="1">
        <v>6214336.6600000001</v>
      </c>
      <c r="E2038" s="1">
        <v>0</v>
      </c>
      <c r="F2038" s="1" t="s">
        <v>192</v>
      </c>
    </row>
    <row r="2039" spans="1:11" x14ac:dyDescent="0.2">
      <c r="C2039" s="1">
        <f>+C2037-C2038</f>
        <v>-1.5273690223693848E-7</v>
      </c>
      <c r="E2039" s="3">
        <f>SUM(E2034:E2038)</f>
        <v>726592340.94999993</v>
      </c>
      <c r="G2039" s="1">
        <f>+G2037+G2038</f>
        <v>0</v>
      </c>
    </row>
    <row r="2040" spans="1:11" x14ac:dyDescent="0.2">
      <c r="E2040" s="1">
        <v>720378004.28999996</v>
      </c>
      <c r="F2040" s="1" t="s">
        <v>161</v>
      </c>
    </row>
    <row r="2041" spans="1:11" x14ac:dyDescent="0.2">
      <c r="E2041" s="1">
        <f>E2039-E2040</f>
        <v>6214336.6599999666</v>
      </c>
      <c r="F2041" s="1" t="s">
        <v>6</v>
      </c>
    </row>
    <row r="2042" spans="1:11" x14ac:dyDescent="0.2">
      <c r="E2042" s="1">
        <f>C2037</f>
        <v>6214336.6599998474</v>
      </c>
      <c r="F2042" s="1" t="s">
        <v>171</v>
      </c>
    </row>
    <row r="2043" spans="1:11" x14ac:dyDescent="0.2">
      <c r="E2043" s="46">
        <f>+E2041-E2042</f>
        <v>1.1920928955078125E-7</v>
      </c>
      <c r="F2043" s="46" t="s">
        <v>6</v>
      </c>
    </row>
    <row r="2044" spans="1:11" x14ac:dyDescent="0.2">
      <c r="E2044" s="1">
        <f>+E2043/2</f>
        <v>5.9604644775390625E-8</v>
      </c>
    </row>
    <row r="2045" spans="1:11" s="20" customFormat="1" x14ac:dyDescent="0.2">
      <c r="A2045" s="21"/>
      <c r="B2045" s="63">
        <v>40798</v>
      </c>
      <c r="C2045" s="21" t="s">
        <v>4</v>
      </c>
      <c r="D2045" s="21" t="s">
        <v>5</v>
      </c>
      <c r="E2045" s="21" t="s">
        <v>6</v>
      </c>
      <c r="F2045" s="38"/>
      <c r="G2045" s="38"/>
      <c r="H2045" s="103"/>
      <c r="I2045" s="64"/>
      <c r="J2045" s="21"/>
      <c r="K2045" s="21"/>
    </row>
    <row r="2046" spans="1:11" ht="15" x14ac:dyDescent="0.2">
      <c r="B2046" s="1" t="s">
        <v>0</v>
      </c>
      <c r="C2046" s="1">
        <v>2476985687.0900002</v>
      </c>
      <c r="D2046" s="1">
        <f>2535858657.38-59135579.85+162025+100584.56</f>
        <v>2476985687.0900002</v>
      </c>
      <c r="E2046" s="1">
        <f>+C2046-D2046</f>
        <v>0</v>
      </c>
      <c r="F2046" s="65"/>
      <c r="G2046" s="49"/>
    </row>
    <row r="2047" spans="1:11" ht="15" x14ac:dyDescent="0.3">
      <c r="B2047" s="1" t="s">
        <v>1</v>
      </c>
      <c r="C2047" s="1">
        <v>223247834.97</v>
      </c>
      <c r="D2047" s="1">
        <v>223247834.97</v>
      </c>
      <c r="E2047" s="1">
        <f>+C2047-D2047</f>
        <v>0</v>
      </c>
      <c r="F2047" s="61"/>
    </row>
    <row r="2048" spans="1:11" x14ac:dyDescent="0.2">
      <c r="B2048" s="1" t="s">
        <v>2</v>
      </c>
      <c r="C2048" s="1">
        <v>2102709664.48</v>
      </c>
      <c r="D2048" s="1">
        <f>2161683219.33-59135579.85+162025</f>
        <v>2102709664.48</v>
      </c>
      <c r="E2048" s="1">
        <f>+C2048-D2048</f>
        <v>0</v>
      </c>
      <c r="F2048" s="49">
        <f>+E2046-E2048</f>
        <v>0</v>
      </c>
      <c r="G2048" s="58"/>
      <c r="H2048" s="105"/>
    </row>
    <row r="2049" spans="1:11" ht="15" x14ac:dyDescent="0.3">
      <c r="B2049" s="1" t="s">
        <v>3</v>
      </c>
      <c r="C2049" s="1">
        <v>99474370.349999994</v>
      </c>
      <c r="D2049" s="1">
        <v>99474370.349999994</v>
      </c>
      <c r="E2049" s="1">
        <f>+C2049-D2049</f>
        <v>0</v>
      </c>
      <c r="F2049" s="61"/>
      <c r="G2049" s="49"/>
    </row>
    <row r="2050" spans="1:11" x14ac:dyDescent="0.2">
      <c r="F2050" s="49"/>
    </row>
    <row r="2051" spans="1:11" x14ac:dyDescent="0.2">
      <c r="B2051" s="1" t="s">
        <v>152</v>
      </c>
      <c r="C2051" s="54">
        <f>C2046</f>
        <v>2476985687.0900002</v>
      </c>
      <c r="E2051" s="16" t="s">
        <v>166</v>
      </c>
      <c r="G2051" s="58"/>
    </row>
    <row r="2052" spans="1:11" x14ac:dyDescent="0.2">
      <c r="B2052" s="1" t="s">
        <v>153</v>
      </c>
      <c r="C2052" s="54">
        <v>7239598856.1700001</v>
      </c>
      <c r="E2052" s="1">
        <f>C2046</f>
        <v>2476985687.0900002</v>
      </c>
      <c r="F2052" s="1" t="s">
        <v>0</v>
      </c>
    </row>
    <row r="2053" spans="1:11" x14ac:dyDescent="0.2">
      <c r="B2053" s="1" t="s">
        <v>154</v>
      </c>
      <c r="C2053" s="53">
        <f>SUM(C2051:C2052)</f>
        <v>9716584543.2600002</v>
      </c>
      <c r="E2053" s="1">
        <v>-6.6</v>
      </c>
      <c r="F2053" s="1" t="s">
        <v>170</v>
      </c>
    </row>
    <row r="2054" spans="1:11" x14ac:dyDescent="0.2">
      <c r="B2054" s="1" t="s">
        <v>155</v>
      </c>
      <c r="C2054" s="54">
        <v>9716494967.5599995</v>
      </c>
      <c r="E2054" s="1">
        <v>-42381405.509999998</v>
      </c>
      <c r="F2054" s="1" t="s">
        <v>133</v>
      </c>
    </row>
    <row r="2055" spans="1:11" x14ac:dyDescent="0.2">
      <c r="C2055" s="42">
        <f>+C2053-C2054</f>
        <v>89575.700000762939</v>
      </c>
      <c r="D2055" s="1" t="s">
        <v>194</v>
      </c>
      <c r="E2055" s="1">
        <v>-10690736.140000001</v>
      </c>
      <c r="F2055" s="1" t="s">
        <v>169</v>
      </c>
    </row>
    <row r="2056" spans="1:11" x14ac:dyDescent="0.2">
      <c r="C2056" s="1">
        <v>89575.7</v>
      </c>
      <c r="E2056" s="1">
        <v>-162025</v>
      </c>
      <c r="F2056" s="1" t="s">
        <v>192</v>
      </c>
    </row>
    <row r="2057" spans="1:11" x14ac:dyDescent="0.2">
      <c r="C2057" s="1">
        <f>+C2055-C2056</f>
        <v>7.6294236350804567E-7</v>
      </c>
      <c r="E2057" s="3">
        <f>SUM(E2052:E2056)</f>
        <v>2423751513.8400002</v>
      </c>
      <c r="G2057" s="1">
        <f>+G2055+G2056</f>
        <v>0</v>
      </c>
    </row>
    <row r="2058" spans="1:11" x14ac:dyDescent="0.2">
      <c r="E2058" s="1">
        <v>2423661938.1399999</v>
      </c>
      <c r="F2058" s="1" t="s">
        <v>161</v>
      </c>
    </row>
    <row r="2059" spans="1:11" x14ac:dyDescent="0.2">
      <c r="E2059" s="1">
        <f>E2057-E2058</f>
        <v>89575.700000286102</v>
      </c>
      <c r="F2059" s="1" t="s">
        <v>6</v>
      </c>
    </row>
    <row r="2060" spans="1:11" x14ac:dyDescent="0.2">
      <c r="E2060" s="1">
        <f>C2056</f>
        <v>89575.7</v>
      </c>
      <c r="F2060" s="1" t="s">
        <v>171</v>
      </c>
    </row>
    <row r="2061" spans="1:11" x14ac:dyDescent="0.2">
      <c r="E2061" s="46">
        <f>+E2059-E2060</f>
        <v>2.8610520530492067E-7</v>
      </c>
      <c r="F2061" s="46" t="s">
        <v>6</v>
      </c>
    </row>
    <row r="2062" spans="1:11" x14ac:dyDescent="0.2">
      <c r="E2062" s="1">
        <f>+E2061/2</f>
        <v>1.4305260265246034E-7</v>
      </c>
    </row>
    <row r="2063" spans="1:11" s="20" customFormat="1" x14ac:dyDescent="0.2">
      <c r="A2063" s="21"/>
      <c r="B2063" s="63">
        <v>40809</v>
      </c>
      <c r="C2063" s="21" t="s">
        <v>4</v>
      </c>
      <c r="D2063" s="21" t="s">
        <v>5</v>
      </c>
      <c r="E2063" s="21" t="s">
        <v>6</v>
      </c>
      <c r="F2063" s="38"/>
      <c r="G2063" s="38"/>
      <c r="H2063" s="103"/>
      <c r="I2063" s="64"/>
      <c r="J2063" s="21"/>
      <c r="K2063" s="21"/>
    </row>
    <row r="2064" spans="1:11" ht="15" x14ac:dyDescent="0.2">
      <c r="B2064" s="1" t="s">
        <v>0</v>
      </c>
      <c r="C2064" s="1">
        <v>545829314.54999995</v>
      </c>
      <c r="D2064" s="1">
        <f>545854414.93-25100.38</f>
        <v>545829314.54999995</v>
      </c>
      <c r="E2064" s="1">
        <f>+C2064-D2064</f>
        <v>0</v>
      </c>
      <c r="F2064" s="65"/>
      <c r="G2064" s="49"/>
    </row>
    <row r="2065" spans="2:8" ht="15" x14ac:dyDescent="0.3">
      <c r="B2065" s="1" t="s">
        <v>1</v>
      </c>
      <c r="C2065" s="1">
        <v>209324947.59</v>
      </c>
      <c r="D2065" s="1">
        <v>209324947.59</v>
      </c>
      <c r="E2065" s="1">
        <f>+C2065-D2065</f>
        <v>0</v>
      </c>
      <c r="F2065" s="61"/>
    </row>
    <row r="2066" spans="2:8" x14ac:dyDescent="0.2">
      <c r="B2066" s="1" t="s">
        <v>2</v>
      </c>
      <c r="C2066" s="1">
        <v>284370775.50999999</v>
      </c>
      <c r="D2066" s="1">
        <v>284370775.50999999</v>
      </c>
      <c r="E2066" s="1">
        <f>+C2066-D2066</f>
        <v>0</v>
      </c>
      <c r="F2066" s="49">
        <f>+E2064-E2066</f>
        <v>0</v>
      </c>
      <c r="G2066" s="58"/>
      <c r="H2066" s="105"/>
    </row>
    <row r="2067" spans="2:8" ht="15" x14ac:dyDescent="0.3">
      <c r="B2067" s="1" t="s">
        <v>3</v>
      </c>
      <c r="C2067" s="1">
        <v>1197573.52</v>
      </c>
      <c r="D2067" s="1">
        <v>1197573.52</v>
      </c>
      <c r="E2067" s="1">
        <f>+C2067-D2067</f>
        <v>0</v>
      </c>
      <c r="F2067" s="61"/>
      <c r="G2067" s="49"/>
    </row>
    <row r="2068" spans="2:8" x14ac:dyDescent="0.2">
      <c r="F2068" s="49"/>
    </row>
    <row r="2069" spans="2:8" x14ac:dyDescent="0.2">
      <c r="B2069" s="1" t="s">
        <v>152</v>
      </c>
      <c r="C2069" s="54">
        <f>C2064</f>
        <v>545829314.54999995</v>
      </c>
      <c r="E2069" s="16" t="s">
        <v>166</v>
      </c>
      <c r="G2069" s="58"/>
    </row>
    <row r="2070" spans="2:8" x14ac:dyDescent="0.2">
      <c r="B2070" s="1" t="s">
        <v>153</v>
      </c>
      <c r="C2070" s="54">
        <v>7239598856.1700001</v>
      </c>
      <c r="E2070" s="1">
        <f>C2064</f>
        <v>545829314.54999995</v>
      </c>
      <c r="F2070" s="1" t="s">
        <v>0</v>
      </c>
    </row>
    <row r="2071" spans="2:8" x14ac:dyDescent="0.2">
      <c r="B2071" s="1" t="s">
        <v>154</v>
      </c>
      <c r="C2071" s="53">
        <f>SUM(C2069:C2070)</f>
        <v>7785428170.7200003</v>
      </c>
      <c r="E2071" s="1">
        <v>-6.6</v>
      </c>
      <c r="F2071" s="1" t="s">
        <v>170</v>
      </c>
    </row>
    <row r="2072" spans="2:8" x14ac:dyDescent="0.2">
      <c r="B2072" s="1" t="s">
        <v>155</v>
      </c>
      <c r="C2072" s="54">
        <v>9716494967.5599995</v>
      </c>
      <c r="E2072" s="1">
        <v>-42381405.509999998</v>
      </c>
      <c r="F2072" s="1" t="s">
        <v>133</v>
      </c>
    </row>
    <row r="2073" spans="2:8" x14ac:dyDescent="0.2">
      <c r="C2073" s="42">
        <f>+C2071-C2072</f>
        <v>-1931066796.8399992</v>
      </c>
      <c r="D2073" s="1" t="s">
        <v>194</v>
      </c>
      <c r="E2073" s="1">
        <v>-10690736.140000001</v>
      </c>
      <c r="F2073" s="1" t="s">
        <v>169</v>
      </c>
    </row>
    <row r="2074" spans="2:8" x14ac:dyDescent="0.2">
      <c r="C2074" s="1">
        <v>89575.7</v>
      </c>
      <c r="E2074" s="1">
        <v>-162025</v>
      </c>
      <c r="F2074" s="1" t="s">
        <v>192</v>
      </c>
    </row>
    <row r="2075" spans="2:8" x14ac:dyDescent="0.2">
      <c r="C2075" s="1">
        <f>+C2073-C2074</f>
        <v>-1931156372.5399992</v>
      </c>
      <c r="E2075" s="3">
        <f>SUM(E2070:E2074)</f>
        <v>492595141.29999995</v>
      </c>
      <c r="G2075" s="1">
        <f>+G2073+G2074</f>
        <v>0</v>
      </c>
    </row>
    <row r="2076" spans="2:8" x14ac:dyDescent="0.2">
      <c r="E2076" s="1">
        <v>2423661938.1399999</v>
      </c>
      <c r="F2076" s="1" t="s">
        <v>161</v>
      </c>
    </row>
    <row r="2077" spans="2:8" x14ac:dyDescent="0.2">
      <c r="E2077" s="1">
        <f>E2075-E2076</f>
        <v>-1931066796.8399999</v>
      </c>
      <c r="F2077" s="1" t="s">
        <v>6</v>
      </c>
    </row>
    <row r="2078" spans="2:8" x14ac:dyDescent="0.2">
      <c r="E2078" s="1">
        <f>C2074</f>
        <v>89575.7</v>
      </c>
      <c r="F2078" s="1" t="s">
        <v>171</v>
      </c>
    </row>
    <row r="2079" spans="2:8" x14ac:dyDescent="0.2">
      <c r="E2079" s="46">
        <f>+E2077-E2078</f>
        <v>-1931156372.54</v>
      </c>
      <c r="F2079" s="46" t="s">
        <v>6</v>
      </c>
    </row>
    <row r="2080" spans="2:8" x14ac:dyDescent="0.2">
      <c r="E2080" s="1">
        <f>+E2079/2</f>
        <v>-965578186.26999998</v>
      </c>
    </row>
    <row r="2082" spans="1:11" s="20" customFormat="1" x14ac:dyDescent="0.2">
      <c r="A2082" s="21"/>
      <c r="B2082" s="63">
        <v>40814</v>
      </c>
      <c r="C2082" s="21" t="s">
        <v>4</v>
      </c>
      <c r="D2082" s="21" t="s">
        <v>5</v>
      </c>
      <c r="E2082" s="21" t="s">
        <v>6</v>
      </c>
      <c r="F2082" s="38"/>
      <c r="G2082" s="38"/>
      <c r="H2082" s="103"/>
      <c r="I2082" s="64"/>
      <c r="J2082" s="21"/>
      <c r="K2082" s="21"/>
    </row>
    <row r="2083" spans="1:11" ht="15" x14ac:dyDescent="0.2">
      <c r="B2083" s="1" t="s">
        <v>0</v>
      </c>
      <c r="C2083" s="1">
        <v>630683426.65999997</v>
      </c>
      <c r="D2083" s="1">
        <v>630683426.65999997</v>
      </c>
      <c r="E2083" s="1">
        <f>+C2083-D2083</f>
        <v>0</v>
      </c>
      <c r="F2083" s="65"/>
      <c r="G2083" s="49"/>
    </row>
    <row r="2084" spans="1:11" ht="15" x14ac:dyDescent="0.3">
      <c r="B2084" s="1" t="s">
        <v>1</v>
      </c>
      <c r="C2084" s="1">
        <v>209403765.97</v>
      </c>
      <c r="D2084" s="1">
        <v>209403765.97</v>
      </c>
      <c r="E2084" s="1">
        <f>+C2084-D2084</f>
        <v>0</v>
      </c>
      <c r="F2084" s="61"/>
    </row>
    <row r="2085" spans="1:11" x14ac:dyDescent="0.2">
      <c r="B2085" s="1" t="s">
        <v>2</v>
      </c>
      <c r="C2085" s="1">
        <v>344165628.67000002</v>
      </c>
      <c r="D2085" s="1">
        <v>344165628.67000002</v>
      </c>
      <c r="E2085" s="1">
        <f>+C2085-D2085</f>
        <v>0</v>
      </c>
      <c r="F2085" s="49">
        <f>+E2083-E2085</f>
        <v>0</v>
      </c>
      <c r="G2085" s="58"/>
      <c r="H2085" s="105"/>
    </row>
    <row r="2086" spans="1:11" ht="15" x14ac:dyDescent="0.3">
      <c r="B2086" s="1" t="s">
        <v>3</v>
      </c>
      <c r="C2086" s="1">
        <v>2841231.21</v>
      </c>
      <c r="D2086" s="1">
        <v>2841231.21</v>
      </c>
      <c r="E2086" s="1">
        <f>+C2086-D2086</f>
        <v>0</v>
      </c>
      <c r="F2086" s="61"/>
      <c r="G2086" s="49"/>
    </row>
    <row r="2087" spans="1:11" x14ac:dyDescent="0.2">
      <c r="F2087" s="49"/>
    </row>
    <row r="2088" spans="1:11" x14ac:dyDescent="0.2">
      <c r="B2088" s="1" t="s">
        <v>152</v>
      </c>
      <c r="C2088" s="54">
        <f>C2083</f>
        <v>630683426.65999997</v>
      </c>
      <c r="E2088" s="16" t="s">
        <v>166</v>
      </c>
      <c r="G2088" s="58"/>
    </row>
    <row r="2089" spans="1:11" x14ac:dyDescent="0.2">
      <c r="B2089" s="1" t="s">
        <v>153</v>
      </c>
      <c r="C2089" s="54">
        <v>7239598856.1700001</v>
      </c>
      <c r="E2089" s="1">
        <f>C2083</f>
        <v>630683426.65999997</v>
      </c>
      <c r="F2089" s="1" t="s">
        <v>0</v>
      </c>
    </row>
    <row r="2090" spans="1:11" x14ac:dyDescent="0.2">
      <c r="B2090" s="1" t="s">
        <v>154</v>
      </c>
      <c r="C2090" s="53">
        <f>SUM(C2088:C2089)</f>
        <v>7870282282.8299999</v>
      </c>
      <c r="E2090" s="1">
        <v>-6.6</v>
      </c>
      <c r="F2090" s="1" t="s">
        <v>170</v>
      </c>
    </row>
    <row r="2091" spans="1:11" x14ac:dyDescent="0.2">
      <c r="B2091" s="1" t="s">
        <v>155</v>
      </c>
      <c r="C2091" s="54">
        <v>7870213530.2700005</v>
      </c>
      <c r="E2091" s="1">
        <v>-44841034.280000001</v>
      </c>
      <c r="F2091" s="1" t="s">
        <v>133</v>
      </c>
    </row>
    <row r="2092" spans="1:11" x14ac:dyDescent="0.2">
      <c r="C2092" s="42">
        <f>+C2090-C2091</f>
        <v>68752.559999465942</v>
      </c>
      <c r="D2092" s="1" t="s">
        <v>194</v>
      </c>
      <c r="E2092" s="1">
        <v>-10659998.48</v>
      </c>
      <c r="F2092" s="1" t="s">
        <v>169</v>
      </c>
    </row>
    <row r="2093" spans="1:11" x14ac:dyDescent="0.2">
      <c r="E2093" s="1">
        <v>0</v>
      </c>
      <c r="F2093" s="1" t="s">
        <v>192</v>
      </c>
    </row>
    <row r="2094" spans="1:11" x14ac:dyDescent="0.2">
      <c r="E2094" s="3">
        <f>SUM(E2089:E2093)</f>
        <v>575182387.29999995</v>
      </c>
      <c r="G2094" s="1">
        <f>+G2092+G2093</f>
        <v>0</v>
      </c>
    </row>
    <row r="2095" spans="1:11" x14ac:dyDescent="0.2">
      <c r="E2095" s="1">
        <v>575113634.74000001</v>
      </c>
      <c r="F2095" s="1" t="s">
        <v>161</v>
      </c>
    </row>
    <row r="2096" spans="1:11" x14ac:dyDescent="0.2">
      <c r="E2096" s="1">
        <f>E2094-E2095</f>
        <v>68752.55999994278</v>
      </c>
      <c r="F2096" s="1" t="s">
        <v>6</v>
      </c>
    </row>
    <row r="2097" spans="1:11" x14ac:dyDescent="0.2">
      <c r="E2097" s="1">
        <f>4896.65+63855.91</f>
        <v>68752.56</v>
      </c>
      <c r="F2097" s="1" t="s">
        <v>195</v>
      </c>
    </row>
    <row r="2098" spans="1:11" x14ac:dyDescent="0.2">
      <c r="E2098" s="46">
        <f>+E2096-E2097</f>
        <v>-5.7218130677938461E-8</v>
      </c>
      <c r="F2098" s="46" t="s">
        <v>6</v>
      </c>
    </row>
    <row r="2099" spans="1:11" x14ac:dyDescent="0.2">
      <c r="E2099" s="1">
        <f>+E2098/2</f>
        <v>-2.8609065338969231E-8</v>
      </c>
    </row>
    <row r="2102" spans="1:11" s="20" customFormat="1" x14ac:dyDescent="0.2">
      <c r="A2102" s="21"/>
      <c r="B2102" s="63">
        <v>40816</v>
      </c>
      <c r="C2102" s="21" t="s">
        <v>4</v>
      </c>
      <c r="D2102" s="21" t="s">
        <v>5</v>
      </c>
      <c r="E2102" s="21" t="s">
        <v>6</v>
      </c>
      <c r="F2102" s="38"/>
      <c r="G2102" s="38"/>
      <c r="H2102" s="103"/>
      <c r="I2102" s="64"/>
      <c r="J2102" s="21"/>
      <c r="K2102" s="21"/>
    </row>
    <row r="2103" spans="1:11" ht="15" x14ac:dyDescent="0.2">
      <c r="B2103" s="1" t="s">
        <v>0</v>
      </c>
      <c r="C2103" s="1">
        <v>628344401.09000003</v>
      </c>
      <c r="D2103" s="1">
        <v>628344401.09000003</v>
      </c>
      <c r="E2103" s="1">
        <f>+C2103-D2103</f>
        <v>0</v>
      </c>
      <c r="F2103" s="65"/>
      <c r="G2103" s="49"/>
    </row>
    <row r="2104" spans="1:11" ht="15" x14ac:dyDescent="0.3">
      <c r="B2104" s="1" t="s">
        <v>1</v>
      </c>
      <c r="C2104" s="1">
        <v>211277694.62</v>
      </c>
      <c r="D2104" s="1">
        <v>211277694.62</v>
      </c>
      <c r="E2104" s="1">
        <f>+C2104-D2104</f>
        <v>0</v>
      </c>
      <c r="F2104" s="61"/>
    </row>
    <row r="2105" spans="1:11" x14ac:dyDescent="0.2">
      <c r="B2105" s="1" t="s">
        <v>2</v>
      </c>
      <c r="C2105" s="1">
        <v>310320042.94999999</v>
      </c>
      <c r="D2105" s="1">
        <v>310320042.94999999</v>
      </c>
      <c r="E2105" s="1">
        <f>+C2105-D2105</f>
        <v>0</v>
      </c>
      <c r="F2105" s="49">
        <f>+E2103-E2105</f>
        <v>0</v>
      </c>
      <c r="G2105" s="58"/>
      <c r="H2105" s="105"/>
    </row>
    <row r="2106" spans="1:11" ht="15" x14ac:dyDescent="0.3">
      <c r="B2106" s="1" t="s">
        <v>3</v>
      </c>
      <c r="C2106" s="1">
        <v>6147872.29</v>
      </c>
      <c r="D2106" s="1">
        <v>6147872.29</v>
      </c>
      <c r="E2106" s="1">
        <f>+C2106-D2106</f>
        <v>0</v>
      </c>
      <c r="F2106" s="61"/>
      <c r="G2106" s="49"/>
    </row>
    <row r="2107" spans="1:11" x14ac:dyDescent="0.2">
      <c r="F2107" s="49"/>
    </row>
    <row r="2108" spans="1:11" x14ac:dyDescent="0.2">
      <c r="B2108" s="1" t="s">
        <v>152</v>
      </c>
      <c r="C2108" s="54">
        <f>C2103</f>
        <v>628344401.09000003</v>
      </c>
      <c r="E2108" s="16" t="s">
        <v>166</v>
      </c>
      <c r="G2108" s="58"/>
    </row>
    <row r="2109" spans="1:11" x14ac:dyDescent="0.2">
      <c r="B2109" s="1" t="s">
        <v>153</v>
      </c>
      <c r="C2109" s="54">
        <v>7239598856.1700001</v>
      </c>
      <c r="E2109" s="1">
        <f>C2103</f>
        <v>628344401.09000003</v>
      </c>
      <c r="F2109" s="1" t="s">
        <v>0</v>
      </c>
    </row>
    <row r="2110" spans="1:11" x14ac:dyDescent="0.2">
      <c r="B2110" s="1" t="s">
        <v>154</v>
      </c>
      <c r="C2110" s="53">
        <f>SUM(C2108:C2109)</f>
        <v>7867943257.2600002</v>
      </c>
      <c r="E2110" s="1">
        <v>-6.6</v>
      </c>
      <c r="F2110" s="1" t="s">
        <v>170</v>
      </c>
    </row>
    <row r="2111" spans="1:11" x14ac:dyDescent="0.2">
      <c r="B2111" s="1" t="s">
        <v>155</v>
      </c>
      <c r="C2111" s="54">
        <v>7867943029.1099997</v>
      </c>
      <c r="E2111" s="1">
        <v>-44841034.280000001</v>
      </c>
      <c r="F2111" s="1" t="s">
        <v>133</v>
      </c>
    </row>
    <row r="2112" spans="1:11" x14ac:dyDescent="0.2">
      <c r="C2112" s="42">
        <f>+C2110-C2111</f>
        <v>228.15000057220459</v>
      </c>
      <c r="D2112" s="1" t="s">
        <v>194</v>
      </c>
      <c r="E2112" s="1">
        <v>-10659998.48</v>
      </c>
      <c r="F2112" s="1" t="s">
        <v>169</v>
      </c>
    </row>
    <row r="2113" spans="1:11" x14ac:dyDescent="0.2">
      <c r="E2113" s="1">
        <v>0</v>
      </c>
      <c r="F2113" s="1" t="s">
        <v>192</v>
      </c>
    </row>
    <row r="2114" spans="1:11" x14ac:dyDescent="0.2">
      <c r="E2114" s="3">
        <f>SUM(E2109:E2113)</f>
        <v>572843361.73000002</v>
      </c>
      <c r="G2114" s="1">
        <f>+G2112+G2113</f>
        <v>0</v>
      </c>
    </row>
    <row r="2115" spans="1:11" x14ac:dyDescent="0.2">
      <c r="E2115" s="1">
        <v>572843133.58000004</v>
      </c>
      <c r="F2115" s="1" t="s">
        <v>161</v>
      </c>
    </row>
    <row r="2116" spans="1:11" x14ac:dyDescent="0.2">
      <c r="E2116" s="1">
        <f>E2114-E2115</f>
        <v>228.14999997615814</v>
      </c>
      <c r="F2116" s="1" t="s">
        <v>6</v>
      </c>
    </row>
    <row r="2117" spans="1:11" x14ac:dyDescent="0.2">
      <c r="E2117" s="1">
        <v>228.15</v>
      </c>
      <c r="F2117" s="1" t="s">
        <v>195</v>
      </c>
    </row>
    <row r="2118" spans="1:11" x14ac:dyDescent="0.2">
      <c r="E2118" s="46">
        <f>+E2116-E2117</f>
        <v>-2.3841863594498136E-8</v>
      </c>
      <c r="F2118" s="46" t="s">
        <v>6</v>
      </c>
    </row>
    <row r="2120" spans="1:11" s="20" customFormat="1" x14ac:dyDescent="0.2">
      <c r="A2120" s="21"/>
      <c r="B2120" s="63">
        <v>40823</v>
      </c>
      <c r="C2120" s="21" t="s">
        <v>4</v>
      </c>
      <c r="D2120" s="21" t="s">
        <v>5</v>
      </c>
      <c r="E2120" s="21" t="s">
        <v>6</v>
      </c>
      <c r="F2120" s="38"/>
      <c r="G2120" s="38"/>
      <c r="H2120" s="103"/>
      <c r="I2120" s="64"/>
      <c r="J2120" s="21"/>
      <c r="K2120" s="21"/>
    </row>
    <row r="2121" spans="1:11" ht="15" x14ac:dyDescent="0.2">
      <c r="B2121" s="1" t="s">
        <v>0</v>
      </c>
      <c r="C2121" s="1">
        <v>2593326458.0900002</v>
      </c>
      <c r="D2121" s="1">
        <v>2593326458.0900002</v>
      </c>
      <c r="E2121" s="1">
        <f>+C2121-D2121</f>
        <v>0</v>
      </c>
      <c r="F2121" s="65"/>
      <c r="G2121" s="49"/>
    </row>
    <row r="2122" spans="1:11" ht="15" x14ac:dyDescent="0.3">
      <c r="B2122" s="1" t="s">
        <v>1</v>
      </c>
      <c r="C2122" s="1">
        <v>234101919.02000001</v>
      </c>
      <c r="D2122" s="1">
        <v>234101919.02000001</v>
      </c>
      <c r="E2122" s="1">
        <f>+C2122-D2122</f>
        <v>0</v>
      </c>
      <c r="F2122" s="61"/>
    </row>
    <row r="2123" spans="1:11" x14ac:dyDescent="0.2">
      <c r="B2123" s="1" t="s">
        <v>2</v>
      </c>
      <c r="C2123" s="1">
        <v>2112956213.22</v>
      </c>
      <c r="D2123" s="1">
        <v>2112956213.22</v>
      </c>
      <c r="E2123" s="1">
        <f>+C2123-D2123</f>
        <v>0</v>
      </c>
      <c r="F2123" s="49">
        <f>+E2121-E2123</f>
        <v>0</v>
      </c>
      <c r="G2123" s="58"/>
      <c r="H2123" s="105"/>
    </row>
    <row r="2124" spans="1:11" ht="15" x14ac:dyDescent="0.3">
      <c r="B2124" s="1" t="s">
        <v>3</v>
      </c>
      <c r="C2124" s="1">
        <v>166500725.28999999</v>
      </c>
      <c r="D2124" s="1">
        <v>166500725.28999999</v>
      </c>
      <c r="E2124" s="1">
        <f>+C2124-D2124</f>
        <v>0</v>
      </c>
      <c r="F2124" s="61"/>
      <c r="G2124" s="49"/>
    </row>
    <row r="2125" spans="1:11" x14ac:dyDescent="0.2">
      <c r="F2125" s="49"/>
    </row>
    <row r="2126" spans="1:11" x14ac:dyDescent="0.2">
      <c r="B2126" s="1" t="s">
        <v>152</v>
      </c>
      <c r="C2126" s="54">
        <f>C2121</f>
        <v>2593326458.0900002</v>
      </c>
      <c r="E2126" s="16" t="s">
        <v>166</v>
      </c>
      <c r="G2126" s="58"/>
    </row>
    <row r="2127" spans="1:11" x14ac:dyDescent="0.2">
      <c r="B2127" s="1" t="s">
        <v>153</v>
      </c>
      <c r="C2127" s="54">
        <v>7243136886.6800003</v>
      </c>
      <c r="E2127" s="1">
        <f>C2121</f>
        <v>2593326458.0900002</v>
      </c>
      <c r="F2127" s="1" t="s">
        <v>0</v>
      </c>
    </row>
    <row r="2128" spans="1:11" x14ac:dyDescent="0.2">
      <c r="B2128" s="1" t="s">
        <v>154</v>
      </c>
      <c r="C2128" s="53">
        <f>SUM(C2126:C2127)</f>
        <v>9836463344.7700005</v>
      </c>
      <c r="E2128" s="1">
        <v>-6.6</v>
      </c>
      <c r="F2128" s="1" t="s">
        <v>170</v>
      </c>
    </row>
    <row r="2129" spans="1:11" x14ac:dyDescent="0.2">
      <c r="B2129" s="1" t="s">
        <v>155</v>
      </c>
      <c r="C2129" s="54">
        <v>9836453437.4899998</v>
      </c>
      <c r="E2129" s="1">
        <v>-44841034.280000001</v>
      </c>
      <c r="F2129" s="1" t="s">
        <v>133</v>
      </c>
    </row>
    <row r="2130" spans="1:11" x14ac:dyDescent="0.2">
      <c r="C2130" s="42">
        <f>+C2128-C2129</f>
        <v>9907.2800006866455</v>
      </c>
      <c r="D2130" s="1" t="s">
        <v>194</v>
      </c>
      <c r="E2130" s="1">
        <v>-10659998.48</v>
      </c>
      <c r="F2130" s="1" t="s">
        <v>169</v>
      </c>
    </row>
    <row r="2131" spans="1:11" x14ac:dyDescent="0.2">
      <c r="E2131" s="1">
        <v>0</v>
      </c>
      <c r="F2131" s="1" t="s">
        <v>192</v>
      </c>
    </row>
    <row r="2132" spans="1:11" x14ac:dyDescent="0.2">
      <c r="E2132" s="3">
        <f>SUM(E2127:E2131)</f>
        <v>2537825418.73</v>
      </c>
      <c r="G2132" s="1">
        <f>+G2130+G2131</f>
        <v>0</v>
      </c>
    </row>
    <row r="2133" spans="1:11" x14ac:dyDescent="0.2">
      <c r="E2133" s="1">
        <v>2537815511.4499998</v>
      </c>
      <c r="F2133" s="1" t="s">
        <v>161</v>
      </c>
    </row>
    <row r="2134" spans="1:11" x14ac:dyDescent="0.2">
      <c r="E2134" s="1">
        <f>E2132-E2133</f>
        <v>9907.2800002098083</v>
      </c>
      <c r="F2134" s="1" t="s">
        <v>6</v>
      </c>
    </row>
    <row r="2135" spans="1:11" x14ac:dyDescent="0.2">
      <c r="E2135" s="1">
        <v>9907.2800000000007</v>
      </c>
      <c r="F2135" s="1" t="s">
        <v>195</v>
      </c>
    </row>
    <row r="2136" spans="1:11" x14ac:dyDescent="0.2">
      <c r="E2136" s="46">
        <f>+E2134-E2135</f>
        <v>2.0980769477318972E-7</v>
      </c>
      <c r="F2136" s="46" t="s">
        <v>6</v>
      </c>
    </row>
    <row r="2138" spans="1:11" s="20" customFormat="1" x14ac:dyDescent="0.2">
      <c r="A2138" s="21"/>
      <c r="B2138" s="63">
        <v>40826</v>
      </c>
      <c r="C2138" s="21" t="s">
        <v>4</v>
      </c>
      <c r="D2138" s="21" t="s">
        <v>5</v>
      </c>
      <c r="E2138" s="21" t="s">
        <v>6</v>
      </c>
      <c r="F2138" s="38"/>
      <c r="G2138" s="38"/>
      <c r="H2138" s="103"/>
      <c r="I2138" s="64"/>
      <c r="J2138" s="21"/>
      <c r="K2138" s="21"/>
    </row>
    <row r="2139" spans="1:11" ht="15" x14ac:dyDescent="0.2">
      <c r="B2139" s="1" t="s">
        <v>0</v>
      </c>
      <c r="C2139" s="1">
        <f>2611402769.07</f>
        <v>2611402769.0700002</v>
      </c>
      <c r="D2139" s="1">
        <v>2590321375.2600002</v>
      </c>
      <c r="E2139" s="1">
        <f>+C2139-D2139</f>
        <v>21081393.809999943</v>
      </c>
      <c r="F2139" s="65"/>
      <c r="G2139" s="49"/>
    </row>
    <row r="2140" spans="1:11" ht="15" x14ac:dyDescent="0.3">
      <c r="B2140" s="1" t="s">
        <v>1</v>
      </c>
      <c r="C2140" s="1">
        <v>253780026.22999999</v>
      </c>
      <c r="D2140" s="1">
        <v>234396270.41999999</v>
      </c>
      <c r="E2140" s="1">
        <f>+C2140-D2140</f>
        <v>19383755.810000002</v>
      </c>
      <c r="F2140" s="61"/>
    </row>
    <row r="2141" spans="1:11" x14ac:dyDescent="0.2">
      <c r="B2141" s="1" t="s">
        <v>2</v>
      </c>
      <c r="C2141" s="1">
        <f>2132589934.24</f>
        <v>2132589934.24</v>
      </c>
      <c r="D2141" s="1">
        <v>2130975589.49</v>
      </c>
      <c r="E2141" s="1">
        <f>+C2141-D2141</f>
        <v>1614344.75</v>
      </c>
      <c r="F2141" s="49">
        <f>+E2139-E2141</f>
        <v>19467049.059999943</v>
      </c>
      <c r="G2141" s="58"/>
      <c r="H2141" s="105"/>
    </row>
    <row r="2142" spans="1:11" ht="15" x14ac:dyDescent="0.3">
      <c r="B2142" s="1" t="s">
        <v>3</v>
      </c>
      <c r="C2142" s="1">
        <v>168486604.84</v>
      </c>
      <c r="D2142" s="1">
        <v>168486604.84</v>
      </c>
      <c r="E2142" s="1">
        <f>+C2142-D2142</f>
        <v>0</v>
      </c>
      <c r="F2142" s="61"/>
      <c r="G2142" s="49"/>
    </row>
    <row r="2143" spans="1:11" x14ac:dyDescent="0.2">
      <c r="F2143" s="49"/>
    </row>
    <row r="2144" spans="1:11" x14ac:dyDescent="0.2">
      <c r="B2144" s="1" t="s">
        <v>152</v>
      </c>
      <c r="C2144" s="54">
        <f>C2139</f>
        <v>2611402769.0700002</v>
      </c>
      <c r="E2144" s="16" t="s">
        <v>166</v>
      </c>
      <c r="G2144" s="58"/>
    </row>
    <row r="2145" spans="1:11" x14ac:dyDescent="0.2">
      <c r="B2145" s="1" t="s">
        <v>153</v>
      </c>
      <c r="C2145" s="54">
        <v>7239598856.1700001</v>
      </c>
      <c r="E2145" s="1">
        <f>C2139</f>
        <v>2611402769.0700002</v>
      </c>
      <c r="F2145" s="1" t="s">
        <v>0</v>
      </c>
    </row>
    <row r="2146" spans="1:11" x14ac:dyDescent="0.2">
      <c r="B2146" s="1" t="s">
        <v>154</v>
      </c>
      <c r="C2146" s="53">
        <f>SUM(C2144:C2145)</f>
        <v>9851001625.2399998</v>
      </c>
      <c r="E2146" s="1">
        <v>-6.6</v>
      </c>
      <c r="F2146" s="1" t="s">
        <v>170</v>
      </c>
    </row>
    <row r="2147" spans="1:11" x14ac:dyDescent="0.2">
      <c r="B2147" s="1" t="s">
        <v>155</v>
      </c>
      <c r="C2147" s="54">
        <v>7867943029.1099997</v>
      </c>
      <c r="E2147" s="1">
        <v>-44841034.280000001</v>
      </c>
      <c r="F2147" s="1" t="s">
        <v>133</v>
      </c>
    </row>
    <row r="2148" spans="1:11" x14ac:dyDescent="0.2">
      <c r="C2148" s="42">
        <f>+C2146-C2147</f>
        <v>1983058596.1300001</v>
      </c>
      <c r="D2148" s="1" t="s">
        <v>194</v>
      </c>
      <c r="E2148" s="1">
        <v>-10659998.48</v>
      </c>
      <c r="F2148" s="1" t="s">
        <v>169</v>
      </c>
    </row>
    <row r="2149" spans="1:11" x14ac:dyDescent="0.2">
      <c r="E2149" s="1">
        <v>0</v>
      </c>
      <c r="F2149" s="1" t="s">
        <v>192</v>
      </c>
    </row>
    <row r="2150" spans="1:11" x14ac:dyDescent="0.2">
      <c r="E2150" s="3">
        <f>SUM(E2145:E2149)</f>
        <v>2555901729.71</v>
      </c>
      <c r="G2150" s="1">
        <f>+G2148+G2149</f>
        <v>0</v>
      </c>
    </row>
    <row r="2151" spans="1:11" x14ac:dyDescent="0.2">
      <c r="E2151" s="1">
        <v>572843133.58000004</v>
      </c>
      <c r="F2151" s="1" t="s">
        <v>161</v>
      </c>
    </row>
    <row r="2152" spans="1:11" x14ac:dyDescent="0.2">
      <c r="E2152" s="1">
        <f>E2150-E2151</f>
        <v>1983058596.1300001</v>
      </c>
      <c r="F2152" s="1" t="s">
        <v>6</v>
      </c>
    </row>
    <row r="2153" spans="1:11" x14ac:dyDescent="0.2">
      <c r="E2153" s="1">
        <v>228.15</v>
      </c>
      <c r="F2153" s="1" t="s">
        <v>195</v>
      </c>
    </row>
    <row r="2154" spans="1:11" x14ac:dyDescent="0.2">
      <c r="E2154" s="46">
        <f>+E2152-E2153</f>
        <v>1983058367.98</v>
      </c>
      <c r="F2154" s="46" t="s">
        <v>6</v>
      </c>
    </row>
    <row r="2156" spans="1:11" s="20" customFormat="1" x14ac:dyDescent="0.2">
      <c r="A2156" s="21"/>
      <c r="B2156" s="63">
        <v>40830</v>
      </c>
      <c r="C2156" s="21" t="s">
        <v>4</v>
      </c>
      <c r="D2156" s="21" t="s">
        <v>5</v>
      </c>
      <c r="E2156" s="21" t="s">
        <v>6</v>
      </c>
      <c r="F2156" s="38"/>
      <c r="G2156" s="38"/>
      <c r="H2156" s="103"/>
      <c r="I2156" s="64"/>
      <c r="J2156" s="21"/>
      <c r="K2156" s="21"/>
    </row>
    <row r="2157" spans="1:11" ht="15" x14ac:dyDescent="0.2">
      <c r="B2157" s="1" t="s">
        <v>0</v>
      </c>
      <c r="C2157" s="1">
        <v>2552210186.1100001</v>
      </c>
      <c r="D2157" s="1">
        <v>2552210186.1100001</v>
      </c>
      <c r="E2157" s="1">
        <f>+C2157-D2157</f>
        <v>0</v>
      </c>
      <c r="F2157" s="65"/>
      <c r="G2157" s="49"/>
    </row>
    <row r="2158" spans="1:11" ht="15" x14ac:dyDescent="0.3">
      <c r="B2158" s="1" t="s">
        <v>1</v>
      </c>
      <c r="C2158" s="1">
        <v>226569711.94999999</v>
      </c>
      <c r="D2158" s="1">
        <v>226569711.94999999</v>
      </c>
      <c r="E2158" s="1">
        <f>+C2158-D2158</f>
        <v>0</v>
      </c>
      <c r="F2158" s="61"/>
    </row>
    <row r="2159" spans="1:11" x14ac:dyDescent="0.2">
      <c r="B2159" s="1" t="s">
        <v>2</v>
      </c>
      <c r="C2159" s="1">
        <v>2216710978.7800002</v>
      </c>
      <c r="D2159" s="1">
        <v>2216710978.7800002</v>
      </c>
      <c r="E2159" s="1">
        <f>+C2159-D2159</f>
        <v>0</v>
      </c>
      <c r="F2159" s="49">
        <f>+E2157-E2159</f>
        <v>0</v>
      </c>
      <c r="G2159" s="58"/>
      <c r="H2159" s="105"/>
    </row>
    <row r="2160" spans="1:11" ht="15" x14ac:dyDescent="0.3">
      <c r="B2160" s="1" t="s">
        <v>3</v>
      </c>
      <c r="C2160" s="1">
        <v>64034655.960000001</v>
      </c>
      <c r="D2160" s="1">
        <v>64034655.960000001</v>
      </c>
      <c r="E2160" s="1">
        <f>+C2160-D2160</f>
        <v>0</v>
      </c>
      <c r="F2160" s="61"/>
      <c r="G2160" s="49"/>
    </row>
    <row r="2161" spans="1:11" x14ac:dyDescent="0.2">
      <c r="F2161" s="49"/>
    </row>
    <row r="2162" spans="1:11" x14ac:dyDescent="0.2">
      <c r="B2162" s="1" t="s">
        <v>152</v>
      </c>
      <c r="C2162" s="54">
        <f>C2157</f>
        <v>2552210186.1100001</v>
      </c>
      <c r="E2162" s="16" t="s">
        <v>166</v>
      </c>
      <c r="G2162" s="58"/>
    </row>
    <row r="2163" spans="1:11" x14ac:dyDescent="0.2">
      <c r="B2163" s="1" t="s">
        <v>153</v>
      </c>
      <c r="C2163" s="54">
        <v>7243136886.6800003</v>
      </c>
      <c r="E2163" s="1">
        <f>C2157</f>
        <v>2552210186.1100001</v>
      </c>
      <c r="F2163" s="1" t="s">
        <v>0</v>
      </c>
    </row>
    <row r="2164" spans="1:11" x14ac:dyDescent="0.2">
      <c r="B2164" s="1" t="s">
        <v>154</v>
      </c>
      <c r="C2164" s="53">
        <f>SUM(C2162:C2163)</f>
        <v>9795347072.7900009</v>
      </c>
      <c r="E2164" s="1">
        <v>-6.6</v>
      </c>
      <c r="F2164" s="1" t="s">
        <v>170</v>
      </c>
    </row>
    <row r="2165" spans="1:11" x14ac:dyDescent="0.2">
      <c r="B2165" s="1" t="s">
        <v>155</v>
      </c>
      <c r="C2165" s="54">
        <v>9795347072.7900009</v>
      </c>
      <c r="E2165" s="1">
        <v>-17731008.440000001</v>
      </c>
      <c r="F2165" s="1" t="s">
        <v>133</v>
      </c>
    </row>
    <row r="2166" spans="1:11" x14ac:dyDescent="0.2">
      <c r="C2166" s="42">
        <f>+C2164-C2165</f>
        <v>0</v>
      </c>
      <c r="D2166" s="1" t="s">
        <v>194</v>
      </c>
      <c r="E2166" s="1">
        <v>-10659998.48</v>
      </c>
      <c r="F2166" s="1" t="s">
        <v>169</v>
      </c>
    </row>
    <row r="2167" spans="1:11" x14ac:dyDescent="0.2">
      <c r="E2167" s="1">
        <v>-162025</v>
      </c>
      <c r="F2167" s="1" t="s">
        <v>192</v>
      </c>
    </row>
    <row r="2168" spans="1:11" x14ac:dyDescent="0.2">
      <c r="E2168" s="3">
        <f>SUM(E2163:E2167)</f>
        <v>2523657147.5900002</v>
      </c>
      <c r="G2168" s="1">
        <f>+G2166+G2167</f>
        <v>0</v>
      </c>
    </row>
    <row r="2169" spans="1:11" x14ac:dyDescent="0.2">
      <c r="E2169" s="1">
        <v>2523657147.5900002</v>
      </c>
      <c r="F2169" s="1" t="s">
        <v>161</v>
      </c>
    </row>
    <row r="2170" spans="1:11" x14ac:dyDescent="0.2">
      <c r="E2170" s="1">
        <f>E2168-E2169</f>
        <v>0</v>
      </c>
      <c r="F2170" s="1" t="s">
        <v>6</v>
      </c>
    </row>
    <row r="2171" spans="1:11" x14ac:dyDescent="0.2">
      <c r="E2171" s="1">
        <f>C2166</f>
        <v>0</v>
      </c>
      <c r="F2171" s="1" t="s">
        <v>195</v>
      </c>
    </row>
    <row r="2172" spans="1:11" x14ac:dyDescent="0.2">
      <c r="E2172" s="46">
        <f>+E2170-E2171</f>
        <v>0</v>
      </c>
      <c r="F2172" s="46" t="s">
        <v>6</v>
      </c>
    </row>
    <row r="2173" spans="1:11" s="20" customFormat="1" x14ac:dyDescent="0.2">
      <c r="A2173" s="21"/>
      <c r="B2173" s="63">
        <v>40833</v>
      </c>
      <c r="C2173" s="21" t="s">
        <v>4</v>
      </c>
      <c r="D2173" s="21" t="s">
        <v>5</v>
      </c>
      <c r="E2173" s="21" t="s">
        <v>6</v>
      </c>
      <c r="F2173" s="38"/>
      <c r="G2173" s="38"/>
      <c r="H2173" s="103"/>
      <c r="I2173" s="64"/>
      <c r="J2173" s="21"/>
      <c r="K2173" s="21"/>
    </row>
    <row r="2174" spans="1:11" ht="15" x14ac:dyDescent="0.2">
      <c r="B2174" s="1" t="s">
        <v>0</v>
      </c>
      <c r="C2174" s="1">
        <v>761755738.24000001</v>
      </c>
      <c r="D2174" s="1">
        <v>761755738.24000001</v>
      </c>
      <c r="E2174" s="1">
        <f>+C2174-D2174</f>
        <v>0</v>
      </c>
      <c r="F2174" s="65"/>
      <c r="G2174" s="49"/>
    </row>
    <row r="2175" spans="1:11" ht="15" x14ac:dyDescent="0.3">
      <c r="B2175" s="1" t="s">
        <v>1</v>
      </c>
      <c r="C2175" s="1">
        <v>222371231.83000001</v>
      </c>
      <c r="D2175" s="1">
        <v>222371231.83000001</v>
      </c>
      <c r="E2175" s="1">
        <f>+C2175-D2175</f>
        <v>0</v>
      </c>
      <c r="F2175" s="61"/>
    </row>
    <row r="2176" spans="1:11" x14ac:dyDescent="0.2">
      <c r="B2176" s="1" t="s">
        <v>2</v>
      </c>
      <c r="C2176" s="1">
        <v>428482689.27999997</v>
      </c>
      <c r="D2176" s="1">
        <v>428482689.27999997</v>
      </c>
      <c r="E2176" s="1">
        <f>+C2176-D2176</f>
        <v>0</v>
      </c>
      <c r="F2176" s="49">
        <f>+E2174-E2176</f>
        <v>0</v>
      </c>
      <c r="G2176" s="58"/>
      <c r="H2176" s="105"/>
    </row>
    <row r="2177" spans="1:11" ht="15" x14ac:dyDescent="0.3">
      <c r="B2177" s="1" t="s">
        <v>3</v>
      </c>
      <c r="C2177" s="1">
        <v>64367214.719999999</v>
      </c>
      <c r="D2177" s="1">
        <v>64367214.719999999</v>
      </c>
      <c r="E2177" s="1">
        <f>+C2177-D2177</f>
        <v>0</v>
      </c>
      <c r="F2177" s="61"/>
      <c r="G2177" s="49"/>
    </row>
    <row r="2178" spans="1:11" x14ac:dyDescent="0.2">
      <c r="F2178" s="49"/>
    </row>
    <row r="2179" spans="1:11" x14ac:dyDescent="0.2">
      <c r="B2179" s="1" t="s">
        <v>152</v>
      </c>
      <c r="C2179" s="54">
        <f>C2174</f>
        <v>761755738.24000001</v>
      </c>
      <c r="E2179" s="16" t="s">
        <v>166</v>
      </c>
      <c r="G2179" s="58"/>
    </row>
    <row r="2180" spans="1:11" x14ac:dyDescent="0.2">
      <c r="B2180" s="1" t="s">
        <v>153</v>
      </c>
      <c r="C2180" s="54">
        <v>7243136886.6800003</v>
      </c>
      <c r="E2180" s="1">
        <f>C2174</f>
        <v>761755738.24000001</v>
      </c>
      <c r="F2180" s="1" t="s">
        <v>0</v>
      </c>
    </row>
    <row r="2181" spans="1:11" x14ac:dyDescent="0.2">
      <c r="B2181" s="1" t="s">
        <v>154</v>
      </c>
      <c r="C2181" s="53">
        <f>SUM(C2179:C2180)</f>
        <v>8004892624.9200001</v>
      </c>
      <c r="E2181" s="1">
        <v>-6.6</v>
      </c>
      <c r="F2181" s="1" t="s">
        <v>170</v>
      </c>
    </row>
    <row r="2182" spans="1:11" x14ac:dyDescent="0.2">
      <c r="B2182" s="1" t="s">
        <v>155</v>
      </c>
      <c r="C2182" s="54">
        <v>8004892250.8699999</v>
      </c>
      <c r="E2182" s="1">
        <v>-17731008.440000001</v>
      </c>
      <c r="F2182" s="1" t="s">
        <v>133</v>
      </c>
    </row>
    <row r="2183" spans="1:11" x14ac:dyDescent="0.2">
      <c r="C2183" s="42">
        <f>+C2181-C2182</f>
        <v>374.05000019073486</v>
      </c>
      <c r="D2183" s="1" t="s">
        <v>194</v>
      </c>
      <c r="E2183" s="1">
        <v>-10659998.48</v>
      </c>
      <c r="F2183" s="1" t="s">
        <v>169</v>
      </c>
    </row>
    <row r="2184" spans="1:11" x14ac:dyDescent="0.2">
      <c r="E2184" s="1">
        <v>-162025</v>
      </c>
      <c r="F2184" s="1" t="s">
        <v>192</v>
      </c>
    </row>
    <row r="2185" spans="1:11" x14ac:dyDescent="0.2">
      <c r="E2185" s="3">
        <f>SUM(E2180:E2184)</f>
        <v>733202699.71999991</v>
      </c>
      <c r="G2185" s="1">
        <f>+G2183+G2184</f>
        <v>0</v>
      </c>
    </row>
    <row r="2186" spans="1:11" x14ac:dyDescent="0.2">
      <c r="E2186" s="1">
        <v>733202325.66999996</v>
      </c>
      <c r="F2186" s="1" t="s">
        <v>161</v>
      </c>
    </row>
    <row r="2187" spans="1:11" x14ac:dyDescent="0.2">
      <c r="E2187" s="1">
        <f>E2185-E2186</f>
        <v>374.04999995231628</v>
      </c>
      <c r="F2187" s="1" t="s">
        <v>6</v>
      </c>
    </row>
    <row r="2188" spans="1:11" x14ac:dyDescent="0.2">
      <c r="E2188" s="1">
        <f>C2183</f>
        <v>374.05000019073486</v>
      </c>
      <c r="F2188" s="1" t="s">
        <v>195</v>
      </c>
    </row>
    <row r="2189" spans="1:11" x14ac:dyDescent="0.2">
      <c r="E2189" s="46">
        <f>+E2187-E2188</f>
        <v>-2.384185791015625E-7</v>
      </c>
      <c r="F2189" s="46" t="s">
        <v>6</v>
      </c>
    </row>
    <row r="2190" spans="1:11" s="20" customFormat="1" x14ac:dyDescent="0.2">
      <c r="A2190" s="21"/>
      <c r="B2190" s="63">
        <v>40834</v>
      </c>
      <c r="C2190" s="21" t="s">
        <v>4</v>
      </c>
      <c r="D2190" s="21" t="s">
        <v>5</v>
      </c>
      <c r="E2190" s="21" t="s">
        <v>6</v>
      </c>
      <c r="F2190" s="38"/>
      <c r="G2190" s="38"/>
      <c r="H2190" s="103"/>
      <c r="I2190" s="64"/>
      <c r="J2190" s="21"/>
      <c r="K2190" s="21"/>
    </row>
    <row r="2191" spans="1:11" ht="15" x14ac:dyDescent="0.2">
      <c r="B2191" s="1" t="s">
        <v>0</v>
      </c>
      <c r="C2191" s="1">
        <v>767379268.66999996</v>
      </c>
      <c r="D2191" s="1">
        <v>767379268.66999996</v>
      </c>
      <c r="E2191" s="1">
        <f>+C2191-D2191</f>
        <v>0</v>
      </c>
      <c r="F2191" s="65"/>
      <c r="G2191" s="49"/>
    </row>
    <row r="2192" spans="1:11" ht="15" x14ac:dyDescent="0.3">
      <c r="B2192" s="1" t="s">
        <v>1</v>
      </c>
      <c r="C2192" s="1">
        <v>221479366.41999999</v>
      </c>
      <c r="D2192" s="1">
        <v>221479366.91999999</v>
      </c>
      <c r="E2192" s="1">
        <f>+C2192-D2192</f>
        <v>-0.5</v>
      </c>
      <c r="F2192" s="61"/>
    </row>
    <row r="2193" spans="1:11" x14ac:dyDescent="0.2">
      <c r="B2193" s="1" t="s">
        <v>2</v>
      </c>
      <c r="C2193" s="1">
        <v>431520266.44</v>
      </c>
      <c r="D2193" s="1">
        <v>431520266.44</v>
      </c>
      <c r="E2193" s="1">
        <f>+C2193-D2193</f>
        <v>0</v>
      </c>
      <c r="F2193" s="49">
        <f>+E2191-E2193</f>
        <v>0</v>
      </c>
      <c r="G2193" s="58"/>
      <c r="H2193" s="105"/>
    </row>
    <row r="2194" spans="1:11" ht="15" x14ac:dyDescent="0.3">
      <c r="B2194" s="1" t="s">
        <v>3</v>
      </c>
      <c r="C2194" s="1">
        <v>64779099.259999998</v>
      </c>
      <c r="D2194" s="1">
        <v>64779099.259999998</v>
      </c>
      <c r="E2194" s="1">
        <f>+C2194-D2194</f>
        <v>0</v>
      </c>
      <c r="F2194" s="61"/>
      <c r="G2194" s="49"/>
    </row>
    <row r="2195" spans="1:11" x14ac:dyDescent="0.2">
      <c r="F2195" s="49"/>
    </row>
    <row r="2196" spans="1:11" x14ac:dyDescent="0.2">
      <c r="B2196" s="1" t="s">
        <v>152</v>
      </c>
      <c r="C2196" s="54">
        <f>C2191</f>
        <v>767379268.66999996</v>
      </c>
      <c r="E2196" s="16" t="s">
        <v>166</v>
      </c>
      <c r="G2196" s="58"/>
    </row>
    <row r="2197" spans="1:11" x14ac:dyDescent="0.2">
      <c r="B2197" s="1" t="s">
        <v>153</v>
      </c>
      <c r="C2197" s="54">
        <v>7243136886.6800003</v>
      </c>
      <c r="E2197" s="1">
        <f>C2191</f>
        <v>767379268.66999996</v>
      </c>
      <c r="F2197" s="1" t="s">
        <v>0</v>
      </c>
    </row>
    <row r="2198" spans="1:11" x14ac:dyDescent="0.2">
      <c r="B2198" s="1" t="s">
        <v>154</v>
      </c>
      <c r="C2198" s="53">
        <f>SUM(C2196:C2197)</f>
        <v>8010516155.3500004</v>
      </c>
      <c r="E2198" s="1">
        <v>-6.6</v>
      </c>
      <c r="F2198" s="1" t="s">
        <v>170</v>
      </c>
    </row>
    <row r="2199" spans="1:11" x14ac:dyDescent="0.2">
      <c r="B2199" s="1" t="s">
        <v>155</v>
      </c>
      <c r="C2199" s="54">
        <v>8010516154.0600004</v>
      </c>
      <c r="E2199" s="1">
        <v>-17731008.440000001</v>
      </c>
      <c r="F2199" s="1" t="s">
        <v>133</v>
      </c>
    </row>
    <row r="2200" spans="1:11" x14ac:dyDescent="0.2">
      <c r="C2200" s="42">
        <f>+C2198-C2199</f>
        <v>1.2899999618530273</v>
      </c>
      <c r="D2200" s="1" t="s">
        <v>194</v>
      </c>
      <c r="E2200" s="1">
        <v>-10659998.48</v>
      </c>
      <c r="F2200" s="1" t="s">
        <v>169</v>
      </c>
    </row>
    <row r="2201" spans="1:11" x14ac:dyDescent="0.2">
      <c r="E2201" s="1">
        <v>-162025</v>
      </c>
      <c r="F2201" s="1" t="s">
        <v>192</v>
      </c>
    </row>
    <row r="2202" spans="1:11" x14ac:dyDescent="0.2">
      <c r="E2202" s="3">
        <f>SUM(E2197:E2201)</f>
        <v>738826230.14999986</v>
      </c>
      <c r="G2202" s="1">
        <f>+G2200+G2201</f>
        <v>0</v>
      </c>
    </row>
    <row r="2203" spans="1:11" x14ac:dyDescent="0.2">
      <c r="E2203" s="1">
        <v>738826228.86000001</v>
      </c>
      <c r="F2203" s="1" t="s">
        <v>161</v>
      </c>
    </row>
    <row r="2204" spans="1:11" x14ac:dyDescent="0.2">
      <c r="E2204" s="1">
        <f>E2202-E2203</f>
        <v>1.2899998426437378</v>
      </c>
      <c r="F2204" s="1" t="s">
        <v>6</v>
      </c>
    </row>
    <row r="2205" spans="1:11" x14ac:dyDescent="0.2">
      <c r="E2205" s="1">
        <f>C2200</f>
        <v>1.2899999618530273</v>
      </c>
      <c r="F2205" s="1" t="s">
        <v>195</v>
      </c>
    </row>
    <row r="2206" spans="1:11" x14ac:dyDescent="0.2">
      <c r="E2206" s="46">
        <f>+E2204-E2205</f>
        <v>-1.1920928955078125E-7</v>
      </c>
      <c r="F2206" s="46" t="s">
        <v>6</v>
      </c>
    </row>
    <row r="2207" spans="1:11" s="20" customFormat="1" x14ac:dyDescent="0.2">
      <c r="A2207" s="21"/>
      <c r="B2207" s="63">
        <v>40836</v>
      </c>
      <c r="C2207" s="21" t="s">
        <v>4</v>
      </c>
      <c r="D2207" s="21" t="s">
        <v>5</v>
      </c>
      <c r="E2207" s="21" t="s">
        <v>6</v>
      </c>
      <c r="F2207" s="38"/>
      <c r="G2207" s="38"/>
      <c r="H2207" s="103"/>
      <c r="I2207" s="64"/>
      <c r="J2207" s="21"/>
      <c r="K2207" s="21"/>
    </row>
    <row r="2208" spans="1:11" ht="15" x14ac:dyDescent="0.2">
      <c r="B2208" s="1" t="s">
        <v>0</v>
      </c>
      <c r="C2208" s="1">
        <v>770897929.02999997</v>
      </c>
      <c r="D2208" s="1">
        <v>770897929.02999997</v>
      </c>
      <c r="E2208" s="1">
        <f>+C2208-D2208</f>
        <v>0</v>
      </c>
      <c r="F2208" s="65"/>
      <c r="G2208" s="49"/>
    </row>
    <row r="2209" spans="2:8" ht="15" x14ac:dyDescent="0.3">
      <c r="B2209" s="1" t="s">
        <v>1</v>
      </c>
      <c r="C2209" s="1">
        <v>221635484.80000001</v>
      </c>
      <c r="D2209" s="1">
        <v>221635484.80000001</v>
      </c>
      <c r="E2209" s="1">
        <f>+C2209-D2209</f>
        <v>0</v>
      </c>
      <c r="F2209" s="61"/>
    </row>
    <row r="2210" spans="2:8" x14ac:dyDescent="0.2">
      <c r="B2210" s="1" t="s">
        <v>2</v>
      </c>
      <c r="C2210" s="1">
        <v>439911552.44</v>
      </c>
      <c r="D2210" s="1">
        <v>439911552.44</v>
      </c>
      <c r="E2210" s="1">
        <f>+C2210-D2210</f>
        <v>0</v>
      </c>
      <c r="F2210" s="49">
        <f>+E2208-E2210</f>
        <v>0</v>
      </c>
      <c r="G2210" s="58"/>
      <c r="H2210" s="105"/>
    </row>
    <row r="2211" spans="2:8" ht="15" x14ac:dyDescent="0.3">
      <c r="B2211" s="1" t="s">
        <v>3</v>
      </c>
      <c r="C2211" s="1">
        <v>65746441.07</v>
      </c>
      <c r="D2211" s="1">
        <v>65746441.07</v>
      </c>
      <c r="E2211" s="1">
        <f>+C2211-D2211</f>
        <v>0</v>
      </c>
      <c r="F2211" s="61"/>
      <c r="G2211" s="49"/>
    </row>
    <row r="2212" spans="2:8" x14ac:dyDescent="0.2">
      <c r="F2212" s="49"/>
    </row>
    <row r="2213" spans="2:8" x14ac:dyDescent="0.2">
      <c r="B2213" s="1" t="s">
        <v>152</v>
      </c>
      <c r="C2213" s="54">
        <f>C2208</f>
        <v>770897929.02999997</v>
      </c>
      <c r="E2213" s="16" t="s">
        <v>166</v>
      </c>
      <c r="G2213" s="58"/>
    </row>
    <row r="2214" spans="2:8" x14ac:dyDescent="0.2">
      <c r="B2214" s="1" t="s">
        <v>153</v>
      </c>
      <c r="C2214" s="54">
        <v>7243136886.6800003</v>
      </c>
      <c r="E2214" s="1">
        <f>C2208</f>
        <v>770897929.02999997</v>
      </c>
      <c r="F2214" s="1" t="s">
        <v>0</v>
      </c>
    </row>
    <row r="2215" spans="2:8" x14ac:dyDescent="0.2">
      <c r="B2215" s="1" t="s">
        <v>154</v>
      </c>
      <c r="C2215" s="53">
        <f>SUM(C2213:C2214)</f>
        <v>8014034815.71</v>
      </c>
      <c r="E2215" s="1">
        <v>-6.6</v>
      </c>
      <c r="F2215" s="1" t="s">
        <v>170</v>
      </c>
    </row>
    <row r="2216" spans="2:8" x14ac:dyDescent="0.2">
      <c r="B2216" s="1" t="s">
        <v>155</v>
      </c>
      <c r="C2216" s="54">
        <v>8014034815.71</v>
      </c>
      <c r="E2216" s="1">
        <v>-17731008.440000001</v>
      </c>
      <c r="F2216" s="1" t="s">
        <v>133</v>
      </c>
    </row>
    <row r="2217" spans="2:8" x14ac:dyDescent="0.2">
      <c r="C2217" s="42">
        <f>+C2215-C2216</f>
        <v>0</v>
      </c>
      <c r="D2217" s="1" t="s">
        <v>194</v>
      </c>
      <c r="E2217" s="1">
        <v>-10659998.48</v>
      </c>
      <c r="F2217" s="1" t="s">
        <v>169</v>
      </c>
    </row>
    <row r="2218" spans="2:8" x14ac:dyDescent="0.2">
      <c r="E2218" s="1">
        <v>-541175</v>
      </c>
      <c r="F2218" s="1" t="s">
        <v>192</v>
      </c>
    </row>
    <row r="2219" spans="2:8" x14ac:dyDescent="0.2">
      <c r="E2219" s="3">
        <f>SUM(E2214:E2218)</f>
        <v>741965740.50999987</v>
      </c>
      <c r="G2219" s="1">
        <f>+G2217+G2218</f>
        <v>0</v>
      </c>
    </row>
    <row r="2220" spans="2:8" x14ac:dyDescent="0.2">
      <c r="E2220" s="1">
        <v>741965740.50999999</v>
      </c>
      <c r="F2220" s="1" t="s">
        <v>161</v>
      </c>
    </row>
    <row r="2221" spans="2:8" x14ac:dyDescent="0.2">
      <c r="E2221" s="1">
        <f>E2219-E2220</f>
        <v>0</v>
      </c>
      <c r="F2221" s="1" t="s">
        <v>6</v>
      </c>
    </row>
    <row r="2222" spans="2:8" x14ac:dyDescent="0.2">
      <c r="E2222" s="1">
        <f>C2217</f>
        <v>0</v>
      </c>
      <c r="F2222" s="1" t="s">
        <v>195</v>
      </c>
    </row>
    <row r="2223" spans="2:8" x14ac:dyDescent="0.2">
      <c r="E2223" s="46">
        <f>+E2221-E2222</f>
        <v>0</v>
      </c>
      <c r="F2223" s="46" t="s">
        <v>6</v>
      </c>
    </row>
    <row r="2225" spans="1:11" s="20" customFormat="1" x14ac:dyDescent="0.2">
      <c r="A2225" s="21"/>
      <c r="B2225" s="63">
        <v>40837</v>
      </c>
      <c r="C2225" s="21" t="s">
        <v>4</v>
      </c>
      <c r="D2225" s="21" t="s">
        <v>5</v>
      </c>
      <c r="E2225" s="21" t="s">
        <v>6</v>
      </c>
      <c r="F2225" s="38"/>
      <c r="G2225" s="38"/>
      <c r="H2225" s="103"/>
      <c r="I2225" s="64"/>
      <c r="J2225" s="21"/>
      <c r="K2225" s="21"/>
    </row>
    <row r="2226" spans="1:11" ht="15" x14ac:dyDescent="0.2">
      <c r="B2226" s="1" t="s">
        <v>0</v>
      </c>
      <c r="C2226" s="1">
        <v>770200913.96000004</v>
      </c>
      <c r="D2226" s="1">
        <v>770200913.96000004</v>
      </c>
      <c r="E2226" s="1">
        <f>+C2226-D2226</f>
        <v>0</v>
      </c>
      <c r="F2226" s="65"/>
      <c r="G2226" s="49"/>
    </row>
    <row r="2227" spans="1:11" ht="15" x14ac:dyDescent="0.3">
      <c r="B2227" s="1" t="s">
        <v>1</v>
      </c>
      <c r="C2227" s="1">
        <v>221659164.83000001</v>
      </c>
      <c r="D2227" s="1">
        <v>221659164.83000001</v>
      </c>
      <c r="E2227" s="1">
        <f>+C2227-D2227</f>
        <v>0</v>
      </c>
      <c r="F2227" s="61"/>
    </row>
    <row r="2228" spans="1:11" x14ac:dyDescent="0.2">
      <c r="B2228" s="1" t="s">
        <v>2</v>
      </c>
      <c r="C2228" s="1">
        <v>441981811.33999997</v>
      </c>
      <c r="D2228" s="1">
        <v>441981811.33999997</v>
      </c>
      <c r="E2228" s="1">
        <f>+C2228-D2228</f>
        <v>0</v>
      </c>
      <c r="F2228" s="49">
        <f>+E2226-E2228</f>
        <v>0</v>
      </c>
      <c r="G2228" s="58"/>
      <c r="H2228" s="105"/>
    </row>
    <row r="2229" spans="1:11" ht="15" x14ac:dyDescent="0.3">
      <c r="B2229" s="1" t="s">
        <v>3</v>
      </c>
      <c r="C2229" s="1">
        <v>65996958.789999999</v>
      </c>
      <c r="D2229" s="1">
        <v>65996958.789999999</v>
      </c>
      <c r="E2229" s="1">
        <f>+C2229-D2229</f>
        <v>0</v>
      </c>
      <c r="F2229" s="61"/>
      <c r="G2229" s="49"/>
    </row>
    <row r="2230" spans="1:11" x14ac:dyDescent="0.2">
      <c r="F2230" s="49"/>
    </row>
    <row r="2231" spans="1:11" x14ac:dyDescent="0.2">
      <c r="B2231" s="1" t="s">
        <v>152</v>
      </c>
      <c r="C2231" s="54">
        <f>C2226</f>
        <v>770200913.96000004</v>
      </c>
      <c r="E2231" s="16" t="s">
        <v>166</v>
      </c>
      <c r="G2231" s="58"/>
    </row>
    <row r="2232" spans="1:11" x14ac:dyDescent="0.2">
      <c r="B2232" s="1" t="s">
        <v>153</v>
      </c>
      <c r="C2232" s="54">
        <v>7243136886.6800003</v>
      </c>
      <c r="E2232" s="1">
        <f>C2226</f>
        <v>770200913.96000004</v>
      </c>
      <c r="F2232" s="1" t="s">
        <v>0</v>
      </c>
    </row>
    <row r="2233" spans="1:11" x14ac:dyDescent="0.2">
      <c r="B2233" s="1" t="s">
        <v>154</v>
      </c>
      <c r="C2233" s="53">
        <f>SUM(C2231:C2232)</f>
        <v>8013337800.6400003</v>
      </c>
      <c r="E2233" s="1">
        <v>-6.6</v>
      </c>
      <c r="F2233" s="1" t="s">
        <v>170</v>
      </c>
    </row>
    <row r="2234" spans="1:11" x14ac:dyDescent="0.2">
      <c r="B2234" s="1" t="s">
        <v>155</v>
      </c>
      <c r="C2234" s="54">
        <v>8013337800.6400003</v>
      </c>
      <c r="E2234" s="1">
        <v>-17731008.440000001</v>
      </c>
      <c r="F2234" s="1" t="s">
        <v>133</v>
      </c>
    </row>
    <row r="2235" spans="1:11" x14ac:dyDescent="0.2">
      <c r="C2235" s="42">
        <f>+C2233-C2234</f>
        <v>0</v>
      </c>
      <c r="D2235" s="1" t="s">
        <v>194</v>
      </c>
      <c r="E2235" s="1">
        <v>-10659998.48</v>
      </c>
      <c r="F2235" s="1" t="s">
        <v>169</v>
      </c>
    </row>
    <row r="2236" spans="1:11" x14ac:dyDescent="0.2">
      <c r="E2236" s="1">
        <v>-541175</v>
      </c>
      <c r="F2236" s="1" t="s">
        <v>192</v>
      </c>
    </row>
    <row r="2237" spans="1:11" x14ac:dyDescent="0.2">
      <c r="E2237" s="3">
        <f>SUM(E2232:E2236)</f>
        <v>741268725.43999994</v>
      </c>
      <c r="G2237" s="1">
        <f>+G2235+G2236</f>
        <v>0</v>
      </c>
    </row>
    <row r="2238" spans="1:11" x14ac:dyDescent="0.2">
      <c r="E2238" s="1">
        <v>741268725.44000006</v>
      </c>
      <c r="F2238" s="1" t="s">
        <v>161</v>
      </c>
    </row>
    <row r="2239" spans="1:11" x14ac:dyDescent="0.2">
      <c r="E2239" s="1">
        <f>E2237-E2238</f>
        <v>0</v>
      </c>
      <c r="F2239" s="1" t="s">
        <v>6</v>
      </c>
    </row>
    <row r="2240" spans="1:11" x14ac:dyDescent="0.2">
      <c r="E2240" s="1">
        <f>C2235</f>
        <v>0</v>
      </c>
      <c r="F2240" s="1" t="s">
        <v>195</v>
      </c>
    </row>
    <row r="2241" spans="1:11" x14ac:dyDescent="0.2">
      <c r="E2241" s="46">
        <f>+E2239-E2240</f>
        <v>0</v>
      </c>
      <c r="F2241" s="46" t="s">
        <v>6</v>
      </c>
    </row>
    <row r="2243" spans="1:11" s="20" customFormat="1" x14ac:dyDescent="0.2">
      <c r="A2243" s="21"/>
      <c r="B2243" s="63">
        <v>40841</v>
      </c>
      <c r="C2243" s="21" t="s">
        <v>4</v>
      </c>
      <c r="D2243" s="21" t="s">
        <v>5</v>
      </c>
      <c r="E2243" s="21" t="s">
        <v>6</v>
      </c>
      <c r="F2243" s="38"/>
      <c r="G2243" s="38"/>
      <c r="H2243" s="103"/>
      <c r="I2243" s="64"/>
      <c r="J2243" s="21"/>
      <c r="K2243" s="21"/>
    </row>
    <row r="2244" spans="1:11" ht="15" x14ac:dyDescent="0.2">
      <c r="B2244" s="1" t="s">
        <v>0</v>
      </c>
      <c r="C2244" s="1">
        <v>714973665.03999996</v>
      </c>
      <c r="D2244" s="1">
        <v>714591987.38</v>
      </c>
      <c r="E2244" s="1">
        <f>+C2244-D2244</f>
        <v>381677.65999996662</v>
      </c>
      <c r="F2244" s="65"/>
      <c r="G2244" s="49"/>
    </row>
    <row r="2245" spans="1:11" ht="15" x14ac:dyDescent="0.3">
      <c r="B2245" s="1" t="s">
        <v>1</v>
      </c>
      <c r="C2245" s="1">
        <v>221385617.44</v>
      </c>
      <c r="D2245" s="1">
        <v>221385617.44</v>
      </c>
      <c r="E2245" s="1">
        <f>+C2245-D2245</f>
        <v>0</v>
      </c>
      <c r="F2245" s="61"/>
    </row>
    <row r="2246" spans="1:11" x14ac:dyDescent="0.2">
      <c r="B2246" s="1" t="s">
        <v>2</v>
      </c>
      <c r="C2246" s="1">
        <v>437441535.44</v>
      </c>
      <c r="D2246" s="1">
        <v>437059857.77999997</v>
      </c>
      <c r="E2246" s="1">
        <f>+C2246-D2246</f>
        <v>381677.66000002623</v>
      </c>
      <c r="F2246" s="49">
        <f>+E2244-E2246</f>
        <v>-5.9604644775390625E-8</v>
      </c>
      <c r="G2246" s="58"/>
      <c r="H2246" s="105"/>
    </row>
    <row r="2247" spans="1:11" ht="15" x14ac:dyDescent="0.3">
      <c r="B2247" s="1" t="s">
        <v>3</v>
      </c>
      <c r="C2247" s="1">
        <v>8016713.54</v>
      </c>
      <c r="D2247" s="1">
        <v>8016713.54</v>
      </c>
      <c r="E2247" s="1">
        <f>+C2247-D2247</f>
        <v>0</v>
      </c>
      <c r="F2247" s="61"/>
      <c r="G2247" s="49"/>
    </row>
    <row r="2248" spans="1:11" x14ac:dyDescent="0.2">
      <c r="F2248" s="49"/>
    </row>
    <row r="2249" spans="1:11" x14ac:dyDescent="0.2">
      <c r="B2249" s="1" t="s">
        <v>152</v>
      </c>
      <c r="C2249" s="54">
        <f>C2244</f>
        <v>714973665.03999996</v>
      </c>
      <c r="E2249" s="16" t="s">
        <v>166</v>
      </c>
      <c r="G2249" s="58"/>
    </row>
    <row r="2250" spans="1:11" x14ac:dyDescent="0.2">
      <c r="B2250" s="1" t="s">
        <v>153</v>
      </c>
      <c r="C2250" s="54">
        <v>7243136886.6800003</v>
      </c>
      <c r="E2250" s="1">
        <f>C2244</f>
        <v>714973665.03999996</v>
      </c>
      <c r="F2250" s="1" t="s">
        <v>0</v>
      </c>
    </row>
    <row r="2251" spans="1:11" x14ac:dyDescent="0.2">
      <c r="B2251" s="1" t="s">
        <v>154</v>
      </c>
      <c r="C2251" s="53">
        <f>SUM(C2249:C2250)</f>
        <v>7958110551.7200003</v>
      </c>
      <c r="E2251" s="1">
        <v>-6.6</v>
      </c>
      <c r="F2251" s="1" t="s">
        <v>170</v>
      </c>
    </row>
    <row r="2252" spans="1:11" x14ac:dyDescent="0.2">
      <c r="B2252" s="1" t="s">
        <v>155</v>
      </c>
      <c r="C2252" s="54">
        <v>7958110551.7200003</v>
      </c>
      <c r="E2252" s="1">
        <v>-17731008.440000001</v>
      </c>
      <c r="F2252" s="1" t="s">
        <v>133</v>
      </c>
    </row>
    <row r="2253" spans="1:11" x14ac:dyDescent="0.2">
      <c r="C2253" s="42">
        <f>+C2251-C2252</f>
        <v>0</v>
      </c>
      <c r="D2253" s="1" t="s">
        <v>194</v>
      </c>
      <c r="E2253" s="1">
        <v>-10659998.48</v>
      </c>
      <c r="F2253" s="1" t="s">
        <v>169</v>
      </c>
    </row>
    <row r="2254" spans="1:11" x14ac:dyDescent="0.2">
      <c r="E2254" s="1">
        <v>-922852.66</v>
      </c>
      <c r="F2254" s="1" t="s">
        <v>192</v>
      </c>
    </row>
    <row r="2255" spans="1:11" x14ac:dyDescent="0.2">
      <c r="E2255" s="3">
        <f>SUM(E2250:E2254)</f>
        <v>685659798.8599999</v>
      </c>
      <c r="G2255" s="1">
        <f>+G2253+G2254</f>
        <v>0</v>
      </c>
    </row>
    <row r="2256" spans="1:11" x14ac:dyDescent="0.2">
      <c r="E2256" s="1">
        <v>685659798.86000001</v>
      </c>
      <c r="F2256" s="1" t="s">
        <v>161</v>
      </c>
    </row>
    <row r="2257" spans="1:11" x14ac:dyDescent="0.2">
      <c r="E2257" s="1">
        <f>E2255-E2256</f>
        <v>0</v>
      </c>
      <c r="F2257" s="1" t="s">
        <v>6</v>
      </c>
    </row>
    <row r="2258" spans="1:11" x14ac:dyDescent="0.2">
      <c r="E2258" s="1">
        <f>C2253</f>
        <v>0</v>
      </c>
      <c r="F2258" s="1" t="s">
        <v>195</v>
      </c>
    </row>
    <row r="2259" spans="1:11" x14ac:dyDescent="0.2">
      <c r="E2259" s="46">
        <f>+E2257-E2258</f>
        <v>0</v>
      </c>
      <c r="F2259" s="46" t="s">
        <v>6</v>
      </c>
    </row>
    <row r="2260" spans="1:11" s="20" customFormat="1" x14ac:dyDescent="0.2">
      <c r="A2260" s="21"/>
      <c r="B2260" s="63">
        <v>40843</v>
      </c>
      <c r="C2260" s="21" t="s">
        <v>4</v>
      </c>
      <c r="D2260" s="21" t="s">
        <v>5</v>
      </c>
      <c r="E2260" s="21" t="s">
        <v>6</v>
      </c>
      <c r="F2260" s="38"/>
      <c r="G2260" s="38"/>
      <c r="H2260" s="103"/>
      <c r="I2260" s="64"/>
      <c r="J2260" s="21"/>
      <c r="K2260" s="21"/>
    </row>
    <row r="2261" spans="1:11" ht="15" x14ac:dyDescent="0.2">
      <c r="B2261" s="1" t="s">
        <v>0</v>
      </c>
      <c r="C2261" s="1">
        <v>749055150.99000001</v>
      </c>
      <c r="D2261" s="1">
        <v>749055150.99000001</v>
      </c>
      <c r="E2261" s="1">
        <f>+C2261-D2261</f>
        <v>0</v>
      </c>
      <c r="F2261" s="65"/>
      <c r="G2261" s="49"/>
    </row>
    <row r="2262" spans="1:11" ht="15" x14ac:dyDescent="0.3">
      <c r="B2262" s="1" t="s">
        <v>1</v>
      </c>
      <c r="C2262" s="1">
        <v>217399144.63999999</v>
      </c>
      <c r="D2262" s="1">
        <v>217399144.63999999</v>
      </c>
      <c r="E2262" s="1">
        <f>+C2262-D2262</f>
        <v>0</v>
      </c>
      <c r="F2262" s="61"/>
    </row>
    <row r="2263" spans="1:11" x14ac:dyDescent="0.2">
      <c r="B2263" s="1" t="s">
        <v>2</v>
      </c>
      <c r="C2263" s="1">
        <v>461401297.27999997</v>
      </c>
      <c r="D2263" s="1">
        <v>461401297.27999997</v>
      </c>
      <c r="E2263" s="1">
        <f>+C2263-D2263</f>
        <v>0</v>
      </c>
      <c r="F2263" s="49">
        <f>+E2261-E2263</f>
        <v>0</v>
      </c>
      <c r="G2263" s="58"/>
      <c r="H2263" s="105"/>
    </row>
    <row r="2264" spans="1:11" ht="15" x14ac:dyDescent="0.3">
      <c r="B2264" s="1" t="s">
        <v>3</v>
      </c>
      <c r="C2264" s="1">
        <v>8984287.0800000001</v>
      </c>
      <c r="D2264" s="1">
        <v>8984287.0800000001</v>
      </c>
      <c r="E2264" s="1">
        <f>+C2264-D2264</f>
        <v>0</v>
      </c>
      <c r="F2264" s="61"/>
      <c r="G2264" s="49"/>
    </row>
    <row r="2265" spans="1:11" x14ac:dyDescent="0.2">
      <c r="F2265" s="49"/>
    </row>
    <row r="2266" spans="1:11" x14ac:dyDescent="0.2">
      <c r="B2266" s="1" t="s">
        <v>152</v>
      </c>
      <c r="C2266" s="54">
        <f>C2261</f>
        <v>749055150.99000001</v>
      </c>
      <c r="E2266" s="16" t="s">
        <v>166</v>
      </c>
      <c r="G2266" s="58"/>
    </row>
    <row r="2267" spans="1:11" x14ac:dyDescent="0.2">
      <c r="B2267" s="1" t="s">
        <v>153</v>
      </c>
      <c r="C2267" s="54">
        <v>7243136886.6800003</v>
      </c>
      <c r="E2267" s="1">
        <f>C2261</f>
        <v>749055150.99000001</v>
      </c>
      <c r="F2267" s="1" t="s">
        <v>0</v>
      </c>
    </row>
    <row r="2268" spans="1:11" x14ac:dyDescent="0.2">
      <c r="B2268" s="1" t="s">
        <v>154</v>
      </c>
      <c r="C2268" s="53">
        <f>SUM(C2266:C2267)</f>
        <v>7992192037.6700001</v>
      </c>
      <c r="E2268" s="1">
        <v>-6.6</v>
      </c>
      <c r="F2268" s="1" t="s">
        <v>170</v>
      </c>
    </row>
    <row r="2269" spans="1:11" x14ac:dyDescent="0.2">
      <c r="B2269" s="1" t="s">
        <v>155</v>
      </c>
      <c r="C2269" s="54">
        <v>7992192037.6700001</v>
      </c>
      <c r="E2269" s="1">
        <v>-17731008.440000001</v>
      </c>
      <c r="F2269" s="1" t="s">
        <v>133</v>
      </c>
    </row>
    <row r="2270" spans="1:11" x14ac:dyDescent="0.2">
      <c r="C2270" s="42">
        <f>+C2268-C2269</f>
        <v>0</v>
      </c>
      <c r="D2270" s="1" t="s">
        <v>194</v>
      </c>
      <c r="E2270" s="1">
        <v>-10659998.48</v>
      </c>
      <c r="F2270" s="1" t="s">
        <v>169</v>
      </c>
    </row>
    <row r="2271" spans="1:11" x14ac:dyDescent="0.2">
      <c r="E2271" s="1">
        <v>-381677.66</v>
      </c>
      <c r="F2271" s="1" t="s">
        <v>192</v>
      </c>
    </row>
    <row r="2272" spans="1:11" x14ac:dyDescent="0.2">
      <c r="E2272" s="3">
        <f>SUM(E2267:E2271)</f>
        <v>720282459.80999994</v>
      </c>
      <c r="G2272" s="1">
        <f>+G2270+G2271</f>
        <v>0</v>
      </c>
    </row>
    <row r="2273" spans="1:11" x14ac:dyDescent="0.2">
      <c r="E2273" s="1">
        <v>720282459.80999994</v>
      </c>
      <c r="F2273" s="1" t="s">
        <v>161</v>
      </c>
    </row>
    <row r="2274" spans="1:11" x14ac:dyDescent="0.2">
      <c r="E2274" s="1">
        <f>E2272-E2273</f>
        <v>0</v>
      </c>
      <c r="F2274" s="1" t="s">
        <v>6</v>
      </c>
    </row>
    <row r="2275" spans="1:11" x14ac:dyDescent="0.2">
      <c r="E2275" s="1">
        <f>C2270</f>
        <v>0</v>
      </c>
      <c r="F2275" s="1" t="s">
        <v>195</v>
      </c>
    </row>
    <row r="2276" spans="1:11" x14ac:dyDescent="0.2">
      <c r="E2276" s="46">
        <f>+E2274-E2275</f>
        <v>0</v>
      </c>
      <c r="F2276" s="46" t="s">
        <v>6</v>
      </c>
    </row>
    <row r="2277" spans="1:11" s="20" customFormat="1" x14ac:dyDescent="0.2">
      <c r="A2277" s="21"/>
      <c r="B2277" s="63">
        <v>40847</v>
      </c>
      <c r="C2277" s="21" t="s">
        <v>4</v>
      </c>
      <c r="D2277" s="21" t="s">
        <v>5</v>
      </c>
      <c r="E2277" s="21" t="s">
        <v>6</v>
      </c>
      <c r="F2277" s="38"/>
      <c r="G2277" s="38"/>
      <c r="H2277" s="103"/>
      <c r="I2277" s="64"/>
      <c r="J2277" s="21"/>
      <c r="K2277" s="21"/>
    </row>
    <row r="2278" spans="1:11" ht="15" x14ac:dyDescent="0.2">
      <c r="B2278" s="1" t="s">
        <v>0</v>
      </c>
      <c r="C2278" s="1">
        <v>753037445.72000003</v>
      </c>
      <c r="D2278" s="1">
        <v>753037445.72000003</v>
      </c>
      <c r="E2278" s="1">
        <f>+C2278-D2278</f>
        <v>0</v>
      </c>
      <c r="F2278" s="65"/>
      <c r="G2278" s="49"/>
    </row>
    <row r="2279" spans="1:11" ht="15" x14ac:dyDescent="0.3">
      <c r="B2279" s="1" t="s">
        <v>1</v>
      </c>
      <c r="C2279" s="1">
        <v>218100357.55000001</v>
      </c>
      <c r="D2279" s="1">
        <v>218100357.55000001</v>
      </c>
      <c r="E2279" s="1">
        <f>+C2279-D2279</f>
        <v>0</v>
      </c>
      <c r="F2279" s="61"/>
    </row>
    <row r="2280" spans="1:11" x14ac:dyDescent="0.2">
      <c r="B2280" s="1" t="s">
        <v>2</v>
      </c>
      <c r="C2280" s="1">
        <v>433727353.49000001</v>
      </c>
      <c r="D2280" s="1">
        <v>433727353.49000001</v>
      </c>
      <c r="E2280" s="1">
        <f>+C2280-D2280</f>
        <v>0</v>
      </c>
      <c r="F2280" s="49">
        <f>+E2278-E2280</f>
        <v>0</v>
      </c>
      <c r="G2280" s="58"/>
      <c r="H2280" s="105"/>
    </row>
    <row r="2281" spans="1:11" ht="15" x14ac:dyDescent="0.3">
      <c r="B2281" s="1" t="s">
        <v>3</v>
      </c>
      <c r="C2281" s="1">
        <v>11810871.74</v>
      </c>
      <c r="D2281" s="1">
        <v>11810871.74</v>
      </c>
      <c r="E2281" s="1">
        <f>+C2281-D2281</f>
        <v>0</v>
      </c>
      <c r="F2281" s="61"/>
      <c r="G2281" s="49"/>
    </row>
    <row r="2282" spans="1:11" x14ac:dyDescent="0.2">
      <c r="F2282" s="49"/>
    </row>
    <row r="2283" spans="1:11" x14ac:dyDescent="0.2">
      <c r="B2283" s="1" t="s">
        <v>152</v>
      </c>
      <c r="C2283" s="54">
        <f>C2278</f>
        <v>753037445.72000003</v>
      </c>
      <c r="E2283" s="16" t="s">
        <v>166</v>
      </c>
      <c r="G2283" s="58"/>
    </row>
    <row r="2284" spans="1:11" x14ac:dyDescent="0.2">
      <c r="B2284" s="1" t="s">
        <v>153</v>
      </c>
      <c r="C2284" s="54">
        <v>7246690143.1899996</v>
      </c>
      <c r="E2284" s="1">
        <f>C2278</f>
        <v>753037445.72000003</v>
      </c>
      <c r="F2284" s="1" t="s">
        <v>0</v>
      </c>
    </row>
    <row r="2285" spans="1:11" x14ac:dyDescent="0.2">
      <c r="B2285" s="1" t="s">
        <v>154</v>
      </c>
      <c r="C2285" s="53">
        <f>SUM(C2283:C2284)</f>
        <v>7999727588.9099998</v>
      </c>
      <c r="E2285" s="1">
        <v>-6.6</v>
      </c>
      <c r="F2285" s="1" t="s">
        <v>170</v>
      </c>
    </row>
    <row r="2286" spans="1:11" x14ac:dyDescent="0.2">
      <c r="B2286" s="1" t="s">
        <v>155</v>
      </c>
      <c r="C2286" s="54">
        <v>7999655078.0699997</v>
      </c>
      <c r="E2286" s="1">
        <v>-47270629.93</v>
      </c>
      <c r="F2286" s="1" t="s">
        <v>133</v>
      </c>
    </row>
    <row r="2287" spans="1:11" x14ac:dyDescent="0.2">
      <c r="C2287" s="42">
        <f>+C2285-C2286</f>
        <v>72510.840000152588</v>
      </c>
      <c r="D2287" s="1" t="s">
        <v>194</v>
      </c>
      <c r="E2287" s="1">
        <v>-10659998.48</v>
      </c>
      <c r="F2287" s="1" t="s">
        <v>169</v>
      </c>
    </row>
    <row r="2288" spans="1:11" x14ac:dyDescent="0.2">
      <c r="E2288" s="1">
        <v>-381677.66</v>
      </c>
      <c r="F2288" s="1" t="s">
        <v>192</v>
      </c>
    </row>
    <row r="2289" spans="1:11" x14ac:dyDescent="0.2">
      <c r="E2289" s="3">
        <f>SUM(E2284:E2288)</f>
        <v>694725133.05000007</v>
      </c>
      <c r="G2289" s="1">
        <f>+G2287+G2288</f>
        <v>0</v>
      </c>
    </row>
    <row r="2290" spans="1:11" ht="15" x14ac:dyDescent="0.2">
      <c r="C2290" s="45">
        <v>72510.84</v>
      </c>
      <c r="E2290" s="1">
        <v>694652622.21000004</v>
      </c>
      <c r="F2290" s="1" t="s">
        <v>161</v>
      </c>
    </row>
    <row r="2291" spans="1:11" x14ac:dyDescent="0.2">
      <c r="E2291" s="1">
        <f>E2289-E2290</f>
        <v>72510.840000033379</v>
      </c>
      <c r="F2291" s="1" t="s">
        <v>6</v>
      </c>
    </row>
    <row r="2292" spans="1:11" x14ac:dyDescent="0.2">
      <c r="E2292" s="1">
        <f>C2287</f>
        <v>72510.840000152588</v>
      </c>
      <c r="F2292" s="1" t="s">
        <v>195</v>
      </c>
    </row>
    <row r="2293" spans="1:11" x14ac:dyDescent="0.2">
      <c r="E2293" s="46">
        <f>+E2291-E2292</f>
        <v>-1.1920928955078125E-7</v>
      </c>
      <c r="F2293" s="46" t="s">
        <v>6</v>
      </c>
    </row>
    <row r="2295" spans="1:11" s="20" customFormat="1" x14ac:dyDescent="0.2">
      <c r="A2295" s="21"/>
      <c r="B2295" s="63">
        <v>40823</v>
      </c>
      <c r="C2295" s="21" t="s">
        <v>4</v>
      </c>
      <c r="D2295" s="21" t="s">
        <v>5</v>
      </c>
      <c r="E2295" s="21" t="s">
        <v>6</v>
      </c>
      <c r="F2295" s="38"/>
      <c r="G2295" s="38"/>
      <c r="H2295" s="103"/>
      <c r="I2295" s="64"/>
      <c r="J2295" s="21"/>
      <c r="K2295" s="21"/>
    </row>
    <row r="2296" spans="1:11" ht="15" x14ac:dyDescent="0.2">
      <c r="B2296" s="1" t="s">
        <v>0</v>
      </c>
      <c r="C2296" s="1">
        <v>2792685921.0999999</v>
      </c>
      <c r="D2296" s="1">
        <v>2792685921.0999999</v>
      </c>
      <c r="E2296" s="1">
        <f>+C2296-D2296</f>
        <v>0</v>
      </c>
      <c r="F2296" s="65"/>
      <c r="G2296" s="49"/>
    </row>
    <row r="2297" spans="1:11" ht="15" x14ac:dyDescent="0.3">
      <c r="B2297" s="1" t="s">
        <v>1</v>
      </c>
      <c r="C2297" s="1">
        <v>240539706.72999999</v>
      </c>
      <c r="D2297" s="1">
        <v>240539706.72999999</v>
      </c>
      <c r="E2297" s="1">
        <f>+C2297-D2297</f>
        <v>0</v>
      </c>
      <c r="F2297" s="61"/>
    </row>
    <row r="2298" spans="1:11" x14ac:dyDescent="0.2">
      <c r="B2298" s="1" t="s">
        <v>2</v>
      </c>
      <c r="C2298" s="1">
        <v>2305879089.04</v>
      </c>
      <c r="D2298" s="1">
        <v>2305879089.04</v>
      </c>
      <c r="E2298" s="1">
        <f>+C2298-D2298</f>
        <v>0</v>
      </c>
      <c r="F2298" s="49">
        <f>+E2296-E2298</f>
        <v>0</v>
      </c>
      <c r="G2298" s="58"/>
      <c r="H2298" s="105"/>
    </row>
    <row r="2299" spans="1:11" ht="15" x14ac:dyDescent="0.3">
      <c r="B2299" s="1" t="s">
        <v>3</v>
      </c>
      <c r="C2299" s="1">
        <v>190924718.34999999</v>
      </c>
      <c r="D2299" s="1">
        <v>190924718.34999999</v>
      </c>
      <c r="E2299" s="1">
        <f>+C2299-D2299</f>
        <v>0</v>
      </c>
      <c r="F2299" s="61"/>
      <c r="G2299" s="49"/>
    </row>
    <row r="2300" spans="1:11" x14ac:dyDescent="0.2">
      <c r="F2300" s="49"/>
    </row>
    <row r="2301" spans="1:11" x14ac:dyDescent="0.2">
      <c r="B2301" s="1" t="s">
        <v>152</v>
      </c>
      <c r="C2301" s="54">
        <f>C2296</f>
        <v>2792685921.0999999</v>
      </c>
      <c r="E2301" s="16" t="s">
        <v>166</v>
      </c>
      <c r="G2301" s="58"/>
    </row>
    <row r="2302" spans="1:11" x14ac:dyDescent="0.2">
      <c r="B2302" s="1" t="s">
        <v>153</v>
      </c>
      <c r="C2302" s="54">
        <v>7246879146.1300001</v>
      </c>
      <c r="E2302" s="1">
        <f>C2296</f>
        <v>2792685921.0999999</v>
      </c>
      <c r="F2302" s="1" t="s">
        <v>0</v>
      </c>
    </row>
    <row r="2303" spans="1:11" x14ac:dyDescent="0.2">
      <c r="B2303" s="1" t="s">
        <v>154</v>
      </c>
      <c r="C2303" s="53">
        <f>SUM(C2301:C2302)</f>
        <v>10039565067.23</v>
      </c>
      <c r="E2303" s="1">
        <v>-6.6</v>
      </c>
      <c r="F2303" s="1" t="s">
        <v>170</v>
      </c>
    </row>
    <row r="2304" spans="1:11" x14ac:dyDescent="0.2">
      <c r="B2304" s="1" t="s">
        <v>155</v>
      </c>
      <c r="C2304" s="54">
        <v>10039565067.23</v>
      </c>
      <c r="E2304" s="1">
        <v>-47270629.93</v>
      </c>
      <c r="F2304" s="1" t="s">
        <v>133</v>
      </c>
    </row>
    <row r="2305" spans="1:11" x14ac:dyDescent="0.2">
      <c r="C2305" s="42">
        <f>+C2303-C2304</f>
        <v>0</v>
      </c>
      <c r="D2305" s="1" t="s">
        <v>194</v>
      </c>
      <c r="E2305" s="1">
        <v>-10659998.48</v>
      </c>
      <c r="F2305" s="1" t="s">
        <v>169</v>
      </c>
    </row>
    <row r="2306" spans="1:11" x14ac:dyDescent="0.2">
      <c r="E2306" s="1">
        <v>-760827.66</v>
      </c>
      <c r="F2306" s="1" t="s">
        <v>192</v>
      </c>
    </row>
    <row r="2307" spans="1:11" x14ac:dyDescent="0.2">
      <c r="E2307" s="3">
        <f>SUM(E2302:E2306)</f>
        <v>2733994458.4300003</v>
      </c>
      <c r="G2307" s="1">
        <f>+G2305+G2306</f>
        <v>0</v>
      </c>
    </row>
    <row r="2308" spans="1:11" ht="15" x14ac:dyDescent="0.2">
      <c r="C2308" s="45">
        <v>72510.84</v>
      </c>
      <c r="E2308" s="1">
        <v>2733994458.4299998</v>
      </c>
      <c r="F2308" s="1" t="s">
        <v>161</v>
      </c>
    </row>
    <row r="2309" spans="1:11" x14ac:dyDescent="0.2">
      <c r="E2309" s="1">
        <f>E2307-E2308</f>
        <v>0</v>
      </c>
      <c r="F2309" s="1" t="s">
        <v>6</v>
      </c>
    </row>
    <row r="2310" spans="1:11" x14ac:dyDescent="0.2">
      <c r="E2310" s="1">
        <f>C2305</f>
        <v>0</v>
      </c>
      <c r="F2310" s="1" t="s">
        <v>195</v>
      </c>
    </row>
    <row r="2311" spans="1:11" x14ac:dyDescent="0.2">
      <c r="E2311" s="46">
        <f>+E2309-E2310</f>
        <v>0</v>
      </c>
      <c r="F2311" s="46" t="s">
        <v>6</v>
      </c>
    </row>
    <row r="2313" spans="1:11" s="20" customFormat="1" x14ac:dyDescent="0.2">
      <c r="A2313" s="21"/>
      <c r="B2313" s="63">
        <v>40861</v>
      </c>
      <c r="C2313" s="21" t="s">
        <v>4</v>
      </c>
      <c r="D2313" s="21" t="s">
        <v>5</v>
      </c>
      <c r="E2313" s="21" t="s">
        <v>6</v>
      </c>
      <c r="F2313" s="38"/>
      <c r="G2313" s="38"/>
      <c r="H2313" s="103"/>
      <c r="I2313" s="64"/>
      <c r="J2313" s="21"/>
      <c r="K2313" s="21"/>
    </row>
    <row r="2314" spans="1:11" ht="15" x14ac:dyDescent="0.2">
      <c r="B2314" s="1" t="s">
        <v>0</v>
      </c>
      <c r="C2314" s="1">
        <v>2626313137.8099999</v>
      </c>
      <c r="D2314" s="1">
        <v>2626312683.4000001</v>
      </c>
      <c r="E2314" s="1">
        <f>+C2314-D2314</f>
        <v>454.40999984741211</v>
      </c>
      <c r="F2314" s="65"/>
      <c r="G2314" s="49"/>
    </row>
    <row r="2315" spans="1:11" ht="15" x14ac:dyDescent="0.3">
      <c r="B2315" s="1" t="s">
        <v>1</v>
      </c>
      <c r="C2315" s="1">
        <v>233182837.03</v>
      </c>
      <c r="D2315" s="1">
        <v>233182837.03</v>
      </c>
      <c r="E2315" s="1">
        <f>+C2315-D2315</f>
        <v>0</v>
      </c>
      <c r="F2315" s="61"/>
    </row>
    <row r="2316" spans="1:11" x14ac:dyDescent="0.2">
      <c r="B2316" s="1" t="s">
        <v>2</v>
      </c>
      <c r="C2316" s="1">
        <v>2332157148.1100001</v>
      </c>
      <c r="D2316" s="1">
        <v>2332157148.1100001</v>
      </c>
      <c r="E2316" s="1">
        <f>+C2316-D2316</f>
        <v>0</v>
      </c>
      <c r="F2316" s="49"/>
      <c r="G2316" s="58"/>
      <c r="H2316" s="105"/>
    </row>
    <row r="2317" spans="1:11" ht="15" x14ac:dyDescent="0.3">
      <c r="B2317" s="1" t="s">
        <v>3</v>
      </c>
      <c r="C2317" s="1">
        <v>5334474.09</v>
      </c>
      <c r="D2317" s="1">
        <v>5334474.09</v>
      </c>
      <c r="E2317" s="1">
        <f>+C2317-D2317</f>
        <v>0</v>
      </c>
      <c r="F2317" s="61"/>
      <c r="G2317" s="49"/>
    </row>
    <row r="2318" spans="1:11" x14ac:dyDescent="0.2">
      <c r="F2318" s="49"/>
    </row>
    <row r="2319" spans="1:11" x14ac:dyDescent="0.2">
      <c r="B2319" s="1" t="s">
        <v>152</v>
      </c>
      <c r="C2319" s="54">
        <f>C2314</f>
        <v>2626313137.8099999</v>
      </c>
      <c r="E2319" s="16" t="s">
        <v>166</v>
      </c>
      <c r="G2319" s="58"/>
    </row>
    <row r="2320" spans="1:11" x14ac:dyDescent="0.2">
      <c r="B2320" s="1" t="s">
        <v>153</v>
      </c>
      <c r="C2320" s="54">
        <v>7246879146.1300001</v>
      </c>
      <c r="E2320" s="1">
        <f>C2314</f>
        <v>2626313137.8099999</v>
      </c>
      <c r="F2320" s="1" t="s">
        <v>0</v>
      </c>
    </row>
    <row r="2321" spans="1:11" x14ac:dyDescent="0.2">
      <c r="B2321" s="1" t="s">
        <v>154</v>
      </c>
      <c r="C2321" s="53">
        <f>SUM(C2319:C2320)</f>
        <v>9873192283.9400005</v>
      </c>
      <c r="E2321" s="1">
        <v>-6.6</v>
      </c>
      <c r="F2321" s="1" t="s">
        <v>170</v>
      </c>
    </row>
    <row r="2322" spans="1:11" x14ac:dyDescent="0.2">
      <c r="B2322" s="1" t="s">
        <v>155</v>
      </c>
      <c r="C2322" s="54">
        <v>9873192283.9400005</v>
      </c>
      <c r="E2322" s="1">
        <v>-19913014.170000002</v>
      </c>
      <c r="F2322" s="1" t="s">
        <v>133</v>
      </c>
    </row>
    <row r="2323" spans="1:11" x14ac:dyDescent="0.2">
      <c r="C2323" s="42">
        <f>+C2321-C2322</f>
        <v>0</v>
      </c>
      <c r="D2323" s="1" t="s">
        <v>194</v>
      </c>
      <c r="E2323" s="1">
        <v>-10659998.48</v>
      </c>
      <c r="F2323" s="1" t="s">
        <v>169</v>
      </c>
    </row>
    <row r="2324" spans="1:11" x14ac:dyDescent="0.2">
      <c r="E2324" s="1">
        <v>-1139977.6599999999</v>
      </c>
      <c r="F2324" s="1" t="s">
        <v>192</v>
      </c>
    </row>
    <row r="2325" spans="1:11" x14ac:dyDescent="0.2">
      <c r="E2325" s="3">
        <f>SUM(E2320:E2324)</f>
        <v>2594600140.9000001</v>
      </c>
      <c r="G2325" s="1">
        <f>+G2323+G2324</f>
        <v>0</v>
      </c>
    </row>
    <row r="2326" spans="1:11" x14ac:dyDescent="0.2">
      <c r="E2326" s="1">
        <v>2594600140.9000001</v>
      </c>
      <c r="F2326" s="1" t="s">
        <v>161</v>
      </c>
    </row>
    <row r="2327" spans="1:11" x14ac:dyDescent="0.2">
      <c r="E2327" s="1">
        <f>E2325-E2326</f>
        <v>0</v>
      </c>
      <c r="F2327" s="1" t="s">
        <v>6</v>
      </c>
    </row>
    <row r="2328" spans="1:11" x14ac:dyDescent="0.2">
      <c r="E2328" s="1">
        <f>C2323</f>
        <v>0</v>
      </c>
      <c r="F2328" s="1" t="s">
        <v>195</v>
      </c>
    </row>
    <row r="2329" spans="1:11" x14ac:dyDescent="0.2">
      <c r="E2329" s="46">
        <f>+E2327-E2328</f>
        <v>0</v>
      </c>
      <c r="F2329" s="46" t="s">
        <v>6</v>
      </c>
    </row>
    <row r="2331" spans="1:11" s="20" customFormat="1" x14ac:dyDescent="0.2">
      <c r="A2331" s="21"/>
      <c r="B2331" s="63">
        <v>40865</v>
      </c>
      <c r="C2331" s="21" t="s">
        <v>4</v>
      </c>
      <c r="D2331" s="21" t="s">
        <v>5</v>
      </c>
      <c r="E2331" s="21" t="s">
        <v>6</v>
      </c>
      <c r="F2331" s="21"/>
      <c r="G2331" s="21"/>
      <c r="H2331" s="103"/>
      <c r="I2331" s="64"/>
      <c r="J2331" s="21"/>
      <c r="K2331" s="21"/>
    </row>
    <row r="2332" spans="1:11" x14ac:dyDescent="0.2">
      <c r="B2332" s="1" t="s">
        <v>0</v>
      </c>
      <c r="C2332" s="1">
        <v>682326362.59000003</v>
      </c>
      <c r="D2332" s="1">
        <v>682326362.59000003</v>
      </c>
      <c r="E2332" s="1">
        <f>C2332-D2332</f>
        <v>0</v>
      </c>
    </row>
    <row r="2333" spans="1:11" x14ac:dyDescent="0.2">
      <c r="B2333" s="1" t="s">
        <v>1</v>
      </c>
      <c r="C2333" s="1">
        <v>225159913.65000001</v>
      </c>
      <c r="D2333" s="1">
        <v>225159913.65000001</v>
      </c>
      <c r="E2333" s="1">
        <f>C2333-D2333</f>
        <v>0</v>
      </c>
    </row>
    <row r="2334" spans="1:11" x14ac:dyDescent="0.2">
      <c r="B2334" s="1" t="s">
        <v>2</v>
      </c>
      <c r="C2334" s="1">
        <v>363727350.49000001</v>
      </c>
      <c r="D2334" s="1">
        <v>363727350.49000001</v>
      </c>
      <c r="E2334" s="1">
        <f>C2334-D2334</f>
        <v>0</v>
      </c>
    </row>
    <row r="2335" spans="1:11" x14ac:dyDescent="0.2">
      <c r="B2335" s="1" t="s">
        <v>3</v>
      </c>
      <c r="C2335" s="1">
        <v>7388684.9699999997</v>
      </c>
      <c r="D2335" s="1">
        <v>7388684.9699999997</v>
      </c>
      <c r="E2335" s="1">
        <f>C2335-D2335</f>
        <v>0</v>
      </c>
    </row>
    <row r="2337" spans="1:11" x14ac:dyDescent="0.2">
      <c r="B2337" s="1" t="s">
        <v>152</v>
      </c>
      <c r="C2337" s="1">
        <f>C2332</f>
        <v>682326362.59000003</v>
      </c>
      <c r="E2337" s="1" t="s">
        <v>166</v>
      </c>
    </row>
    <row r="2338" spans="1:11" x14ac:dyDescent="0.2">
      <c r="B2338" s="1" t="s">
        <v>153</v>
      </c>
      <c r="C2338" s="1">
        <v>7246879146.1300001</v>
      </c>
      <c r="E2338" s="1">
        <f>C2332</f>
        <v>682326362.59000003</v>
      </c>
      <c r="F2338" s="1" t="s">
        <v>0</v>
      </c>
    </row>
    <row r="2339" spans="1:11" x14ac:dyDescent="0.2">
      <c r="B2339" s="1" t="s">
        <v>154</v>
      </c>
      <c r="C2339" s="1">
        <f>SUM(C2337:C2338)</f>
        <v>7929205508.7200003</v>
      </c>
      <c r="E2339" s="1">
        <v>-6.6</v>
      </c>
      <c r="F2339" s="1" t="s">
        <v>170</v>
      </c>
    </row>
    <row r="2340" spans="1:11" x14ac:dyDescent="0.2">
      <c r="B2340" s="1" t="s">
        <v>155</v>
      </c>
      <c r="C2340" s="1">
        <v>7929205508.7200003</v>
      </c>
      <c r="E2340" s="1">
        <v>-19913014.170000002</v>
      </c>
      <c r="F2340" s="1" t="s">
        <v>133</v>
      </c>
    </row>
    <row r="2341" spans="1:11" x14ac:dyDescent="0.2">
      <c r="C2341" s="1">
        <f>C2339-C2340</f>
        <v>0</v>
      </c>
      <c r="D2341" s="1" t="s">
        <v>194</v>
      </c>
      <c r="E2341" s="1">
        <v>-10659998.48</v>
      </c>
      <c r="F2341" s="1" t="s">
        <v>169</v>
      </c>
    </row>
    <row r="2342" spans="1:11" x14ac:dyDescent="0.2">
      <c r="E2342" s="1">
        <v>-1683680.33</v>
      </c>
      <c r="F2342" s="1" t="s">
        <v>192</v>
      </c>
    </row>
    <row r="2343" spans="1:11" x14ac:dyDescent="0.2">
      <c r="E2343" s="1">
        <f>SUM(E2338:E2342)</f>
        <v>650069663.00999999</v>
      </c>
      <c r="G2343" s="1">
        <v>0</v>
      </c>
    </row>
    <row r="2344" spans="1:11" x14ac:dyDescent="0.2">
      <c r="E2344" s="1">
        <v>650069663.00999999</v>
      </c>
      <c r="F2344" s="1" t="s">
        <v>161</v>
      </c>
    </row>
    <row r="2345" spans="1:11" x14ac:dyDescent="0.2">
      <c r="E2345" s="1">
        <f>E2343-E2344</f>
        <v>0</v>
      </c>
      <c r="F2345" s="1" t="s">
        <v>6</v>
      </c>
    </row>
    <row r="2346" spans="1:11" x14ac:dyDescent="0.2">
      <c r="E2346" s="1">
        <v>0</v>
      </c>
      <c r="F2346" s="1" t="s">
        <v>195</v>
      </c>
    </row>
    <row r="2347" spans="1:11" x14ac:dyDescent="0.2">
      <c r="E2347" s="1">
        <v>0</v>
      </c>
      <c r="F2347" s="1" t="s">
        <v>6</v>
      </c>
    </row>
    <row r="2349" spans="1:11" s="20" customFormat="1" x14ac:dyDescent="0.2">
      <c r="A2349" s="21"/>
      <c r="B2349" s="63">
        <v>40876</v>
      </c>
      <c r="C2349" s="21" t="s">
        <v>4</v>
      </c>
      <c r="D2349" s="21" t="s">
        <v>5</v>
      </c>
      <c r="E2349" s="21" t="s">
        <v>6</v>
      </c>
      <c r="F2349" s="21"/>
      <c r="G2349" s="21"/>
      <c r="H2349" s="103"/>
      <c r="I2349" s="64"/>
      <c r="J2349" s="21"/>
      <c r="K2349" s="21"/>
    </row>
    <row r="2350" spans="1:11" x14ac:dyDescent="0.2">
      <c r="B2350" s="1" t="s">
        <v>0</v>
      </c>
      <c r="C2350" s="1">
        <v>671836309.77999997</v>
      </c>
      <c r="D2350" s="1">
        <v>671439536.50999999</v>
      </c>
      <c r="E2350" s="1">
        <f>C2350-D2350</f>
        <v>396773.26999998093</v>
      </c>
    </row>
    <row r="2351" spans="1:11" x14ac:dyDescent="0.2">
      <c r="B2351" s="1" t="s">
        <v>1</v>
      </c>
      <c r="C2351" s="1">
        <v>227050319.75999999</v>
      </c>
      <c r="D2351" s="1">
        <v>227050319.75999999</v>
      </c>
      <c r="E2351" s="1">
        <f>C2351-D2351</f>
        <v>0</v>
      </c>
    </row>
    <row r="2352" spans="1:11" x14ac:dyDescent="0.2">
      <c r="B2352" s="1" t="s">
        <v>2</v>
      </c>
      <c r="C2352" s="1">
        <v>358894032.94999999</v>
      </c>
      <c r="D2352" s="1">
        <v>358894032.94999999</v>
      </c>
      <c r="E2352" s="1">
        <f>C2352-D2352</f>
        <v>0</v>
      </c>
    </row>
    <row r="2353" spans="1:11" x14ac:dyDescent="0.2">
      <c r="B2353" s="1" t="s">
        <v>3</v>
      </c>
      <c r="C2353" s="1">
        <v>590271.98</v>
      </c>
      <c r="D2353" s="1">
        <v>590271.98</v>
      </c>
      <c r="E2353" s="1">
        <f>C2353-D2353</f>
        <v>0</v>
      </c>
    </row>
    <row r="2355" spans="1:11" x14ac:dyDescent="0.2">
      <c r="B2355" s="1" t="s">
        <v>152</v>
      </c>
      <c r="C2355" s="1">
        <f>C2350</f>
        <v>671836309.77999997</v>
      </c>
      <c r="E2355" s="1" t="s">
        <v>166</v>
      </c>
    </row>
    <row r="2356" spans="1:11" x14ac:dyDescent="0.2">
      <c r="B2356" s="1" t="s">
        <v>153</v>
      </c>
      <c r="C2356" s="1">
        <v>7246879146.1300001</v>
      </c>
      <c r="E2356" s="1">
        <f>C2350</f>
        <v>671836309.77999997</v>
      </c>
      <c r="F2356" s="1" t="s">
        <v>0</v>
      </c>
    </row>
    <row r="2357" spans="1:11" x14ac:dyDescent="0.2">
      <c r="B2357" s="1" t="s">
        <v>154</v>
      </c>
      <c r="C2357" s="1">
        <f>SUM(C2355:C2356)</f>
        <v>7918715455.9099998</v>
      </c>
      <c r="E2357" s="1">
        <v>-6.6</v>
      </c>
      <c r="F2357" s="1" t="s">
        <v>170</v>
      </c>
    </row>
    <row r="2358" spans="1:11" x14ac:dyDescent="0.2">
      <c r="B2358" s="1" t="s">
        <v>155</v>
      </c>
      <c r="C2358" s="1">
        <v>7918715455.9099998</v>
      </c>
      <c r="E2358" s="1">
        <v>-26130222.68</v>
      </c>
      <c r="F2358" s="1" t="s">
        <v>133</v>
      </c>
    </row>
    <row r="2359" spans="1:11" x14ac:dyDescent="0.2">
      <c r="C2359" s="1">
        <f>C2357-C2358</f>
        <v>0</v>
      </c>
      <c r="D2359" s="1" t="s">
        <v>194</v>
      </c>
      <c r="E2359" s="1">
        <f>-10659998.48-396773.27</f>
        <v>-11056771.75</v>
      </c>
      <c r="F2359" s="1" t="s">
        <v>169</v>
      </c>
    </row>
    <row r="2360" spans="1:11" x14ac:dyDescent="0.2">
      <c r="E2360" s="1">
        <f>-2915917.83-1516600</f>
        <v>-4432517.83</v>
      </c>
      <c r="F2360" s="1" t="s">
        <v>192</v>
      </c>
    </row>
    <row r="2361" spans="1:11" x14ac:dyDescent="0.2">
      <c r="E2361" s="1">
        <f>SUM(E2356:E2360)</f>
        <v>630216790.91999996</v>
      </c>
      <c r="G2361" s="1">
        <v>0</v>
      </c>
    </row>
    <row r="2362" spans="1:11" x14ac:dyDescent="0.2">
      <c r="E2362" s="1">
        <v>630216790.91999996</v>
      </c>
      <c r="F2362" s="1" t="s">
        <v>161</v>
      </c>
    </row>
    <row r="2363" spans="1:11" x14ac:dyDescent="0.2">
      <c r="E2363" s="1">
        <f>E2361-E2362</f>
        <v>0</v>
      </c>
      <c r="F2363" s="1" t="s">
        <v>6</v>
      </c>
    </row>
    <row r="2364" spans="1:11" x14ac:dyDescent="0.2">
      <c r="E2364" s="1">
        <v>0</v>
      </c>
      <c r="F2364" s="1" t="s">
        <v>195</v>
      </c>
    </row>
    <row r="2365" spans="1:11" x14ac:dyDescent="0.2">
      <c r="E2365" s="1">
        <v>0</v>
      </c>
      <c r="F2365" s="1" t="s">
        <v>6</v>
      </c>
    </row>
    <row r="2367" spans="1:11" s="20" customFormat="1" x14ac:dyDescent="0.2">
      <c r="A2367" s="21"/>
      <c r="B2367" s="63">
        <v>40877</v>
      </c>
      <c r="C2367" s="21" t="s">
        <v>4</v>
      </c>
      <c r="D2367" s="21" t="s">
        <v>5</v>
      </c>
      <c r="E2367" s="21" t="s">
        <v>6</v>
      </c>
      <c r="F2367" s="21"/>
      <c r="G2367" s="21"/>
      <c r="H2367" s="103"/>
      <c r="I2367" s="64"/>
      <c r="J2367" s="21"/>
      <c r="K2367" s="21"/>
    </row>
    <row r="2368" spans="1:11" x14ac:dyDescent="0.2">
      <c r="B2368" s="1" t="s">
        <v>0</v>
      </c>
      <c r="C2368" s="1">
        <v>747270428.85000002</v>
      </c>
      <c r="D2368" s="1">
        <v>723867832.85000002</v>
      </c>
      <c r="E2368" s="1">
        <f>C2368-D2368</f>
        <v>23402596</v>
      </c>
    </row>
    <row r="2369" spans="1:11" x14ac:dyDescent="0.2">
      <c r="B2369" s="1" t="s">
        <v>1</v>
      </c>
      <c r="C2369" s="1">
        <v>228027690.00999999</v>
      </c>
      <c r="D2369" s="1">
        <v>228027690.00999999</v>
      </c>
      <c r="E2369" s="1">
        <f>C2369-D2369</f>
        <v>0</v>
      </c>
    </row>
    <row r="2370" spans="1:11" x14ac:dyDescent="0.2">
      <c r="B2370" s="1" t="s">
        <v>2</v>
      </c>
      <c r="C2370" s="1">
        <v>403122484.39999998</v>
      </c>
      <c r="D2370" s="1">
        <v>379719888.39999998</v>
      </c>
      <c r="E2370" s="1">
        <f>C2370-D2370</f>
        <v>23402596</v>
      </c>
    </row>
    <row r="2371" spans="1:11" x14ac:dyDescent="0.2">
      <c r="B2371" s="1" t="s">
        <v>3</v>
      </c>
      <c r="C2371" s="1">
        <v>2778819</v>
      </c>
      <c r="D2371" s="1">
        <v>2778819</v>
      </c>
      <c r="E2371" s="1">
        <f>C2371-D2371</f>
        <v>0</v>
      </c>
    </row>
    <row r="2373" spans="1:11" x14ac:dyDescent="0.2">
      <c r="B2373" s="1" t="s">
        <v>152</v>
      </c>
      <c r="C2373" s="1">
        <f>C2368</f>
        <v>747270428.85000002</v>
      </c>
      <c r="E2373" s="1" t="s">
        <v>166</v>
      </c>
    </row>
    <row r="2374" spans="1:11" x14ac:dyDescent="0.2">
      <c r="B2374" s="1" t="s">
        <v>153</v>
      </c>
      <c r="C2374" s="1">
        <v>7249972479.5299997</v>
      </c>
      <c r="E2374" s="1">
        <f>C2368</f>
        <v>747270428.85000002</v>
      </c>
      <c r="F2374" s="1" t="s">
        <v>0</v>
      </c>
    </row>
    <row r="2375" spans="1:11" x14ac:dyDescent="0.2">
      <c r="B2375" s="1" t="s">
        <v>154</v>
      </c>
      <c r="C2375" s="1">
        <f>SUM(C2373:C2374)</f>
        <v>7997242908.3800001</v>
      </c>
      <c r="E2375" s="1">
        <v>-6.6</v>
      </c>
      <c r="F2375" s="1" t="s">
        <v>170</v>
      </c>
    </row>
    <row r="2376" spans="1:11" x14ac:dyDescent="0.2">
      <c r="B2376" s="1" t="s">
        <v>155</v>
      </c>
      <c r="C2376" s="1">
        <v>7997242908.3800001</v>
      </c>
      <c r="E2376" s="1">
        <v>-49532818.68</v>
      </c>
      <c r="F2376" s="1" t="s">
        <v>133</v>
      </c>
    </row>
    <row r="2377" spans="1:11" x14ac:dyDescent="0.2">
      <c r="C2377" s="1">
        <f>C2375-C2376</f>
        <v>0</v>
      </c>
      <c r="D2377" s="1" t="s">
        <v>194</v>
      </c>
      <c r="E2377" s="1">
        <f>-10659998.48-396773.27</f>
        <v>-11056771.75</v>
      </c>
      <c r="F2377" s="1" t="s">
        <v>169</v>
      </c>
    </row>
    <row r="2378" spans="1:11" x14ac:dyDescent="0.2">
      <c r="E2378" s="1">
        <f>-2915917.83-1516600</f>
        <v>-4432517.83</v>
      </c>
      <c r="F2378" s="1" t="s">
        <v>192</v>
      </c>
    </row>
    <row r="2379" spans="1:11" x14ac:dyDescent="0.2">
      <c r="E2379" s="1">
        <f>SUM(E2374:E2378)</f>
        <v>682248313.99000001</v>
      </c>
      <c r="G2379" s="1">
        <v>0</v>
      </c>
    </row>
    <row r="2380" spans="1:11" x14ac:dyDescent="0.2">
      <c r="E2380" s="1">
        <v>682248313.99000001</v>
      </c>
      <c r="F2380" s="1" t="s">
        <v>161</v>
      </c>
    </row>
    <row r="2381" spans="1:11" x14ac:dyDescent="0.2">
      <c r="E2381" s="1">
        <f>E2379-E2380</f>
        <v>0</v>
      </c>
      <c r="F2381" s="1" t="s">
        <v>6</v>
      </c>
    </row>
    <row r="2382" spans="1:11" x14ac:dyDescent="0.2">
      <c r="E2382" s="1">
        <v>0</v>
      </c>
      <c r="F2382" s="1" t="s">
        <v>195</v>
      </c>
    </row>
    <row r="2383" spans="1:11" x14ac:dyDescent="0.2">
      <c r="E2383" s="1">
        <v>0</v>
      </c>
      <c r="F2383" s="1" t="s">
        <v>6</v>
      </c>
    </row>
    <row r="2384" spans="1:11" s="20" customFormat="1" x14ac:dyDescent="0.2">
      <c r="A2384" s="21"/>
      <c r="B2384" s="63">
        <v>40884</v>
      </c>
      <c r="C2384" s="21" t="s">
        <v>4</v>
      </c>
      <c r="D2384" s="21" t="s">
        <v>5</v>
      </c>
      <c r="E2384" s="21" t="s">
        <v>6</v>
      </c>
      <c r="F2384" s="21"/>
      <c r="G2384" s="21"/>
      <c r="H2384" s="103"/>
      <c r="I2384" s="64"/>
      <c r="J2384" s="21"/>
      <c r="K2384" s="21"/>
    </row>
    <row r="2385" spans="2:7" x14ac:dyDescent="0.2">
      <c r="B2385" s="1" t="s">
        <v>0</v>
      </c>
      <c r="C2385" s="1">
        <v>3374556609.4899998</v>
      </c>
      <c r="D2385" s="1">
        <v>3374556609.4899998</v>
      </c>
      <c r="E2385" s="1">
        <f>C2385-D2385</f>
        <v>0</v>
      </c>
    </row>
    <row r="2386" spans="2:7" x14ac:dyDescent="0.2">
      <c r="B2386" s="1" t="s">
        <v>1</v>
      </c>
      <c r="C2386" s="1">
        <v>238354068.50999999</v>
      </c>
      <c r="D2386" s="1">
        <v>238354068.50999999</v>
      </c>
      <c r="E2386" s="1">
        <f>C2386-D2386</f>
        <v>0</v>
      </c>
    </row>
    <row r="2387" spans="2:7" x14ac:dyDescent="0.2">
      <c r="B2387" s="1" t="s">
        <v>2</v>
      </c>
      <c r="C2387" s="1">
        <v>1734715202.3599999</v>
      </c>
      <c r="D2387" s="1">
        <v>1734715202.3599999</v>
      </c>
      <c r="E2387" s="1">
        <f>C2387-D2387</f>
        <v>0</v>
      </c>
    </row>
    <row r="2388" spans="2:7" x14ac:dyDescent="0.2">
      <c r="B2388" s="1" t="s">
        <v>3</v>
      </c>
      <c r="C2388" s="1">
        <v>85590686.480000004</v>
      </c>
      <c r="D2388" s="1">
        <v>85590686.480000004</v>
      </c>
      <c r="E2388" s="1">
        <f>C2388-D2388</f>
        <v>0</v>
      </c>
    </row>
    <row r="2390" spans="2:7" x14ac:dyDescent="0.2">
      <c r="B2390" s="1" t="s">
        <v>152</v>
      </c>
      <c r="C2390" s="1">
        <f>C2385</f>
        <v>3374556609.4899998</v>
      </c>
      <c r="E2390" s="1" t="s">
        <v>166</v>
      </c>
    </row>
    <row r="2391" spans="2:7" x14ac:dyDescent="0.2">
      <c r="B2391" s="1" t="s">
        <v>153</v>
      </c>
      <c r="C2391" s="1">
        <v>7249972479.5299997</v>
      </c>
      <c r="E2391" s="1">
        <f>C2385</f>
        <v>3374556609.4899998</v>
      </c>
      <c r="F2391" s="1" t="s">
        <v>0</v>
      </c>
    </row>
    <row r="2392" spans="2:7" x14ac:dyDescent="0.2">
      <c r="B2392" s="1" t="s">
        <v>154</v>
      </c>
      <c r="C2392" s="1">
        <f>SUM(C2390:C2391)</f>
        <v>10624529089.02</v>
      </c>
      <c r="E2392" s="1">
        <v>-6.6</v>
      </c>
      <c r="F2392" s="1" t="s">
        <v>170</v>
      </c>
    </row>
    <row r="2393" spans="2:7" x14ac:dyDescent="0.2">
      <c r="B2393" s="1" t="s">
        <v>155</v>
      </c>
      <c r="C2393" s="1">
        <v>10624529089.02</v>
      </c>
      <c r="E2393" s="1">
        <v>-49532818.68</v>
      </c>
      <c r="F2393" s="1" t="s">
        <v>133</v>
      </c>
    </row>
    <row r="2394" spans="2:7" x14ac:dyDescent="0.2">
      <c r="C2394" s="1">
        <f>C2392-C2393</f>
        <v>0</v>
      </c>
      <c r="D2394" s="1" t="s">
        <v>194</v>
      </c>
      <c r="E2394" s="1">
        <f>-10659998.48-396773.27</f>
        <v>-11056771.75</v>
      </c>
      <c r="F2394" s="1" t="s">
        <v>169</v>
      </c>
    </row>
    <row r="2395" spans="2:7" x14ac:dyDescent="0.2">
      <c r="E2395" s="1">
        <v>0</v>
      </c>
      <c r="F2395" s="1" t="s">
        <v>192</v>
      </c>
    </row>
    <row r="2396" spans="2:7" x14ac:dyDescent="0.2">
      <c r="E2396" s="1">
        <f>SUM(E2391:E2395)</f>
        <v>3313967012.46</v>
      </c>
      <c r="G2396" s="1">
        <v>0</v>
      </c>
    </row>
    <row r="2397" spans="2:7" x14ac:dyDescent="0.2">
      <c r="E2397" s="1">
        <v>3313967012.46</v>
      </c>
      <c r="F2397" s="1" t="s">
        <v>161</v>
      </c>
    </row>
    <row r="2398" spans="2:7" x14ac:dyDescent="0.2">
      <c r="E2398" s="1">
        <f>E2396-E2397</f>
        <v>0</v>
      </c>
      <c r="F2398" s="1" t="s">
        <v>6</v>
      </c>
    </row>
    <row r="2399" spans="2:7" x14ac:dyDescent="0.2">
      <c r="E2399" s="1">
        <v>0</v>
      </c>
      <c r="F2399" s="1" t="s">
        <v>195</v>
      </c>
    </row>
    <row r="2400" spans="2:7" x14ac:dyDescent="0.2">
      <c r="E2400" s="1">
        <v>0</v>
      </c>
      <c r="F2400" s="1" t="s">
        <v>6</v>
      </c>
    </row>
    <row r="2401" spans="1:11" s="20" customFormat="1" x14ac:dyDescent="0.2">
      <c r="A2401" s="21"/>
      <c r="B2401" s="63">
        <v>40896</v>
      </c>
      <c r="C2401" s="21" t="s">
        <v>4</v>
      </c>
      <c r="D2401" s="21" t="s">
        <v>5</v>
      </c>
      <c r="E2401" s="21" t="s">
        <v>6</v>
      </c>
      <c r="F2401" s="21"/>
      <c r="G2401" s="21"/>
      <c r="H2401" s="103"/>
      <c r="I2401" s="64"/>
      <c r="J2401" s="21"/>
      <c r="K2401" s="21"/>
    </row>
    <row r="2402" spans="1:11" x14ac:dyDescent="0.2">
      <c r="B2402" s="1" t="s">
        <v>0</v>
      </c>
      <c r="C2402" s="1">
        <v>655267409.87</v>
      </c>
      <c r="D2402" s="1">
        <v>655349583.50999999</v>
      </c>
      <c r="E2402" s="1">
        <f>C2402-D2402</f>
        <v>-82173.639999985695</v>
      </c>
    </row>
    <row r="2403" spans="1:11" x14ac:dyDescent="0.2">
      <c r="B2403" s="1" t="s">
        <v>1</v>
      </c>
      <c r="C2403" s="1">
        <v>241303589.11000001</v>
      </c>
      <c r="D2403" s="1">
        <v>241303589.11000001</v>
      </c>
      <c r="E2403" s="1">
        <f>C2403-D2403</f>
        <v>0</v>
      </c>
    </row>
    <row r="2404" spans="1:11" x14ac:dyDescent="0.2">
      <c r="B2404" s="1" t="s">
        <v>2</v>
      </c>
      <c r="C2404" s="1">
        <v>363698292.57999998</v>
      </c>
      <c r="D2404" s="1">
        <v>363698292.57999998</v>
      </c>
      <c r="E2404" s="1">
        <f>C2404-D2404</f>
        <v>0</v>
      </c>
    </row>
    <row r="2405" spans="1:11" x14ac:dyDescent="0.2">
      <c r="B2405" s="1" t="s">
        <v>3</v>
      </c>
      <c r="C2405" s="1">
        <v>1918151.71</v>
      </c>
      <c r="D2405" s="1">
        <v>1918151.71</v>
      </c>
      <c r="E2405" s="1">
        <f>C2405-D2405</f>
        <v>0</v>
      </c>
    </row>
    <row r="2407" spans="1:11" x14ac:dyDescent="0.2">
      <c r="B2407" s="1" t="s">
        <v>152</v>
      </c>
      <c r="C2407" s="1">
        <f>C2402</f>
        <v>655267409.87</v>
      </c>
      <c r="E2407" s="1" t="s">
        <v>166</v>
      </c>
    </row>
    <row r="2408" spans="1:11" x14ac:dyDescent="0.2">
      <c r="B2408" s="1" t="s">
        <v>153</v>
      </c>
      <c r="C2408" s="1">
        <v>7249972479.5299997</v>
      </c>
      <c r="E2408" s="1">
        <f>C2402</f>
        <v>655267409.87</v>
      </c>
      <c r="F2408" s="1" t="s">
        <v>0</v>
      </c>
    </row>
    <row r="2409" spans="1:11" x14ac:dyDescent="0.2">
      <c r="B2409" s="1" t="s">
        <v>154</v>
      </c>
      <c r="C2409" s="1">
        <f>SUM(C2407:C2408)</f>
        <v>7905239889.3999996</v>
      </c>
      <c r="E2409" s="1">
        <v>-6.6</v>
      </c>
      <c r="F2409" s="1" t="s">
        <v>170</v>
      </c>
    </row>
    <row r="2410" spans="1:11" x14ac:dyDescent="0.2">
      <c r="B2410" s="1" t="s">
        <v>155</v>
      </c>
      <c r="C2410" s="1">
        <v>7905239889.3999996</v>
      </c>
      <c r="E2410" s="1">
        <v>-22093029.280000001</v>
      </c>
      <c r="F2410" s="1" t="s">
        <v>133</v>
      </c>
    </row>
    <row r="2411" spans="1:11" x14ac:dyDescent="0.2">
      <c r="C2411" s="1">
        <f>C2409-C2410</f>
        <v>0</v>
      </c>
      <c r="D2411" s="1" t="s">
        <v>194</v>
      </c>
      <c r="E2411" s="1">
        <f>-10659998.48-396773.27</f>
        <v>-11056771.75</v>
      </c>
      <c r="F2411" s="1" t="s">
        <v>169</v>
      </c>
    </row>
    <row r="2412" spans="1:11" x14ac:dyDescent="0.2">
      <c r="E2412" s="1">
        <v>0</v>
      </c>
      <c r="F2412" s="1" t="s">
        <v>192</v>
      </c>
    </row>
    <row r="2413" spans="1:11" x14ac:dyDescent="0.2">
      <c r="E2413" s="1">
        <f>SUM(E2408:E2412)</f>
        <v>622117602.24000001</v>
      </c>
      <c r="G2413" s="1">
        <v>0</v>
      </c>
    </row>
    <row r="2414" spans="1:11" x14ac:dyDescent="0.2">
      <c r="E2414" s="1">
        <v>622117602.24000001</v>
      </c>
      <c r="F2414" s="1" t="s">
        <v>161</v>
      </c>
    </row>
    <row r="2415" spans="1:11" x14ac:dyDescent="0.2">
      <c r="E2415" s="1">
        <f>E2413-E2414</f>
        <v>0</v>
      </c>
      <c r="F2415" s="1" t="s">
        <v>6</v>
      </c>
    </row>
    <row r="2416" spans="1:11" x14ac:dyDescent="0.2">
      <c r="E2416" s="1">
        <v>0</v>
      </c>
      <c r="F2416" s="1" t="s">
        <v>195</v>
      </c>
    </row>
    <row r="2417" spans="1:11" x14ac:dyDescent="0.2">
      <c r="E2417" s="1">
        <v>0</v>
      </c>
      <c r="F2417" s="1" t="s">
        <v>6</v>
      </c>
    </row>
    <row r="2420" spans="1:11" s="20" customFormat="1" x14ac:dyDescent="0.2">
      <c r="A2420" s="21"/>
      <c r="B2420" s="63">
        <v>40899</v>
      </c>
      <c r="C2420" s="21" t="s">
        <v>4</v>
      </c>
      <c r="D2420" s="21" t="s">
        <v>5</v>
      </c>
      <c r="E2420" s="21" t="s">
        <v>6</v>
      </c>
      <c r="F2420" s="21"/>
      <c r="G2420" s="21"/>
      <c r="H2420" s="103"/>
      <c r="I2420" s="64"/>
      <c r="J2420" s="21"/>
      <c r="K2420" s="21"/>
    </row>
    <row r="2421" spans="1:11" x14ac:dyDescent="0.2">
      <c r="B2421" s="1" t="s">
        <v>0</v>
      </c>
      <c r="C2421" s="1">
        <v>677535805.10000002</v>
      </c>
      <c r="D2421" s="1">
        <f>677441017.6+94787.5</f>
        <v>677535805.10000002</v>
      </c>
      <c r="E2421" s="1">
        <f>C2421-D2421</f>
        <v>0</v>
      </c>
    </row>
    <row r="2422" spans="1:11" x14ac:dyDescent="0.2">
      <c r="B2422" s="1" t="s">
        <v>1</v>
      </c>
      <c r="C2422" s="1">
        <v>239798336.77000001</v>
      </c>
      <c r="D2422" s="1">
        <v>239798336.77000001</v>
      </c>
      <c r="E2422" s="1">
        <f>C2422-D2422</f>
        <v>0</v>
      </c>
    </row>
    <row r="2423" spans="1:11" x14ac:dyDescent="0.2">
      <c r="B2423" s="1" t="s">
        <v>2</v>
      </c>
      <c r="C2423" s="1">
        <v>365650974.81999999</v>
      </c>
      <c r="D2423" s="1">
        <f>365556187.32+94787.5</f>
        <v>365650974.81999999</v>
      </c>
      <c r="E2423" s="1">
        <f>C2423-D2423</f>
        <v>0</v>
      </c>
    </row>
    <row r="2424" spans="1:11" x14ac:dyDescent="0.2">
      <c r="B2424" s="1" t="s">
        <v>3</v>
      </c>
      <c r="C2424" s="1">
        <v>4627526.43</v>
      </c>
      <c r="D2424" s="1">
        <v>4627526.43</v>
      </c>
      <c r="E2424" s="1">
        <f>C2424-D2424</f>
        <v>0</v>
      </c>
    </row>
    <row r="2426" spans="1:11" x14ac:dyDescent="0.2">
      <c r="B2426" s="1" t="s">
        <v>152</v>
      </c>
      <c r="C2426" s="1">
        <f>C2421</f>
        <v>677535805.10000002</v>
      </c>
      <c r="E2426" s="1" t="s">
        <v>166</v>
      </c>
    </row>
    <row r="2427" spans="1:11" x14ac:dyDescent="0.2">
      <c r="B2427" s="1" t="s">
        <v>153</v>
      </c>
      <c r="C2427" s="1">
        <v>7275292190.0799999</v>
      </c>
      <c r="E2427" s="1">
        <f>C2421</f>
        <v>677535805.10000002</v>
      </c>
      <c r="F2427" s="1" t="s">
        <v>0</v>
      </c>
    </row>
    <row r="2428" spans="1:11" x14ac:dyDescent="0.2">
      <c r="B2428" s="1" t="s">
        <v>154</v>
      </c>
      <c r="C2428" s="1">
        <f>SUM(C2426:C2427)</f>
        <v>7952827995.1800003</v>
      </c>
      <c r="E2428" s="1">
        <v>-6.6</v>
      </c>
      <c r="F2428" s="1" t="s">
        <v>170</v>
      </c>
    </row>
    <row r="2429" spans="1:11" x14ac:dyDescent="0.2">
      <c r="B2429" s="1" t="s">
        <v>155</v>
      </c>
      <c r="C2429" s="1">
        <v>7952827995.1800003</v>
      </c>
      <c r="E2429" s="1">
        <v>-22093029.280000001</v>
      </c>
      <c r="F2429" s="1" t="s">
        <v>133</v>
      </c>
    </row>
    <row r="2430" spans="1:11" x14ac:dyDescent="0.2">
      <c r="C2430" s="1">
        <f>C2428-C2429</f>
        <v>0</v>
      </c>
      <c r="D2430" s="1" t="s">
        <v>194</v>
      </c>
      <c r="E2430" s="1">
        <f>-10659998.48-396773.27</f>
        <v>-11056771.75</v>
      </c>
      <c r="F2430" s="1" t="s">
        <v>169</v>
      </c>
    </row>
    <row r="2431" spans="1:11" x14ac:dyDescent="0.2">
      <c r="E2431" s="1">
        <v>-476465.17</v>
      </c>
      <c r="F2431" s="1" t="s">
        <v>192</v>
      </c>
    </row>
    <row r="2432" spans="1:11" x14ac:dyDescent="0.2">
      <c r="E2432" s="1">
        <f>SUM(E2427:E2431)</f>
        <v>643909532.30000007</v>
      </c>
      <c r="G2432" s="1">
        <v>0</v>
      </c>
    </row>
    <row r="2433" spans="1:11" x14ac:dyDescent="0.2">
      <c r="E2433" s="1">
        <v>643909532.29999995</v>
      </c>
      <c r="F2433" s="1" t="s">
        <v>161</v>
      </c>
    </row>
    <row r="2434" spans="1:11" x14ac:dyDescent="0.2">
      <c r="E2434" s="1">
        <f>E2432-E2433</f>
        <v>0</v>
      </c>
      <c r="F2434" s="1" t="s">
        <v>6</v>
      </c>
    </row>
    <row r="2435" spans="1:11" x14ac:dyDescent="0.2">
      <c r="E2435" s="1">
        <v>0</v>
      </c>
      <c r="F2435" s="1" t="s">
        <v>195</v>
      </c>
    </row>
    <row r="2436" spans="1:11" x14ac:dyDescent="0.2">
      <c r="E2436" s="1">
        <v>0</v>
      </c>
      <c r="F2436" s="1" t="s">
        <v>6</v>
      </c>
    </row>
    <row r="2438" spans="1:11" s="20" customFormat="1" x14ac:dyDescent="0.2">
      <c r="A2438" s="21"/>
      <c r="B2438" s="63">
        <v>40900</v>
      </c>
      <c r="C2438" s="21" t="s">
        <v>4</v>
      </c>
      <c r="D2438" s="21" t="s">
        <v>5</v>
      </c>
      <c r="E2438" s="21" t="s">
        <v>6</v>
      </c>
      <c r="F2438" s="21"/>
      <c r="G2438" s="21"/>
      <c r="H2438" s="103"/>
      <c r="I2438" s="64"/>
      <c r="J2438" s="21"/>
      <c r="K2438" s="21"/>
    </row>
    <row r="2439" spans="1:11" x14ac:dyDescent="0.2">
      <c r="B2439" s="1" t="s">
        <v>0</v>
      </c>
      <c r="C2439" s="1">
        <v>699454282.64999998</v>
      </c>
      <c r="D2439" s="1">
        <v>699454282.64999998</v>
      </c>
      <c r="E2439" s="1">
        <f>C2439-D2439</f>
        <v>0</v>
      </c>
    </row>
    <row r="2440" spans="1:11" x14ac:dyDescent="0.2">
      <c r="B2440" s="1" t="s">
        <v>1</v>
      </c>
      <c r="C2440" s="1">
        <v>240172065.31999999</v>
      </c>
      <c r="D2440" s="1">
        <v>240172065.31999999</v>
      </c>
      <c r="E2440" s="1">
        <f>C2440-D2440</f>
        <v>0</v>
      </c>
    </row>
    <row r="2441" spans="1:11" x14ac:dyDescent="0.2">
      <c r="B2441" s="1" t="s">
        <v>2</v>
      </c>
      <c r="C2441" s="1">
        <v>368487266.30000001</v>
      </c>
      <c r="D2441" s="1">
        <v>368487266.30000001</v>
      </c>
      <c r="E2441" s="1">
        <f>C2441-D2441</f>
        <v>0</v>
      </c>
    </row>
    <row r="2442" spans="1:11" x14ac:dyDescent="0.2">
      <c r="B2442" s="1" t="s">
        <v>3</v>
      </c>
      <c r="C2442" s="1">
        <v>5937895.1900000004</v>
      </c>
      <c r="D2442" s="1">
        <v>5937895.1900000004</v>
      </c>
      <c r="E2442" s="1">
        <f>C2442-D2442</f>
        <v>0</v>
      </c>
    </row>
    <row r="2444" spans="1:11" x14ac:dyDescent="0.2">
      <c r="B2444" s="1" t="s">
        <v>152</v>
      </c>
      <c r="C2444" s="1">
        <f>C2439</f>
        <v>699454282.64999998</v>
      </c>
      <c r="E2444" s="1" t="s">
        <v>166</v>
      </c>
    </row>
    <row r="2445" spans="1:11" x14ac:dyDescent="0.2">
      <c r="B2445" s="1" t="s">
        <v>153</v>
      </c>
      <c r="C2445" s="1">
        <v>7275292190.0799999</v>
      </c>
      <c r="E2445" s="1">
        <f>C2439</f>
        <v>699454282.64999998</v>
      </c>
      <c r="F2445" s="1" t="s">
        <v>0</v>
      </c>
    </row>
    <row r="2446" spans="1:11" x14ac:dyDescent="0.2">
      <c r="B2446" s="1" t="s">
        <v>154</v>
      </c>
      <c r="C2446" s="1">
        <f>SUM(C2444:C2445)</f>
        <v>7974746472.7299995</v>
      </c>
      <c r="E2446" s="1">
        <v>-6.6</v>
      </c>
      <c r="F2446" s="1" t="s">
        <v>170</v>
      </c>
    </row>
    <row r="2447" spans="1:11" x14ac:dyDescent="0.2">
      <c r="B2447" s="1" t="s">
        <v>155</v>
      </c>
      <c r="C2447" s="1">
        <v>7974746472.7299995</v>
      </c>
      <c r="E2447" s="1">
        <v>-22093029.280000001</v>
      </c>
      <c r="F2447" s="1" t="s">
        <v>133</v>
      </c>
    </row>
    <row r="2448" spans="1:11" x14ac:dyDescent="0.2">
      <c r="C2448" s="1">
        <f>C2446-C2447</f>
        <v>0</v>
      </c>
      <c r="D2448" s="1" t="s">
        <v>194</v>
      </c>
      <c r="E2448" s="1">
        <f>-10659998.48-396773.27</f>
        <v>-11056771.75</v>
      </c>
      <c r="F2448" s="1" t="s">
        <v>169</v>
      </c>
    </row>
    <row r="2449" spans="1:11" x14ac:dyDescent="0.2">
      <c r="E2449" s="1">
        <v>-476465.17</v>
      </c>
      <c r="F2449" s="1" t="s">
        <v>192</v>
      </c>
    </row>
    <row r="2450" spans="1:11" x14ac:dyDescent="0.2">
      <c r="E2450" s="1">
        <f>SUM(E2445:E2449)</f>
        <v>665828009.85000002</v>
      </c>
      <c r="G2450" s="1">
        <v>0</v>
      </c>
    </row>
    <row r="2451" spans="1:11" x14ac:dyDescent="0.2">
      <c r="E2451" s="1">
        <v>665828009.85000002</v>
      </c>
      <c r="F2451" s="1" t="s">
        <v>161</v>
      </c>
    </row>
    <row r="2452" spans="1:11" x14ac:dyDescent="0.2">
      <c r="E2452" s="1">
        <f>E2450-E2451</f>
        <v>0</v>
      </c>
      <c r="F2452" s="1" t="s">
        <v>6</v>
      </c>
    </row>
    <row r="2453" spans="1:11" x14ac:dyDescent="0.2">
      <c r="E2453" s="1">
        <v>0</v>
      </c>
      <c r="F2453" s="1" t="s">
        <v>195</v>
      </c>
    </row>
    <row r="2454" spans="1:11" x14ac:dyDescent="0.2">
      <c r="E2454" s="1">
        <v>0</v>
      </c>
      <c r="F2454" s="1" t="s">
        <v>6</v>
      </c>
    </row>
    <row r="2456" spans="1:11" s="20" customFormat="1" x14ac:dyDescent="0.2">
      <c r="A2456" s="21"/>
      <c r="B2456" s="63">
        <v>40904</v>
      </c>
      <c r="C2456" s="21" t="s">
        <v>4</v>
      </c>
      <c r="D2456" s="21" t="s">
        <v>5</v>
      </c>
      <c r="E2456" s="21" t="s">
        <v>6</v>
      </c>
      <c r="F2456" s="21"/>
      <c r="G2456" s="21"/>
      <c r="H2456" s="103"/>
      <c r="I2456" s="64"/>
      <c r="J2456" s="21"/>
      <c r="K2456" s="21"/>
    </row>
    <row r="2457" spans="1:11" x14ac:dyDescent="0.2">
      <c r="B2457" s="1" t="s">
        <v>0</v>
      </c>
      <c r="C2457" s="1">
        <v>687060770.82000005</v>
      </c>
      <c r="D2457" s="1">
        <v>657486751.16999996</v>
      </c>
      <c r="E2457" s="1">
        <f>C2457-D2457</f>
        <v>29574019.650000095</v>
      </c>
    </row>
    <row r="2458" spans="1:11" x14ac:dyDescent="0.2">
      <c r="B2458" s="1" t="s">
        <v>1</v>
      </c>
      <c r="C2458" s="1">
        <v>233971946.61000001</v>
      </c>
      <c r="D2458" s="1">
        <v>233971946.61000001</v>
      </c>
      <c r="E2458" s="1">
        <f>C2458-D2458</f>
        <v>0</v>
      </c>
    </row>
    <row r="2459" spans="1:11" x14ac:dyDescent="0.2">
      <c r="B2459" s="1" t="s">
        <v>2</v>
      </c>
      <c r="C2459" s="1">
        <v>378001865.70999998</v>
      </c>
      <c r="D2459" s="1">
        <v>348427846.06</v>
      </c>
      <c r="E2459" s="1">
        <f>C2459-D2459</f>
        <v>29574019.649999976</v>
      </c>
    </row>
    <row r="2460" spans="1:11" x14ac:dyDescent="0.2">
      <c r="B2460" s="1" t="s">
        <v>3</v>
      </c>
      <c r="C2460" s="1">
        <v>9113654.3599999994</v>
      </c>
      <c r="D2460" s="1">
        <v>9113654.3599999994</v>
      </c>
      <c r="E2460" s="1">
        <f>C2460-D2460</f>
        <v>0</v>
      </c>
    </row>
    <row r="2462" spans="1:11" x14ac:dyDescent="0.2">
      <c r="B2462" s="1" t="s">
        <v>152</v>
      </c>
      <c r="C2462" s="1">
        <f>C2457</f>
        <v>687060770.82000005</v>
      </c>
      <c r="E2462" s="1" t="s">
        <v>166</v>
      </c>
    </row>
    <row r="2463" spans="1:11" x14ac:dyDescent="0.2">
      <c r="B2463" s="1" t="s">
        <v>153</v>
      </c>
      <c r="C2463" s="1">
        <v>7275292190.0799999</v>
      </c>
      <c r="E2463" s="1">
        <f>C2457</f>
        <v>687060770.82000005</v>
      </c>
      <c r="F2463" s="1" t="s">
        <v>0</v>
      </c>
    </row>
    <row r="2464" spans="1:11" x14ac:dyDescent="0.2">
      <c r="B2464" s="1" t="s">
        <v>154</v>
      </c>
      <c r="C2464" s="1">
        <f>SUM(C2462:C2463)</f>
        <v>7962352960.8999996</v>
      </c>
      <c r="E2464" s="1">
        <v>-6.6</v>
      </c>
      <c r="F2464" s="1" t="s">
        <v>170</v>
      </c>
    </row>
    <row r="2465" spans="1:11" x14ac:dyDescent="0.2">
      <c r="B2465" s="1" t="s">
        <v>155</v>
      </c>
      <c r="C2465" s="1">
        <v>7962352960.8999996</v>
      </c>
      <c r="E2465" s="1">
        <v>-51667048.93</v>
      </c>
      <c r="F2465" s="1" t="s">
        <v>133</v>
      </c>
    </row>
    <row r="2466" spans="1:11" x14ac:dyDescent="0.2">
      <c r="C2466" s="1">
        <f>C2464-C2465</f>
        <v>0</v>
      </c>
      <c r="D2466" s="1" t="s">
        <v>194</v>
      </c>
      <c r="E2466" s="1">
        <f>-10659998.48-396773.27</f>
        <v>-11056771.75</v>
      </c>
      <c r="F2466" s="1" t="s">
        <v>169</v>
      </c>
    </row>
    <row r="2467" spans="1:11" x14ac:dyDescent="0.2">
      <c r="E2467" s="1">
        <v>-476465.17</v>
      </c>
      <c r="F2467" s="1" t="s">
        <v>192</v>
      </c>
    </row>
    <row r="2468" spans="1:11" x14ac:dyDescent="0.2">
      <c r="E2468" s="1">
        <f>SUM(E2463:E2467)</f>
        <v>623860478.37000012</v>
      </c>
      <c r="G2468" s="1">
        <v>0</v>
      </c>
    </row>
    <row r="2469" spans="1:11" x14ac:dyDescent="0.2">
      <c r="E2469" s="1">
        <v>623860478.37</v>
      </c>
      <c r="F2469" s="1" t="s">
        <v>161</v>
      </c>
    </row>
    <row r="2470" spans="1:11" x14ac:dyDescent="0.2">
      <c r="E2470" s="1">
        <f>E2468-E2469</f>
        <v>0</v>
      </c>
      <c r="F2470" s="1" t="s">
        <v>6</v>
      </c>
    </row>
    <row r="2471" spans="1:11" x14ac:dyDescent="0.2">
      <c r="E2471" s="1">
        <v>0</v>
      </c>
      <c r="F2471" s="1" t="s">
        <v>195</v>
      </c>
    </row>
    <row r="2472" spans="1:11" x14ac:dyDescent="0.2">
      <c r="E2472" s="1">
        <v>0</v>
      </c>
      <c r="F2472" s="1" t="s">
        <v>6</v>
      </c>
    </row>
    <row r="2474" spans="1:11" s="20" customFormat="1" x14ac:dyDescent="0.2">
      <c r="A2474" s="21"/>
      <c r="B2474" s="63">
        <v>40907</v>
      </c>
      <c r="C2474" s="21" t="s">
        <v>4</v>
      </c>
      <c r="D2474" s="21" t="s">
        <v>5</v>
      </c>
      <c r="E2474" s="21" t="s">
        <v>6</v>
      </c>
      <c r="F2474" s="21"/>
      <c r="G2474" s="21"/>
      <c r="H2474" s="103"/>
      <c r="I2474" s="64"/>
      <c r="J2474" s="21"/>
      <c r="K2474" s="21"/>
    </row>
    <row r="2475" spans="1:11" x14ac:dyDescent="0.2">
      <c r="B2475" s="1" t="s">
        <v>0</v>
      </c>
      <c r="C2475" s="1">
        <v>856879069.21000004</v>
      </c>
      <c r="D2475" s="1">
        <v>856879069.21000004</v>
      </c>
      <c r="E2475" s="1">
        <f>C2475-D2475</f>
        <v>0</v>
      </c>
    </row>
    <row r="2476" spans="1:11" x14ac:dyDescent="0.2">
      <c r="B2476" s="1" t="s">
        <v>1</v>
      </c>
      <c r="C2476" s="1">
        <v>236247098.97999999</v>
      </c>
      <c r="D2476" s="1">
        <v>236247098.97999999</v>
      </c>
      <c r="E2476" s="1">
        <f>C2476-D2476</f>
        <v>0</v>
      </c>
    </row>
    <row r="2477" spans="1:11" x14ac:dyDescent="0.2">
      <c r="B2477" s="1" t="s">
        <v>2</v>
      </c>
      <c r="C2477" s="1">
        <v>461023695.44999999</v>
      </c>
      <c r="D2477" s="1">
        <v>461023695.44999999</v>
      </c>
      <c r="E2477" s="1">
        <f>C2477-D2477</f>
        <v>0</v>
      </c>
    </row>
    <row r="2478" spans="1:11" x14ac:dyDescent="0.2">
      <c r="B2478" s="1" t="s">
        <v>3</v>
      </c>
      <c r="C2478" s="1">
        <v>8626778.8399999999</v>
      </c>
      <c r="D2478" s="1">
        <v>8626778.8399999999</v>
      </c>
      <c r="E2478" s="1">
        <f>C2478-D2478</f>
        <v>0</v>
      </c>
    </row>
    <row r="2480" spans="1:11" x14ac:dyDescent="0.2">
      <c r="B2480" s="1" t="s">
        <v>152</v>
      </c>
      <c r="C2480" s="1">
        <f>C2475</f>
        <v>856879069.21000004</v>
      </c>
      <c r="E2480" s="1" t="s">
        <v>166</v>
      </c>
    </row>
    <row r="2481" spans="1:11" x14ac:dyDescent="0.2">
      <c r="B2481" s="1" t="s">
        <v>153</v>
      </c>
      <c r="C2481" s="1">
        <v>7275292190.0799999</v>
      </c>
      <c r="E2481" s="1">
        <f>C2475</f>
        <v>856879069.21000004</v>
      </c>
      <c r="F2481" s="1" t="s">
        <v>0</v>
      </c>
    </row>
    <row r="2482" spans="1:11" x14ac:dyDescent="0.2">
      <c r="B2482" s="1" t="s">
        <v>154</v>
      </c>
      <c r="C2482" s="1">
        <f>SUM(C2480:C2481)</f>
        <v>8132171259.29</v>
      </c>
      <c r="E2482" s="1">
        <v>-6.6</v>
      </c>
      <c r="F2482" s="1" t="s">
        <v>170</v>
      </c>
    </row>
    <row r="2483" spans="1:11" x14ac:dyDescent="0.2">
      <c r="B2483" s="1" t="s">
        <v>155</v>
      </c>
      <c r="C2483" s="1">
        <v>8132171259.29</v>
      </c>
      <c r="E2483" s="1">
        <v>-51667048.93</v>
      </c>
      <c r="F2483" s="1" t="s">
        <v>133</v>
      </c>
    </row>
    <row r="2484" spans="1:11" x14ac:dyDescent="0.2">
      <c r="C2484" s="1">
        <f>C2482-C2483</f>
        <v>0</v>
      </c>
      <c r="D2484" s="1" t="s">
        <v>194</v>
      </c>
      <c r="E2484" s="1">
        <f>-10659998.48-396773.27</f>
        <v>-11056771.75</v>
      </c>
      <c r="F2484" s="1" t="s">
        <v>169</v>
      </c>
    </row>
    <row r="2485" spans="1:11" x14ac:dyDescent="0.2">
      <c r="E2485" s="1">
        <v>-476465.17</v>
      </c>
      <c r="F2485" s="1" t="s">
        <v>192</v>
      </c>
    </row>
    <row r="2486" spans="1:11" x14ac:dyDescent="0.2">
      <c r="E2486" s="1">
        <f>SUM(E2481:E2485)</f>
        <v>793678776.76000011</v>
      </c>
      <c r="G2486" s="1">
        <v>0</v>
      </c>
    </row>
    <row r="2487" spans="1:11" x14ac:dyDescent="0.2">
      <c r="E2487" s="1">
        <v>793678776.75999999</v>
      </c>
      <c r="F2487" s="1" t="s">
        <v>161</v>
      </c>
    </row>
    <row r="2488" spans="1:11" x14ac:dyDescent="0.2">
      <c r="E2488" s="1">
        <f>E2486-E2487</f>
        <v>0</v>
      </c>
      <c r="F2488" s="1" t="s">
        <v>6</v>
      </c>
    </row>
    <row r="2489" spans="1:11" x14ac:dyDescent="0.2">
      <c r="E2489" s="1">
        <v>0</v>
      </c>
      <c r="F2489" s="1" t="s">
        <v>195</v>
      </c>
    </row>
    <row r="2490" spans="1:11" x14ac:dyDescent="0.2">
      <c r="E2490" s="1">
        <v>0</v>
      </c>
      <c r="F2490" s="1" t="s">
        <v>6</v>
      </c>
    </row>
    <row r="2492" spans="1:11" s="20" customFormat="1" x14ac:dyDescent="0.2">
      <c r="A2492" s="21"/>
      <c r="B2492" s="63">
        <v>40921</v>
      </c>
      <c r="C2492" s="21" t="s">
        <v>4</v>
      </c>
      <c r="D2492" s="21" t="s">
        <v>5</v>
      </c>
      <c r="E2492" s="21" t="s">
        <v>6</v>
      </c>
      <c r="F2492" s="21"/>
      <c r="G2492" s="21"/>
      <c r="H2492" s="103"/>
      <c r="I2492" s="64"/>
      <c r="J2492" s="21"/>
      <c r="K2492" s="21"/>
    </row>
    <row r="2493" spans="1:11" x14ac:dyDescent="0.2">
      <c r="B2493" s="1" t="s">
        <v>0</v>
      </c>
      <c r="C2493" s="1">
        <v>660781232.88</v>
      </c>
      <c r="D2493" s="1">
        <v>660781232.88</v>
      </c>
      <c r="E2493" s="1">
        <f>C2493-D2493</f>
        <v>0</v>
      </c>
    </row>
    <row r="2494" spans="1:11" x14ac:dyDescent="0.2">
      <c r="B2494" s="1" t="s">
        <v>1</v>
      </c>
      <c r="C2494" s="1">
        <v>248328836.90000001</v>
      </c>
      <c r="D2494" s="1">
        <v>248328836.90000001</v>
      </c>
      <c r="E2494" s="1">
        <f>C2494-D2494</f>
        <v>0</v>
      </c>
    </row>
    <row r="2495" spans="1:11" x14ac:dyDescent="0.2">
      <c r="B2495" s="1" t="s">
        <v>2</v>
      </c>
      <c r="C2495" s="1">
        <v>363592616.13</v>
      </c>
      <c r="D2495" s="1">
        <v>363592616.13</v>
      </c>
      <c r="E2495" s="1">
        <f>C2495-D2495</f>
        <v>0</v>
      </c>
    </row>
    <row r="2496" spans="1:11" x14ac:dyDescent="0.2">
      <c r="B2496" s="1" t="s">
        <v>3</v>
      </c>
      <c r="C2496" s="1">
        <v>3308433.35</v>
      </c>
      <c r="D2496" s="1">
        <v>3308433.35</v>
      </c>
      <c r="E2496" s="1">
        <f>C2496-D2496</f>
        <v>0</v>
      </c>
    </row>
    <row r="2498" spans="1:11" x14ac:dyDescent="0.2">
      <c r="B2498" s="1" t="s">
        <v>152</v>
      </c>
      <c r="C2498" s="1">
        <f>C2493</f>
        <v>660781232.88</v>
      </c>
      <c r="E2498" s="1" t="s">
        <v>166</v>
      </c>
    </row>
    <row r="2499" spans="1:11" x14ac:dyDescent="0.2">
      <c r="B2499" s="1" t="s">
        <v>153</v>
      </c>
      <c r="C2499" s="1">
        <v>7278173882.9499998</v>
      </c>
      <c r="E2499" s="1">
        <f>C2493</f>
        <v>660781232.88</v>
      </c>
      <c r="F2499" s="1" t="s">
        <v>0</v>
      </c>
    </row>
    <row r="2500" spans="1:11" x14ac:dyDescent="0.2">
      <c r="B2500" s="1" t="s">
        <v>154</v>
      </c>
      <c r="C2500" s="1">
        <f>SUM(C2498:C2499)</f>
        <v>7938955115.8299999</v>
      </c>
      <c r="E2500" s="1">
        <v>-6.6</v>
      </c>
      <c r="F2500" s="1" t="s">
        <v>170</v>
      </c>
    </row>
    <row r="2501" spans="1:11" x14ac:dyDescent="0.2">
      <c r="B2501" s="1" t="s">
        <v>155</v>
      </c>
      <c r="C2501" s="1">
        <f>8135052952.16-196097836.33</f>
        <v>7938955115.8299999</v>
      </c>
      <c r="E2501" s="1">
        <v>-24285838.129999999</v>
      </c>
      <c r="F2501" s="1" t="s">
        <v>133</v>
      </c>
    </row>
    <row r="2502" spans="1:11" x14ac:dyDescent="0.2">
      <c r="C2502" s="1">
        <f>C2500-C2501</f>
        <v>0</v>
      </c>
      <c r="D2502" s="1" t="s">
        <v>194</v>
      </c>
      <c r="E2502" s="1">
        <f>-10659998.48-396773.27</f>
        <v>-11056771.75</v>
      </c>
      <c r="F2502" s="1" t="s">
        <v>169</v>
      </c>
    </row>
    <row r="2503" spans="1:11" x14ac:dyDescent="0.2">
      <c r="E2503" s="1">
        <v>0</v>
      </c>
      <c r="F2503" s="1" t="s">
        <v>192</v>
      </c>
    </row>
    <row r="2504" spans="1:11" x14ac:dyDescent="0.2">
      <c r="E2504" s="1">
        <f>SUM(E2499:E2503)</f>
        <v>625438616.39999998</v>
      </c>
      <c r="G2504" s="1">
        <v>0</v>
      </c>
    </row>
    <row r="2505" spans="1:11" x14ac:dyDescent="0.2">
      <c r="E2505" s="1">
        <f>793678776.76-168240160.36</f>
        <v>625438616.39999998</v>
      </c>
      <c r="F2505" s="1" t="s">
        <v>161</v>
      </c>
    </row>
    <row r="2506" spans="1:11" x14ac:dyDescent="0.2">
      <c r="E2506" s="1">
        <f>E2504-E2505</f>
        <v>0</v>
      </c>
      <c r="F2506" s="1" t="s">
        <v>6</v>
      </c>
    </row>
    <row r="2507" spans="1:11" x14ac:dyDescent="0.2">
      <c r="E2507" s="1">
        <v>0</v>
      </c>
      <c r="F2507" s="1" t="s">
        <v>195</v>
      </c>
    </row>
    <row r="2508" spans="1:11" x14ac:dyDescent="0.2">
      <c r="E2508" s="1">
        <v>0</v>
      </c>
      <c r="F2508" s="1" t="s">
        <v>6</v>
      </c>
    </row>
    <row r="2510" spans="1:11" s="20" customFormat="1" x14ac:dyDescent="0.2">
      <c r="A2510" s="21"/>
      <c r="B2510" s="63">
        <v>40926</v>
      </c>
      <c r="C2510" s="21" t="s">
        <v>4</v>
      </c>
      <c r="D2510" s="21" t="s">
        <v>5</v>
      </c>
      <c r="E2510" s="21" t="s">
        <v>6</v>
      </c>
      <c r="F2510" s="21"/>
      <c r="G2510" s="21"/>
      <c r="H2510" s="103"/>
      <c r="I2510" s="64"/>
      <c r="J2510" s="21"/>
      <c r="K2510" s="21"/>
    </row>
    <row r="2511" spans="1:11" x14ac:dyDescent="0.2">
      <c r="B2511" s="1" t="s">
        <v>0</v>
      </c>
      <c r="C2511" s="1">
        <v>684540606.73999739</v>
      </c>
      <c r="D2511" s="1">
        <v>684540606.73999739</v>
      </c>
      <c r="E2511" s="1">
        <f>C2511-D2511</f>
        <v>0</v>
      </c>
    </row>
    <row r="2512" spans="1:11" ht="15" x14ac:dyDescent="0.3">
      <c r="B2512" s="1" t="s">
        <v>1</v>
      </c>
      <c r="C2512" s="57">
        <f>+'[4]Ene 18'!$C$21</f>
        <v>248023393.06100336</v>
      </c>
      <c r="D2512" s="1">
        <v>248023393.06100336</v>
      </c>
      <c r="E2512" s="1">
        <f>C2512-D2512</f>
        <v>0</v>
      </c>
    </row>
    <row r="2513" spans="1:11" ht="15" x14ac:dyDescent="0.3">
      <c r="B2513" s="1" t="s">
        <v>2</v>
      </c>
      <c r="C2513" s="57">
        <v>375940143.80000001</v>
      </c>
      <c r="D2513" s="1">
        <v>375940143.80000001</v>
      </c>
      <c r="E2513" s="1">
        <f>C2513-D2513</f>
        <v>0</v>
      </c>
    </row>
    <row r="2514" spans="1:11" ht="15" x14ac:dyDescent="0.3">
      <c r="B2514" s="1" t="s">
        <v>3</v>
      </c>
      <c r="C2514" s="57">
        <v>4772406.93</v>
      </c>
      <c r="D2514" s="1">
        <v>4772406.93</v>
      </c>
      <c r="E2514" s="1">
        <f>C2514-D2514</f>
        <v>0</v>
      </c>
    </row>
    <row r="2516" spans="1:11" x14ac:dyDescent="0.2">
      <c r="B2516" s="1" t="s">
        <v>152</v>
      </c>
      <c r="C2516" s="1">
        <f>C2511</f>
        <v>684540606.73999739</v>
      </c>
      <c r="D2516" s="1">
        <v>4772406.93</v>
      </c>
      <c r="E2516" s="1" t="s">
        <v>166</v>
      </c>
    </row>
    <row r="2517" spans="1:11" x14ac:dyDescent="0.2">
      <c r="B2517" s="1" t="s">
        <v>153</v>
      </c>
      <c r="C2517" s="1">
        <v>7278402528.5699997</v>
      </c>
      <c r="E2517" s="1">
        <f>C2511</f>
        <v>684540606.73999739</v>
      </c>
      <c r="F2517" s="1" t="s">
        <v>0</v>
      </c>
    </row>
    <row r="2518" spans="1:11" x14ac:dyDescent="0.2">
      <c r="B2518" s="1" t="s">
        <v>154</v>
      </c>
      <c r="C2518" s="1">
        <f>SUM(C2516:C2517)</f>
        <v>7962943135.3099976</v>
      </c>
      <c r="E2518" s="1">
        <v>-6.6</v>
      </c>
      <c r="F2518" s="1" t="s">
        <v>170</v>
      </c>
    </row>
    <row r="2519" spans="1:11" x14ac:dyDescent="0.2">
      <c r="B2519" s="1" t="s">
        <v>155</v>
      </c>
      <c r="C2519" s="1">
        <v>7962943135.3100004</v>
      </c>
      <c r="E2519" s="1">
        <v>-24285838.129999999</v>
      </c>
      <c r="F2519" s="1" t="s">
        <v>133</v>
      </c>
    </row>
    <row r="2520" spans="1:11" x14ac:dyDescent="0.2">
      <c r="C2520" s="1">
        <f>C2518-C2519</f>
        <v>0</v>
      </c>
      <c r="D2520" s="1" t="s">
        <v>194</v>
      </c>
      <c r="E2520" s="1">
        <f>-10659998.48-396773.27</f>
        <v>-11056771.75</v>
      </c>
      <c r="F2520" s="1" t="s">
        <v>169</v>
      </c>
    </row>
    <row r="2521" spans="1:11" x14ac:dyDescent="0.2">
      <c r="E2521" s="1">
        <v>0</v>
      </c>
      <c r="F2521" s="1" t="s">
        <v>192</v>
      </c>
    </row>
    <row r="2522" spans="1:11" x14ac:dyDescent="0.2">
      <c r="E2522" s="1">
        <f>SUM(E2517:E2521)</f>
        <v>649197990.25999737</v>
      </c>
      <c r="G2522" s="1">
        <v>0</v>
      </c>
    </row>
    <row r="2523" spans="1:11" x14ac:dyDescent="0.2">
      <c r="E2523" s="1">
        <f>793678776.76-144480786.5</f>
        <v>649197990.25999999</v>
      </c>
      <c r="F2523" s="1" t="s">
        <v>161</v>
      </c>
    </row>
    <row r="2524" spans="1:11" x14ac:dyDescent="0.2">
      <c r="E2524" s="1">
        <f>E2522-E2523</f>
        <v>-2.6226043701171875E-6</v>
      </c>
      <c r="F2524" s="1" t="s">
        <v>6</v>
      </c>
    </row>
    <row r="2525" spans="1:11" x14ac:dyDescent="0.2">
      <c r="E2525" s="1">
        <v>0</v>
      </c>
      <c r="F2525" s="1" t="s">
        <v>195</v>
      </c>
    </row>
    <row r="2526" spans="1:11" x14ac:dyDescent="0.2">
      <c r="E2526" s="1">
        <v>0</v>
      </c>
      <c r="F2526" s="1" t="s">
        <v>6</v>
      </c>
    </row>
    <row r="2527" spans="1:11" s="20" customFormat="1" x14ac:dyDescent="0.2">
      <c r="A2527" s="21"/>
      <c r="B2527" s="63">
        <v>40928</v>
      </c>
      <c r="C2527" s="21" t="s">
        <v>4</v>
      </c>
      <c r="D2527" s="21" t="s">
        <v>5</v>
      </c>
      <c r="E2527" s="21" t="s">
        <v>6</v>
      </c>
      <c r="F2527" s="21"/>
      <c r="G2527" s="21"/>
      <c r="H2527" s="103"/>
      <c r="I2527" s="64"/>
      <c r="J2527" s="21"/>
      <c r="K2527" s="21"/>
    </row>
    <row r="2528" spans="1:11" x14ac:dyDescent="0.2">
      <c r="B2528" s="1" t="s">
        <v>0</v>
      </c>
      <c r="C2528" s="1">
        <v>674755810.95000005</v>
      </c>
      <c r="D2528" s="1">
        <v>674755810.95000005</v>
      </c>
      <c r="E2528" s="1">
        <f>C2528-D2528</f>
        <v>0</v>
      </c>
    </row>
    <row r="2529" spans="1:11" ht="15" x14ac:dyDescent="0.3">
      <c r="B2529" s="1" t="s">
        <v>1</v>
      </c>
      <c r="C2529" s="57">
        <v>248055806.49000001</v>
      </c>
      <c r="D2529" s="57">
        <v>248055806.49000001</v>
      </c>
      <c r="E2529" s="1">
        <f>C2529-D2529</f>
        <v>0</v>
      </c>
    </row>
    <row r="2530" spans="1:11" ht="15" x14ac:dyDescent="0.3">
      <c r="B2530" s="1" t="s">
        <v>2</v>
      </c>
      <c r="C2530" s="57">
        <v>377303044.97000003</v>
      </c>
      <c r="D2530" s="57">
        <v>377303044.97000003</v>
      </c>
      <c r="E2530" s="1">
        <f>C2530-D2530</f>
        <v>0</v>
      </c>
    </row>
    <row r="2531" spans="1:11" ht="15" x14ac:dyDescent="0.3">
      <c r="B2531" s="1" t="s">
        <v>3</v>
      </c>
      <c r="C2531" s="57">
        <v>5984315.0800000001</v>
      </c>
      <c r="D2531" s="57">
        <v>5984315.0800000001</v>
      </c>
      <c r="E2531" s="1">
        <f>C2531-D2531</f>
        <v>0</v>
      </c>
    </row>
    <row r="2533" spans="1:11" x14ac:dyDescent="0.2">
      <c r="B2533" s="1" t="s">
        <v>152</v>
      </c>
      <c r="C2533" s="1">
        <f>C2528</f>
        <v>674755810.95000005</v>
      </c>
    </row>
    <row r="2534" spans="1:11" x14ac:dyDescent="0.2">
      <c r="B2534" s="1" t="s">
        <v>153</v>
      </c>
      <c r="C2534" s="1">
        <v>7278402528.5699997</v>
      </c>
      <c r="E2534" s="1">
        <f>C2528</f>
        <v>674755810.95000005</v>
      </c>
      <c r="F2534" s="1" t="s">
        <v>0</v>
      </c>
    </row>
    <row r="2535" spans="1:11" x14ac:dyDescent="0.2">
      <c r="B2535" s="1" t="s">
        <v>154</v>
      </c>
      <c r="C2535" s="1">
        <f>SUM(C2533:C2534)</f>
        <v>7953158339.5199995</v>
      </c>
      <c r="E2535" s="1">
        <v>-6.6</v>
      </c>
      <c r="F2535" s="1" t="s">
        <v>170</v>
      </c>
    </row>
    <row r="2536" spans="1:11" x14ac:dyDescent="0.2">
      <c r="B2536" s="1" t="s">
        <v>155</v>
      </c>
      <c r="C2536" s="1">
        <f>8135052952.16-181894612.64</f>
        <v>7953158339.5199995</v>
      </c>
      <c r="E2536" s="1">
        <v>-24285838.129999999</v>
      </c>
      <c r="F2536" s="1" t="s">
        <v>133</v>
      </c>
    </row>
    <row r="2537" spans="1:11" x14ac:dyDescent="0.2">
      <c r="C2537" s="1">
        <f>C2535-C2536</f>
        <v>0</v>
      </c>
      <c r="D2537" s="1" t="s">
        <v>194</v>
      </c>
      <c r="E2537" s="1">
        <f>-10659998.48-396773.27</f>
        <v>-11056771.75</v>
      </c>
      <c r="F2537" s="1" t="s">
        <v>169</v>
      </c>
    </row>
    <row r="2538" spans="1:11" x14ac:dyDescent="0.2">
      <c r="E2538" s="1">
        <v>-94787.5</v>
      </c>
      <c r="F2538" s="1" t="s">
        <v>192</v>
      </c>
    </row>
    <row r="2539" spans="1:11" x14ac:dyDescent="0.2">
      <c r="E2539" s="1">
        <f>SUM(E2534:E2538)</f>
        <v>639318406.97000003</v>
      </c>
      <c r="G2539" s="1">
        <v>0</v>
      </c>
    </row>
    <row r="2540" spans="1:11" x14ac:dyDescent="0.2">
      <c r="E2540" s="1">
        <f>793678776.76-154360369.79</f>
        <v>639318406.97000003</v>
      </c>
      <c r="F2540" s="1" t="s">
        <v>161</v>
      </c>
    </row>
    <row r="2541" spans="1:11" x14ac:dyDescent="0.2">
      <c r="E2541" s="1">
        <f>E2539-E2540</f>
        <v>0</v>
      </c>
      <c r="F2541" s="1" t="s">
        <v>6</v>
      </c>
    </row>
    <row r="2542" spans="1:11" x14ac:dyDescent="0.2">
      <c r="E2542" s="1">
        <v>0</v>
      </c>
      <c r="F2542" s="1" t="s">
        <v>195</v>
      </c>
    </row>
    <row r="2543" spans="1:11" x14ac:dyDescent="0.2">
      <c r="E2543" s="1">
        <v>0</v>
      </c>
      <c r="F2543" s="1" t="s">
        <v>6</v>
      </c>
    </row>
    <row r="2544" spans="1:11" s="20" customFormat="1" x14ac:dyDescent="0.2">
      <c r="A2544" s="21"/>
      <c r="B2544" s="63">
        <v>40931</v>
      </c>
      <c r="C2544" s="21" t="s">
        <v>4</v>
      </c>
      <c r="D2544" s="21" t="s">
        <v>5</v>
      </c>
      <c r="E2544" s="21" t="s">
        <v>6</v>
      </c>
      <c r="F2544" s="21"/>
      <c r="G2544" s="21"/>
      <c r="H2544" s="103"/>
      <c r="I2544" s="64"/>
      <c r="J2544" s="21"/>
      <c r="K2544" s="21"/>
    </row>
    <row r="2545" spans="2:7" x14ac:dyDescent="0.2">
      <c r="B2545" s="1" t="s">
        <v>0</v>
      </c>
      <c r="C2545" s="1">
        <v>676924279.92999995</v>
      </c>
      <c r="D2545" s="1">
        <v>683208671.45000005</v>
      </c>
      <c r="E2545" s="1">
        <f>C2545-D2545</f>
        <v>-6284391.5200001001</v>
      </c>
      <c r="F2545" s="1">
        <f>+E2545/2</f>
        <v>-3142195.7600000501</v>
      </c>
    </row>
    <row r="2546" spans="2:7" ht="15" x14ac:dyDescent="0.3">
      <c r="B2546" s="1" t="s">
        <v>1</v>
      </c>
      <c r="C2546" s="57">
        <v>248124762.68000001</v>
      </c>
      <c r="D2546" s="57">
        <v>248124762.68000001</v>
      </c>
      <c r="E2546" s="1">
        <f>C2546-D2546</f>
        <v>0</v>
      </c>
    </row>
    <row r="2547" spans="2:7" ht="15" x14ac:dyDescent="0.3">
      <c r="B2547" s="1" t="s">
        <v>2</v>
      </c>
      <c r="C2547" s="57">
        <v>379596072.98000002</v>
      </c>
      <c r="D2547" s="57">
        <v>379596072.98000002</v>
      </c>
      <c r="E2547" s="1">
        <f>C2547-D2547</f>
        <v>0</v>
      </c>
    </row>
    <row r="2548" spans="2:7" ht="15" x14ac:dyDescent="0.3">
      <c r="B2548" s="1" t="s">
        <v>3</v>
      </c>
      <c r="C2548" s="57">
        <v>6246132.96</v>
      </c>
      <c r="D2548" s="57">
        <v>6246132.96</v>
      </c>
      <c r="E2548" s="1">
        <f>C2548-D2548</f>
        <v>0</v>
      </c>
    </row>
    <row r="2550" spans="2:7" x14ac:dyDescent="0.2">
      <c r="B2550" s="1" t="s">
        <v>152</v>
      </c>
      <c r="C2550" s="1">
        <f>C2545</f>
        <v>676924279.92999995</v>
      </c>
    </row>
    <row r="2551" spans="2:7" x14ac:dyDescent="0.2">
      <c r="B2551" s="1" t="s">
        <v>153</v>
      </c>
      <c r="C2551" s="1">
        <v>7278402528.5699997</v>
      </c>
      <c r="E2551" s="1">
        <f>C2545</f>
        <v>676924279.92999995</v>
      </c>
      <c r="F2551" s="1" t="s">
        <v>0</v>
      </c>
    </row>
    <row r="2552" spans="2:7" x14ac:dyDescent="0.2">
      <c r="B2552" s="1" t="s">
        <v>154</v>
      </c>
      <c r="C2552" s="1">
        <f>SUM(C2550:C2551)</f>
        <v>7955326808.5</v>
      </c>
      <c r="E2552" s="1">
        <v>-6.6</v>
      </c>
      <c r="F2552" s="1" t="s">
        <v>170</v>
      </c>
    </row>
    <row r="2553" spans="2:7" x14ac:dyDescent="0.2">
      <c r="B2553" s="1" t="s">
        <v>155</v>
      </c>
      <c r="C2553" s="1">
        <f>8135052952.16-181894612.64</f>
        <v>7953158339.5199995</v>
      </c>
      <c r="E2553" s="1">
        <v>-24285838.129999999</v>
      </c>
      <c r="F2553" s="1" t="s">
        <v>133</v>
      </c>
    </row>
    <row r="2554" spans="2:7" x14ac:dyDescent="0.2">
      <c r="C2554" s="1">
        <f>C2552-C2553</f>
        <v>2168468.9800004959</v>
      </c>
      <c r="D2554" s="1" t="s">
        <v>194</v>
      </c>
      <c r="E2554" s="1">
        <f>-10659998.48-396773.27</f>
        <v>-11056771.75</v>
      </c>
      <c r="F2554" s="1" t="s">
        <v>169</v>
      </c>
    </row>
    <row r="2555" spans="2:7" x14ac:dyDescent="0.2">
      <c r="E2555" s="1">
        <v>-94787.5</v>
      </c>
      <c r="F2555" s="1" t="s">
        <v>192</v>
      </c>
    </row>
    <row r="2556" spans="2:7" x14ac:dyDescent="0.2">
      <c r="E2556" s="1">
        <f>SUM(E2551:E2555)</f>
        <v>641486875.94999993</v>
      </c>
      <c r="G2556" s="1">
        <v>0</v>
      </c>
    </row>
    <row r="2557" spans="2:7" x14ac:dyDescent="0.2">
      <c r="E2557" s="1">
        <f>793678776.76-154360369.79</f>
        <v>639318406.97000003</v>
      </c>
      <c r="F2557" s="1" t="s">
        <v>161</v>
      </c>
    </row>
    <row r="2558" spans="2:7" x14ac:dyDescent="0.2">
      <c r="E2558" s="1">
        <f>E2556-E2557</f>
        <v>2168468.9799998999</v>
      </c>
      <c r="F2558" s="1" t="s">
        <v>6</v>
      </c>
    </row>
    <row r="2559" spans="2:7" x14ac:dyDescent="0.2">
      <c r="E2559" s="1">
        <v>0</v>
      </c>
      <c r="F2559" s="1" t="s">
        <v>195</v>
      </c>
    </row>
    <row r="2560" spans="2:7" x14ac:dyDescent="0.2">
      <c r="E2560" s="1">
        <v>0</v>
      </c>
      <c r="F2560" s="1" t="s">
        <v>6</v>
      </c>
    </row>
    <row r="2561" spans="1:11" s="20" customFormat="1" x14ac:dyDescent="0.2">
      <c r="A2561" s="21"/>
      <c r="B2561" s="63">
        <v>25</v>
      </c>
      <c r="C2561" s="21" t="s">
        <v>4</v>
      </c>
      <c r="D2561" s="21" t="s">
        <v>5</v>
      </c>
      <c r="E2561" s="21" t="s">
        <v>6</v>
      </c>
      <c r="F2561" s="21"/>
      <c r="G2561" s="21"/>
      <c r="H2561" s="103"/>
      <c r="I2561" s="64"/>
      <c r="J2561" s="21"/>
      <c r="K2561" s="21"/>
    </row>
    <row r="2562" spans="1:11" x14ac:dyDescent="0.2">
      <c r="B2562" s="1" t="s">
        <v>0</v>
      </c>
      <c r="C2562" s="1">
        <v>692723927.44000006</v>
      </c>
      <c r="D2562" s="1">
        <v>692723927.44000006</v>
      </c>
      <c r="E2562" s="1">
        <f>C2562-D2562</f>
        <v>0</v>
      </c>
    </row>
    <row r="2563" spans="1:11" ht="15" x14ac:dyDescent="0.3">
      <c r="B2563" s="1" t="s">
        <v>1</v>
      </c>
      <c r="C2563" s="57">
        <v>247388102.03</v>
      </c>
      <c r="D2563" s="57">
        <v>247388102.03</v>
      </c>
      <c r="E2563" s="1">
        <f>C2563-D2563</f>
        <v>0</v>
      </c>
    </row>
    <row r="2564" spans="1:11" ht="15" x14ac:dyDescent="0.3">
      <c r="B2564" s="1" t="s">
        <v>2</v>
      </c>
      <c r="C2564" s="57">
        <v>387743954.13</v>
      </c>
      <c r="D2564" s="57">
        <v>387743954.13</v>
      </c>
      <c r="E2564" s="1">
        <f>C2564-D2564</f>
        <v>0</v>
      </c>
    </row>
    <row r="2565" spans="1:11" ht="15" x14ac:dyDescent="0.3">
      <c r="B2565" s="1" t="s">
        <v>3</v>
      </c>
      <c r="C2565" s="57">
        <v>4456938.38</v>
      </c>
      <c r="D2565" s="57">
        <v>4456938.38</v>
      </c>
      <c r="E2565" s="1">
        <f>C2565-D2565</f>
        <v>0</v>
      </c>
    </row>
    <row r="2567" spans="1:11" x14ac:dyDescent="0.2">
      <c r="B2567" s="1" t="s">
        <v>152</v>
      </c>
      <c r="C2567" s="1">
        <f>C2562</f>
        <v>692723927.44000006</v>
      </c>
    </row>
    <row r="2568" spans="1:11" x14ac:dyDescent="0.2">
      <c r="B2568" s="1" t="s">
        <v>153</v>
      </c>
      <c r="C2568" s="1">
        <v>7278402528.5699997</v>
      </c>
      <c r="E2568" s="1">
        <f>C2562</f>
        <v>692723927.44000006</v>
      </c>
      <c r="F2568" s="1" t="s">
        <v>0</v>
      </c>
    </row>
    <row r="2569" spans="1:11" x14ac:dyDescent="0.2">
      <c r="B2569" s="1" t="s">
        <v>154</v>
      </c>
      <c r="C2569" s="1">
        <f>SUM(C2567:C2568)</f>
        <v>7971126456.0100002</v>
      </c>
      <c r="E2569" s="1">
        <v>-6.6</v>
      </c>
      <c r="F2569" s="1" t="s">
        <v>170</v>
      </c>
    </row>
    <row r="2570" spans="1:11" x14ac:dyDescent="0.2">
      <c r="B2570" s="1" t="s">
        <v>155</v>
      </c>
      <c r="C2570" s="1">
        <f>8135052952.16-181894612.64</f>
        <v>7953158339.5199995</v>
      </c>
      <c r="E2570" s="1">
        <v>-24285838.129999999</v>
      </c>
      <c r="F2570" s="1" t="s">
        <v>133</v>
      </c>
    </row>
    <row r="2571" spans="1:11" x14ac:dyDescent="0.2">
      <c r="C2571" s="1">
        <f>C2569-C2570</f>
        <v>17968116.490000725</v>
      </c>
      <c r="D2571" s="1" t="s">
        <v>194</v>
      </c>
      <c r="E2571" s="1">
        <f>-10659998.48-396773.27</f>
        <v>-11056771.75</v>
      </c>
      <c r="F2571" s="1" t="s">
        <v>169</v>
      </c>
    </row>
    <row r="2572" spans="1:11" x14ac:dyDescent="0.2">
      <c r="E2572" s="1">
        <v>-94787.5</v>
      </c>
      <c r="F2572" s="1" t="s">
        <v>192</v>
      </c>
    </row>
    <row r="2573" spans="1:11" x14ac:dyDescent="0.2">
      <c r="E2573" s="1">
        <f>SUM(E2568:E2572)</f>
        <v>657286523.46000004</v>
      </c>
      <c r="G2573" s="1">
        <v>0</v>
      </c>
    </row>
    <row r="2574" spans="1:11" x14ac:dyDescent="0.2">
      <c r="E2574" s="1">
        <f>793678776.76-136392253.3</f>
        <v>657286523.46000004</v>
      </c>
      <c r="F2574" s="1" t="s">
        <v>161</v>
      </c>
    </row>
    <row r="2575" spans="1:11" x14ac:dyDescent="0.2">
      <c r="E2575" s="1">
        <f>E2573-E2574</f>
        <v>0</v>
      </c>
      <c r="F2575" s="1" t="s">
        <v>6</v>
      </c>
    </row>
    <row r="2576" spans="1:11" x14ac:dyDescent="0.2">
      <c r="E2576" s="1">
        <v>0</v>
      </c>
      <c r="F2576" s="1" t="s">
        <v>195</v>
      </c>
    </row>
    <row r="2577" spans="1:11" x14ac:dyDescent="0.2">
      <c r="E2577" s="1">
        <v>0</v>
      </c>
      <c r="F2577" s="1" t="s">
        <v>6</v>
      </c>
    </row>
    <row r="2580" spans="1:11" s="20" customFormat="1" x14ac:dyDescent="0.2">
      <c r="A2580" s="21"/>
      <c r="B2580" s="63">
        <v>40939</v>
      </c>
      <c r="C2580" s="21" t="s">
        <v>4</v>
      </c>
      <c r="D2580" s="21" t="s">
        <v>5</v>
      </c>
      <c r="E2580" s="21" t="s">
        <v>6</v>
      </c>
      <c r="F2580" s="21"/>
      <c r="G2580" s="21"/>
      <c r="H2580" s="103"/>
      <c r="I2580" s="64"/>
      <c r="J2580" s="21"/>
      <c r="K2580" s="21"/>
    </row>
    <row r="2581" spans="1:11" x14ac:dyDescent="0.2">
      <c r="B2581" s="1" t="s">
        <v>0</v>
      </c>
      <c r="C2581" s="1">
        <v>655158638.92999995</v>
      </c>
      <c r="D2581" s="1">
        <v>655131316.52999997</v>
      </c>
      <c r="E2581" s="1">
        <f>C2581-D2581</f>
        <v>27322.399999976158</v>
      </c>
    </row>
    <row r="2582" spans="1:11" ht="15" x14ac:dyDescent="0.3">
      <c r="B2582" s="1" t="s">
        <v>1</v>
      </c>
      <c r="C2582" s="57">
        <v>241074775.72999999</v>
      </c>
      <c r="D2582" s="57">
        <v>241074775.72999999</v>
      </c>
      <c r="E2582" s="1">
        <f>C2582-D2582</f>
        <v>0</v>
      </c>
    </row>
    <row r="2583" spans="1:11" ht="15" x14ac:dyDescent="0.3">
      <c r="B2583" s="1" t="s">
        <v>2</v>
      </c>
      <c r="C2583" s="57">
        <v>330707028.17000002</v>
      </c>
      <c r="D2583" s="57">
        <v>330679705.76999998</v>
      </c>
      <c r="E2583" s="1">
        <f>C2583-D2583</f>
        <v>27322.400000035763</v>
      </c>
    </row>
    <row r="2584" spans="1:11" ht="15" x14ac:dyDescent="0.3">
      <c r="B2584" s="1" t="s">
        <v>3</v>
      </c>
      <c r="C2584" s="57">
        <v>7335869.2599999998</v>
      </c>
      <c r="D2584" s="57">
        <v>7335869.2599999998</v>
      </c>
      <c r="E2584" s="1">
        <f>C2584-D2584</f>
        <v>0</v>
      </c>
    </row>
    <row r="2586" spans="1:11" x14ac:dyDescent="0.2">
      <c r="B2586" s="1" t="s">
        <v>152</v>
      </c>
      <c r="C2586" s="1">
        <f>C2581</f>
        <v>655158638.92999995</v>
      </c>
    </row>
    <row r="2587" spans="1:11" x14ac:dyDescent="0.2">
      <c r="B2587" s="1" t="s">
        <v>153</v>
      </c>
      <c r="C2587" s="1">
        <v>7281564334.5799999</v>
      </c>
      <c r="E2587" s="1">
        <f>C2581</f>
        <v>655158638.92999995</v>
      </c>
      <c r="F2587" s="1" t="s">
        <v>0</v>
      </c>
    </row>
    <row r="2588" spans="1:11" x14ac:dyDescent="0.2">
      <c r="B2588" s="1" t="s">
        <v>154</v>
      </c>
      <c r="C2588" s="1">
        <f>SUM(C2586:C2587)</f>
        <v>7936722973.5100002</v>
      </c>
      <c r="E2588" s="1">
        <v>-6.6</v>
      </c>
      <c r="F2588" s="1" t="s">
        <v>170</v>
      </c>
    </row>
    <row r="2589" spans="1:11" x14ac:dyDescent="0.2">
      <c r="B2589" s="1" t="s">
        <v>155</v>
      </c>
      <c r="C2589" s="1">
        <v>7936722973.5100002</v>
      </c>
      <c r="E2589" s="1">
        <v>-24285838.129999999</v>
      </c>
      <c r="F2589" s="1" t="s">
        <v>133</v>
      </c>
    </row>
    <row r="2590" spans="1:11" x14ac:dyDescent="0.2">
      <c r="C2590" s="1">
        <f>C2588-C2589</f>
        <v>0</v>
      </c>
      <c r="D2590" s="1" t="s">
        <v>194</v>
      </c>
      <c r="E2590" s="1">
        <f>-10659998.48-396773.27</f>
        <v>-11056771.75</v>
      </c>
      <c r="F2590" s="1" t="s">
        <v>169</v>
      </c>
    </row>
    <row r="2591" spans="1:11" x14ac:dyDescent="0.2">
      <c r="E2591" s="1">
        <v>-94787.5</v>
      </c>
      <c r="F2591" s="1" t="s">
        <v>192</v>
      </c>
    </row>
    <row r="2592" spans="1:11" x14ac:dyDescent="0.2">
      <c r="E2592" s="1">
        <f>SUM(E2587:E2591)</f>
        <v>619721234.94999993</v>
      </c>
      <c r="G2592" s="1">
        <v>0</v>
      </c>
    </row>
    <row r="2593" spans="1:11" x14ac:dyDescent="0.2">
      <c r="E2593" s="1">
        <f>793678776.76-173957541.81</f>
        <v>619721234.95000005</v>
      </c>
      <c r="F2593" s="1" t="s">
        <v>161</v>
      </c>
    </row>
    <row r="2594" spans="1:11" x14ac:dyDescent="0.2">
      <c r="E2594" s="1">
        <f>E2592-E2593</f>
        <v>0</v>
      </c>
      <c r="F2594" s="1" t="s">
        <v>6</v>
      </c>
    </row>
    <row r="2595" spans="1:11" x14ac:dyDescent="0.2">
      <c r="E2595" s="1">
        <v>0</v>
      </c>
      <c r="F2595" s="1" t="s">
        <v>195</v>
      </c>
    </row>
    <row r="2596" spans="1:11" x14ac:dyDescent="0.2">
      <c r="E2596" s="1">
        <v>0</v>
      </c>
      <c r="F2596" s="1" t="s">
        <v>6</v>
      </c>
    </row>
    <row r="2598" spans="1:11" s="20" customFormat="1" x14ac:dyDescent="0.2">
      <c r="A2598" s="21"/>
      <c r="B2598" s="63">
        <v>40959</v>
      </c>
      <c r="C2598" s="21" t="s">
        <v>4</v>
      </c>
      <c r="D2598" s="21" t="s">
        <v>5</v>
      </c>
      <c r="E2598" s="21" t="s">
        <v>6</v>
      </c>
      <c r="F2598" s="21"/>
      <c r="G2598" s="21"/>
      <c r="H2598" s="103"/>
      <c r="I2598" s="64"/>
      <c r="J2598" s="21"/>
      <c r="K2598" s="21"/>
    </row>
    <row r="2599" spans="1:11" x14ac:dyDescent="0.2">
      <c r="B2599" s="1" t="s">
        <v>0</v>
      </c>
      <c r="C2599" s="1">
        <v>588039845.63999999</v>
      </c>
      <c r="D2599" s="1">
        <v>588039845.63999999</v>
      </c>
      <c r="E2599" s="1">
        <f>C2599-D2599</f>
        <v>0</v>
      </c>
    </row>
    <row r="2600" spans="1:11" ht="15" x14ac:dyDescent="0.3">
      <c r="B2600" s="1" t="s">
        <v>1</v>
      </c>
      <c r="C2600" s="57">
        <v>248841532.90000001</v>
      </c>
      <c r="D2600" s="57">
        <v>248841532.90000001</v>
      </c>
      <c r="E2600" s="1">
        <f>C2600-D2600</f>
        <v>0</v>
      </c>
    </row>
    <row r="2601" spans="1:11" ht="15" x14ac:dyDescent="0.3">
      <c r="B2601" s="1" t="s">
        <v>2</v>
      </c>
      <c r="C2601" s="57">
        <v>287086627.38</v>
      </c>
      <c r="D2601" s="57">
        <v>287086627.38</v>
      </c>
      <c r="E2601" s="1">
        <f>C2601-D2601</f>
        <v>0</v>
      </c>
    </row>
    <row r="2602" spans="1:11" ht="15" x14ac:dyDescent="0.3">
      <c r="B2602" s="1" t="s">
        <v>3</v>
      </c>
      <c r="C2602" s="57">
        <v>3630783.03</v>
      </c>
      <c r="D2602" s="57">
        <v>3630783.03</v>
      </c>
      <c r="E2602" s="1">
        <f>C2602-D2602</f>
        <v>0</v>
      </c>
    </row>
    <row r="2604" spans="1:11" x14ac:dyDescent="0.2">
      <c r="B2604" s="1" t="s">
        <v>152</v>
      </c>
      <c r="C2604" s="1">
        <f>C2599</f>
        <v>588039845.63999999</v>
      </c>
    </row>
    <row r="2605" spans="1:11" x14ac:dyDescent="0.2">
      <c r="B2605" s="1" t="s">
        <v>153</v>
      </c>
      <c r="C2605" s="1">
        <v>7282218880.5799999</v>
      </c>
      <c r="E2605" s="1">
        <f>C2599</f>
        <v>588039845.63999999</v>
      </c>
      <c r="F2605" s="1" t="s">
        <v>0</v>
      </c>
    </row>
    <row r="2606" spans="1:11" x14ac:dyDescent="0.2">
      <c r="B2606" s="1" t="s">
        <v>154</v>
      </c>
      <c r="C2606" s="1">
        <f>SUM(C2604:C2605)</f>
        <v>7870258726.2200003</v>
      </c>
      <c r="E2606" s="1">
        <v>-6.6</v>
      </c>
      <c r="F2606" s="1" t="s">
        <v>170</v>
      </c>
    </row>
    <row r="2607" spans="1:11" x14ac:dyDescent="0.2">
      <c r="B2607" s="1" t="s">
        <v>155</v>
      </c>
      <c r="C2607" s="1">
        <v>7870258726.2200003</v>
      </c>
      <c r="E2607" s="1">
        <v>-26462952.879999999</v>
      </c>
      <c r="F2607" s="1" t="s">
        <v>133</v>
      </c>
    </row>
    <row r="2608" spans="1:11" x14ac:dyDescent="0.2">
      <c r="C2608" s="1">
        <f>C2606-C2607</f>
        <v>0</v>
      </c>
      <c r="D2608" s="1" t="s">
        <v>194</v>
      </c>
      <c r="E2608" s="1">
        <f>-10659998.48-396773.27</f>
        <v>-11056771.75</v>
      </c>
      <c r="F2608" s="1" t="s">
        <v>169</v>
      </c>
    </row>
    <row r="2609" spans="1:11" x14ac:dyDescent="0.2">
      <c r="E2609" s="1">
        <v>0</v>
      </c>
      <c r="F2609" s="1" t="s">
        <v>192</v>
      </c>
    </row>
    <row r="2610" spans="1:11" x14ac:dyDescent="0.2">
      <c r="E2610" s="1">
        <f>SUM(E2605:E2609)</f>
        <v>550520114.40999997</v>
      </c>
      <c r="G2610" s="1">
        <v>0</v>
      </c>
    </row>
    <row r="2611" spans="1:11" x14ac:dyDescent="0.2">
      <c r="E2611" s="1">
        <v>550520114.40999997</v>
      </c>
      <c r="F2611" s="1" t="s">
        <v>161</v>
      </c>
    </row>
    <row r="2612" spans="1:11" x14ac:dyDescent="0.2">
      <c r="E2612" s="1">
        <f>E2610-E2611</f>
        <v>0</v>
      </c>
      <c r="F2612" s="1" t="s">
        <v>6</v>
      </c>
    </row>
    <row r="2613" spans="1:11" x14ac:dyDescent="0.2">
      <c r="E2613" s="1">
        <v>0</v>
      </c>
      <c r="F2613" s="1" t="s">
        <v>195</v>
      </c>
    </row>
    <row r="2614" spans="1:11" x14ac:dyDescent="0.2">
      <c r="E2614" s="1">
        <v>0</v>
      </c>
      <c r="F2614" s="1" t="s">
        <v>6</v>
      </c>
    </row>
    <row r="2617" spans="1:11" s="20" customFormat="1" x14ac:dyDescent="0.2">
      <c r="A2617" s="21"/>
      <c r="B2617" s="63">
        <v>40962</v>
      </c>
      <c r="C2617" s="21" t="s">
        <v>4</v>
      </c>
      <c r="D2617" s="21" t="s">
        <v>5</v>
      </c>
      <c r="E2617" s="21" t="s">
        <v>6</v>
      </c>
      <c r="F2617" s="21"/>
      <c r="G2617" s="21"/>
      <c r="H2617" s="103"/>
      <c r="I2617" s="64"/>
      <c r="J2617" s="21"/>
      <c r="K2617" s="21"/>
    </row>
    <row r="2618" spans="1:11" x14ac:dyDescent="0.2">
      <c r="B2618" s="1" t="s">
        <v>0</v>
      </c>
      <c r="C2618" s="1">
        <v>597842522.25999999</v>
      </c>
      <c r="D2618" s="1">
        <v>597842522.25999999</v>
      </c>
      <c r="E2618" s="1">
        <f>C2618-D2618</f>
        <v>0</v>
      </c>
    </row>
    <row r="2619" spans="1:11" ht="15" x14ac:dyDescent="0.3">
      <c r="B2619" s="1" t="s">
        <v>1</v>
      </c>
      <c r="C2619" s="57">
        <v>248915739.31</v>
      </c>
      <c r="D2619" s="57">
        <v>248915739.31</v>
      </c>
      <c r="E2619" s="1">
        <f>C2619-D2619</f>
        <v>0</v>
      </c>
    </row>
    <row r="2620" spans="1:11" ht="15" x14ac:dyDescent="0.3">
      <c r="B2620" s="1" t="s">
        <v>2</v>
      </c>
      <c r="C2620" s="57">
        <v>296940614.88999999</v>
      </c>
      <c r="D2620" s="57">
        <v>296940614.88999999</v>
      </c>
      <c r="E2620" s="1">
        <f>C2620-D2620</f>
        <v>0</v>
      </c>
    </row>
    <row r="2621" spans="1:11" ht="15" x14ac:dyDescent="0.3">
      <c r="B2621" s="1" t="s">
        <v>3</v>
      </c>
      <c r="C2621" s="57">
        <v>4899900.2699999996</v>
      </c>
      <c r="D2621" s="57">
        <v>4899900.2699999996</v>
      </c>
      <c r="E2621" s="1">
        <f>C2621-D2621</f>
        <v>0</v>
      </c>
    </row>
    <row r="2623" spans="1:11" x14ac:dyDescent="0.2">
      <c r="B2623" s="1" t="s">
        <v>152</v>
      </c>
      <c r="C2623" s="1">
        <f>C2618</f>
        <v>597842522.25999999</v>
      </c>
    </row>
    <row r="2624" spans="1:11" x14ac:dyDescent="0.2">
      <c r="B2624" s="1" t="s">
        <v>153</v>
      </c>
      <c r="C2624" s="1">
        <v>7282488977.1599998</v>
      </c>
      <c r="E2624" s="1">
        <f>C2618</f>
        <v>597842522.25999999</v>
      </c>
      <c r="F2624" s="1" t="s">
        <v>0</v>
      </c>
    </row>
    <row r="2625" spans="1:11" x14ac:dyDescent="0.2">
      <c r="B2625" s="1" t="s">
        <v>154</v>
      </c>
      <c r="C2625" s="1">
        <f>SUM(C2623:C2624)</f>
        <v>7880331499.4200001</v>
      </c>
      <c r="E2625" s="1">
        <v>-6.6</v>
      </c>
      <c r="F2625" s="1" t="s">
        <v>170</v>
      </c>
    </row>
    <row r="2626" spans="1:11" x14ac:dyDescent="0.2">
      <c r="B2626" s="1" t="s">
        <v>155</v>
      </c>
      <c r="C2626" s="1">
        <v>7880331499.4200001</v>
      </c>
      <c r="E2626" s="1">
        <v>-26462952.879999999</v>
      </c>
      <c r="F2626" s="1" t="s">
        <v>133</v>
      </c>
    </row>
    <row r="2627" spans="1:11" x14ac:dyDescent="0.2">
      <c r="C2627" s="1">
        <f>C2625-C2626</f>
        <v>0</v>
      </c>
      <c r="D2627" s="1" t="s">
        <v>194</v>
      </c>
      <c r="E2627" s="1">
        <f>-10659998.48-396773.27</f>
        <v>-11056771.75</v>
      </c>
      <c r="F2627" s="1" t="s">
        <v>169</v>
      </c>
    </row>
    <row r="2628" spans="1:11" x14ac:dyDescent="0.2">
      <c r="E2628" s="1">
        <v>0</v>
      </c>
      <c r="F2628" s="1" t="s">
        <v>192</v>
      </c>
    </row>
    <row r="2629" spans="1:11" x14ac:dyDescent="0.2">
      <c r="E2629" s="1">
        <f>SUM(E2624:E2628)</f>
        <v>560322791.02999997</v>
      </c>
      <c r="G2629" s="1">
        <v>0</v>
      </c>
    </row>
    <row r="2630" spans="1:11" x14ac:dyDescent="0.2">
      <c r="E2630" s="1">
        <v>560322791.02999997</v>
      </c>
      <c r="F2630" s="1" t="s">
        <v>161</v>
      </c>
    </row>
    <row r="2631" spans="1:11" x14ac:dyDescent="0.2">
      <c r="E2631" s="1">
        <f>E2629-E2630</f>
        <v>0</v>
      </c>
      <c r="F2631" s="1" t="s">
        <v>6</v>
      </c>
    </row>
    <row r="2632" spans="1:11" x14ac:dyDescent="0.2">
      <c r="E2632" s="1">
        <v>0</v>
      </c>
      <c r="F2632" s="1" t="s">
        <v>195</v>
      </c>
    </row>
    <row r="2633" spans="1:11" x14ac:dyDescent="0.2">
      <c r="E2633" s="1">
        <v>0</v>
      </c>
      <c r="F2633" s="1" t="s">
        <v>6</v>
      </c>
    </row>
    <row r="2635" spans="1:11" s="20" customFormat="1" x14ac:dyDescent="0.2">
      <c r="A2635" s="21"/>
      <c r="B2635" s="63">
        <v>40968</v>
      </c>
      <c r="C2635" s="21" t="s">
        <v>4</v>
      </c>
      <c r="D2635" s="21" t="s">
        <v>5</v>
      </c>
      <c r="E2635" s="21" t="s">
        <v>6</v>
      </c>
      <c r="F2635" s="21"/>
      <c r="G2635" s="21"/>
      <c r="H2635" s="103"/>
      <c r="I2635" s="64"/>
      <c r="J2635" s="21"/>
      <c r="K2635" s="21"/>
    </row>
    <row r="2636" spans="1:11" x14ac:dyDescent="0.2">
      <c r="B2636" s="1" t="s">
        <v>0</v>
      </c>
      <c r="C2636" s="1">
        <v>644381353.02999997</v>
      </c>
      <c r="D2636" s="1">
        <v>644383206.59000003</v>
      </c>
      <c r="E2636" s="1">
        <f>C2636-D2636</f>
        <v>-1853.5600000619888</v>
      </c>
    </row>
    <row r="2637" spans="1:11" ht="15" x14ac:dyDescent="0.3">
      <c r="B2637" s="1" t="s">
        <v>1</v>
      </c>
      <c r="C2637" s="57">
        <v>248456344.41</v>
      </c>
      <c r="D2637" s="57">
        <v>248456344.41</v>
      </c>
      <c r="E2637" s="1">
        <f>C2637-D2637</f>
        <v>0</v>
      </c>
    </row>
    <row r="2638" spans="1:11" ht="15" x14ac:dyDescent="0.3">
      <c r="B2638" s="1" t="s">
        <v>2</v>
      </c>
      <c r="C2638" s="57">
        <v>307860080.12</v>
      </c>
      <c r="D2638" s="57">
        <v>307860080.12</v>
      </c>
      <c r="E2638" s="1">
        <f>C2638-D2638</f>
        <v>0</v>
      </c>
    </row>
    <row r="2639" spans="1:11" ht="15" x14ac:dyDescent="0.3">
      <c r="B2639" s="1" t="s">
        <v>3</v>
      </c>
      <c r="C2639" s="57">
        <v>6869020.0599999996</v>
      </c>
      <c r="D2639" s="57">
        <v>6869020.0599999996</v>
      </c>
      <c r="E2639" s="1">
        <f>C2639-D2639</f>
        <v>0</v>
      </c>
    </row>
    <row r="2641" spans="1:11" x14ac:dyDescent="0.2">
      <c r="B2641" s="1" t="s">
        <v>152</v>
      </c>
      <c r="C2641" s="1">
        <f>C2636</f>
        <v>644381353.02999997</v>
      </c>
    </row>
    <row r="2642" spans="1:11" x14ac:dyDescent="0.2">
      <c r="B2642" s="1" t="s">
        <v>153</v>
      </c>
      <c r="C2642" s="1">
        <v>7282488977.1599998</v>
      </c>
      <c r="E2642" s="1">
        <f>C2636</f>
        <v>644381353.02999997</v>
      </c>
      <c r="F2642" s="1" t="s">
        <v>0</v>
      </c>
    </row>
    <row r="2643" spans="1:11" x14ac:dyDescent="0.2">
      <c r="B2643" s="1" t="s">
        <v>154</v>
      </c>
      <c r="C2643" s="1">
        <f>SUM(C2641:C2642)</f>
        <v>7926870330.1899996</v>
      </c>
      <c r="E2643" s="1">
        <v>-6.6</v>
      </c>
      <c r="F2643" s="1" t="s">
        <v>170</v>
      </c>
    </row>
    <row r="2644" spans="1:11" x14ac:dyDescent="0.2">
      <c r="B2644" s="1" t="s">
        <v>155</v>
      </c>
      <c r="C2644" s="1">
        <v>7926870330.1899996</v>
      </c>
      <c r="E2644" s="1">
        <v>55974581.170000002</v>
      </c>
      <c r="F2644" s="1" t="s">
        <v>133</v>
      </c>
    </row>
    <row r="2645" spans="1:11" x14ac:dyDescent="0.2">
      <c r="C2645" s="1">
        <f>C2643-C2644</f>
        <v>0</v>
      </c>
      <c r="D2645" s="1" t="s">
        <v>194</v>
      </c>
      <c r="E2645" s="1">
        <f>-10659998.48-396773.27</f>
        <v>-11056771.75</v>
      </c>
      <c r="F2645" s="1" t="s">
        <v>169</v>
      </c>
    </row>
    <row r="2646" spans="1:11" x14ac:dyDescent="0.2">
      <c r="E2646" s="1">
        <v>0</v>
      </c>
      <c r="F2646" s="1" t="s">
        <v>192</v>
      </c>
    </row>
    <row r="2647" spans="1:11" x14ac:dyDescent="0.2">
      <c r="E2647" s="1">
        <f>SUM(E2642:E2646)</f>
        <v>689299155.8499999</v>
      </c>
      <c r="G2647" s="1">
        <v>0</v>
      </c>
    </row>
    <row r="2648" spans="1:11" x14ac:dyDescent="0.2">
      <c r="E2648" s="1">
        <v>577351847.07000005</v>
      </c>
      <c r="F2648" s="1" t="s">
        <v>161</v>
      </c>
    </row>
    <row r="2649" spans="1:11" x14ac:dyDescent="0.2">
      <c r="E2649" s="1">
        <f>E2647-E2648</f>
        <v>111947308.77999985</v>
      </c>
      <c r="F2649" s="1" t="s">
        <v>6</v>
      </c>
    </row>
    <row r="2650" spans="1:11" x14ac:dyDescent="0.2">
      <c r="E2650" s="1">
        <v>0</v>
      </c>
      <c r="F2650" s="1" t="s">
        <v>195</v>
      </c>
    </row>
    <row r="2651" spans="1:11" x14ac:dyDescent="0.2">
      <c r="E2651" s="1">
        <v>0</v>
      </c>
      <c r="F2651" s="1" t="s">
        <v>6</v>
      </c>
    </row>
    <row r="2653" spans="1:11" s="20" customFormat="1" x14ac:dyDescent="0.2">
      <c r="A2653" s="21"/>
      <c r="B2653" s="63">
        <v>40975</v>
      </c>
      <c r="C2653" s="21" t="s">
        <v>4</v>
      </c>
      <c r="D2653" s="21" t="s">
        <v>5</v>
      </c>
      <c r="E2653" s="21" t="s">
        <v>6</v>
      </c>
      <c r="F2653" s="21"/>
      <c r="G2653" s="21"/>
      <c r="H2653" s="103"/>
      <c r="I2653" s="64"/>
      <c r="J2653" s="21"/>
      <c r="K2653" s="21"/>
    </row>
    <row r="2654" spans="1:11" x14ac:dyDescent="0.2">
      <c r="B2654" s="1" t="s">
        <v>0</v>
      </c>
      <c r="C2654" s="1">
        <v>2635579935</v>
      </c>
      <c r="D2654" s="1">
        <v>2635579935</v>
      </c>
      <c r="E2654" s="1">
        <f>C2654-D2654</f>
        <v>0</v>
      </c>
    </row>
    <row r="2655" spans="1:11" ht="15" x14ac:dyDescent="0.3">
      <c r="B2655" s="1" t="s">
        <v>1</v>
      </c>
      <c r="C2655" s="57">
        <v>272720269.76999998</v>
      </c>
      <c r="D2655" s="57">
        <v>272720269.76999998</v>
      </c>
      <c r="E2655" s="1">
        <f>C2655-D2655</f>
        <v>0</v>
      </c>
    </row>
    <row r="2656" spans="1:11" ht="15" x14ac:dyDescent="0.3">
      <c r="B2656" s="1" t="s">
        <v>2</v>
      </c>
      <c r="C2656" s="57">
        <v>2276640035.9099998</v>
      </c>
      <c r="D2656" s="57">
        <v>2276640035.9099998</v>
      </c>
      <c r="E2656" s="1">
        <f>C2656-D2656</f>
        <v>0</v>
      </c>
    </row>
    <row r="2657" spans="1:11" ht="15" x14ac:dyDescent="0.3">
      <c r="B2657" s="1" t="s">
        <v>3</v>
      </c>
      <c r="C2657" s="57">
        <v>6675.88</v>
      </c>
      <c r="D2657" s="57">
        <v>6675.88</v>
      </c>
      <c r="E2657" s="1">
        <f>C2657-D2657</f>
        <v>0</v>
      </c>
    </row>
    <row r="2659" spans="1:11" x14ac:dyDescent="0.2">
      <c r="B2659" s="1" t="s">
        <v>152</v>
      </c>
      <c r="C2659" s="1">
        <f>C2654</f>
        <v>2635579935</v>
      </c>
    </row>
    <row r="2660" spans="1:11" x14ac:dyDescent="0.2">
      <c r="B2660" s="1" t="s">
        <v>153</v>
      </c>
      <c r="C2660" s="1">
        <v>7285728437.3199997</v>
      </c>
      <c r="E2660" s="1">
        <f>C2654</f>
        <v>2635579935</v>
      </c>
      <c r="F2660" s="1" t="s">
        <v>0</v>
      </c>
    </row>
    <row r="2661" spans="1:11" x14ac:dyDescent="0.2">
      <c r="B2661" s="1" t="s">
        <v>154</v>
      </c>
      <c r="C2661" s="1">
        <f>SUM(C2659:C2660)</f>
        <v>9921308372.3199997</v>
      </c>
      <c r="E2661" s="1">
        <v>-6.6</v>
      </c>
      <c r="F2661" s="1" t="s">
        <v>170</v>
      </c>
    </row>
    <row r="2662" spans="1:11" x14ac:dyDescent="0.2">
      <c r="B2662" s="1" t="s">
        <v>155</v>
      </c>
      <c r="C2662" s="1">
        <v>9921308372.3199997</v>
      </c>
      <c r="E2662" s="1">
        <v>-55974581.170000002</v>
      </c>
      <c r="F2662" s="1" t="s">
        <v>133</v>
      </c>
    </row>
    <row r="2663" spans="1:11" x14ac:dyDescent="0.2">
      <c r="C2663" s="1">
        <f>C2661-C2662</f>
        <v>0</v>
      </c>
      <c r="D2663" s="1" t="s">
        <v>194</v>
      </c>
      <c r="E2663" s="1">
        <v>-11054918.189999999</v>
      </c>
      <c r="F2663" s="1" t="s">
        <v>169</v>
      </c>
    </row>
    <row r="2664" spans="1:11" x14ac:dyDescent="0.2">
      <c r="E2664" s="1">
        <v>-1990537.5</v>
      </c>
      <c r="F2664" s="1" t="s">
        <v>192</v>
      </c>
    </row>
    <row r="2665" spans="1:11" x14ac:dyDescent="0.2">
      <c r="E2665" s="1">
        <f>SUM(E2660:E2664)</f>
        <v>2566559891.54</v>
      </c>
      <c r="G2665" s="1">
        <v>0</v>
      </c>
    </row>
    <row r="2666" spans="1:11" x14ac:dyDescent="0.2">
      <c r="E2666" s="1">
        <v>2566559891.54</v>
      </c>
      <c r="F2666" s="1" t="s">
        <v>161</v>
      </c>
    </row>
    <row r="2667" spans="1:11" x14ac:dyDescent="0.2">
      <c r="E2667" s="1">
        <f>E2665-E2666</f>
        <v>0</v>
      </c>
      <c r="F2667" s="1" t="s">
        <v>6</v>
      </c>
    </row>
    <row r="2668" spans="1:11" x14ac:dyDescent="0.2">
      <c r="E2668" s="1">
        <v>0</v>
      </c>
      <c r="F2668" s="1" t="s">
        <v>195</v>
      </c>
    </row>
    <row r="2669" spans="1:11" x14ac:dyDescent="0.2">
      <c r="E2669" s="1">
        <v>0</v>
      </c>
      <c r="F2669" s="1" t="s">
        <v>6</v>
      </c>
    </row>
    <row r="2671" spans="1:11" s="20" customFormat="1" x14ac:dyDescent="0.2">
      <c r="A2671" s="21"/>
      <c r="B2671" s="63">
        <v>40980</v>
      </c>
      <c r="C2671" s="21" t="s">
        <v>4</v>
      </c>
      <c r="D2671" s="21" t="s">
        <v>5</v>
      </c>
      <c r="E2671" s="21" t="s">
        <v>6</v>
      </c>
      <c r="F2671" s="21"/>
      <c r="G2671" s="21"/>
      <c r="H2671" s="103"/>
      <c r="I2671" s="64"/>
      <c r="J2671" s="21"/>
      <c r="K2671" s="21"/>
    </row>
    <row r="2672" spans="1:11" x14ac:dyDescent="0.2">
      <c r="B2672" s="1" t="s">
        <v>0</v>
      </c>
      <c r="C2672" s="1">
        <v>2639178515.3099999</v>
      </c>
      <c r="D2672" s="1">
        <v>2639178515.3099999</v>
      </c>
      <c r="E2672" s="1">
        <f>C2672-D2672</f>
        <v>0</v>
      </c>
    </row>
    <row r="2673" spans="2:7" ht="15" x14ac:dyDescent="0.3">
      <c r="B2673" s="1" t="s">
        <v>1</v>
      </c>
      <c r="C2673" s="57">
        <v>273189418.36000001</v>
      </c>
      <c r="D2673" s="57">
        <v>273189418.36000001</v>
      </c>
      <c r="E2673" s="1">
        <f>C2673-D2673</f>
        <v>0</v>
      </c>
    </row>
    <row r="2674" spans="2:7" ht="15" x14ac:dyDescent="0.3">
      <c r="B2674" s="1" t="s">
        <v>2</v>
      </c>
      <c r="C2674" s="57">
        <v>2313161095.2199998</v>
      </c>
      <c r="D2674" s="57">
        <v>2313161095.2199998</v>
      </c>
      <c r="E2674" s="1">
        <f>C2674-D2674</f>
        <v>0</v>
      </c>
    </row>
    <row r="2675" spans="2:7" ht="15" x14ac:dyDescent="0.3">
      <c r="B2675" s="1" t="s">
        <v>3</v>
      </c>
      <c r="C2675" s="57">
        <v>4071180.46</v>
      </c>
      <c r="D2675" s="57">
        <v>4071180.46</v>
      </c>
      <c r="E2675" s="1">
        <f>C2675-D2675</f>
        <v>0</v>
      </c>
    </row>
    <row r="2677" spans="2:7" x14ac:dyDescent="0.2">
      <c r="B2677" s="1" t="s">
        <v>152</v>
      </c>
      <c r="C2677" s="1">
        <f>C2672</f>
        <v>2639178515.3099999</v>
      </c>
    </row>
    <row r="2678" spans="2:7" x14ac:dyDescent="0.2">
      <c r="B2678" s="1" t="s">
        <v>153</v>
      </c>
      <c r="C2678" s="1">
        <v>7285728437.3199997</v>
      </c>
      <c r="E2678" s="1">
        <f>C2672</f>
        <v>2639178515.3099999</v>
      </c>
      <c r="F2678" s="1" t="s">
        <v>0</v>
      </c>
    </row>
    <row r="2679" spans="2:7" x14ac:dyDescent="0.2">
      <c r="B2679" s="1" t="s">
        <v>154</v>
      </c>
      <c r="C2679" s="1">
        <f>SUM(C2677:C2678)</f>
        <v>9924906952.6299992</v>
      </c>
      <c r="E2679" s="1">
        <v>-6.6</v>
      </c>
      <c r="F2679" s="1" t="s">
        <v>170</v>
      </c>
    </row>
    <row r="2680" spans="2:7" x14ac:dyDescent="0.2">
      <c r="B2680" s="1" t="s">
        <v>155</v>
      </c>
      <c r="C2680" s="1">
        <v>9924906952.6299992</v>
      </c>
      <c r="E2680" s="1">
        <v>-55974581.170000002</v>
      </c>
      <c r="F2680" s="1" t="s">
        <v>133</v>
      </c>
    </row>
    <row r="2681" spans="2:7" x14ac:dyDescent="0.2">
      <c r="C2681" s="1">
        <f>C2679-C2680</f>
        <v>0</v>
      </c>
      <c r="D2681" s="1" t="s">
        <v>194</v>
      </c>
      <c r="E2681" s="1">
        <v>-11054918.189999999</v>
      </c>
      <c r="F2681" s="1" t="s">
        <v>169</v>
      </c>
    </row>
    <row r="2682" spans="2:7" x14ac:dyDescent="0.2">
      <c r="E2682" s="1">
        <v>-1990537.5</v>
      </c>
      <c r="F2682" s="1" t="s">
        <v>192</v>
      </c>
    </row>
    <row r="2683" spans="2:7" x14ac:dyDescent="0.2">
      <c r="E2683" s="1">
        <f>SUM(E2678:E2682)</f>
        <v>2570158471.8499999</v>
      </c>
      <c r="G2683" s="1">
        <v>0</v>
      </c>
    </row>
    <row r="2684" spans="2:7" x14ac:dyDescent="0.2">
      <c r="E2684" s="1">
        <v>2570158471.8499999</v>
      </c>
      <c r="F2684" s="1" t="s">
        <v>161</v>
      </c>
    </row>
    <row r="2685" spans="2:7" x14ac:dyDescent="0.2">
      <c r="E2685" s="1">
        <f>E2683-E2684</f>
        <v>0</v>
      </c>
      <c r="F2685" s="1" t="s">
        <v>6</v>
      </c>
    </row>
    <row r="2686" spans="2:7" x14ac:dyDescent="0.2">
      <c r="E2686" s="1">
        <v>0</v>
      </c>
      <c r="F2686" s="1" t="s">
        <v>195</v>
      </c>
    </row>
    <row r="2687" spans="2:7" x14ac:dyDescent="0.2">
      <c r="E2687" s="1">
        <v>0</v>
      </c>
      <c r="F2687" s="1" t="s">
        <v>6</v>
      </c>
    </row>
    <row r="2689" spans="1:11" s="20" customFormat="1" x14ac:dyDescent="0.2">
      <c r="A2689" s="21"/>
      <c r="B2689" s="63">
        <v>40983</v>
      </c>
      <c r="C2689" s="21" t="s">
        <v>4</v>
      </c>
      <c r="D2689" s="21" t="s">
        <v>5</v>
      </c>
      <c r="E2689" s="21" t="s">
        <v>6</v>
      </c>
      <c r="F2689" s="21"/>
      <c r="G2689" s="21"/>
      <c r="H2689" s="103"/>
      <c r="I2689" s="64"/>
      <c r="J2689" s="21"/>
      <c r="K2689" s="21"/>
    </row>
    <row r="2690" spans="1:11" x14ac:dyDescent="0.2">
      <c r="B2690" s="1" t="s">
        <v>0</v>
      </c>
      <c r="C2690" s="1">
        <v>572953036.27999997</v>
      </c>
      <c r="D2690" s="1">
        <v>572953036.27999997</v>
      </c>
      <c r="E2690" s="1">
        <f>C2690-D2690</f>
        <v>0</v>
      </c>
    </row>
    <row r="2691" spans="1:11" ht="15" x14ac:dyDescent="0.3">
      <c r="B2691" s="1" t="s">
        <v>1</v>
      </c>
      <c r="C2691" s="57">
        <v>264889212.53</v>
      </c>
      <c r="D2691" s="57">
        <v>264889212.53</v>
      </c>
      <c r="E2691" s="1">
        <f>C2691-D2691</f>
        <v>0</v>
      </c>
    </row>
    <row r="2692" spans="1:11" ht="15" x14ac:dyDescent="0.3">
      <c r="B2692" s="1" t="s">
        <v>2</v>
      </c>
      <c r="C2692" s="57">
        <v>259635381.38999999</v>
      </c>
      <c r="D2692" s="57">
        <v>259635381.38999999</v>
      </c>
      <c r="E2692" s="1">
        <f>C2692-D2692</f>
        <v>0</v>
      </c>
    </row>
    <row r="2693" spans="1:11" ht="15" x14ac:dyDescent="0.3">
      <c r="B2693" s="1" t="s">
        <v>3</v>
      </c>
      <c r="C2693" s="57">
        <v>5656837.3200000003</v>
      </c>
      <c r="D2693" s="57">
        <v>5656837.3200000003</v>
      </c>
      <c r="E2693" s="1">
        <f>C2693-D2693</f>
        <v>0</v>
      </c>
    </row>
    <row r="2695" spans="1:11" x14ac:dyDescent="0.2">
      <c r="B2695" s="1" t="s">
        <v>152</v>
      </c>
      <c r="C2695" s="1">
        <f>C2690</f>
        <v>572953036.27999997</v>
      </c>
    </row>
    <row r="2696" spans="1:11" x14ac:dyDescent="0.2">
      <c r="B2696" s="1" t="s">
        <v>153</v>
      </c>
      <c r="C2696" s="1">
        <v>7285728437.3199997</v>
      </c>
      <c r="E2696" s="1">
        <f>C2690</f>
        <v>572953036.27999997</v>
      </c>
      <c r="F2696" s="1" t="s">
        <v>0</v>
      </c>
    </row>
    <row r="2697" spans="1:11" x14ac:dyDescent="0.2">
      <c r="B2697" s="1" t="s">
        <v>154</v>
      </c>
      <c r="C2697" s="1">
        <f>SUM(C2695:C2696)</f>
        <v>7858681473.5999994</v>
      </c>
      <c r="E2697" s="1">
        <v>-6.6</v>
      </c>
      <c r="F2697" s="1" t="s">
        <v>170</v>
      </c>
    </row>
    <row r="2698" spans="1:11" x14ac:dyDescent="0.2">
      <c r="B2698" s="1" t="s">
        <v>155</v>
      </c>
      <c r="C2698" s="1">
        <v>7858681473.6000004</v>
      </c>
      <c r="E2698" s="1">
        <v>-28446188.449999999</v>
      </c>
      <c r="F2698" s="1" t="s">
        <v>133</v>
      </c>
    </row>
    <row r="2699" spans="1:11" x14ac:dyDescent="0.2">
      <c r="C2699" s="1">
        <f>C2697-C2698</f>
        <v>0</v>
      </c>
      <c r="D2699" s="1" t="s">
        <v>194</v>
      </c>
      <c r="E2699" s="1">
        <v>-11054918.189999999</v>
      </c>
      <c r="F2699" s="1" t="s">
        <v>169</v>
      </c>
    </row>
    <row r="2700" spans="1:11" x14ac:dyDescent="0.2">
      <c r="E2700" s="1">
        <v>-1990537.5</v>
      </c>
      <c r="F2700" s="1" t="s">
        <v>192</v>
      </c>
    </row>
    <row r="2701" spans="1:11" x14ac:dyDescent="0.2">
      <c r="E2701" s="1">
        <f>SUM(E2696:E2700)</f>
        <v>531461385.5399999</v>
      </c>
      <c r="G2701" s="1">
        <v>0</v>
      </c>
    </row>
    <row r="2702" spans="1:11" x14ac:dyDescent="0.2">
      <c r="E2702" s="1">
        <v>531461385.54000002</v>
      </c>
      <c r="F2702" s="1" t="s">
        <v>161</v>
      </c>
    </row>
    <row r="2703" spans="1:11" x14ac:dyDescent="0.2">
      <c r="E2703" s="1">
        <f>E2701-E2702</f>
        <v>0</v>
      </c>
      <c r="F2703" s="1" t="s">
        <v>6</v>
      </c>
    </row>
    <row r="2704" spans="1:11" x14ac:dyDescent="0.2">
      <c r="E2704" s="1">
        <v>0</v>
      </c>
      <c r="F2704" s="1" t="s">
        <v>195</v>
      </c>
    </row>
    <row r="2705" spans="1:11" x14ac:dyDescent="0.2">
      <c r="E2705" s="1">
        <v>0</v>
      </c>
      <c r="F2705" s="1" t="s">
        <v>6</v>
      </c>
    </row>
    <row r="2708" spans="1:11" s="20" customFormat="1" x14ac:dyDescent="0.2">
      <c r="A2708" s="21"/>
      <c r="B2708" s="63">
        <v>40988</v>
      </c>
      <c r="C2708" s="21" t="s">
        <v>4</v>
      </c>
      <c r="D2708" s="21" t="s">
        <v>5</v>
      </c>
      <c r="E2708" s="21" t="s">
        <v>6</v>
      </c>
      <c r="F2708" s="21"/>
      <c r="G2708" s="21"/>
      <c r="H2708" s="103"/>
      <c r="I2708" s="64"/>
      <c r="J2708" s="21"/>
      <c r="K2708" s="21"/>
    </row>
    <row r="2709" spans="1:11" x14ac:dyDescent="0.2">
      <c r="B2709" s="1" t="s">
        <v>0</v>
      </c>
      <c r="C2709" s="1">
        <v>571795342.42999995</v>
      </c>
      <c r="D2709" s="1">
        <v>571795342.42999995</v>
      </c>
      <c r="E2709" s="1">
        <f>C2709-D2709</f>
        <v>0</v>
      </c>
    </row>
    <row r="2710" spans="1:11" ht="15" x14ac:dyDescent="0.3">
      <c r="B2710" s="1" t="s">
        <v>1</v>
      </c>
      <c r="C2710" s="57">
        <v>264598024.83000001</v>
      </c>
      <c r="D2710" s="57">
        <v>264598024.83000001</v>
      </c>
      <c r="E2710" s="1">
        <f>C2710-D2710</f>
        <v>0</v>
      </c>
    </row>
    <row r="2711" spans="1:11" ht="15" x14ac:dyDescent="0.3">
      <c r="B2711" s="1" t="s">
        <v>2</v>
      </c>
      <c r="C2711" s="57">
        <v>255542335.13</v>
      </c>
      <c r="D2711" s="57">
        <v>255542335.13</v>
      </c>
      <c r="E2711" s="1">
        <f>C2711-D2711</f>
        <v>0</v>
      </c>
    </row>
    <row r="2712" spans="1:11" ht="15" x14ac:dyDescent="0.3">
      <c r="B2712" s="1" t="s">
        <v>3</v>
      </c>
      <c r="C2712" s="57">
        <v>6650776.5199999996</v>
      </c>
      <c r="D2712" s="57">
        <v>6650776.5199999996</v>
      </c>
      <c r="E2712" s="1">
        <f>C2712-D2712</f>
        <v>0</v>
      </c>
    </row>
    <row r="2714" spans="1:11" x14ac:dyDescent="0.2">
      <c r="B2714" s="1" t="s">
        <v>152</v>
      </c>
      <c r="C2714" s="1">
        <f>C2709</f>
        <v>571795342.42999995</v>
      </c>
    </row>
    <row r="2715" spans="1:11" x14ac:dyDescent="0.2">
      <c r="B2715" s="1" t="s">
        <v>153</v>
      </c>
      <c r="C2715" s="1">
        <v>7285728437.3199997</v>
      </c>
      <c r="E2715" s="1">
        <f>C2709</f>
        <v>571795342.42999995</v>
      </c>
      <c r="F2715" s="1" t="s">
        <v>0</v>
      </c>
    </row>
    <row r="2716" spans="1:11" x14ac:dyDescent="0.2">
      <c r="B2716" s="1" t="s">
        <v>154</v>
      </c>
      <c r="C2716" s="1">
        <f>SUM(C2714:C2715)</f>
        <v>7857523779.75</v>
      </c>
      <c r="E2716" s="1">
        <v>-6.6</v>
      </c>
      <c r="F2716" s="1" t="s">
        <v>170</v>
      </c>
    </row>
    <row r="2717" spans="1:11" x14ac:dyDescent="0.2">
      <c r="B2717" s="1" t="s">
        <v>155</v>
      </c>
      <c r="C2717" s="1">
        <v>7857523779.75</v>
      </c>
      <c r="E2717" s="1">
        <v>-28446188.449999999</v>
      </c>
      <c r="F2717" s="1" t="s">
        <v>133</v>
      </c>
    </row>
    <row r="2718" spans="1:11" x14ac:dyDescent="0.2">
      <c r="C2718" s="1">
        <f>C2716-C2717</f>
        <v>0</v>
      </c>
      <c r="D2718" s="1" t="s">
        <v>194</v>
      </c>
      <c r="E2718" s="1">
        <v>-11054918.189999999</v>
      </c>
      <c r="F2718" s="1" t="s">
        <v>169</v>
      </c>
    </row>
    <row r="2719" spans="1:11" x14ac:dyDescent="0.2">
      <c r="E2719" s="1">
        <v>0</v>
      </c>
      <c r="F2719" s="1" t="s">
        <v>192</v>
      </c>
    </row>
    <row r="2720" spans="1:11" x14ac:dyDescent="0.2">
      <c r="E2720" s="1">
        <f>SUM(E2715:E2719)</f>
        <v>532294229.18999988</v>
      </c>
      <c r="G2720" s="1">
        <v>0</v>
      </c>
    </row>
    <row r="2721" spans="1:11" x14ac:dyDescent="0.2">
      <c r="E2721" s="1">
        <v>532294229.19</v>
      </c>
      <c r="F2721" s="1" t="s">
        <v>161</v>
      </c>
    </row>
    <row r="2722" spans="1:11" x14ac:dyDescent="0.2">
      <c r="E2722" s="1">
        <f>E2720-E2721</f>
        <v>0</v>
      </c>
      <c r="F2722" s="1" t="s">
        <v>6</v>
      </c>
    </row>
    <row r="2723" spans="1:11" x14ac:dyDescent="0.2">
      <c r="E2723" s="1">
        <v>0</v>
      </c>
      <c r="F2723" s="1" t="s">
        <v>195</v>
      </c>
    </row>
    <row r="2724" spans="1:11" x14ac:dyDescent="0.2">
      <c r="E2724" s="1">
        <v>0</v>
      </c>
      <c r="F2724" s="1" t="s">
        <v>6</v>
      </c>
    </row>
    <row r="2726" spans="1:11" s="20" customFormat="1" x14ac:dyDescent="0.2">
      <c r="A2726" s="21"/>
      <c r="B2726" s="63">
        <v>40994</v>
      </c>
      <c r="C2726" s="21" t="s">
        <v>4</v>
      </c>
      <c r="D2726" s="21" t="s">
        <v>5</v>
      </c>
      <c r="E2726" s="21" t="s">
        <v>6</v>
      </c>
      <c r="F2726" s="21"/>
      <c r="G2726" s="21"/>
      <c r="H2726" s="103"/>
      <c r="I2726" s="64"/>
      <c r="J2726" s="21"/>
      <c r="K2726" s="21"/>
    </row>
    <row r="2727" spans="1:11" x14ac:dyDescent="0.2">
      <c r="B2727" s="1" t="s">
        <v>0</v>
      </c>
      <c r="C2727" s="1">
        <v>618982224.21000004</v>
      </c>
      <c r="D2727" s="1">
        <v>618982224.21000004</v>
      </c>
      <c r="E2727" s="1">
        <f>C2727-D2727</f>
        <v>0</v>
      </c>
    </row>
    <row r="2728" spans="1:11" ht="15" x14ac:dyDescent="0.3">
      <c r="B2728" s="1" t="s">
        <v>1</v>
      </c>
      <c r="C2728" s="57">
        <v>261793805.21000001</v>
      </c>
      <c r="D2728" s="57">
        <v>261793805.21000001</v>
      </c>
      <c r="E2728" s="1">
        <f>C2728-D2728</f>
        <v>0</v>
      </c>
    </row>
    <row r="2729" spans="1:11" ht="15" x14ac:dyDescent="0.3">
      <c r="B2729" s="1" t="s">
        <v>2</v>
      </c>
      <c r="C2729" s="57">
        <v>298728234.98000002</v>
      </c>
      <c r="D2729" s="57">
        <v>298728234.98000002</v>
      </c>
      <c r="E2729" s="1">
        <f>C2729-D2729</f>
        <v>0</v>
      </c>
    </row>
    <row r="2730" spans="1:11" ht="15" x14ac:dyDescent="0.3">
      <c r="B2730" s="1" t="s">
        <v>3</v>
      </c>
      <c r="C2730" s="57">
        <v>8309346.9000000004</v>
      </c>
      <c r="D2730" s="57">
        <v>8309346.9000000004</v>
      </c>
      <c r="E2730" s="1">
        <f>C2730-D2730</f>
        <v>0</v>
      </c>
    </row>
    <row r="2732" spans="1:11" x14ac:dyDescent="0.2">
      <c r="B2732" s="1" t="s">
        <v>152</v>
      </c>
      <c r="C2732" s="1">
        <f>C2727</f>
        <v>618982224.21000004</v>
      </c>
    </row>
    <row r="2733" spans="1:11" x14ac:dyDescent="0.2">
      <c r="B2733" s="1" t="s">
        <v>153</v>
      </c>
      <c r="C2733" s="1">
        <v>7285728437.3199997</v>
      </c>
      <c r="E2733" s="1">
        <f>C2727</f>
        <v>618982224.21000004</v>
      </c>
      <c r="F2733" s="1" t="s">
        <v>0</v>
      </c>
    </row>
    <row r="2734" spans="1:11" x14ac:dyDescent="0.2">
      <c r="B2734" s="1" t="s">
        <v>154</v>
      </c>
      <c r="C2734" s="1">
        <f>SUM(C2732:C2733)</f>
        <v>7904710661.5299997</v>
      </c>
      <c r="E2734" s="1">
        <v>-6.6</v>
      </c>
      <c r="F2734" s="1" t="s">
        <v>170</v>
      </c>
    </row>
    <row r="2735" spans="1:11" x14ac:dyDescent="0.2">
      <c r="B2735" s="1" t="s">
        <v>155</v>
      </c>
      <c r="C2735" s="1">
        <v>7904710661.5299997</v>
      </c>
      <c r="E2735" s="1">
        <v>-57967857.640000001</v>
      </c>
      <c r="F2735" s="1" t="s">
        <v>133</v>
      </c>
    </row>
    <row r="2736" spans="1:11" x14ac:dyDescent="0.2">
      <c r="C2736" s="1">
        <f>C2734-C2735</f>
        <v>0</v>
      </c>
      <c r="D2736" s="1" t="s">
        <v>194</v>
      </c>
      <c r="E2736" s="1">
        <v>-11054918.189999999</v>
      </c>
      <c r="F2736" s="1" t="s">
        <v>169</v>
      </c>
    </row>
    <row r="2737" spans="1:11" x14ac:dyDescent="0.2">
      <c r="E2737" s="1">
        <v>0</v>
      </c>
      <c r="F2737" s="1" t="s">
        <v>192</v>
      </c>
    </row>
    <row r="2738" spans="1:11" x14ac:dyDescent="0.2">
      <c r="E2738" s="1">
        <f>SUM(E2733:E2737)</f>
        <v>549959441.77999997</v>
      </c>
      <c r="G2738" s="1">
        <v>0</v>
      </c>
    </row>
    <row r="2739" spans="1:11" x14ac:dyDescent="0.2">
      <c r="E2739" s="1">
        <v>549959441.77999997</v>
      </c>
      <c r="F2739" s="1" t="s">
        <v>161</v>
      </c>
    </row>
    <row r="2740" spans="1:11" x14ac:dyDescent="0.2">
      <c r="E2740" s="1">
        <f>E2738-E2739</f>
        <v>0</v>
      </c>
      <c r="F2740" s="1" t="s">
        <v>6</v>
      </c>
    </row>
    <row r="2741" spans="1:11" x14ac:dyDescent="0.2">
      <c r="E2741" s="1">
        <v>0</v>
      </c>
      <c r="F2741" s="1" t="s">
        <v>195</v>
      </c>
    </row>
    <row r="2742" spans="1:11" x14ac:dyDescent="0.2">
      <c r="E2742" s="1">
        <v>0</v>
      </c>
      <c r="F2742" s="1" t="s">
        <v>6</v>
      </c>
    </row>
    <row r="2744" spans="1:11" s="20" customFormat="1" x14ac:dyDescent="0.2">
      <c r="A2744" s="21"/>
      <c r="B2744" s="63">
        <v>40998</v>
      </c>
      <c r="C2744" s="21" t="s">
        <v>4</v>
      </c>
      <c r="D2744" s="21" t="s">
        <v>5</v>
      </c>
      <c r="E2744" s="21" t="s">
        <v>6</v>
      </c>
      <c r="F2744" s="21"/>
      <c r="G2744" s="21"/>
      <c r="H2744" s="103"/>
      <c r="I2744" s="64"/>
      <c r="J2744" s="21"/>
      <c r="K2744" s="21"/>
    </row>
    <row r="2745" spans="1:11" x14ac:dyDescent="0.2">
      <c r="B2745" s="1" t="s">
        <v>0</v>
      </c>
      <c r="C2745" s="1">
        <v>707606119.65999997</v>
      </c>
      <c r="D2745" s="1">
        <v>707606119.65999997</v>
      </c>
      <c r="E2745" s="1">
        <f>C2745-D2745</f>
        <v>0</v>
      </c>
    </row>
    <row r="2746" spans="1:11" ht="15" x14ac:dyDescent="0.3">
      <c r="B2746" s="1" t="s">
        <v>1</v>
      </c>
      <c r="C2746" s="57">
        <v>258168719.13</v>
      </c>
      <c r="D2746" s="57">
        <v>258168719.13</v>
      </c>
      <c r="E2746" s="1">
        <f>C2746-D2746</f>
        <v>0</v>
      </c>
    </row>
    <row r="2747" spans="1:11" ht="15" x14ac:dyDescent="0.3">
      <c r="B2747" s="1" t="s">
        <v>2</v>
      </c>
      <c r="C2747" s="57">
        <v>304296615.75</v>
      </c>
      <c r="D2747" s="57">
        <v>304296615.75</v>
      </c>
      <c r="E2747" s="1">
        <f>C2747-D2747</f>
        <v>0</v>
      </c>
    </row>
    <row r="2748" spans="1:11" ht="15" x14ac:dyDescent="0.3">
      <c r="B2748" s="1" t="s">
        <v>3</v>
      </c>
      <c r="C2748" s="57">
        <v>3658587.82</v>
      </c>
      <c r="D2748" s="57">
        <v>3658587.82</v>
      </c>
      <c r="E2748" s="1">
        <f>C2748-D2748</f>
        <v>0</v>
      </c>
    </row>
    <row r="2750" spans="1:11" x14ac:dyDescent="0.2">
      <c r="B2750" s="1" t="s">
        <v>152</v>
      </c>
      <c r="C2750" s="1">
        <f>C2745</f>
        <v>707606119.65999997</v>
      </c>
    </row>
    <row r="2751" spans="1:11" x14ac:dyDescent="0.2">
      <c r="B2751" s="1" t="s">
        <v>153</v>
      </c>
      <c r="C2751" s="1">
        <v>7285728437.3199997</v>
      </c>
      <c r="E2751" s="1">
        <f>C2745</f>
        <v>707606119.65999997</v>
      </c>
      <c r="F2751" s="1" t="s">
        <v>0</v>
      </c>
    </row>
    <row r="2752" spans="1:11" x14ac:dyDescent="0.2">
      <c r="B2752" s="1" t="s">
        <v>154</v>
      </c>
      <c r="C2752" s="1">
        <f>SUM(C2750:C2751)</f>
        <v>7993334556.9799995</v>
      </c>
      <c r="E2752" s="1">
        <v>-6.6</v>
      </c>
      <c r="F2752" s="1" t="s">
        <v>170</v>
      </c>
    </row>
    <row r="2753" spans="1:11" x14ac:dyDescent="0.2">
      <c r="B2753" s="1" t="s">
        <v>155</v>
      </c>
      <c r="C2753" s="1">
        <v>7993334556.9799995</v>
      </c>
      <c r="E2753" s="1">
        <v>-57967857.640000001</v>
      </c>
      <c r="F2753" s="1" t="s">
        <v>133</v>
      </c>
    </row>
    <row r="2754" spans="1:11" x14ac:dyDescent="0.2">
      <c r="C2754" s="1">
        <f>C2752-C2753</f>
        <v>0</v>
      </c>
      <c r="D2754" s="1" t="s">
        <v>194</v>
      </c>
      <c r="E2754" s="1">
        <v>-11054918.189999999</v>
      </c>
      <c r="F2754" s="1" t="s">
        <v>169</v>
      </c>
    </row>
    <row r="2755" spans="1:11" x14ac:dyDescent="0.2">
      <c r="E2755" s="1">
        <v>0</v>
      </c>
      <c r="F2755" s="1" t="s">
        <v>192</v>
      </c>
    </row>
    <row r="2756" spans="1:11" x14ac:dyDescent="0.2">
      <c r="E2756" s="1">
        <f>SUM(E2751:E2755)</f>
        <v>638583337.2299999</v>
      </c>
      <c r="G2756" s="1">
        <v>0</v>
      </c>
    </row>
    <row r="2757" spans="1:11" x14ac:dyDescent="0.2">
      <c r="E2757" s="1">
        <v>638583337.23000002</v>
      </c>
      <c r="F2757" s="1" t="s">
        <v>161</v>
      </c>
    </row>
    <row r="2758" spans="1:11" x14ac:dyDescent="0.2">
      <c r="E2758" s="1">
        <f>E2756-E2757</f>
        <v>0</v>
      </c>
      <c r="F2758" s="1" t="s">
        <v>6</v>
      </c>
    </row>
    <row r="2759" spans="1:11" x14ac:dyDescent="0.2">
      <c r="E2759" s="1">
        <v>0</v>
      </c>
      <c r="F2759" s="1" t="s">
        <v>195</v>
      </c>
    </row>
    <row r="2760" spans="1:11" x14ac:dyDescent="0.2">
      <c r="E2760" s="1">
        <v>0</v>
      </c>
      <c r="F2760" s="1" t="s">
        <v>6</v>
      </c>
    </row>
    <row r="2762" spans="1:11" s="20" customFormat="1" x14ac:dyDescent="0.2">
      <c r="A2762" s="21"/>
      <c r="B2762" s="63">
        <v>41008</v>
      </c>
      <c r="C2762" s="21" t="s">
        <v>4</v>
      </c>
      <c r="D2762" s="21" t="s">
        <v>5</v>
      </c>
      <c r="E2762" s="21" t="s">
        <v>6</v>
      </c>
      <c r="F2762" s="21"/>
      <c r="G2762" s="21"/>
      <c r="H2762" s="103"/>
      <c r="I2762" s="64"/>
      <c r="J2762" s="21"/>
      <c r="K2762" s="21"/>
    </row>
    <row r="2763" spans="1:11" x14ac:dyDescent="0.2">
      <c r="B2763" s="1" t="s">
        <v>0</v>
      </c>
      <c r="C2763" s="1">
        <v>2649981741.9499998</v>
      </c>
      <c r="D2763" s="1">
        <v>2649981741.9499998</v>
      </c>
      <c r="E2763" s="1">
        <f>C2763-D2763</f>
        <v>0</v>
      </c>
    </row>
    <row r="2764" spans="1:11" ht="15" x14ac:dyDescent="0.3">
      <c r="B2764" s="1" t="s">
        <v>1</v>
      </c>
      <c r="C2764" s="57">
        <v>288875783.63</v>
      </c>
      <c r="D2764" s="57">
        <v>288875783.63</v>
      </c>
      <c r="E2764" s="1">
        <f>C2764-D2764</f>
        <v>0</v>
      </c>
    </row>
    <row r="2765" spans="1:11" ht="15" x14ac:dyDescent="0.3">
      <c r="B2765" s="1" t="s">
        <v>2</v>
      </c>
      <c r="C2765" s="57">
        <v>2217103836.7399998</v>
      </c>
      <c r="D2765" s="57">
        <v>2217103836.7399998</v>
      </c>
      <c r="E2765" s="1">
        <f>C2765-D2765</f>
        <v>0</v>
      </c>
    </row>
    <row r="2766" spans="1:11" ht="15" x14ac:dyDescent="0.3">
      <c r="B2766" s="1" t="s">
        <v>3</v>
      </c>
      <c r="C2766" s="57">
        <v>64464582.130000003</v>
      </c>
      <c r="D2766" s="57">
        <v>64464582.130000003</v>
      </c>
      <c r="E2766" s="1">
        <f>C2766-D2766</f>
        <v>0</v>
      </c>
    </row>
    <row r="2768" spans="1:11" x14ac:dyDescent="0.2">
      <c r="B2768" s="1" t="s">
        <v>152</v>
      </c>
      <c r="C2768" s="1">
        <f>C2763</f>
        <v>2649981741.9499998</v>
      </c>
    </row>
    <row r="2769" spans="1:11" x14ac:dyDescent="0.2">
      <c r="B2769" s="1" t="s">
        <v>153</v>
      </c>
      <c r="C2769" s="1">
        <v>7289672636.3299999</v>
      </c>
      <c r="E2769" s="1">
        <f>C2763</f>
        <v>2649981741.9499998</v>
      </c>
      <c r="F2769" s="1" t="s">
        <v>0</v>
      </c>
    </row>
    <row r="2770" spans="1:11" x14ac:dyDescent="0.2">
      <c r="B2770" s="1" t="s">
        <v>154</v>
      </c>
      <c r="C2770" s="1">
        <f>SUM(C2768:C2769)</f>
        <v>9939654378.2799988</v>
      </c>
      <c r="E2770" s="1">
        <v>-6.6</v>
      </c>
      <c r="F2770" s="1" t="s">
        <v>170</v>
      </c>
    </row>
    <row r="2771" spans="1:11" x14ac:dyDescent="0.2">
      <c r="B2771" s="1" t="s">
        <v>155</v>
      </c>
      <c r="C2771" s="1">
        <v>9939653954.6000004</v>
      </c>
      <c r="E2771" s="1">
        <v>-57967857.640000001</v>
      </c>
      <c r="F2771" s="1" t="s">
        <v>133</v>
      </c>
    </row>
    <row r="2772" spans="1:11" x14ac:dyDescent="0.2">
      <c r="C2772" s="1">
        <f>C2770-C2771</f>
        <v>423.67999839782715</v>
      </c>
      <c r="D2772" s="1" t="s">
        <v>194</v>
      </c>
      <c r="E2772" s="1">
        <v>-11054918.189999999</v>
      </c>
      <c r="F2772" s="1" t="s">
        <v>169</v>
      </c>
    </row>
    <row r="2773" spans="1:11" x14ac:dyDescent="0.2">
      <c r="E2773" s="1">
        <v>0</v>
      </c>
      <c r="F2773" s="1" t="s">
        <v>192</v>
      </c>
    </row>
    <row r="2774" spans="1:11" x14ac:dyDescent="0.2">
      <c r="E2774" s="1">
        <f>SUM(E2769:E2773)</f>
        <v>2580958959.52</v>
      </c>
      <c r="G2774" s="1">
        <v>0</v>
      </c>
    </row>
    <row r="2775" spans="1:11" x14ac:dyDescent="0.2">
      <c r="E2775" s="1">
        <v>2580535.84</v>
      </c>
      <c r="F2775" s="1" t="s">
        <v>161</v>
      </c>
    </row>
    <row r="2776" spans="1:11" x14ac:dyDescent="0.2">
      <c r="E2776" s="1">
        <f>E2774-E2775</f>
        <v>2578378423.6799998</v>
      </c>
      <c r="F2776" s="1" t="s">
        <v>6</v>
      </c>
    </row>
    <row r="2777" spans="1:11" x14ac:dyDescent="0.2">
      <c r="E2777" s="1">
        <v>0</v>
      </c>
      <c r="F2777" s="1" t="s">
        <v>195</v>
      </c>
    </row>
    <row r="2778" spans="1:11" x14ac:dyDescent="0.2">
      <c r="E2778" s="1">
        <v>0</v>
      </c>
      <c r="F2778" s="1" t="s">
        <v>6</v>
      </c>
    </row>
    <row r="2780" spans="1:11" s="20" customFormat="1" x14ac:dyDescent="0.2">
      <c r="A2780" s="21"/>
      <c r="B2780" s="63">
        <v>41011</v>
      </c>
      <c r="C2780" s="21" t="s">
        <v>4</v>
      </c>
      <c r="D2780" s="21" t="s">
        <v>5</v>
      </c>
      <c r="E2780" s="21" t="s">
        <v>6</v>
      </c>
      <c r="F2780" s="21"/>
      <c r="G2780" s="21"/>
      <c r="H2780" s="103"/>
      <c r="I2780" s="64"/>
      <c r="J2780" s="21"/>
      <c r="K2780" s="21"/>
    </row>
    <row r="2781" spans="1:11" x14ac:dyDescent="0.2">
      <c r="B2781" s="1" t="s">
        <v>0</v>
      </c>
      <c r="C2781" s="1">
        <v>2666129599.1399999</v>
      </c>
      <c r="D2781" s="1">
        <v>2666129599.1399999</v>
      </c>
      <c r="E2781" s="1">
        <f>C2781-D2781</f>
        <v>0</v>
      </c>
    </row>
    <row r="2782" spans="1:11" ht="15" x14ac:dyDescent="0.3">
      <c r="B2782" s="1" t="s">
        <v>1</v>
      </c>
      <c r="C2782" s="57">
        <v>273406939.87</v>
      </c>
      <c r="D2782" s="57">
        <v>273406939.87</v>
      </c>
      <c r="E2782" s="1">
        <f>C2782-D2782</f>
        <v>0</v>
      </c>
    </row>
    <row r="2783" spans="1:11" ht="15" x14ac:dyDescent="0.3">
      <c r="B2783" s="1" t="s">
        <v>2</v>
      </c>
      <c r="C2783" s="57">
        <v>2273042614.5799999</v>
      </c>
      <c r="D2783" s="57">
        <v>2273042614.5799999</v>
      </c>
      <c r="E2783" s="1">
        <f>C2783-D2783</f>
        <v>0</v>
      </c>
    </row>
    <row r="2784" spans="1:11" ht="15" x14ac:dyDescent="0.3">
      <c r="B2784" s="1" t="s">
        <v>3</v>
      </c>
      <c r="C2784" s="57">
        <v>68762955.310000002</v>
      </c>
      <c r="D2784" s="57">
        <v>68762955.310000002</v>
      </c>
      <c r="E2784" s="1">
        <f>C2784-D2784</f>
        <v>0</v>
      </c>
    </row>
    <row r="2786" spans="1:11" x14ac:dyDescent="0.2">
      <c r="B2786" s="1" t="s">
        <v>152</v>
      </c>
      <c r="C2786" s="1">
        <f>C2781</f>
        <v>2666129599.1399999</v>
      </c>
    </row>
    <row r="2787" spans="1:11" x14ac:dyDescent="0.2">
      <c r="B2787" s="1" t="s">
        <v>153</v>
      </c>
      <c r="C2787" s="1">
        <v>7289912078.71</v>
      </c>
      <c r="E2787" s="1">
        <f>C2781</f>
        <v>2666129599.1399999</v>
      </c>
      <c r="F2787" s="1" t="s">
        <v>0</v>
      </c>
    </row>
    <row r="2788" spans="1:11" x14ac:dyDescent="0.2">
      <c r="B2788" s="1" t="s">
        <v>154</v>
      </c>
      <c r="C2788" s="1">
        <f>SUM(C2786:C2787)</f>
        <v>9956041677.8500004</v>
      </c>
      <c r="E2788" s="1">
        <v>-6.6</v>
      </c>
      <c r="F2788" s="1" t="s">
        <v>170</v>
      </c>
    </row>
    <row r="2789" spans="1:11" x14ac:dyDescent="0.2">
      <c r="B2789" s="1" t="s">
        <v>155</v>
      </c>
      <c r="C2789" s="1">
        <v>9956041677.8500004</v>
      </c>
      <c r="E2789" s="1">
        <v>-30326192.559999999</v>
      </c>
      <c r="F2789" s="1" t="s">
        <v>133</v>
      </c>
    </row>
    <row r="2790" spans="1:11" x14ac:dyDescent="0.2">
      <c r="C2790" s="1">
        <f>C2788-C2789</f>
        <v>0</v>
      </c>
      <c r="D2790" s="1" t="s">
        <v>194</v>
      </c>
      <c r="E2790" s="1">
        <v>-11054918.189999999</v>
      </c>
      <c r="F2790" s="1" t="s">
        <v>169</v>
      </c>
    </row>
    <row r="2791" spans="1:11" x14ac:dyDescent="0.2">
      <c r="E2791" s="1">
        <v>0</v>
      </c>
      <c r="F2791" s="1" t="s">
        <v>192</v>
      </c>
    </row>
    <row r="2792" spans="1:11" x14ac:dyDescent="0.2">
      <c r="E2792" s="1">
        <f>SUM(E2787:E2791)</f>
        <v>2624748481.79</v>
      </c>
      <c r="G2792" s="1">
        <v>0</v>
      </c>
    </row>
    <row r="2793" spans="1:11" x14ac:dyDescent="0.2">
      <c r="E2793" s="1">
        <v>2624748481.79</v>
      </c>
      <c r="F2793" s="1" t="s">
        <v>161</v>
      </c>
    </row>
    <row r="2794" spans="1:11" x14ac:dyDescent="0.2">
      <c r="E2794" s="1">
        <f>E2792-E2793</f>
        <v>0</v>
      </c>
      <c r="F2794" s="1" t="s">
        <v>6</v>
      </c>
    </row>
    <row r="2795" spans="1:11" x14ac:dyDescent="0.2">
      <c r="E2795" s="1">
        <v>0</v>
      </c>
      <c r="F2795" s="1" t="s">
        <v>195</v>
      </c>
    </row>
    <row r="2796" spans="1:11" x14ac:dyDescent="0.2">
      <c r="E2796" s="1">
        <v>0</v>
      </c>
      <c r="F2796" s="1" t="s">
        <v>6</v>
      </c>
    </row>
    <row r="2798" spans="1:11" s="20" customFormat="1" x14ac:dyDescent="0.2">
      <c r="A2798" s="21"/>
      <c r="B2798" s="63">
        <v>41016</v>
      </c>
      <c r="C2798" s="21" t="s">
        <v>4</v>
      </c>
      <c r="D2798" s="21" t="s">
        <v>5</v>
      </c>
      <c r="E2798" s="21" t="s">
        <v>6</v>
      </c>
      <c r="F2798" s="21"/>
      <c r="G2798" s="21"/>
      <c r="H2798" s="103"/>
      <c r="I2798" s="64"/>
      <c r="J2798" s="21"/>
      <c r="K2798" s="21"/>
    </row>
    <row r="2799" spans="1:11" x14ac:dyDescent="0.2">
      <c r="B2799" s="1" t="s">
        <v>0</v>
      </c>
      <c r="C2799" s="1">
        <v>643301447.33000004</v>
      </c>
      <c r="D2799" s="1">
        <v>643301447.33000004</v>
      </c>
      <c r="E2799" s="1">
        <f>C2799-D2799</f>
        <v>0</v>
      </c>
    </row>
    <row r="2800" spans="1:11" ht="15" x14ac:dyDescent="0.3">
      <c r="B2800" s="1" t="s">
        <v>1</v>
      </c>
      <c r="C2800" s="57">
        <v>272978024.89999998</v>
      </c>
      <c r="D2800" s="57">
        <v>272978024.89999998</v>
      </c>
      <c r="E2800" s="1">
        <f>C2800-D2800</f>
        <v>0</v>
      </c>
    </row>
    <row r="2801" spans="2:7" ht="15" x14ac:dyDescent="0.3">
      <c r="B2801" s="1" t="s">
        <v>2</v>
      </c>
      <c r="C2801" s="57">
        <v>252687988.86000001</v>
      </c>
      <c r="D2801" s="57">
        <v>252687988.86000001</v>
      </c>
      <c r="E2801" s="1">
        <f>C2801-D2801</f>
        <v>0</v>
      </c>
    </row>
    <row r="2802" spans="2:7" ht="15" x14ac:dyDescent="0.3">
      <c r="B2802" s="1" t="s">
        <v>3</v>
      </c>
      <c r="C2802" s="57">
        <v>70463872.510000005</v>
      </c>
      <c r="D2802" s="57">
        <v>70463872.510000005</v>
      </c>
      <c r="E2802" s="1">
        <f>C2802-D2802</f>
        <v>0</v>
      </c>
    </row>
    <row r="2804" spans="2:7" x14ac:dyDescent="0.2">
      <c r="B2804" s="1" t="s">
        <v>152</v>
      </c>
      <c r="C2804" s="1">
        <f>C2799</f>
        <v>643301447.33000004</v>
      </c>
    </row>
    <row r="2805" spans="2:7" x14ac:dyDescent="0.2">
      <c r="B2805" s="1" t="s">
        <v>153</v>
      </c>
      <c r="C2805" s="1">
        <v>7289912078.71</v>
      </c>
      <c r="E2805" s="1">
        <f>C2799</f>
        <v>643301447.33000004</v>
      </c>
      <c r="F2805" s="1" t="s">
        <v>0</v>
      </c>
    </row>
    <row r="2806" spans="2:7" x14ac:dyDescent="0.2">
      <c r="B2806" s="1" t="s">
        <v>154</v>
      </c>
      <c r="C2806" s="1">
        <f>SUM(C2804:C2805)</f>
        <v>7933213526.04</v>
      </c>
      <c r="E2806" s="1">
        <v>-6.6</v>
      </c>
      <c r="F2806" s="1" t="s">
        <v>170</v>
      </c>
    </row>
    <row r="2807" spans="2:7" x14ac:dyDescent="0.2">
      <c r="B2807" s="1" t="s">
        <v>155</v>
      </c>
      <c r="C2807" s="1">
        <v>7933213526.04</v>
      </c>
      <c r="E2807" s="1">
        <v>-30326192.559999999</v>
      </c>
      <c r="F2807" s="1" t="s">
        <v>133</v>
      </c>
    </row>
    <row r="2808" spans="2:7" x14ac:dyDescent="0.2">
      <c r="C2808" s="1">
        <f>C2806-C2807</f>
        <v>0</v>
      </c>
      <c r="D2808" s="1" t="s">
        <v>194</v>
      </c>
      <c r="E2808" s="1">
        <v>-11054918.189999999</v>
      </c>
      <c r="F2808" s="1" t="s">
        <v>169</v>
      </c>
    </row>
    <row r="2809" spans="2:7" x14ac:dyDescent="0.2">
      <c r="E2809" s="1">
        <v>0</v>
      </c>
      <c r="F2809" s="1" t="s">
        <v>192</v>
      </c>
    </row>
    <row r="2810" spans="2:7" x14ac:dyDescent="0.2">
      <c r="E2810" s="1">
        <f>SUM(E2805:E2809)</f>
        <v>601920329.98000002</v>
      </c>
      <c r="G2810" s="1">
        <v>0</v>
      </c>
    </row>
    <row r="2811" spans="2:7" x14ac:dyDescent="0.2">
      <c r="E2811" s="1">
        <v>601920329.98000002</v>
      </c>
      <c r="F2811" s="1" t="s">
        <v>161</v>
      </c>
    </row>
    <row r="2812" spans="2:7" x14ac:dyDescent="0.2">
      <c r="E2812" s="1">
        <f>E2810-E2811</f>
        <v>0</v>
      </c>
      <c r="F2812" s="1" t="s">
        <v>6</v>
      </c>
    </row>
    <row r="2813" spans="2:7" x14ac:dyDescent="0.2">
      <c r="E2813" s="1">
        <v>0</v>
      </c>
      <c r="F2813" s="1" t="s">
        <v>195</v>
      </c>
    </row>
    <row r="2814" spans="2:7" x14ac:dyDescent="0.2">
      <c r="E2814" s="1">
        <v>0</v>
      </c>
      <c r="F2814" s="1" t="s">
        <v>6</v>
      </c>
    </row>
    <row r="2817" spans="1:11" s="20" customFormat="1" x14ac:dyDescent="0.2">
      <c r="A2817" s="21"/>
      <c r="B2817" s="63">
        <v>41022</v>
      </c>
      <c r="C2817" s="21" t="s">
        <v>4</v>
      </c>
      <c r="D2817" s="21" t="s">
        <v>5</v>
      </c>
      <c r="E2817" s="21" t="s">
        <v>6</v>
      </c>
      <c r="F2817" s="21"/>
      <c r="G2817" s="21"/>
      <c r="H2817" s="103"/>
      <c r="I2817" s="64"/>
      <c r="J2817" s="21"/>
      <c r="K2817" s="21"/>
    </row>
    <row r="2818" spans="1:11" x14ac:dyDescent="0.2">
      <c r="B2818" s="1" t="s">
        <v>0</v>
      </c>
      <c r="C2818" s="1">
        <v>648528307.94000006</v>
      </c>
      <c r="D2818" s="1">
        <v>648528307.94000006</v>
      </c>
      <c r="E2818" s="1">
        <f>C2818-D2818</f>
        <v>0</v>
      </c>
    </row>
    <row r="2819" spans="1:11" ht="15" x14ac:dyDescent="0.3">
      <c r="B2819" s="1" t="s">
        <v>1</v>
      </c>
      <c r="C2819" s="57">
        <v>273465872.16000003</v>
      </c>
      <c r="D2819" s="57">
        <v>273465872.16000003</v>
      </c>
      <c r="E2819" s="1">
        <f>C2819-D2819</f>
        <v>0</v>
      </c>
    </row>
    <row r="2820" spans="1:11" ht="15" x14ac:dyDescent="0.3">
      <c r="B2820" s="1" t="s">
        <v>2</v>
      </c>
      <c r="C2820" s="57">
        <v>256390975.72999999</v>
      </c>
      <c r="D2820" s="57">
        <v>256390975.72999999</v>
      </c>
      <c r="E2820" s="1">
        <f>C2820-D2820</f>
        <v>0</v>
      </c>
    </row>
    <row r="2821" spans="1:11" ht="15" x14ac:dyDescent="0.3">
      <c r="B2821" s="1" t="s">
        <v>3</v>
      </c>
      <c r="C2821" s="57">
        <v>72169558.120000005</v>
      </c>
      <c r="D2821" s="57">
        <v>72169558.120000005</v>
      </c>
      <c r="E2821" s="1">
        <f>C2821-D2821</f>
        <v>0</v>
      </c>
    </row>
    <row r="2823" spans="1:11" x14ac:dyDescent="0.2">
      <c r="B2823" s="1" t="s">
        <v>152</v>
      </c>
      <c r="C2823" s="1">
        <f>C2818</f>
        <v>648528307.94000006</v>
      </c>
    </row>
    <row r="2824" spans="1:11" x14ac:dyDescent="0.2">
      <c r="B2824" s="1" t="s">
        <v>153</v>
      </c>
      <c r="C2824" s="1">
        <v>7289912078.71</v>
      </c>
      <c r="E2824" s="1">
        <f>C2818</f>
        <v>648528307.94000006</v>
      </c>
      <c r="F2824" s="1" t="s">
        <v>0</v>
      </c>
    </row>
    <row r="2825" spans="1:11" x14ac:dyDescent="0.2">
      <c r="B2825" s="1" t="s">
        <v>154</v>
      </c>
      <c r="C2825" s="1">
        <f>SUM(C2823:C2824)</f>
        <v>7938440386.6499996</v>
      </c>
      <c r="E2825" s="1">
        <v>-6.6</v>
      </c>
      <c r="F2825" s="1" t="s">
        <v>170</v>
      </c>
    </row>
    <row r="2826" spans="1:11" x14ac:dyDescent="0.2">
      <c r="B2826" s="1" t="s">
        <v>155</v>
      </c>
      <c r="C2826" s="1">
        <v>7938440386.6499996</v>
      </c>
      <c r="E2826" s="1">
        <v>-30326192.559999999</v>
      </c>
      <c r="F2826" s="1" t="s">
        <v>133</v>
      </c>
    </row>
    <row r="2827" spans="1:11" x14ac:dyDescent="0.2">
      <c r="C2827" s="1">
        <f>C2825-C2826</f>
        <v>0</v>
      </c>
      <c r="D2827" s="1" t="s">
        <v>194</v>
      </c>
      <c r="E2827" s="1">
        <v>-11054918.189999999</v>
      </c>
      <c r="F2827" s="1" t="s">
        <v>169</v>
      </c>
    </row>
    <row r="2828" spans="1:11" x14ac:dyDescent="0.2">
      <c r="E2828" s="1">
        <v>0</v>
      </c>
      <c r="F2828" s="1" t="s">
        <v>192</v>
      </c>
    </row>
    <row r="2829" spans="1:11" x14ac:dyDescent="0.2">
      <c r="E2829" s="1">
        <f>SUM(E2824:E2828)</f>
        <v>607147190.59000003</v>
      </c>
      <c r="G2829" s="1">
        <v>0</v>
      </c>
    </row>
    <row r="2830" spans="1:11" x14ac:dyDescent="0.2">
      <c r="E2830" s="1">
        <v>607147190.59000003</v>
      </c>
      <c r="F2830" s="1" t="s">
        <v>161</v>
      </c>
    </row>
    <row r="2831" spans="1:11" x14ac:dyDescent="0.2">
      <c r="E2831" s="1">
        <f>E2829-E2830</f>
        <v>0</v>
      </c>
      <c r="F2831" s="1" t="s">
        <v>6</v>
      </c>
    </row>
    <row r="2832" spans="1:11" x14ac:dyDescent="0.2">
      <c r="E2832" s="1">
        <v>0</v>
      </c>
      <c r="F2832" s="1" t="s">
        <v>195</v>
      </c>
    </row>
    <row r="2833" spans="1:11" x14ac:dyDescent="0.2">
      <c r="E2833" s="1">
        <v>0</v>
      </c>
      <c r="F2833" s="1" t="s">
        <v>6</v>
      </c>
    </row>
    <row r="2835" spans="1:11" s="20" customFormat="1" x14ac:dyDescent="0.2">
      <c r="A2835" s="21"/>
      <c r="B2835" s="63">
        <v>41029</v>
      </c>
      <c r="C2835" s="21" t="s">
        <v>4</v>
      </c>
      <c r="D2835" s="21" t="s">
        <v>5</v>
      </c>
      <c r="E2835" s="21" t="s">
        <v>6</v>
      </c>
      <c r="F2835" s="21"/>
      <c r="G2835" s="21"/>
      <c r="H2835" s="103"/>
      <c r="I2835" s="64"/>
      <c r="J2835" s="21"/>
      <c r="K2835" s="21"/>
    </row>
    <row r="2836" spans="1:11" x14ac:dyDescent="0.2">
      <c r="B2836" s="1" t="s">
        <v>0</v>
      </c>
      <c r="C2836" s="1">
        <v>620504371.55999994</v>
      </c>
      <c r="D2836" s="1">
        <v>620504371.55999994</v>
      </c>
      <c r="E2836" s="1">
        <f>C2836-D2836</f>
        <v>0</v>
      </c>
    </row>
    <row r="2837" spans="1:11" ht="15" x14ac:dyDescent="0.3">
      <c r="B2837" s="1" t="s">
        <v>1</v>
      </c>
      <c r="C2837" s="57">
        <v>273742249.25999999</v>
      </c>
      <c r="D2837" s="57">
        <v>273742249.25999999</v>
      </c>
      <c r="E2837" s="1">
        <f>C2837-D2837</f>
        <v>0</v>
      </c>
    </row>
    <row r="2838" spans="1:11" ht="15" x14ac:dyDescent="0.3">
      <c r="B2838" s="1" t="s">
        <v>2</v>
      </c>
      <c r="C2838" s="57">
        <v>267221650.19</v>
      </c>
      <c r="D2838" s="57">
        <v>267221650.19</v>
      </c>
      <c r="E2838" s="1">
        <f>C2838-D2838</f>
        <v>0</v>
      </c>
    </row>
    <row r="2839" spans="1:11" ht="15" x14ac:dyDescent="0.3">
      <c r="B2839" s="1" t="s">
        <v>3</v>
      </c>
      <c r="C2839" s="57">
        <v>2592198.9500000002</v>
      </c>
      <c r="D2839" s="57">
        <v>2592198.9500000002</v>
      </c>
      <c r="E2839" s="1">
        <f>C2839-D2839</f>
        <v>0</v>
      </c>
    </row>
    <row r="2841" spans="1:11" x14ac:dyDescent="0.2">
      <c r="B2841" s="1" t="s">
        <v>152</v>
      </c>
      <c r="C2841" s="1">
        <f>C2836</f>
        <v>620504371.55999994</v>
      </c>
    </row>
    <row r="2842" spans="1:11" x14ac:dyDescent="0.2">
      <c r="B2842" s="1" t="s">
        <v>153</v>
      </c>
      <c r="C2842" s="1">
        <v>7289912078.71</v>
      </c>
      <c r="E2842" s="1">
        <f>C2836</f>
        <v>620504371.55999994</v>
      </c>
      <c r="F2842" s="1" t="s">
        <v>0</v>
      </c>
    </row>
    <row r="2843" spans="1:11" x14ac:dyDescent="0.2">
      <c r="B2843" s="1" t="s">
        <v>154</v>
      </c>
      <c r="C2843" s="1">
        <f>SUM(C2841:C2842)</f>
        <v>7910416450.2700005</v>
      </c>
      <c r="E2843" s="1">
        <v>-6.6</v>
      </c>
      <c r="F2843" s="1" t="s">
        <v>170</v>
      </c>
    </row>
    <row r="2844" spans="1:11" x14ac:dyDescent="0.2">
      <c r="B2844" s="1" t="s">
        <v>155</v>
      </c>
      <c r="C2844" s="1">
        <v>7938440386.6499996</v>
      </c>
      <c r="E2844" s="1">
        <v>-59839056.109999999</v>
      </c>
      <c r="F2844" s="1" t="s">
        <v>133</v>
      </c>
    </row>
    <row r="2845" spans="1:11" x14ac:dyDescent="0.2">
      <c r="C2845" s="1">
        <f>C2843-C2844</f>
        <v>-28023936.379999161</v>
      </c>
      <c r="D2845" s="1" t="s">
        <v>194</v>
      </c>
      <c r="E2845" s="1">
        <v>-11054918.189999999</v>
      </c>
      <c r="F2845" s="1" t="s">
        <v>169</v>
      </c>
    </row>
    <row r="2846" spans="1:11" x14ac:dyDescent="0.2">
      <c r="E2846" s="1">
        <v>0</v>
      </c>
      <c r="F2846" s="1" t="s">
        <v>192</v>
      </c>
    </row>
    <row r="2847" spans="1:11" x14ac:dyDescent="0.2">
      <c r="E2847" s="1">
        <f>SUM(E2842:E2846)</f>
        <v>549610390.65999985</v>
      </c>
      <c r="G2847" s="1">
        <v>0</v>
      </c>
    </row>
    <row r="2848" spans="1:11" x14ac:dyDescent="0.2">
      <c r="E2848" s="1">
        <v>549610390.65999997</v>
      </c>
      <c r="F2848" s="1" t="s">
        <v>161</v>
      </c>
    </row>
    <row r="2849" spans="1:11" x14ac:dyDescent="0.2">
      <c r="E2849" s="1">
        <f>E2847-E2848</f>
        <v>0</v>
      </c>
      <c r="F2849" s="1" t="s">
        <v>6</v>
      </c>
    </row>
    <row r="2850" spans="1:11" x14ac:dyDescent="0.2">
      <c r="E2850" s="1">
        <v>0</v>
      </c>
      <c r="F2850" s="1" t="s">
        <v>195</v>
      </c>
    </row>
    <row r="2851" spans="1:11" x14ac:dyDescent="0.2">
      <c r="E2851" s="1">
        <v>0</v>
      </c>
      <c r="F2851" s="1" t="s">
        <v>6</v>
      </c>
    </row>
    <row r="2852" spans="1:11" s="20" customFormat="1" x14ac:dyDescent="0.2">
      <c r="A2852" s="21"/>
      <c r="B2852" s="63">
        <v>41037</v>
      </c>
      <c r="C2852" s="21" t="s">
        <v>4</v>
      </c>
      <c r="D2852" s="21" t="s">
        <v>5</v>
      </c>
      <c r="E2852" s="21" t="s">
        <v>6</v>
      </c>
      <c r="F2852" s="21"/>
      <c r="G2852" s="21"/>
      <c r="H2852" s="103"/>
      <c r="I2852" s="64"/>
      <c r="J2852" s="21"/>
      <c r="K2852" s="21"/>
    </row>
    <row r="2853" spans="1:11" x14ac:dyDescent="0.2">
      <c r="B2853" s="1" t="s">
        <v>0</v>
      </c>
      <c r="C2853" s="1">
        <v>2752545309.04</v>
      </c>
      <c r="D2853" s="1">
        <v>2752545309.04</v>
      </c>
      <c r="E2853" s="1">
        <f>C2853-D2853</f>
        <v>0</v>
      </c>
    </row>
    <row r="2854" spans="1:11" ht="15" x14ac:dyDescent="0.3">
      <c r="B2854" s="1" t="s">
        <v>1</v>
      </c>
      <c r="C2854" s="57">
        <v>290127998.05000001</v>
      </c>
      <c r="D2854" s="57">
        <v>290127998.05000001</v>
      </c>
      <c r="E2854" s="1">
        <f>C2854-D2854</f>
        <v>0</v>
      </c>
    </row>
    <row r="2855" spans="1:11" ht="15" x14ac:dyDescent="0.3">
      <c r="B2855" s="1" t="s">
        <v>2</v>
      </c>
      <c r="C2855" s="57">
        <v>2275771027.4699998</v>
      </c>
      <c r="D2855" s="57">
        <v>2275771027.4699998</v>
      </c>
      <c r="E2855" s="1">
        <f>C2855-D2855</f>
        <v>0</v>
      </c>
    </row>
    <row r="2856" spans="1:11" ht="15" x14ac:dyDescent="0.3">
      <c r="B2856" s="1" t="s">
        <v>3</v>
      </c>
      <c r="C2856" s="57">
        <v>113952318.53</v>
      </c>
      <c r="D2856" s="57">
        <v>113952318.53</v>
      </c>
      <c r="E2856" s="1">
        <f>C2856-D2856</f>
        <v>0</v>
      </c>
    </row>
    <row r="2858" spans="1:11" x14ac:dyDescent="0.2">
      <c r="B2858" s="1" t="s">
        <v>152</v>
      </c>
      <c r="C2858" s="1">
        <f>C2853</f>
        <v>2752545309.04</v>
      </c>
    </row>
    <row r="2859" spans="1:11" x14ac:dyDescent="0.2">
      <c r="B2859" s="1" t="s">
        <v>153</v>
      </c>
      <c r="C2859" s="1">
        <v>7293892981.9700003</v>
      </c>
      <c r="E2859" s="1">
        <f>C2853</f>
        <v>2752545309.04</v>
      </c>
      <c r="F2859" s="1" t="s">
        <v>0</v>
      </c>
    </row>
    <row r="2860" spans="1:11" x14ac:dyDescent="0.2">
      <c r="B2860" s="1" t="s">
        <v>154</v>
      </c>
      <c r="C2860" s="1">
        <f>SUM(C2858:C2859)</f>
        <v>10046438291.01</v>
      </c>
      <c r="E2860" s="1">
        <v>-6.6</v>
      </c>
      <c r="F2860" s="1" t="s">
        <v>170</v>
      </c>
    </row>
    <row r="2861" spans="1:11" x14ac:dyDescent="0.2">
      <c r="B2861" s="1" t="s">
        <v>155</v>
      </c>
      <c r="C2861" s="1">
        <v>10046438291.01</v>
      </c>
      <c r="E2861" s="1">
        <v>-59839056.109999999</v>
      </c>
      <c r="F2861" s="1" t="s">
        <v>133</v>
      </c>
    </row>
    <row r="2862" spans="1:11" x14ac:dyDescent="0.2">
      <c r="C2862" s="1">
        <f>C2860-C2861</f>
        <v>0</v>
      </c>
      <c r="D2862" s="1" t="s">
        <v>194</v>
      </c>
      <c r="E2862" s="1">
        <v>-11054918.189999999</v>
      </c>
      <c r="F2862" s="1" t="s">
        <v>169</v>
      </c>
    </row>
    <row r="2863" spans="1:11" x14ac:dyDescent="0.2">
      <c r="E2863" s="1">
        <v>0</v>
      </c>
      <c r="F2863" s="1" t="s">
        <v>192</v>
      </c>
    </row>
    <row r="2864" spans="1:11" x14ac:dyDescent="0.2">
      <c r="E2864" s="1">
        <f>SUM(E2859:E2863)</f>
        <v>2681651328.1399999</v>
      </c>
      <c r="G2864" s="1">
        <v>0</v>
      </c>
    </row>
    <row r="2865" spans="1:11" x14ac:dyDescent="0.2">
      <c r="E2865" s="1">
        <v>2681651328.1399999</v>
      </c>
      <c r="F2865" s="1" t="s">
        <v>161</v>
      </c>
    </row>
    <row r="2866" spans="1:11" x14ac:dyDescent="0.2">
      <c r="E2866" s="1">
        <f>E2864-E2865</f>
        <v>0</v>
      </c>
      <c r="F2866" s="1" t="s">
        <v>6</v>
      </c>
    </row>
    <row r="2867" spans="1:11" x14ac:dyDescent="0.2">
      <c r="E2867" s="1">
        <v>0</v>
      </c>
      <c r="F2867" s="1" t="s">
        <v>195</v>
      </c>
    </row>
    <row r="2868" spans="1:11" x14ac:dyDescent="0.2">
      <c r="E2868" s="1">
        <v>0</v>
      </c>
      <c r="F2868" s="1" t="s">
        <v>6</v>
      </c>
    </row>
    <row r="2870" spans="1:11" s="20" customFormat="1" x14ac:dyDescent="0.2">
      <c r="A2870" s="21"/>
      <c r="B2870" s="63">
        <v>41037</v>
      </c>
      <c r="C2870" s="21" t="s">
        <v>4</v>
      </c>
      <c r="D2870" s="21" t="s">
        <v>5</v>
      </c>
      <c r="E2870" s="21" t="s">
        <v>6</v>
      </c>
      <c r="F2870" s="21"/>
      <c r="G2870" s="21"/>
      <c r="H2870" s="103"/>
      <c r="I2870" s="64"/>
      <c r="J2870" s="21"/>
      <c r="K2870" s="21"/>
    </row>
    <row r="2871" spans="1:11" x14ac:dyDescent="0.2">
      <c r="B2871" s="1" t="s">
        <v>0</v>
      </c>
      <c r="C2871" s="1">
        <v>2766358989.71</v>
      </c>
      <c r="D2871" s="1">
        <v>2766358989.71</v>
      </c>
      <c r="E2871" s="1">
        <f>C2871-D2871</f>
        <v>0</v>
      </c>
    </row>
    <row r="2872" spans="1:11" x14ac:dyDescent="0.2">
      <c r="B2872" s="1" t="s">
        <v>1</v>
      </c>
      <c r="C2872" s="1">
        <v>290476638.06999999</v>
      </c>
      <c r="D2872" s="1">
        <v>290476638.06999999</v>
      </c>
      <c r="E2872" s="1">
        <f>C2872-D2872</f>
        <v>0</v>
      </c>
    </row>
    <row r="2873" spans="1:11" x14ac:dyDescent="0.2">
      <c r="B2873" s="1" t="s">
        <v>2</v>
      </c>
      <c r="C2873" s="1">
        <v>2297451180.1100001</v>
      </c>
      <c r="D2873" s="1">
        <v>2297451180.1100001</v>
      </c>
      <c r="E2873" s="1">
        <f>C2873-D2873</f>
        <v>0</v>
      </c>
    </row>
    <row r="2874" spans="1:11" x14ac:dyDescent="0.2">
      <c r="B2874" s="1" t="s">
        <v>3</v>
      </c>
      <c r="C2874" s="1">
        <v>116454187.39</v>
      </c>
      <c r="D2874" s="1">
        <v>116454187.39</v>
      </c>
      <c r="E2874" s="1">
        <f>C2874-D2874</f>
        <v>0</v>
      </c>
    </row>
    <row r="2876" spans="1:11" x14ac:dyDescent="0.2">
      <c r="B2876" s="1" t="s">
        <v>152</v>
      </c>
      <c r="C2876" s="1">
        <f>C2871</f>
        <v>2766358989.71</v>
      </c>
    </row>
    <row r="2877" spans="1:11" x14ac:dyDescent="0.2">
      <c r="B2877" s="1" t="s">
        <v>153</v>
      </c>
      <c r="C2877" s="1">
        <v>7293892981.9700003</v>
      </c>
      <c r="E2877" s="1">
        <f>C2871</f>
        <v>2766358989.71</v>
      </c>
      <c r="F2877" s="1" t="s">
        <v>0</v>
      </c>
    </row>
    <row r="2878" spans="1:11" x14ac:dyDescent="0.2">
      <c r="B2878" s="1" t="s">
        <v>154</v>
      </c>
      <c r="C2878" s="1">
        <f>SUM(C2876:C2877)</f>
        <v>10060251971.68</v>
      </c>
      <c r="E2878" s="1">
        <v>-6.6</v>
      </c>
      <c r="F2878" s="1" t="s">
        <v>170</v>
      </c>
    </row>
    <row r="2879" spans="1:11" x14ac:dyDescent="0.2">
      <c r="B2879" s="1" t="s">
        <v>155</v>
      </c>
      <c r="C2879" s="1">
        <v>10060251971.68</v>
      </c>
      <c r="E2879" s="1">
        <v>-59839056.109999999</v>
      </c>
      <c r="F2879" s="1" t="s">
        <v>133</v>
      </c>
    </row>
    <row r="2880" spans="1:11" x14ac:dyDescent="0.2">
      <c r="C2880" s="1">
        <f>C2878-C2879</f>
        <v>0</v>
      </c>
      <c r="D2880" s="1" t="s">
        <v>194</v>
      </c>
      <c r="E2880" s="1">
        <v>-11054918.189999999</v>
      </c>
      <c r="F2880" s="1" t="s">
        <v>169</v>
      </c>
    </row>
    <row r="2881" spans="1:11" x14ac:dyDescent="0.2">
      <c r="E2881" s="1">
        <v>0</v>
      </c>
      <c r="F2881" s="1" t="s">
        <v>192</v>
      </c>
    </row>
    <row r="2882" spans="1:11" x14ac:dyDescent="0.2">
      <c r="E2882" s="1">
        <f>SUM(E2877:E2881)</f>
        <v>2695465008.8099999</v>
      </c>
      <c r="G2882" s="1">
        <v>0</v>
      </c>
    </row>
    <row r="2883" spans="1:11" x14ac:dyDescent="0.2">
      <c r="E2883" s="1">
        <v>2695465008.8099999</v>
      </c>
      <c r="F2883" s="1" t="s">
        <v>161</v>
      </c>
    </row>
    <row r="2884" spans="1:11" x14ac:dyDescent="0.2">
      <c r="E2884" s="1">
        <f>E2882-E2883</f>
        <v>0</v>
      </c>
      <c r="F2884" s="1" t="s">
        <v>6</v>
      </c>
    </row>
    <row r="2885" spans="1:11" x14ac:dyDescent="0.2">
      <c r="E2885" s="1">
        <v>0</v>
      </c>
      <c r="F2885" s="1" t="s">
        <v>195</v>
      </c>
    </row>
    <row r="2886" spans="1:11" x14ac:dyDescent="0.2">
      <c r="E2886" s="1">
        <v>0</v>
      </c>
      <c r="F2886" s="1" t="s">
        <v>6</v>
      </c>
    </row>
    <row r="2889" spans="1:11" s="20" customFormat="1" x14ac:dyDescent="0.2">
      <c r="A2889" s="21"/>
      <c r="B2889" s="63">
        <v>41037</v>
      </c>
      <c r="C2889" s="21" t="s">
        <v>4</v>
      </c>
      <c r="D2889" s="21" t="s">
        <v>5</v>
      </c>
      <c r="E2889" s="21" t="s">
        <v>6</v>
      </c>
      <c r="F2889" s="21"/>
      <c r="G2889" s="21"/>
      <c r="H2889" s="103"/>
      <c r="I2889" s="64"/>
      <c r="J2889" s="21"/>
      <c r="K2889" s="21"/>
    </row>
    <row r="2890" spans="1:11" x14ac:dyDescent="0.2">
      <c r="B2890" s="1" t="s">
        <v>0</v>
      </c>
      <c r="C2890" s="1">
        <v>698656559.62</v>
      </c>
      <c r="D2890" s="1">
        <v>698656559.62</v>
      </c>
      <c r="E2890" s="1">
        <f>C2890-D2890</f>
        <v>0</v>
      </c>
    </row>
    <row r="2891" spans="1:11" x14ac:dyDescent="0.2">
      <c r="B2891" s="1" t="s">
        <v>1</v>
      </c>
      <c r="C2891" s="1">
        <v>289376771.63999999</v>
      </c>
      <c r="D2891" s="1">
        <v>289376771.63999999</v>
      </c>
      <c r="E2891" s="1">
        <f>C2891-D2891</f>
        <v>0</v>
      </c>
    </row>
    <row r="2892" spans="1:11" x14ac:dyDescent="0.2">
      <c r="B2892" s="1" t="s">
        <v>2</v>
      </c>
      <c r="C2892" s="1">
        <v>360697129.20999998</v>
      </c>
      <c r="D2892" s="1">
        <v>360697129.20999998</v>
      </c>
      <c r="E2892" s="1">
        <f>C2892-D2892</f>
        <v>0</v>
      </c>
    </row>
    <row r="2893" spans="1:11" x14ac:dyDescent="0.2">
      <c r="B2893" s="1" t="s">
        <v>3</v>
      </c>
      <c r="C2893" s="1">
        <v>6675.88</v>
      </c>
      <c r="D2893" s="1">
        <v>6675.88</v>
      </c>
      <c r="E2893" s="1">
        <f>C2893-D2893</f>
        <v>0</v>
      </c>
    </row>
    <row r="2895" spans="1:11" x14ac:dyDescent="0.2">
      <c r="B2895" s="1" t="s">
        <v>152</v>
      </c>
      <c r="C2895" s="1">
        <f>C2890</f>
        <v>698656559.62</v>
      </c>
    </row>
    <row r="2896" spans="1:11" x14ac:dyDescent="0.2">
      <c r="B2896" s="1" t="s">
        <v>153</v>
      </c>
      <c r="C2896" s="1">
        <v>7293892981.9700003</v>
      </c>
      <c r="E2896" s="1">
        <f>C2890</f>
        <v>698656559.62</v>
      </c>
      <c r="F2896" s="1" t="s">
        <v>0</v>
      </c>
    </row>
    <row r="2897" spans="1:11" x14ac:dyDescent="0.2">
      <c r="B2897" s="1" t="s">
        <v>154</v>
      </c>
      <c r="C2897" s="1">
        <f>SUM(C2895:C2896)</f>
        <v>7992549541.5900002</v>
      </c>
      <c r="E2897" s="1">
        <v>-6.6</v>
      </c>
      <c r="F2897" s="1" t="s">
        <v>170</v>
      </c>
    </row>
    <row r="2898" spans="1:11" x14ac:dyDescent="0.2">
      <c r="B2898" s="1" t="s">
        <v>155</v>
      </c>
      <c r="C2898" s="1">
        <v>7992549541.5900002</v>
      </c>
      <c r="E2898" s="1">
        <v>-59839056.109999999</v>
      </c>
      <c r="F2898" s="1" t="s">
        <v>133</v>
      </c>
    </row>
    <row r="2899" spans="1:11" x14ac:dyDescent="0.2">
      <c r="C2899" s="1">
        <f>C2897-C2898</f>
        <v>0</v>
      </c>
      <c r="D2899" s="1" t="s">
        <v>194</v>
      </c>
      <c r="E2899" s="1">
        <v>-11054918.189999999</v>
      </c>
      <c r="F2899" s="1" t="s">
        <v>169</v>
      </c>
    </row>
    <row r="2900" spans="1:11" x14ac:dyDescent="0.2">
      <c r="E2900" s="1">
        <v>0</v>
      </c>
      <c r="F2900" s="1" t="s">
        <v>192</v>
      </c>
    </row>
    <row r="2901" spans="1:11" x14ac:dyDescent="0.2">
      <c r="E2901" s="1">
        <f>SUM(E2896:E2900)</f>
        <v>627762578.71999991</v>
      </c>
      <c r="G2901" s="1">
        <v>0</v>
      </c>
    </row>
    <row r="2902" spans="1:11" x14ac:dyDescent="0.2">
      <c r="E2902" s="1">
        <v>627762578.72000003</v>
      </c>
      <c r="F2902" s="1" t="s">
        <v>161</v>
      </c>
    </row>
    <row r="2903" spans="1:11" x14ac:dyDescent="0.2">
      <c r="E2903" s="1">
        <f>E2901-E2902</f>
        <v>0</v>
      </c>
      <c r="F2903" s="1" t="s">
        <v>6</v>
      </c>
    </row>
    <row r="2904" spans="1:11" x14ac:dyDescent="0.2">
      <c r="E2904" s="1">
        <v>0</v>
      </c>
      <c r="F2904" s="1" t="s">
        <v>195</v>
      </c>
    </row>
    <row r="2905" spans="1:11" x14ac:dyDescent="0.2">
      <c r="E2905" s="1">
        <v>0</v>
      </c>
      <c r="F2905" s="1" t="s">
        <v>6</v>
      </c>
    </row>
    <row r="2907" spans="1:11" s="20" customFormat="1" x14ac:dyDescent="0.2">
      <c r="A2907" s="21"/>
      <c r="B2907" s="63">
        <v>41047</v>
      </c>
      <c r="C2907" s="21" t="s">
        <v>4</v>
      </c>
      <c r="D2907" s="21" t="s">
        <v>5</v>
      </c>
      <c r="E2907" s="21" t="s">
        <v>6</v>
      </c>
      <c r="F2907" s="21"/>
      <c r="G2907" s="21"/>
      <c r="H2907" s="103"/>
      <c r="I2907" s="64"/>
      <c r="J2907" s="21"/>
      <c r="K2907" s="21"/>
    </row>
    <row r="2908" spans="1:11" x14ac:dyDescent="0.2">
      <c r="B2908" s="1" t="s">
        <v>0</v>
      </c>
      <c r="C2908" s="1">
        <v>675177029.30999994</v>
      </c>
      <c r="D2908" s="1">
        <v>675177029.30999994</v>
      </c>
      <c r="E2908" s="1">
        <f>C2908-D2908</f>
        <v>0</v>
      </c>
    </row>
    <row r="2909" spans="1:11" x14ac:dyDescent="0.2">
      <c r="B2909" s="1" t="s">
        <v>1</v>
      </c>
      <c r="C2909" s="1">
        <v>289475184.63</v>
      </c>
      <c r="D2909" s="1">
        <v>289475184.63</v>
      </c>
      <c r="E2909" s="1">
        <f>C2909-D2909</f>
        <v>0</v>
      </c>
    </row>
    <row r="2910" spans="1:11" x14ac:dyDescent="0.2">
      <c r="B2910" s="1" t="s">
        <v>2</v>
      </c>
      <c r="C2910" s="1">
        <v>339939629.52999997</v>
      </c>
      <c r="D2910" s="1">
        <v>339939629.52999997</v>
      </c>
      <c r="E2910" s="1">
        <f>C2910-D2910</f>
        <v>0</v>
      </c>
    </row>
    <row r="2911" spans="1:11" x14ac:dyDescent="0.2">
      <c r="B2911" s="1" t="s">
        <v>3</v>
      </c>
      <c r="C2911" s="1">
        <v>817538.1</v>
      </c>
      <c r="D2911" s="1">
        <v>817538.1</v>
      </c>
      <c r="E2911" s="1">
        <f>C2911-D2911</f>
        <v>0</v>
      </c>
    </row>
    <row r="2913" spans="1:11" x14ac:dyDescent="0.2">
      <c r="B2913" s="1" t="s">
        <v>152</v>
      </c>
      <c r="C2913" s="1">
        <f>C2908</f>
        <v>675177029.30999994</v>
      </c>
    </row>
    <row r="2914" spans="1:11" x14ac:dyDescent="0.2">
      <c r="B2914" s="1" t="s">
        <v>153</v>
      </c>
      <c r="C2914" s="1">
        <v>7293892981.9700003</v>
      </c>
      <c r="E2914" s="1">
        <f>C2908</f>
        <v>675177029.30999994</v>
      </c>
      <c r="F2914" s="1" t="s">
        <v>0</v>
      </c>
    </row>
    <row r="2915" spans="1:11" x14ac:dyDescent="0.2">
      <c r="B2915" s="1" t="s">
        <v>154</v>
      </c>
      <c r="C2915" s="1">
        <f>SUM(C2913:C2914)</f>
        <v>7969070011.2800007</v>
      </c>
      <c r="E2915" s="1">
        <v>-6.6</v>
      </c>
      <c r="F2915" s="1" t="s">
        <v>170</v>
      </c>
    </row>
    <row r="2916" spans="1:11" x14ac:dyDescent="0.2">
      <c r="B2916" s="1" t="s">
        <v>155</v>
      </c>
      <c r="C2916" s="1">
        <v>7969070011.2799997</v>
      </c>
      <c r="E2916" s="1">
        <v>-32157548.030000001</v>
      </c>
      <c r="F2916" s="1" t="s">
        <v>133</v>
      </c>
    </row>
    <row r="2917" spans="1:11" x14ac:dyDescent="0.2">
      <c r="C2917" s="1">
        <f>C2915-C2916</f>
        <v>0</v>
      </c>
      <c r="D2917" s="1" t="s">
        <v>194</v>
      </c>
      <c r="E2917" s="1">
        <v>-11054918.189999999</v>
      </c>
      <c r="F2917" s="1" t="s">
        <v>169</v>
      </c>
    </row>
    <row r="2918" spans="1:11" x14ac:dyDescent="0.2">
      <c r="E2918" s="1">
        <v>0</v>
      </c>
      <c r="F2918" s="1" t="s">
        <v>192</v>
      </c>
    </row>
    <row r="2919" spans="1:11" x14ac:dyDescent="0.2">
      <c r="E2919" s="1">
        <f>SUM(E2914:E2918)</f>
        <v>631964556.48999989</v>
      </c>
      <c r="G2919" s="1">
        <v>0</v>
      </c>
    </row>
    <row r="2920" spans="1:11" x14ac:dyDescent="0.2">
      <c r="E2920" s="1">
        <v>631964556.49000001</v>
      </c>
      <c r="F2920" s="1" t="s">
        <v>161</v>
      </c>
    </row>
    <row r="2921" spans="1:11" x14ac:dyDescent="0.2">
      <c r="E2921" s="1">
        <f>E2919-E2920</f>
        <v>0</v>
      </c>
      <c r="F2921" s="1" t="s">
        <v>6</v>
      </c>
    </row>
    <row r="2922" spans="1:11" x14ac:dyDescent="0.2">
      <c r="E2922" s="1">
        <v>0</v>
      </c>
      <c r="F2922" s="1" t="s">
        <v>195</v>
      </c>
    </row>
    <row r="2923" spans="1:11" x14ac:dyDescent="0.2">
      <c r="E2923" s="1">
        <v>0</v>
      </c>
      <c r="F2923" s="1" t="s">
        <v>6</v>
      </c>
    </row>
    <row r="2925" spans="1:11" s="20" customFormat="1" x14ac:dyDescent="0.2">
      <c r="A2925" s="21"/>
      <c r="B2925" s="63">
        <v>41052</v>
      </c>
      <c r="C2925" s="21" t="s">
        <v>4</v>
      </c>
      <c r="D2925" s="21" t="s">
        <v>5</v>
      </c>
      <c r="E2925" s="21" t="s">
        <v>6</v>
      </c>
      <c r="F2925" s="21"/>
      <c r="G2925" s="21"/>
      <c r="H2925" s="103"/>
      <c r="I2925" s="64"/>
      <c r="J2925" s="21"/>
      <c r="K2925" s="21"/>
    </row>
    <row r="2926" spans="1:11" x14ac:dyDescent="0.2">
      <c r="B2926" s="1" t="s">
        <v>0</v>
      </c>
      <c r="C2926" s="1">
        <v>678371253.22000003</v>
      </c>
      <c r="D2926" s="1">
        <v>678371253.22000003</v>
      </c>
      <c r="E2926" s="1">
        <f>C2926-D2926</f>
        <v>0</v>
      </c>
    </row>
    <row r="2927" spans="1:11" x14ac:dyDescent="0.2">
      <c r="B2927" s="1" t="s">
        <v>1</v>
      </c>
      <c r="C2927" s="1">
        <v>289199447.55000001</v>
      </c>
      <c r="D2927" s="1">
        <v>289199447.55000001</v>
      </c>
      <c r="E2927" s="1">
        <f>C2927-D2927</f>
        <v>0</v>
      </c>
    </row>
    <row r="2928" spans="1:11" x14ac:dyDescent="0.2">
      <c r="B2928" s="1" t="s">
        <v>2</v>
      </c>
      <c r="C2928" s="1">
        <v>346058494.51999998</v>
      </c>
      <c r="D2928" s="1">
        <v>346058494.51999998</v>
      </c>
      <c r="E2928" s="1">
        <f>C2928-D2928</f>
        <v>0</v>
      </c>
    </row>
    <row r="2929" spans="1:11" x14ac:dyDescent="0.2">
      <c r="B2929" s="1" t="s">
        <v>3</v>
      </c>
      <c r="C2929" s="1">
        <v>1470260.66</v>
      </c>
      <c r="D2929" s="1">
        <v>1470260.66</v>
      </c>
      <c r="E2929" s="1">
        <f>C2929-D2929</f>
        <v>0</v>
      </c>
    </row>
    <row r="2931" spans="1:11" x14ac:dyDescent="0.2">
      <c r="B2931" s="1" t="s">
        <v>152</v>
      </c>
      <c r="C2931" s="1">
        <f>C2926</f>
        <v>678371253.22000003</v>
      </c>
    </row>
    <row r="2932" spans="1:11" x14ac:dyDescent="0.2">
      <c r="B2932" s="1" t="s">
        <v>153</v>
      </c>
      <c r="C2932" s="1">
        <v>7293892981.9700003</v>
      </c>
      <c r="E2932" s="1">
        <f>C2926</f>
        <v>678371253.22000003</v>
      </c>
      <c r="F2932" s="1" t="s">
        <v>0</v>
      </c>
    </row>
    <row r="2933" spans="1:11" x14ac:dyDescent="0.2">
      <c r="B2933" s="1" t="s">
        <v>154</v>
      </c>
      <c r="C2933" s="1">
        <f>SUM(C2931:C2932)</f>
        <v>7972264235.1900005</v>
      </c>
      <c r="E2933" s="1">
        <v>-6.6</v>
      </c>
      <c r="F2933" s="1" t="s">
        <v>170</v>
      </c>
    </row>
    <row r="2934" spans="1:11" x14ac:dyDescent="0.2">
      <c r="B2934" s="1" t="s">
        <v>155</v>
      </c>
      <c r="C2934" s="1">
        <v>7972264235.1899996</v>
      </c>
      <c r="E2934" s="1">
        <v>-32157548.030000001</v>
      </c>
      <c r="F2934" s="1" t="s">
        <v>133</v>
      </c>
    </row>
    <row r="2935" spans="1:11" x14ac:dyDescent="0.2">
      <c r="C2935" s="1">
        <f>C2933-C2934</f>
        <v>0</v>
      </c>
      <c r="D2935" s="1" t="s">
        <v>194</v>
      </c>
      <c r="E2935" s="1">
        <v>-11054918.189999999</v>
      </c>
      <c r="F2935" s="1" t="s">
        <v>169</v>
      </c>
    </row>
    <row r="2936" spans="1:11" x14ac:dyDescent="0.2">
      <c r="E2936" s="1">
        <v>-379150</v>
      </c>
      <c r="F2936" s="1" t="s">
        <v>192</v>
      </c>
    </row>
    <row r="2937" spans="1:11" x14ac:dyDescent="0.2">
      <c r="E2937" s="1">
        <f>SUM(E2932:E2936)</f>
        <v>634779630.39999998</v>
      </c>
      <c r="G2937" s="1">
        <v>0</v>
      </c>
    </row>
    <row r="2938" spans="1:11" x14ac:dyDescent="0.2">
      <c r="E2938" s="1">
        <v>634779630.39999998</v>
      </c>
      <c r="F2938" s="1" t="s">
        <v>161</v>
      </c>
    </row>
    <row r="2939" spans="1:11" x14ac:dyDescent="0.2">
      <c r="E2939" s="1">
        <f>E2937-E2938</f>
        <v>0</v>
      </c>
      <c r="F2939" s="1" t="s">
        <v>6</v>
      </c>
    </row>
    <row r="2940" spans="1:11" x14ac:dyDescent="0.2">
      <c r="E2940" s="1">
        <v>0</v>
      </c>
      <c r="F2940" s="1" t="s">
        <v>195</v>
      </c>
    </row>
    <row r="2941" spans="1:11" x14ac:dyDescent="0.2">
      <c r="E2941" s="1">
        <v>0</v>
      </c>
      <c r="F2941" s="1" t="s">
        <v>6</v>
      </c>
    </row>
    <row r="2943" spans="1:11" s="20" customFormat="1" x14ac:dyDescent="0.2">
      <c r="A2943" s="21"/>
      <c r="B2943" s="63">
        <v>41054</v>
      </c>
      <c r="C2943" s="21" t="s">
        <v>4</v>
      </c>
      <c r="D2943" s="21" t="s">
        <v>5</v>
      </c>
      <c r="E2943" s="21" t="s">
        <v>6</v>
      </c>
      <c r="F2943" s="21"/>
      <c r="G2943" s="21"/>
      <c r="H2943" s="103"/>
      <c r="I2943" s="64"/>
      <c r="J2943" s="21"/>
      <c r="K2943" s="21"/>
    </row>
    <row r="2944" spans="1:11" x14ac:dyDescent="0.2">
      <c r="B2944" s="1" t="s">
        <v>0</v>
      </c>
      <c r="C2944" s="1">
        <v>570083820.71000004</v>
      </c>
      <c r="D2944" s="1">
        <v>570083820.71000004</v>
      </c>
      <c r="E2944" s="1">
        <f>C2944-D2944</f>
        <v>0</v>
      </c>
    </row>
    <row r="2945" spans="2:7" x14ac:dyDescent="0.2">
      <c r="B2945" s="1" t="s">
        <v>1</v>
      </c>
      <c r="C2945" s="1">
        <v>289488268.67000002</v>
      </c>
      <c r="D2945" s="1">
        <v>289488268.67000002</v>
      </c>
      <c r="E2945" s="1">
        <f>C2945-D2945</f>
        <v>0</v>
      </c>
    </row>
    <row r="2946" spans="2:7" x14ac:dyDescent="0.2">
      <c r="B2946" s="1" t="s">
        <v>2</v>
      </c>
      <c r="C2946" s="1">
        <v>223982003.91</v>
      </c>
      <c r="D2946" s="1">
        <v>223982003.91</v>
      </c>
      <c r="E2946" s="1">
        <f>C2946-D2946</f>
        <v>0</v>
      </c>
    </row>
    <row r="2947" spans="2:7" x14ac:dyDescent="0.2">
      <c r="B2947" s="1" t="s">
        <v>3</v>
      </c>
      <c r="C2947" s="1">
        <v>2509191.6</v>
      </c>
      <c r="D2947" s="1">
        <v>2509191.6</v>
      </c>
      <c r="E2947" s="1">
        <f>C2947-D2947</f>
        <v>0</v>
      </c>
    </row>
    <row r="2949" spans="2:7" x14ac:dyDescent="0.2">
      <c r="B2949" s="1" t="s">
        <v>152</v>
      </c>
      <c r="C2949" s="1">
        <f>C2944</f>
        <v>570083820.71000004</v>
      </c>
    </row>
    <row r="2950" spans="2:7" x14ac:dyDescent="0.2">
      <c r="B2950" s="1" t="s">
        <v>153</v>
      </c>
      <c r="C2950" s="1">
        <v>7293892981.9700003</v>
      </c>
      <c r="E2950" s="1">
        <f>C2944</f>
        <v>570083820.71000004</v>
      </c>
      <c r="F2950" s="1" t="s">
        <v>0</v>
      </c>
    </row>
    <row r="2951" spans="2:7" x14ac:dyDescent="0.2">
      <c r="B2951" s="1" t="s">
        <v>154</v>
      </c>
      <c r="C2951" s="1">
        <f>SUM(C2949:C2950)</f>
        <v>7863976802.6800003</v>
      </c>
      <c r="E2951" s="1">
        <v>-6.6</v>
      </c>
      <c r="F2951" s="1" t="s">
        <v>170</v>
      </c>
    </row>
    <row r="2952" spans="2:7" x14ac:dyDescent="0.2">
      <c r="B2952" s="1" t="s">
        <v>155</v>
      </c>
      <c r="C2952" s="1">
        <v>7863976802.6800003</v>
      </c>
      <c r="E2952" s="1">
        <v>-61728094.630000003</v>
      </c>
      <c r="F2952" s="1" t="s">
        <v>133</v>
      </c>
    </row>
    <row r="2953" spans="2:7" x14ac:dyDescent="0.2">
      <c r="C2953" s="1">
        <f>C2951-C2952</f>
        <v>0</v>
      </c>
      <c r="D2953" s="1" t="s">
        <v>194</v>
      </c>
      <c r="E2953" s="1">
        <v>-11054918.189999999</v>
      </c>
      <c r="F2953" s="1" t="s">
        <v>169</v>
      </c>
    </row>
    <row r="2954" spans="2:7" x14ac:dyDescent="0.2">
      <c r="E2954" s="1">
        <v>-379150</v>
      </c>
      <c r="F2954" s="1" t="s">
        <v>192</v>
      </c>
    </row>
    <row r="2955" spans="2:7" x14ac:dyDescent="0.2">
      <c r="E2955" s="1">
        <f>SUM(E2950:E2954)</f>
        <v>496921651.29000002</v>
      </c>
      <c r="G2955" s="1">
        <v>0</v>
      </c>
    </row>
    <row r="2956" spans="2:7" x14ac:dyDescent="0.2">
      <c r="E2956" s="1">
        <v>496921651.29000002</v>
      </c>
      <c r="F2956" s="1" t="s">
        <v>161</v>
      </c>
    </row>
    <row r="2957" spans="2:7" x14ac:dyDescent="0.2">
      <c r="E2957" s="1">
        <f>E2955-E2956</f>
        <v>0</v>
      </c>
      <c r="F2957" s="1" t="s">
        <v>6</v>
      </c>
    </row>
    <row r="2958" spans="2:7" x14ac:dyDescent="0.2">
      <c r="E2958" s="1">
        <v>0</v>
      </c>
      <c r="F2958" s="1" t="s">
        <v>195</v>
      </c>
    </row>
    <row r="2959" spans="2:7" x14ac:dyDescent="0.2">
      <c r="E2959" s="1">
        <v>0</v>
      </c>
      <c r="F2959" s="1" t="s">
        <v>6</v>
      </c>
    </row>
    <row r="2961" spans="1:11" s="20" customFormat="1" x14ac:dyDescent="0.2">
      <c r="A2961" s="21"/>
      <c r="B2961" s="63">
        <v>41059</v>
      </c>
      <c r="C2961" s="21" t="s">
        <v>4</v>
      </c>
      <c r="D2961" s="21" t="s">
        <v>5</v>
      </c>
      <c r="E2961" s="21" t="s">
        <v>6</v>
      </c>
      <c r="F2961" s="21"/>
      <c r="G2961" s="21"/>
      <c r="H2961" s="103"/>
      <c r="I2961" s="64"/>
      <c r="J2961" s="21"/>
      <c r="K2961" s="21"/>
    </row>
    <row r="2962" spans="1:11" x14ac:dyDescent="0.2">
      <c r="B2962" s="1" t="s">
        <v>0</v>
      </c>
      <c r="C2962" s="1">
        <v>710795908.66999996</v>
      </c>
      <c r="D2962" s="1">
        <v>710795908.66999996</v>
      </c>
      <c r="E2962" s="1">
        <f>C2962-D2962</f>
        <v>0</v>
      </c>
    </row>
    <row r="2963" spans="1:11" x14ac:dyDescent="0.2">
      <c r="B2963" s="1" t="s">
        <v>1</v>
      </c>
      <c r="C2963" s="1">
        <v>289747523.02999997</v>
      </c>
      <c r="D2963" s="1">
        <v>289747523.02999997</v>
      </c>
      <c r="E2963" s="1">
        <f>C2963-D2963</f>
        <v>0</v>
      </c>
    </row>
    <row r="2964" spans="1:11" x14ac:dyDescent="0.2">
      <c r="B2964" s="1" t="s">
        <v>2</v>
      </c>
      <c r="C2964" s="1">
        <v>278402774.47000003</v>
      </c>
      <c r="D2964" s="1">
        <v>278402774.47000003</v>
      </c>
      <c r="E2964" s="1">
        <f>C2964-D2964</f>
        <v>0</v>
      </c>
    </row>
    <row r="2965" spans="1:11" x14ac:dyDescent="0.2">
      <c r="B2965" s="1" t="s">
        <v>3</v>
      </c>
      <c r="C2965" s="1">
        <v>5963850.2800000003</v>
      </c>
      <c r="D2965" s="1">
        <v>5963850.2800000003</v>
      </c>
      <c r="E2965" s="1">
        <f>C2965-D2965</f>
        <v>0</v>
      </c>
    </row>
    <row r="2967" spans="1:11" x14ac:dyDescent="0.2">
      <c r="B2967" s="1" t="s">
        <v>152</v>
      </c>
      <c r="C2967" s="1">
        <f>C2962</f>
        <v>710795908.66999996</v>
      </c>
    </row>
    <row r="2968" spans="1:11" x14ac:dyDescent="0.2">
      <c r="B2968" s="1" t="s">
        <v>153</v>
      </c>
      <c r="C2968" s="1">
        <v>7293892981.9700003</v>
      </c>
      <c r="E2968" s="1">
        <f>C2962</f>
        <v>710795908.66999996</v>
      </c>
      <c r="F2968" s="1" t="s">
        <v>0</v>
      </c>
    </row>
    <row r="2969" spans="1:11" x14ac:dyDescent="0.2">
      <c r="B2969" s="1" t="s">
        <v>154</v>
      </c>
      <c r="C2969" s="1">
        <f>SUM(C2967:C2968)</f>
        <v>8004688890.6400003</v>
      </c>
      <c r="E2969" s="1">
        <v>-6.6</v>
      </c>
      <c r="F2969" s="1" t="s">
        <v>170</v>
      </c>
    </row>
    <row r="2970" spans="1:11" x14ac:dyDescent="0.2">
      <c r="B2970" s="1" t="s">
        <v>155</v>
      </c>
      <c r="C2970" s="1">
        <v>8004688890.6400003</v>
      </c>
      <c r="E2970" s="1">
        <v>-61728094.630000003</v>
      </c>
      <c r="F2970" s="1" t="s">
        <v>133</v>
      </c>
    </row>
    <row r="2971" spans="1:11" x14ac:dyDescent="0.2">
      <c r="C2971" s="1">
        <f>C2969-C2970</f>
        <v>0</v>
      </c>
      <c r="D2971" s="1" t="s">
        <v>194</v>
      </c>
      <c r="E2971" s="1">
        <v>-11054918.189999999</v>
      </c>
      <c r="F2971" s="1" t="s">
        <v>169</v>
      </c>
    </row>
    <row r="2972" spans="1:11" x14ac:dyDescent="0.2">
      <c r="E2972" s="1">
        <v>-379150</v>
      </c>
      <c r="F2972" s="1" t="s">
        <v>192</v>
      </c>
    </row>
    <row r="2973" spans="1:11" x14ac:dyDescent="0.2">
      <c r="E2973" s="1">
        <f>SUM(E2968:E2972)</f>
        <v>637633739.24999988</v>
      </c>
      <c r="G2973" s="1">
        <v>0</v>
      </c>
    </row>
    <row r="2974" spans="1:11" x14ac:dyDescent="0.2">
      <c r="E2974" s="1">
        <v>637633739.25</v>
      </c>
      <c r="F2974" s="1" t="s">
        <v>161</v>
      </c>
    </row>
    <row r="2975" spans="1:11" x14ac:dyDescent="0.2">
      <c r="E2975" s="1">
        <f>E2973-E2974</f>
        <v>0</v>
      </c>
      <c r="F2975" s="1" t="s">
        <v>6</v>
      </c>
    </row>
    <row r="2976" spans="1:11" x14ac:dyDescent="0.2">
      <c r="E2976" s="1">
        <v>0</v>
      </c>
      <c r="F2976" s="1" t="s">
        <v>195</v>
      </c>
    </row>
    <row r="2977" spans="1:11" x14ac:dyDescent="0.2">
      <c r="E2977" s="1">
        <v>0</v>
      </c>
      <c r="F2977" s="1" t="s">
        <v>6</v>
      </c>
    </row>
    <row r="2979" spans="1:11" s="20" customFormat="1" x14ac:dyDescent="0.2">
      <c r="A2979" s="21"/>
      <c r="B2979" s="63">
        <v>41060</v>
      </c>
      <c r="C2979" s="21" t="s">
        <v>4</v>
      </c>
      <c r="D2979" s="21" t="s">
        <v>5</v>
      </c>
      <c r="E2979" s="21" t="s">
        <v>6</v>
      </c>
      <c r="F2979" s="21"/>
      <c r="G2979" s="21"/>
      <c r="H2979" s="103"/>
      <c r="I2979" s="64"/>
      <c r="J2979" s="21"/>
      <c r="K2979" s="21"/>
    </row>
    <row r="2980" spans="1:11" x14ac:dyDescent="0.2">
      <c r="B2980" s="1" t="s">
        <v>0</v>
      </c>
      <c r="C2980" s="1">
        <v>785362619.39999998</v>
      </c>
      <c r="D2980" s="1">
        <f>785198685+163934.4</f>
        <v>785362619.39999998</v>
      </c>
      <c r="E2980" s="1">
        <f>C2980-D2980</f>
        <v>0</v>
      </c>
    </row>
    <row r="2981" spans="1:11" x14ac:dyDescent="0.2">
      <c r="B2981" s="1" t="s">
        <v>1</v>
      </c>
      <c r="C2981" s="1">
        <v>290454159.26999998</v>
      </c>
      <c r="D2981" s="1">
        <v>290454159.26999998</v>
      </c>
      <c r="E2981" s="1">
        <f>C2981-D2981</f>
        <v>0</v>
      </c>
    </row>
    <row r="2982" spans="1:11" x14ac:dyDescent="0.2">
      <c r="B2982" s="1" t="s">
        <v>2</v>
      </c>
      <c r="C2982" s="1">
        <v>324017345.25999999</v>
      </c>
      <c r="D2982" s="1">
        <v>324017345.25999999</v>
      </c>
      <c r="E2982" s="1">
        <f>C2982-D2982</f>
        <v>0</v>
      </c>
    </row>
    <row r="2983" spans="1:11" x14ac:dyDescent="0.2">
      <c r="B2983" s="1" t="s">
        <v>3</v>
      </c>
      <c r="C2983" s="1">
        <v>10245334.970000001</v>
      </c>
      <c r="D2983" s="1">
        <v>10245334.970000001</v>
      </c>
      <c r="E2983" s="1">
        <f>C2983-D2983</f>
        <v>0</v>
      </c>
    </row>
    <row r="2985" spans="1:11" x14ac:dyDescent="0.2">
      <c r="B2985" s="1" t="s">
        <v>152</v>
      </c>
      <c r="C2985" s="1">
        <f>C2980</f>
        <v>785362619.39999998</v>
      </c>
    </row>
    <row r="2986" spans="1:11" x14ac:dyDescent="0.2">
      <c r="B2986" s="1" t="s">
        <v>153</v>
      </c>
      <c r="C2986" s="1">
        <v>7293892981.9700003</v>
      </c>
      <c r="E2986" s="1">
        <f>C2980</f>
        <v>785362619.39999998</v>
      </c>
      <c r="F2986" s="1" t="s">
        <v>0</v>
      </c>
    </row>
    <row r="2987" spans="1:11" x14ac:dyDescent="0.2">
      <c r="B2987" s="1" t="s">
        <v>154</v>
      </c>
      <c r="C2987" s="1">
        <f>SUM(C2985:C2986)</f>
        <v>8079255601.3699999</v>
      </c>
      <c r="E2987" s="1">
        <v>-6.6</v>
      </c>
      <c r="F2987" s="1" t="s">
        <v>170</v>
      </c>
    </row>
    <row r="2988" spans="1:11" x14ac:dyDescent="0.2">
      <c r="B2988" s="1" t="s">
        <v>155</v>
      </c>
      <c r="C2988" s="1">
        <v>8079091666.9700003</v>
      </c>
      <c r="E2988" s="1">
        <v>-61728094.630000003</v>
      </c>
      <c r="F2988" s="1" t="s">
        <v>133</v>
      </c>
    </row>
    <row r="2989" spans="1:11" x14ac:dyDescent="0.2">
      <c r="C2989" s="1">
        <f>C2987-C2988</f>
        <v>163934.39999961853</v>
      </c>
      <c r="D2989" s="1" t="s">
        <v>194</v>
      </c>
      <c r="E2989" s="1">
        <v>-11054918.189999999</v>
      </c>
      <c r="F2989" s="1" t="s">
        <v>169</v>
      </c>
    </row>
    <row r="2990" spans="1:11" x14ac:dyDescent="0.2">
      <c r="E2990" s="1">
        <v>-379150</v>
      </c>
      <c r="F2990" s="1" t="s">
        <v>192</v>
      </c>
    </row>
    <row r="2991" spans="1:11" x14ac:dyDescent="0.2">
      <c r="E2991" s="1">
        <f>SUM(E2986:E2990)</f>
        <v>712200449.9799999</v>
      </c>
      <c r="G2991" s="1">
        <v>0</v>
      </c>
    </row>
    <row r="2992" spans="1:11" x14ac:dyDescent="0.2">
      <c r="E2992" s="1">
        <v>712200449.98000002</v>
      </c>
      <c r="F2992" s="1" t="s">
        <v>161</v>
      </c>
    </row>
    <row r="2993" spans="1:11" x14ac:dyDescent="0.2">
      <c r="E2993" s="1">
        <f>E2991-E2992</f>
        <v>0</v>
      </c>
      <c r="F2993" s="1" t="s">
        <v>6</v>
      </c>
    </row>
    <row r="2994" spans="1:11" x14ac:dyDescent="0.2">
      <c r="E2994" s="1">
        <v>0</v>
      </c>
      <c r="F2994" s="1" t="s">
        <v>195</v>
      </c>
    </row>
    <row r="2995" spans="1:11" x14ac:dyDescent="0.2">
      <c r="E2995" s="1">
        <v>0</v>
      </c>
      <c r="F2995" s="1" t="s">
        <v>6</v>
      </c>
    </row>
    <row r="2998" spans="1:11" s="20" customFormat="1" x14ac:dyDescent="0.2">
      <c r="A2998" s="21"/>
      <c r="B2998" s="63">
        <v>41072</v>
      </c>
      <c r="C2998" s="21" t="s">
        <v>4</v>
      </c>
      <c r="D2998" s="21" t="s">
        <v>5</v>
      </c>
      <c r="E2998" s="21" t="s">
        <v>6</v>
      </c>
      <c r="F2998" s="21"/>
      <c r="G2998" s="21"/>
      <c r="H2998" s="103"/>
      <c r="I2998" s="64"/>
      <c r="J2998" s="21"/>
      <c r="K2998" s="21"/>
    </row>
    <row r="2999" spans="1:11" x14ac:dyDescent="0.2">
      <c r="B2999" s="1" t="s">
        <v>0</v>
      </c>
      <c r="C2999" s="1">
        <v>2729756803.8200002</v>
      </c>
      <c r="D2999" s="1">
        <v>2729756803.8200002</v>
      </c>
      <c r="E2999" s="1">
        <f>C2999-D2999</f>
        <v>0</v>
      </c>
    </row>
    <row r="3000" spans="1:11" x14ac:dyDescent="0.2">
      <c r="B3000" s="1" t="s">
        <v>1</v>
      </c>
      <c r="C3000" s="1">
        <v>293935623.05000001</v>
      </c>
      <c r="D3000" s="1">
        <v>293935623.05000001</v>
      </c>
      <c r="E3000" s="1">
        <f>C3000-D3000</f>
        <v>0</v>
      </c>
    </row>
    <row r="3001" spans="1:11" x14ac:dyDescent="0.2">
      <c r="B3001" s="1" t="s">
        <v>2</v>
      </c>
      <c r="C3001" s="1">
        <v>2227750686.46</v>
      </c>
      <c r="D3001" s="1">
        <v>2227750686.46</v>
      </c>
      <c r="E3001" s="1">
        <f>C3001-D3001</f>
        <v>0</v>
      </c>
    </row>
    <row r="3002" spans="1:11" x14ac:dyDescent="0.2">
      <c r="B3002" s="1" t="s">
        <v>3</v>
      </c>
      <c r="C3002" s="1">
        <v>156036539.09999999</v>
      </c>
      <c r="D3002" s="1">
        <v>156036539.09999999</v>
      </c>
      <c r="E3002" s="1">
        <f>C3002-D3002</f>
        <v>0</v>
      </c>
    </row>
    <row r="3004" spans="1:11" x14ac:dyDescent="0.2">
      <c r="B3004" s="1" t="s">
        <v>152</v>
      </c>
      <c r="C3004" s="1">
        <f>C2999</f>
        <v>2729756803.8200002</v>
      </c>
    </row>
    <row r="3005" spans="1:11" x14ac:dyDescent="0.2">
      <c r="B3005" s="1" t="s">
        <v>153</v>
      </c>
      <c r="C3005" s="1">
        <v>7298401132.25</v>
      </c>
      <c r="E3005" s="1">
        <f>C2999</f>
        <v>2729756803.8200002</v>
      </c>
      <c r="F3005" s="1" t="s">
        <v>0</v>
      </c>
    </row>
    <row r="3006" spans="1:11" x14ac:dyDescent="0.2">
      <c r="B3006" s="1" t="s">
        <v>154</v>
      </c>
      <c r="C3006" s="1">
        <f>SUM(C3004:C3005)</f>
        <v>10028157936.07</v>
      </c>
      <c r="E3006" s="1">
        <v>-6.6</v>
      </c>
      <c r="F3006" s="1" t="s">
        <v>170</v>
      </c>
    </row>
    <row r="3007" spans="1:11" x14ac:dyDescent="0.2">
      <c r="B3007" s="1" t="s">
        <v>155</v>
      </c>
      <c r="C3007" s="1">
        <v>10028157936.07</v>
      </c>
      <c r="E3007" s="1">
        <v>-33951005.109999999</v>
      </c>
      <c r="F3007" s="1" t="s">
        <v>133</v>
      </c>
    </row>
    <row r="3008" spans="1:11" x14ac:dyDescent="0.2">
      <c r="C3008" s="1">
        <f>C3006-C3007</f>
        <v>0</v>
      </c>
      <c r="D3008" s="1" t="s">
        <v>194</v>
      </c>
      <c r="E3008" s="1">
        <v>-11054918.189999999</v>
      </c>
      <c r="F3008" s="1" t="s">
        <v>169</v>
      </c>
    </row>
    <row r="3009" spans="1:11" x14ac:dyDescent="0.2">
      <c r="E3009" s="1">
        <v>0</v>
      </c>
      <c r="F3009" s="1" t="s">
        <v>192</v>
      </c>
    </row>
    <row r="3010" spans="1:11" x14ac:dyDescent="0.2">
      <c r="E3010" s="1">
        <f>SUM(E3005:E3009)</f>
        <v>2684750873.9200001</v>
      </c>
      <c r="G3010" s="1">
        <v>0</v>
      </c>
    </row>
    <row r="3011" spans="1:11" x14ac:dyDescent="0.2">
      <c r="E3011" s="1">
        <v>2684750873.9200001</v>
      </c>
      <c r="F3011" s="1" t="s">
        <v>161</v>
      </c>
    </row>
    <row r="3012" spans="1:11" x14ac:dyDescent="0.2">
      <c r="E3012" s="1">
        <f>E3010-E3011</f>
        <v>0</v>
      </c>
      <c r="F3012" s="1" t="s">
        <v>6</v>
      </c>
    </row>
    <row r="3013" spans="1:11" x14ac:dyDescent="0.2">
      <c r="E3013" s="1">
        <v>0</v>
      </c>
      <c r="F3013" s="1" t="s">
        <v>195</v>
      </c>
    </row>
    <row r="3014" spans="1:11" x14ac:dyDescent="0.2">
      <c r="E3014" s="1">
        <v>0</v>
      </c>
      <c r="F3014" s="1" t="s">
        <v>6</v>
      </c>
    </row>
    <row r="3017" spans="1:11" s="20" customFormat="1" x14ac:dyDescent="0.2">
      <c r="A3017" s="21"/>
      <c r="B3017" s="63">
        <v>41075</v>
      </c>
      <c r="C3017" s="21" t="s">
        <v>4</v>
      </c>
      <c r="D3017" s="21" t="s">
        <v>5</v>
      </c>
      <c r="E3017" s="21" t="s">
        <v>6</v>
      </c>
      <c r="F3017" s="21"/>
      <c r="G3017" s="21"/>
      <c r="H3017" s="103"/>
      <c r="I3017" s="64"/>
      <c r="J3017" s="21"/>
      <c r="K3017" s="21"/>
    </row>
    <row r="3018" spans="1:11" x14ac:dyDescent="0.2">
      <c r="B3018" s="1" t="s">
        <v>0</v>
      </c>
      <c r="C3018" s="1">
        <v>671900598.34000003</v>
      </c>
      <c r="D3018" s="1">
        <v>671900598.34000003</v>
      </c>
      <c r="E3018" s="1">
        <f>C3018-D3018</f>
        <v>0</v>
      </c>
    </row>
    <row r="3019" spans="1:11" x14ac:dyDescent="0.2">
      <c r="B3019" s="1" t="s">
        <v>1</v>
      </c>
      <c r="C3019" s="1">
        <v>291633359.39999998</v>
      </c>
      <c r="D3019" s="1">
        <v>291633359.39999998</v>
      </c>
      <c r="E3019" s="1">
        <f>C3019-D3019</f>
        <v>0</v>
      </c>
    </row>
    <row r="3020" spans="1:11" x14ac:dyDescent="0.2">
      <c r="B3020" s="1" t="s">
        <v>2</v>
      </c>
      <c r="C3020" s="1">
        <v>178705208.53</v>
      </c>
      <c r="D3020" s="1">
        <v>178705208.53</v>
      </c>
      <c r="E3020" s="1">
        <f>C3020-D3020</f>
        <v>0</v>
      </c>
    </row>
    <row r="3021" spans="1:11" x14ac:dyDescent="0.2">
      <c r="B3021" s="1" t="s">
        <v>3</v>
      </c>
      <c r="C3021" s="1">
        <v>157420071.71000001</v>
      </c>
      <c r="D3021" s="1">
        <v>157420071.71000001</v>
      </c>
      <c r="E3021" s="1">
        <f>C3021-D3021</f>
        <v>0</v>
      </c>
    </row>
    <row r="3023" spans="1:11" x14ac:dyDescent="0.2">
      <c r="B3023" s="1" t="s">
        <v>152</v>
      </c>
      <c r="C3023" s="1">
        <f>C3018</f>
        <v>671900598.34000003</v>
      </c>
    </row>
    <row r="3024" spans="1:11" x14ac:dyDescent="0.2">
      <c r="B3024" s="1" t="s">
        <v>153</v>
      </c>
      <c r="C3024" s="1">
        <v>7298401132.25</v>
      </c>
      <c r="E3024" s="1">
        <f>C3018</f>
        <v>671900598.34000003</v>
      </c>
      <c r="F3024" s="1" t="s">
        <v>0</v>
      </c>
    </row>
    <row r="3025" spans="1:11" x14ac:dyDescent="0.2">
      <c r="B3025" s="1" t="s">
        <v>154</v>
      </c>
      <c r="C3025" s="1">
        <f>SUM(C3023:C3024)</f>
        <v>7970301730.5900002</v>
      </c>
      <c r="E3025" s="1">
        <v>-6.6</v>
      </c>
      <c r="F3025" s="1" t="s">
        <v>170</v>
      </c>
    </row>
    <row r="3026" spans="1:11" x14ac:dyDescent="0.2">
      <c r="B3026" s="1" t="s">
        <v>155</v>
      </c>
      <c r="C3026" s="1">
        <v>7970301730.5900002</v>
      </c>
      <c r="E3026" s="1">
        <v>-33951005.109999999</v>
      </c>
      <c r="F3026" s="1" t="s">
        <v>133</v>
      </c>
    </row>
    <row r="3027" spans="1:11" x14ac:dyDescent="0.2">
      <c r="C3027" s="1">
        <f>C3025-C3026</f>
        <v>0</v>
      </c>
      <c r="D3027" s="1" t="s">
        <v>194</v>
      </c>
      <c r="E3027" s="1">
        <v>-11054918.189999999</v>
      </c>
      <c r="F3027" s="1" t="s">
        <v>169</v>
      </c>
    </row>
    <row r="3028" spans="1:11" x14ac:dyDescent="0.2">
      <c r="E3028" s="1">
        <v>0</v>
      </c>
      <c r="F3028" s="1" t="s">
        <v>192</v>
      </c>
    </row>
    <row r="3029" spans="1:11" x14ac:dyDescent="0.2">
      <c r="E3029" s="1">
        <f>SUM(E3024:E3028)</f>
        <v>626894668.43999994</v>
      </c>
      <c r="G3029" s="1">
        <v>0</v>
      </c>
    </row>
    <row r="3030" spans="1:11" x14ac:dyDescent="0.2">
      <c r="E3030" s="1">
        <v>626894668.44000006</v>
      </c>
      <c r="F3030" s="1" t="s">
        <v>161</v>
      </c>
    </row>
    <row r="3031" spans="1:11" x14ac:dyDescent="0.2">
      <c r="E3031" s="1">
        <f>E3029-E3030</f>
        <v>0</v>
      </c>
      <c r="F3031" s="1" t="s">
        <v>6</v>
      </c>
    </row>
    <row r="3032" spans="1:11" x14ac:dyDescent="0.2">
      <c r="E3032" s="1">
        <v>0</v>
      </c>
      <c r="F3032" s="1" t="s">
        <v>195</v>
      </c>
    </row>
    <row r="3033" spans="1:11" x14ac:dyDescent="0.2">
      <c r="E3033" s="1">
        <v>0</v>
      </c>
      <c r="F3033" s="1" t="s">
        <v>6</v>
      </c>
    </row>
    <row r="3035" spans="1:11" s="20" customFormat="1" x14ac:dyDescent="0.2">
      <c r="A3035" s="21"/>
      <c r="B3035" s="63">
        <v>41080</v>
      </c>
      <c r="C3035" s="21" t="s">
        <v>4</v>
      </c>
      <c r="D3035" s="21" t="s">
        <v>5</v>
      </c>
      <c r="E3035" s="21" t="s">
        <v>6</v>
      </c>
      <c r="F3035" s="21"/>
      <c r="G3035" s="21"/>
      <c r="H3035" s="103"/>
      <c r="I3035" s="64"/>
      <c r="J3035" s="21"/>
      <c r="K3035" s="21"/>
    </row>
    <row r="3036" spans="1:11" x14ac:dyDescent="0.2">
      <c r="B3036" s="1" t="s">
        <v>0</v>
      </c>
      <c r="C3036" s="1">
        <v>522232318.13999999</v>
      </c>
      <c r="D3036" s="1">
        <v>522232318.13999999</v>
      </c>
      <c r="E3036" s="1">
        <f>C3036-D3036</f>
        <v>0</v>
      </c>
    </row>
    <row r="3037" spans="1:11" x14ac:dyDescent="0.2">
      <c r="B3037" s="1" t="s">
        <v>1</v>
      </c>
      <c r="C3037" s="1">
        <v>291101824.61000001</v>
      </c>
      <c r="D3037" s="1">
        <v>291101824.61000001</v>
      </c>
      <c r="E3037" s="1">
        <f>C3037-D3037</f>
        <v>0</v>
      </c>
    </row>
    <row r="3038" spans="1:11" x14ac:dyDescent="0.2">
      <c r="B3038" s="1" t="s">
        <v>2</v>
      </c>
      <c r="C3038" s="1">
        <v>186178535.03</v>
      </c>
      <c r="D3038" s="1">
        <v>186178535.03</v>
      </c>
      <c r="E3038" s="1">
        <f>C3038-D3038</f>
        <v>0</v>
      </c>
    </row>
    <row r="3039" spans="1:11" x14ac:dyDescent="0.2">
      <c r="B3039" s="1" t="s">
        <v>3</v>
      </c>
      <c r="C3039" s="1">
        <v>894590.09</v>
      </c>
      <c r="D3039" s="1">
        <v>894590.09</v>
      </c>
      <c r="E3039" s="1">
        <f>C3039-D3039</f>
        <v>0</v>
      </c>
    </row>
    <row r="3041" spans="1:11" x14ac:dyDescent="0.2">
      <c r="B3041" s="1" t="s">
        <v>152</v>
      </c>
      <c r="C3041" s="1">
        <f>C3036</f>
        <v>522232318.13999999</v>
      </c>
    </row>
    <row r="3042" spans="1:11" x14ac:dyDescent="0.2">
      <c r="B3042" s="1" t="s">
        <v>153</v>
      </c>
      <c r="C3042" s="1">
        <v>7298401132.25</v>
      </c>
      <c r="E3042" s="1">
        <f>C3036</f>
        <v>522232318.13999999</v>
      </c>
      <c r="F3042" s="1" t="s">
        <v>0</v>
      </c>
    </row>
    <row r="3043" spans="1:11" x14ac:dyDescent="0.2">
      <c r="B3043" s="1" t="s">
        <v>154</v>
      </c>
      <c r="C3043" s="1">
        <f>SUM(C3041:C3042)</f>
        <v>7820633450.3900003</v>
      </c>
      <c r="E3043" s="1">
        <v>-6.6</v>
      </c>
      <c r="F3043" s="1" t="s">
        <v>170</v>
      </c>
    </row>
    <row r="3044" spans="1:11" x14ac:dyDescent="0.2">
      <c r="B3044" s="1" t="s">
        <v>155</v>
      </c>
      <c r="C3044" s="1">
        <v>7820633450.3900003</v>
      </c>
      <c r="E3044" s="1">
        <v>-33951005.109999999</v>
      </c>
      <c r="F3044" s="1" t="s">
        <v>133</v>
      </c>
    </row>
    <row r="3045" spans="1:11" x14ac:dyDescent="0.2">
      <c r="C3045" s="1">
        <f>C3043-C3044</f>
        <v>0</v>
      </c>
      <c r="D3045" s="1" t="s">
        <v>194</v>
      </c>
      <c r="E3045" s="1">
        <v>-11054918.189999999</v>
      </c>
      <c r="F3045" s="1" t="s">
        <v>169</v>
      </c>
    </row>
    <row r="3046" spans="1:11" x14ac:dyDescent="0.2">
      <c r="E3046" s="1">
        <v>0</v>
      </c>
      <c r="F3046" s="1" t="s">
        <v>192</v>
      </c>
    </row>
    <row r="3047" spans="1:11" x14ac:dyDescent="0.2">
      <c r="E3047" s="1">
        <f>SUM(E3042:E3046)</f>
        <v>477226388.23999995</v>
      </c>
      <c r="G3047" s="1">
        <v>0</v>
      </c>
    </row>
    <row r="3048" spans="1:11" x14ac:dyDescent="0.2">
      <c r="E3048" s="1">
        <v>477226388.24000001</v>
      </c>
      <c r="F3048" s="1" t="s">
        <v>161</v>
      </c>
    </row>
    <row r="3049" spans="1:11" x14ac:dyDescent="0.2">
      <c r="E3049" s="1">
        <f>E3047-E3048</f>
        <v>0</v>
      </c>
      <c r="F3049" s="1" t="s">
        <v>6</v>
      </c>
    </row>
    <row r="3050" spans="1:11" x14ac:dyDescent="0.2">
      <c r="E3050" s="1">
        <v>0</v>
      </c>
      <c r="F3050" s="1" t="s">
        <v>195</v>
      </c>
    </row>
    <row r="3051" spans="1:11" x14ac:dyDescent="0.2">
      <c r="E3051" s="1">
        <v>0</v>
      </c>
      <c r="F3051" s="1" t="s">
        <v>6</v>
      </c>
    </row>
    <row r="3054" spans="1:11" s="20" customFormat="1" x14ac:dyDescent="0.2">
      <c r="A3054" s="21"/>
      <c r="B3054" s="63">
        <v>41087</v>
      </c>
      <c r="C3054" s="21" t="s">
        <v>4</v>
      </c>
      <c r="D3054" s="21" t="s">
        <v>5</v>
      </c>
      <c r="E3054" s="21" t="s">
        <v>6</v>
      </c>
      <c r="F3054" s="21"/>
      <c r="G3054" s="21"/>
      <c r="H3054" s="103"/>
      <c r="I3054" s="64"/>
      <c r="J3054" s="21"/>
      <c r="K3054" s="21"/>
    </row>
    <row r="3055" spans="1:11" x14ac:dyDescent="0.2">
      <c r="B3055" s="1" t="s">
        <v>0</v>
      </c>
      <c r="C3055" s="1">
        <v>592574260.36000001</v>
      </c>
      <c r="D3055" s="1">
        <v>592574260.36000001</v>
      </c>
      <c r="E3055" s="1">
        <f>C3055-D3055</f>
        <v>0</v>
      </c>
    </row>
    <row r="3056" spans="1:11" x14ac:dyDescent="0.2">
      <c r="B3056" s="1" t="s">
        <v>1</v>
      </c>
      <c r="C3056" s="1">
        <v>284578698.36000001</v>
      </c>
      <c r="D3056" s="1">
        <v>284578698.36000001</v>
      </c>
      <c r="E3056" s="1">
        <f>C3056-D3056</f>
        <v>0</v>
      </c>
    </row>
    <row r="3057" spans="1:11" x14ac:dyDescent="0.2">
      <c r="B3057" s="1" t="s">
        <v>2</v>
      </c>
      <c r="C3057" s="1">
        <v>246688728.18000001</v>
      </c>
      <c r="D3057" s="1">
        <v>246688728.18000001</v>
      </c>
      <c r="E3057" s="1">
        <f>C3057-D3057</f>
        <v>0</v>
      </c>
    </row>
    <row r="3058" spans="1:11" x14ac:dyDescent="0.2">
      <c r="B3058" s="1" t="s">
        <v>3</v>
      </c>
      <c r="C3058" s="1">
        <v>3386600.95</v>
      </c>
      <c r="D3058" s="1">
        <v>3386600.95</v>
      </c>
      <c r="E3058" s="1">
        <f>C3058-D3058</f>
        <v>0</v>
      </c>
    </row>
    <row r="3060" spans="1:11" x14ac:dyDescent="0.2">
      <c r="B3060" s="1" t="s">
        <v>152</v>
      </c>
      <c r="C3060" s="1">
        <f>C3055</f>
        <v>592574260.36000001</v>
      </c>
    </row>
    <row r="3061" spans="1:11" x14ac:dyDescent="0.2">
      <c r="B3061" s="1" t="s">
        <v>153</v>
      </c>
      <c r="C3061" s="1">
        <v>7298401132.25</v>
      </c>
      <c r="E3061" s="1">
        <f>C3055</f>
        <v>592574260.36000001</v>
      </c>
      <c r="F3061" s="1" t="s">
        <v>0</v>
      </c>
    </row>
    <row r="3062" spans="1:11" x14ac:dyDescent="0.2">
      <c r="B3062" s="1" t="s">
        <v>154</v>
      </c>
      <c r="C3062" s="1">
        <f>SUM(C3060:C3061)</f>
        <v>7890975392.6099997</v>
      </c>
      <c r="E3062" s="1">
        <v>-6.6</v>
      </c>
      <c r="F3062" s="1" t="s">
        <v>170</v>
      </c>
    </row>
    <row r="3063" spans="1:11" x14ac:dyDescent="0.2">
      <c r="B3063" s="1" t="s">
        <v>155</v>
      </c>
      <c r="C3063" s="1">
        <v>7890975392.6099997</v>
      </c>
      <c r="E3063" s="1">
        <v>-57353601.109999999</v>
      </c>
      <c r="F3063" s="1" t="s">
        <v>133</v>
      </c>
    </row>
    <row r="3064" spans="1:11" x14ac:dyDescent="0.2">
      <c r="C3064" s="1">
        <f>C3062-C3063</f>
        <v>0</v>
      </c>
      <c r="D3064" s="1" t="s">
        <v>194</v>
      </c>
      <c r="E3064" s="1">
        <v>-11054918.189999999</v>
      </c>
      <c r="F3064" s="1" t="s">
        <v>169</v>
      </c>
    </row>
    <row r="3065" spans="1:11" x14ac:dyDescent="0.2">
      <c r="E3065" s="1">
        <v>-379150</v>
      </c>
      <c r="F3065" s="1" t="s">
        <v>192</v>
      </c>
    </row>
    <row r="3066" spans="1:11" x14ac:dyDescent="0.2">
      <c r="E3066" s="1">
        <f>SUM(E3061:E3065)</f>
        <v>523786584.45999998</v>
      </c>
      <c r="G3066" s="1">
        <v>0</v>
      </c>
    </row>
    <row r="3067" spans="1:11" x14ac:dyDescent="0.2">
      <c r="E3067" s="1">
        <v>523786584.45999998</v>
      </c>
      <c r="F3067" s="1" t="s">
        <v>161</v>
      </c>
    </row>
    <row r="3068" spans="1:11" x14ac:dyDescent="0.2">
      <c r="E3068" s="1">
        <f>E3066-E3067</f>
        <v>0</v>
      </c>
      <c r="F3068" s="1" t="s">
        <v>6</v>
      </c>
    </row>
    <row r="3069" spans="1:11" x14ac:dyDescent="0.2">
      <c r="E3069" s="1">
        <v>0</v>
      </c>
      <c r="F3069" s="1" t="s">
        <v>195</v>
      </c>
    </row>
    <row r="3070" spans="1:11" ht="13.5" customHeight="1" x14ac:dyDescent="0.2">
      <c r="E3070" s="1">
        <v>0</v>
      </c>
      <c r="F3070" s="1" t="s">
        <v>6</v>
      </c>
    </row>
    <row r="3071" spans="1:11" s="20" customFormat="1" x14ac:dyDescent="0.2">
      <c r="A3071" s="21"/>
      <c r="B3071" s="63">
        <v>41090</v>
      </c>
      <c r="C3071" s="21" t="s">
        <v>4</v>
      </c>
      <c r="D3071" s="21" t="s">
        <v>5</v>
      </c>
      <c r="E3071" s="21" t="s">
        <v>6</v>
      </c>
      <c r="F3071" s="21"/>
      <c r="G3071" s="21"/>
      <c r="H3071" s="103"/>
      <c r="I3071" s="64"/>
      <c r="J3071" s="21"/>
      <c r="K3071" s="21"/>
    </row>
    <row r="3072" spans="1:11" x14ac:dyDescent="0.2">
      <c r="B3072" s="1" t="s">
        <v>0</v>
      </c>
      <c r="C3072" s="1">
        <v>576419871.83000004</v>
      </c>
      <c r="D3072" s="1">
        <v>576419871.83000004</v>
      </c>
      <c r="E3072" s="1">
        <f>C3072-D3072</f>
        <v>0</v>
      </c>
    </row>
    <row r="3073" spans="2:7" x14ac:dyDescent="0.2">
      <c r="B3073" s="1" t="s">
        <v>1</v>
      </c>
      <c r="C3073" s="1">
        <v>285668023.93000001</v>
      </c>
      <c r="D3073" s="1">
        <v>285668023.93000001</v>
      </c>
      <c r="E3073" s="1">
        <f>C3073-D3073</f>
        <v>0</v>
      </c>
    </row>
    <row r="3074" spans="2:7" x14ac:dyDescent="0.2">
      <c r="B3074" s="1" t="s">
        <v>2</v>
      </c>
      <c r="C3074" s="1">
        <v>203681115.33000001</v>
      </c>
      <c r="D3074" s="1">
        <v>203681115.33000001</v>
      </c>
      <c r="E3074" s="1">
        <f>C3074-D3074</f>
        <v>0</v>
      </c>
    </row>
    <row r="3075" spans="2:7" x14ac:dyDescent="0.2">
      <c r="B3075" s="1" t="s">
        <v>3</v>
      </c>
      <c r="C3075" s="1">
        <v>6052130.8399999999</v>
      </c>
      <c r="D3075" s="1">
        <v>6052130.8399999999</v>
      </c>
      <c r="E3075" s="1">
        <f>C3075-D3075</f>
        <v>0</v>
      </c>
    </row>
    <row r="3077" spans="2:7" x14ac:dyDescent="0.2">
      <c r="B3077" s="1" t="s">
        <v>152</v>
      </c>
      <c r="C3077" s="1">
        <f>C3072</f>
        <v>576419871.83000004</v>
      </c>
    </row>
    <row r="3078" spans="2:7" x14ac:dyDescent="0.2">
      <c r="B3078" s="1" t="s">
        <v>153</v>
      </c>
      <c r="C3078" s="1">
        <v>7301930759.0299997</v>
      </c>
      <c r="E3078" s="1">
        <f>C3072</f>
        <v>576419871.83000004</v>
      </c>
      <c r="F3078" s="1" t="s">
        <v>0</v>
      </c>
    </row>
    <row r="3079" spans="2:7" x14ac:dyDescent="0.2">
      <c r="B3079" s="1" t="s">
        <v>154</v>
      </c>
      <c r="C3079" s="1">
        <f>SUM(C3077:C3078)</f>
        <v>7878350630.8599997</v>
      </c>
      <c r="E3079" s="1">
        <v>-6.6</v>
      </c>
      <c r="F3079" s="1" t="s">
        <v>170</v>
      </c>
    </row>
    <row r="3080" spans="2:7" x14ac:dyDescent="0.2">
      <c r="B3080" s="1" t="s">
        <v>155</v>
      </c>
      <c r="C3080" s="1">
        <v>7878348469.4499998</v>
      </c>
      <c r="E3080" s="1">
        <v>-57353601.109999999</v>
      </c>
      <c r="F3080" s="1" t="s">
        <v>133</v>
      </c>
    </row>
    <row r="3081" spans="2:7" x14ac:dyDescent="0.2">
      <c r="C3081" s="1">
        <f>C3079-C3080</f>
        <v>2161.4099998474121</v>
      </c>
      <c r="D3081" s="1" t="s">
        <v>194</v>
      </c>
      <c r="E3081" s="1">
        <v>-11054918.189999999</v>
      </c>
      <c r="F3081" s="1" t="s">
        <v>169</v>
      </c>
    </row>
    <row r="3082" spans="2:7" x14ac:dyDescent="0.2">
      <c r="E3082" s="1">
        <v>-379150</v>
      </c>
      <c r="F3082" s="1" t="s">
        <v>192</v>
      </c>
    </row>
    <row r="3083" spans="2:7" x14ac:dyDescent="0.2">
      <c r="E3083" s="1">
        <f>SUM(E3078:E3082)</f>
        <v>507632195.93000001</v>
      </c>
      <c r="G3083" s="1">
        <v>0</v>
      </c>
    </row>
    <row r="3084" spans="2:7" x14ac:dyDescent="0.2">
      <c r="E3084" s="1">
        <v>507630034.51999998</v>
      </c>
      <c r="F3084" s="1" t="s">
        <v>161</v>
      </c>
    </row>
    <row r="3085" spans="2:7" x14ac:dyDescent="0.2">
      <c r="E3085" s="1">
        <f>E3083-E3084</f>
        <v>2161.410000026226</v>
      </c>
      <c r="F3085" s="1" t="s">
        <v>6</v>
      </c>
    </row>
    <row r="3086" spans="2:7" x14ac:dyDescent="0.2">
      <c r="E3086" s="1">
        <v>2161.41</v>
      </c>
      <c r="F3086" s="1" t="s">
        <v>195</v>
      </c>
    </row>
    <row r="3087" spans="2:7" x14ac:dyDescent="0.2">
      <c r="E3087" s="1">
        <f>+E3085-E3086</f>
        <v>2.6226189220324159E-8</v>
      </c>
      <c r="F3087" s="1" t="s">
        <v>6</v>
      </c>
    </row>
    <row r="3090" spans="1:11" s="20" customFormat="1" x14ac:dyDescent="0.2">
      <c r="A3090" s="21"/>
      <c r="B3090" s="63">
        <v>41107</v>
      </c>
      <c r="C3090" s="21" t="s">
        <v>4</v>
      </c>
      <c r="D3090" s="21" t="s">
        <v>5</v>
      </c>
      <c r="E3090" s="21" t="s">
        <v>6</v>
      </c>
      <c r="F3090" s="21"/>
      <c r="G3090" s="21"/>
      <c r="H3090" s="103"/>
      <c r="I3090" s="64"/>
      <c r="J3090" s="21"/>
      <c r="K3090" s="21"/>
    </row>
    <row r="3091" spans="1:11" x14ac:dyDescent="0.2">
      <c r="B3091" s="1" t="s">
        <v>0</v>
      </c>
      <c r="C3091" s="1">
        <v>605660002.97000003</v>
      </c>
      <c r="D3091" s="1">
        <v>605660002.97000003</v>
      </c>
      <c r="E3091" s="1">
        <f>C3091-D3091</f>
        <v>0</v>
      </c>
    </row>
    <row r="3092" spans="1:11" x14ac:dyDescent="0.2">
      <c r="B3092" s="1" t="s">
        <v>1</v>
      </c>
      <c r="C3092" s="1">
        <v>300241010.55000001</v>
      </c>
      <c r="D3092" s="1">
        <v>300241010.55000001</v>
      </c>
      <c r="E3092" s="1">
        <f>C3092-D3092</f>
        <v>0</v>
      </c>
    </row>
    <row r="3093" spans="1:11" x14ac:dyDescent="0.2">
      <c r="B3093" s="1" t="s">
        <v>2</v>
      </c>
      <c r="C3093" s="1">
        <v>255438498.43000001</v>
      </c>
      <c r="D3093" s="1">
        <v>255438498.43000001</v>
      </c>
      <c r="E3093" s="1">
        <f>C3093-D3093</f>
        <v>0</v>
      </c>
    </row>
    <row r="3094" spans="1:11" x14ac:dyDescent="0.2">
      <c r="B3094" s="1" t="s">
        <v>3</v>
      </c>
      <c r="C3094" s="1">
        <v>4676341.63</v>
      </c>
      <c r="D3094" s="1">
        <v>4676341.63</v>
      </c>
      <c r="E3094" s="1">
        <f>C3094-D3094</f>
        <v>0</v>
      </c>
    </row>
    <row r="3096" spans="1:11" x14ac:dyDescent="0.2">
      <c r="B3096" s="1" t="s">
        <v>152</v>
      </c>
      <c r="C3096" s="1">
        <f>C3091</f>
        <v>605660002.97000003</v>
      </c>
    </row>
    <row r="3097" spans="1:11" x14ac:dyDescent="0.2">
      <c r="B3097" s="1" t="s">
        <v>153</v>
      </c>
      <c r="C3097" s="1">
        <v>7302179249.3900003</v>
      </c>
      <c r="E3097" s="1">
        <f>C3091</f>
        <v>605660002.97000003</v>
      </c>
      <c r="F3097" s="1" t="s">
        <v>0</v>
      </c>
    </row>
    <row r="3098" spans="1:11" x14ac:dyDescent="0.2">
      <c r="B3098" s="1" t="s">
        <v>154</v>
      </c>
      <c r="C3098" s="1">
        <f>SUM(C3096:C3097)</f>
        <v>7907839252.3600006</v>
      </c>
      <c r="E3098" s="1">
        <v>-6.6</v>
      </c>
      <c r="F3098" s="1" t="s">
        <v>170</v>
      </c>
    </row>
    <row r="3099" spans="1:11" x14ac:dyDescent="0.2">
      <c r="B3099" s="1" t="s">
        <v>155</v>
      </c>
      <c r="C3099" s="1">
        <v>7907839252.3599997</v>
      </c>
      <c r="E3099" s="1">
        <v>-63506225.100000001</v>
      </c>
      <c r="F3099" s="1" t="s">
        <v>133</v>
      </c>
    </row>
    <row r="3100" spans="1:11" x14ac:dyDescent="0.2">
      <c r="C3100" s="1">
        <f>C3098-C3099</f>
        <v>0</v>
      </c>
      <c r="D3100" s="1" t="s">
        <v>194</v>
      </c>
      <c r="E3100" s="1">
        <v>-11054918.189999999</v>
      </c>
      <c r="F3100" s="1" t="s">
        <v>169</v>
      </c>
    </row>
    <row r="3101" spans="1:11" x14ac:dyDescent="0.2">
      <c r="E3101" s="1">
        <v>0</v>
      </c>
      <c r="F3101" s="1" t="s">
        <v>192</v>
      </c>
    </row>
    <row r="3102" spans="1:11" x14ac:dyDescent="0.2">
      <c r="E3102" s="1">
        <f>SUM(E3097:E3101)</f>
        <v>531098853.07999998</v>
      </c>
      <c r="G3102" s="1">
        <v>0</v>
      </c>
    </row>
    <row r="3103" spans="1:11" x14ac:dyDescent="0.2">
      <c r="E3103" s="1">
        <v>531098853.07999998</v>
      </c>
      <c r="F3103" s="1" t="s">
        <v>161</v>
      </c>
    </row>
    <row r="3104" spans="1:11" x14ac:dyDescent="0.2">
      <c r="E3104" s="1">
        <f>E3102-E3103</f>
        <v>0</v>
      </c>
      <c r="F3104" s="1" t="s">
        <v>6</v>
      </c>
    </row>
    <row r="3105" spans="1:11" x14ac:dyDescent="0.2">
      <c r="E3105" s="1">
        <v>0</v>
      </c>
      <c r="F3105" s="1" t="s">
        <v>195</v>
      </c>
    </row>
    <row r="3106" spans="1:11" x14ac:dyDescent="0.2">
      <c r="E3106" s="1">
        <f>+E3104-E3105</f>
        <v>0</v>
      </c>
      <c r="F3106" s="1" t="s">
        <v>6</v>
      </c>
    </row>
    <row r="3108" spans="1:11" s="20" customFormat="1" x14ac:dyDescent="0.2">
      <c r="A3108" s="21"/>
      <c r="B3108" s="63">
        <v>41113</v>
      </c>
      <c r="C3108" s="21" t="s">
        <v>4</v>
      </c>
      <c r="D3108" s="21" t="s">
        <v>5</v>
      </c>
      <c r="E3108" s="21" t="s">
        <v>6</v>
      </c>
      <c r="F3108" s="21"/>
      <c r="G3108" s="21"/>
      <c r="H3108" s="103"/>
      <c r="I3108" s="64"/>
      <c r="J3108" s="21"/>
      <c r="K3108" s="21"/>
    </row>
    <row r="3109" spans="1:11" x14ac:dyDescent="0.2">
      <c r="B3109" s="1" t="s">
        <v>0</v>
      </c>
      <c r="C3109" s="1">
        <v>607128718.91999996</v>
      </c>
      <c r="D3109" s="1">
        <v>607128718.91999996</v>
      </c>
      <c r="E3109" s="1">
        <f>C3109-D3109</f>
        <v>0</v>
      </c>
    </row>
    <row r="3110" spans="1:11" x14ac:dyDescent="0.2">
      <c r="B3110" s="1" t="s">
        <v>1</v>
      </c>
      <c r="C3110" s="1">
        <v>300437428.75</v>
      </c>
      <c r="D3110" s="1">
        <v>300437428.75</v>
      </c>
      <c r="E3110" s="1">
        <f>C3110-D3110</f>
        <v>0</v>
      </c>
    </row>
    <row r="3111" spans="1:11" x14ac:dyDescent="0.2">
      <c r="B3111" s="1" t="s">
        <v>2</v>
      </c>
      <c r="C3111" s="1">
        <v>5884544.2300000004</v>
      </c>
      <c r="D3111" s="1">
        <v>5884544.2300000004</v>
      </c>
      <c r="E3111" s="1">
        <f>C3111-D3111</f>
        <v>0</v>
      </c>
    </row>
    <row r="3112" spans="1:11" x14ac:dyDescent="0.2">
      <c r="B3112" s="1" t="s">
        <v>3</v>
      </c>
      <c r="C3112" s="1">
        <v>255760263.78</v>
      </c>
      <c r="D3112" s="1">
        <v>255760263.78</v>
      </c>
      <c r="E3112" s="1">
        <f>C3112-D3112</f>
        <v>0</v>
      </c>
    </row>
    <row r="3114" spans="1:11" x14ac:dyDescent="0.2">
      <c r="B3114" s="1" t="s">
        <v>152</v>
      </c>
      <c r="C3114" s="1">
        <f>C3109</f>
        <v>607128718.91999996</v>
      </c>
    </row>
    <row r="3115" spans="1:11" x14ac:dyDescent="0.2">
      <c r="B3115" s="1" t="s">
        <v>153</v>
      </c>
      <c r="C3115" s="1">
        <v>7302179249.3900003</v>
      </c>
      <c r="E3115" s="1">
        <f>C3109</f>
        <v>607128718.91999996</v>
      </c>
      <c r="F3115" s="1" t="s">
        <v>0</v>
      </c>
    </row>
    <row r="3116" spans="1:11" x14ac:dyDescent="0.2">
      <c r="B3116" s="1" t="s">
        <v>154</v>
      </c>
      <c r="C3116" s="1">
        <f>SUM(C3114:C3115)</f>
        <v>7909307968.3100004</v>
      </c>
      <c r="E3116" s="1">
        <v>-6.6</v>
      </c>
      <c r="F3116" s="1" t="s">
        <v>170</v>
      </c>
    </row>
    <row r="3117" spans="1:11" x14ac:dyDescent="0.2">
      <c r="B3117" s="1" t="s">
        <v>155</v>
      </c>
      <c r="C3117" s="1">
        <v>7909307968.3100004</v>
      </c>
      <c r="E3117" s="1">
        <v>-63506225.100000001</v>
      </c>
      <c r="F3117" s="1" t="s">
        <v>133</v>
      </c>
    </row>
    <row r="3118" spans="1:11" x14ac:dyDescent="0.2">
      <c r="C3118" s="1">
        <f>C3116-C3117</f>
        <v>0</v>
      </c>
      <c r="D3118" s="1" t="s">
        <v>194</v>
      </c>
      <c r="E3118" s="1">
        <v>-11054918.189999999</v>
      </c>
      <c r="F3118" s="1" t="s">
        <v>169</v>
      </c>
    </row>
    <row r="3119" spans="1:11" x14ac:dyDescent="0.2">
      <c r="E3119" s="1">
        <v>0</v>
      </c>
      <c r="F3119" s="1" t="s">
        <v>192</v>
      </c>
    </row>
    <row r="3120" spans="1:11" x14ac:dyDescent="0.2">
      <c r="E3120" s="1">
        <f>SUM(E3115:E3119)</f>
        <v>532567569.02999991</v>
      </c>
      <c r="G3120" s="1">
        <v>0</v>
      </c>
    </row>
    <row r="3121" spans="1:11" x14ac:dyDescent="0.2">
      <c r="E3121" s="1">
        <v>532567569.02999997</v>
      </c>
      <c r="F3121" s="1" t="s">
        <v>161</v>
      </c>
    </row>
    <row r="3122" spans="1:11" x14ac:dyDescent="0.2">
      <c r="E3122" s="1">
        <f>E3120-E3121</f>
        <v>0</v>
      </c>
      <c r="F3122" s="1" t="s">
        <v>6</v>
      </c>
    </row>
    <row r="3123" spans="1:11" x14ac:dyDescent="0.2">
      <c r="E3123" s="1">
        <v>0</v>
      </c>
      <c r="F3123" s="1" t="s">
        <v>195</v>
      </c>
    </row>
    <row r="3124" spans="1:11" x14ac:dyDescent="0.2">
      <c r="E3124" s="1">
        <f>+E3122-E3123</f>
        <v>0</v>
      </c>
      <c r="F3124" s="1" t="s">
        <v>6</v>
      </c>
    </row>
    <row r="3126" spans="1:11" s="20" customFormat="1" x14ac:dyDescent="0.2">
      <c r="A3126" s="21"/>
      <c r="B3126" s="63">
        <v>41116</v>
      </c>
      <c r="C3126" s="21" t="s">
        <v>4</v>
      </c>
      <c r="D3126" s="21" t="s">
        <v>5</v>
      </c>
      <c r="E3126" s="21" t="s">
        <v>6</v>
      </c>
      <c r="F3126" s="21"/>
      <c r="G3126" s="21"/>
      <c r="H3126" s="103"/>
      <c r="I3126" s="64"/>
      <c r="J3126" s="21"/>
      <c r="K3126" s="21"/>
    </row>
    <row r="3127" spans="1:11" x14ac:dyDescent="0.2">
      <c r="B3127" s="1" t="s">
        <v>0</v>
      </c>
      <c r="C3127" s="1">
        <v>622550092.38</v>
      </c>
      <c r="D3127" s="1">
        <v>622550092.38</v>
      </c>
      <c r="E3127" s="1">
        <f>C3127-D3127</f>
        <v>0</v>
      </c>
    </row>
    <row r="3128" spans="1:11" x14ac:dyDescent="0.2">
      <c r="B3128" s="1" t="s">
        <v>1</v>
      </c>
      <c r="C3128" s="1">
        <v>292898228.33999997</v>
      </c>
      <c r="D3128" s="1">
        <v>292898228.33999997</v>
      </c>
      <c r="E3128" s="1">
        <f>C3128-D3128</f>
        <v>0</v>
      </c>
    </row>
    <row r="3129" spans="1:11" x14ac:dyDescent="0.2">
      <c r="B3129" s="1" t="s">
        <v>2</v>
      </c>
      <c r="C3129" s="1">
        <v>265890870.43000001</v>
      </c>
      <c r="D3129" s="1">
        <v>265890870.43000001</v>
      </c>
      <c r="E3129" s="1">
        <f>C3129-D3129</f>
        <v>0</v>
      </c>
    </row>
    <row r="3130" spans="1:11" x14ac:dyDescent="0.2">
      <c r="B3130" s="1" t="s">
        <v>3</v>
      </c>
      <c r="C3130" s="1">
        <v>7491046.0999999996</v>
      </c>
      <c r="D3130" s="1">
        <v>7491046.0999999996</v>
      </c>
      <c r="E3130" s="1">
        <f>C3130-D3130</f>
        <v>0</v>
      </c>
    </row>
    <row r="3132" spans="1:11" x14ac:dyDescent="0.2">
      <c r="B3132" s="1" t="s">
        <v>152</v>
      </c>
      <c r="C3132" s="1">
        <f>C3127</f>
        <v>622550092.38</v>
      </c>
    </row>
    <row r="3133" spans="1:11" x14ac:dyDescent="0.2">
      <c r="B3133" s="1" t="s">
        <v>153</v>
      </c>
      <c r="C3133" s="1">
        <v>7302179249.3900003</v>
      </c>
      <c r="E3133" s="1">
        <f>C3127</f>
        <v>622550092.38</v>
      </c>
      <c r="F3133" s="1" t="s">
        <v>0</v>
      </c>
    </row>
    <row r="3134" spans="1:11" x14ac:dyDescent="0.2">
      <c r="B3134" s="1" t="s">
        <v>154</v>
      </c>
      <c r="C3134" s="1">
        <f>SUM(C3132:C3133)</f>
        <v>7924729341.7700005</v>
      </c>
      <c r="E3134" s="1">
        <v>-6.6</v>
      </c>
      <c r="F3134" s="1" t="s">
        <v>170</v>
      </c>
    </row>
    <row r="3135" spans="1:11" x14ac:dyDescent="0.2">
      <c r="B3135" s="1" t="s">
        <v>155</v>
      </c>
      <c r="C3135" s="1">
        <v>7924729341.7700005</v>
      </c>
      <c r="E3135" s="1">
        <v>-59553539.259999998</v>
      </c>
      <c r="F3135" s="1" t="s">
        <v>133</v>
      </c>
    </row>
    <row r="3136" spans="1:11" x14ac:dyDescent="0.2">
      <c r="C3136" s="1">
        <f>C3134-C3135</f>
        <v>0</v>
      </c>
      <c r="D3136" s="1" t="s">
        <v>194</v>
      </c>
      <c r="E3136" s="1">
        <v>-11053702.41</v>
      </c>
      <c r="F3136" s="1" t="s">
        <v>169</v>
      </c>
    </row>
    <row r="3137" spans="1:11" x14ac:dyDescent="0.2">
      <c r="E3137" s="1">
        <v>0</v>
      </c>
      <c r="F3137" s="1" t="s">
        <v>192</v>
      </c>
    </row>
    <row r="3138" spans="1:11" x14ac:dyDescent="0.2">
      <c r="E3138" s="1">
        <f>SUM(E3133:E3137)</f>
        <v>551942844.11000001</v>
      </c>
      <c r="G3138" s="1">
        <v>0</v>
      </c>
    </row>
    <row r="3139" spans="1:11" x14ac:dyDescent="0.2">
      <c r="E3139" s="1">
        <v>551942844.11000001</v>
      </c>
      <c r="F3139" s="1" t="s">
        <v>161</v>
      </c>
    </row>
    <row r="3140" spans="1:11" x14ac:dyDescent="0.2">
      <c r="E3140" s="1">
        <f>E3138-E3139</f>
        <v>0</v>
      </c>
      <c r="F3140" s="1" t="s">
        <v>6</v>
      </c>
    </row>
    <row r="3141" spans="1:11" x14ac:dyDescent="0.2">
      <c r="E3141" s="1">
        <v>0</v>
      </c>
      <c r="F3141" s="1" t="s">
        <v>195</v>
      </c>
    </row>
    <row r="3142" spans="1:11" x14ac:dyDescent="0.2">
      <c r="E3142" s="1">
        <f>+E3140-E3141</f>
        <v>0</v>
      </c>
      <c r="F3142" s="1" t="s">
        <v>6</v>
      </c>
    </row>
    <row r="3144" spans="1:11" s="20" customFormat="1" x14ac:dyDescent="0.2">
      <c r="A3144" s="21"/>
      <c r="B3144" s="63">
        <v>41120</v>
      </c>
      <c r="C3144" s="21" t="s">
        <v>4</v>
      </c>
      <c r="D3144" s="21" t="s">
        <v>5</v>
      </c>
      <c r="E3144" s="21" t="s">
        <v>6</v>
      </c>
      <c r="F3144" s="21"/>
      <c r="G3144" s="21"/>
      <c r="H3144" s="103"/>
      <c r="I3144" s="64"/>
      <c r="J3144" s="21"/>
      <c r="K3144" s="21"/>
    </row>
    <row r="3145" spans="1:11" x14ac:dyDescent="0.2">
      <c r="B3145" s="1" t="s">
        <v>0</v>
      </c>
      <c r="C3145" s="1">
        <v>649919419.23000002</v>
      </c>
      <c r="D3145" s="1">
        <v>649919419.23000002</v>
      </c>
      <c r="E3145" s="1">
        <f>C3145-D3145</f>
        <v>0</v>
      </c>
    </row>
    <row r="3146" spans="1:11" x14ac:dyDescent="0.2">
      <c r="B3146" s="1" t="s">
        <v>1</v>
      </c>
      <c r="C3146" s="1">
        <v>293343474.52999997</v>
      </c>
      <c r="D3146" s="1">
        <v>293343474.52999997</v>
      </c>
      <c r="E3146" s="1">
        <f>C3146-D3146</f>
        <v>0</v>
      </c>
    </row>
    <row r="3147" spans="1:11" x14ac:dyDescent="0.2">
      <c r="B3147" s="1" t="s">
        <v>2</v>
      </c>
      <c r="C3147" s="1">
        <v>215195311.53</v>
      </c>
      <c r="D3147" s="1">
        <v>215195311.53</v>
      </c>
      <c r="E3147" s="1">
        <f>C3147-D3147</f>
        <v>0</v>
      </c>
    </row>
    <row r="3148" spans="1:11" x14ac:dyDescent="0.2">
      <c r="B3148" s="1" t="s">
        <v>3</v>
      </c>
      <c r="C3148" s="1">
        <v>9627376.6300000008</v>
      </c>
      <c r="D3148" s="1">
        <v>9627376.6300000008</v>
      </c>
      <c r="E3148" s="1">
        <f>C3148-D3148</f>
        <v>0</v>
      </c>
    </row>
    <row r="3150" spans="1:11" x14ac:dyDescent="0.2">
      <c r="B3150" s="1" t="s">
        <v>152</v>
      </c>
      <c r="C3150" s="1">
        <f>C3145</f>
        <v>649919419.23000002</v>
      </c>
    </row>
    <row r="3151" spans="1:11" x14ac:dyDescent="0.2">
      <c r="B3151" s="1" t="s">
        <v>153</v>
      </c>
      <c r="C3151" s="1">
        <v>7302179249.3900003</v>
      </c>
      <c r="E3151" s="1">
        <f>C3145</f>
        <v>649919419.23000002</v>
      </c>
      <c r="F3151" s="1" t="s">
        <v>0</v>
      </c>
    </row>
    <row r="3152" spans="1:11" x14ac:dyDescent="0.2">
      <c r="B3152" s="1" t="s">
        <v>154</v>
      </c>
      <c r="C3152" s="1">
        <f>SUM(C3150:C3151)</f>
        <v>7952098668.6200008</v>
      </c>
      <c r="E3152" s="1">
        <v>-6.6</v>
      </c>
      <c r="F3152" s="1" t="s">
        <v>170</v>
      </c>
    </row>
    <row r="3153" spans="1:11" x14ac:dyDescent="0.2">
      <c r="B3153" s="1" t="s">
        <v>155</v>
      </c>
      <c r="C3153" s="1">
        <v>7952098668.6199999</v>
      </c>
      <c r="E3153" s="1">
        <v>-59553539.259999998</v>
      </c>
      <c r="F3153" s="1" t="s">
        <v>133</v>
      </c>
    </row>
    <row r="3154" spans="1:11" x14ac:dyDescent="0.2">
      <c r="C3154" s="1">
        <f>C3152-C3153</f>
        <v>0</v>
      </c>
      <c r="D3154" s="1" t="s">
        <v>194</v>
      </c>
      <c r="E3154" s="1">
        <v>-11053702.41</v>
      </c>
      <c r="F3154" s="1" t="s">
        <v>169</v>
      </c>
    </row>
    <row r="3155" spans="1:11" x14ac:dyDescent="0.2">
      <c r="E3155" s="1">
        <v>0</v>
      </c>
      <c r="F3155" s="1" t="s">
        <v>192</v>
      </c>
    </row>
    <row r="3156" spans="1:11" x14ac:dyDescent="0.2">
      <c r="E3156" s="1">
        <f>SUM(E3151:E3155)</f>
        <v>579312170.96000004</v>
      </c>
      <c r="G3156" s="1">
        <v>0</v>
      </c>
    </row>
    <row r="3157" spans="1:11" x14ac:dyDescent="0.2">
      <c r="E3157" s="1">
        <v>579312170.96000004</v>
      </c>
      <c r="F3157" s="1" t="s">
        <v>161</v>
      </c>
    </row>
    <row r="3158" spans="1:11" x14ac:dyDescent="0.2">
      <c r="E3158" s="1">
        <f>E3156-E3157</f>
        <v>0</v>
      </c>
      <c r="F3158" s="1" t="s">
        <v>6</v>
      </c>
    </row>
    <row r="3159" spans="1:11" x14ac:dyDescent="0.2">
      <c r="E3159" s="1">
        <v>0</v>
      </c>
      <c r="F3159" s="1" t="s">
        <v>195</v>
      </c>
    </row>
    <row r="3160" spans="1:11" x14ac:dyDescent="0.2">
      <c r="E3160" s="1">
        <f>+E3158-E3159</f>
        <v>0</v>
      </c>
      <c r="F3160" s="1" t="s">
        <v>6</v>
      </c>
    </row>
    <row r="3162" spans="1:11" s="20" customFormat="1" x14ac:dyDescent="0.2">
      <c r="A3162" s="21"/>
      <c r="B3162" s="63">
        <v>41121</v>
      </c>
      <c r="C3162" s="21" t="s">
        <v>4</v>
      </c>
      <c r="D3162" s="21" t="s">
        <v>5</v>
      </c>
      <c r="E3162" s="21" t="s">
        <v>6</v>
      </c>
      <c r="F3162" s="21"/>
      <c r="G3162" s="21"/>
      <c r="H3162" s="103"/>
      <c r="I3162" s="64"/>
      <c r="J3162" s="21"/>
      <c r="K3162" s="21"/>
    </row>
    <row r="3163" spans="1:11" x14ac:dyDescent="0.2">
      <c r="B3163" s="1" t="s">
        <v>0</v>
      </c>
      <c r="C3163" s="1">
        <v>683420725.64999998</v>
      </c>
      <c r="D3163" s="1">
        <v>683420725.64999998</v>
      </c>
      <c r="E3163" s="1">
        <f>C3163-D3163</f>
        <v>0</v>
      </c>
    </row>
    <row r="3164" spans="1:11" x14ac:dyDescent="0.2">
      <c r="B3164" s="1" t="s">
        <v>1</v>
      </c>
      <c r="C3164" s="1">
        <v>294610419.70999998</v>
      </c>
      <c r="D3164" s="1">
        <v>294610419.70999998</v>
      </c>
      <c r="E3164" s="1">
        <f>C3164-D3164</f>
        <v>0</v>
      </c>
    </row>
    <row r="3165" spans="1:11" x14ac:dyDescent="0.2">
      <c r="B3165" s="1" t="s">
        <v>2</v>
      </c>
      <c r="C3165" s="1">
        <v>251070501.53999999</v>
      </c>
      <c r="D3165" s="1">
        <v>251070501.53999999</v>
      </c>
      <c r="E3165" s="1">
        <f>C3165-D3165</f>
        <v>0</v>
      </c>
    </row>
    <row r="3166" spans="1:11" x14ac:dyDescent="0.2">
      <c r="B3166" s="1" t="s">
        <v>3</v>
      </c>
      <c r="C3166" s="1">
        <v>6675.88</v>
      </c>
      <c r="D3166" s="1">
        <v>6675.88</v>
      </c>
      <c r="E3166" s="1">
        <f>C3166-D3166</f>
        <v>0</v>
      </c>
    </row>
    <row r="3168" spans="1:11" x14ac:dyDescent="0.2">
      <c r="B3168" s="1" t="s">
        <v>152</v>
      </c>
      <c r="C3168" s="1">
        <f>C3163</f>
        <v>683420725.64999998</v>
      </c>
    </row>
    <row r="3169" spans="1:11" x14ac:dyDescent="0.2">
      <c r="B3169" s="1" t="s">
        <v>153</v>
      </c>
      <c r="C3169" s="1">
        <v>7302179249.3900003</v>
      </c>
      <c r="E3169" s="1">
        <f>C3163</f>
        <v>683420725.64999998</v>
      </c>
      <c r="F3169" s="1" t="s">
        <v>0</v>
      </c>
    </row>
    <row r="3170" spans="1:11" x14ac:dyDescent="0.2">
      <c r="B3170" s="1" t="s">
        <v>154</v>
      </c>
      <c r="C3170" s="1">
        <f>SUM(C3168:C3169)</f>
        <v>7985599975.04</v>
      </c>
      <c r="E3170" s="1">
        <v>-6.6</v>
      </c>
      <c r="F3170" s="1" t="s">
        <v>170</v>
      </c>
    </row>
    <row r="3171" spans="1:11" x14ac:dyDescent="0.2">
      <c r="B3171" s="1" t="s">
        <v>155</v>
      </c>
      <c r="C3171" s="1">
        <v>7952098668.6199999</v>
      </c>
      <c r="E3171" s="1">
        <v>-59553539.259999998</v>
      </c>
      <c r="F3171" s="1" t="s">
        <v>133</v>
      </c>
    </row>
    <row r="3172" spans="1:11" x14ac:dyDescent="0.2">
      <c r="C3172" s="1">
        <f>C3170-C3171</f>
        <v>33501306.420000076</v>
      </c>
      <c r="D3172" s="1" t="s">
        <v>194</v>
      </c>
      <c r="E3172" s="1">
        <v>-11053702.41</v>
      </c>
      <c r="F3172" s="1" t="s">
        <v>169</v>
      </c>
    </row>
    <row r="3173" spans="1:11" x14ac:dyDescent="0.2">
      <c r="E3173" s="1">
        <v>0</v>
      </c>
      <c r="F3173" s="1" t="s">
        <v>192</v>
      </c>
    </row>
    <row r="3174" spans="1:11" x14ac:dyDescent="0.2">
      <c r="E3174" s="1">
        <f>SUM(E3169:E3173)</f>
        <v>612813477.38</v>
      </c>
      <c r="G3174" s="1">
        <v>0</v>
      </c>
    </row>
    <row r="3175" spans="1:11" x14ac:dyDescent="0.2">
      <c r="E3175" s="1">
        <v>612813477.38</v>
      </c>
      <c r="F3175" s="1" t="s">
        <v>161</v>
      </c>
    </row>
    <row r="3176" spans="1:11" x14ac:dyDescent="0.2">
      <c r="E3176" s="1">
        <f>E3174-E3175</f>
        <v>0</v>
      </c>
      <c r="F3176" s="1" t="s">
        <v>6</v>
      </c>
    </row>
    <row r="3177" spans="1:11" x14ac:dyDescent="0.2">
      <c r="E3177" s="1">
        <v>0</v>
      </c>
      <c r="F3177" s="1" t="s">
        <v>195</v>
      </c>
    </row>
    <row r="3178" spans="1:11" x14ac:dyDescent="0.2">
      <c r="E3178" s="1">
        <f>+E3176-E3177</f>
        <v>0</v>
      </c>
      <c r="F3178" s="1" t="s">
        <v>6</v>
      </c>
    </row>
    <row r="3181" spans="1:11" s="20" customFormat="1" x14ac:dyDescent="0.2">
      <c r="A3181" s="21"/>
      <c r="B3181" s="63">
        <v>41129</v>
      </c>
      <c r="C3181" s="21" t="s">
        <v>4</v>
      </c>
      <c r="D3181" s="21" t="s">
        <v>5</v>
      </c>
      <c r="E3181" s="21" t="s">
        <v>6</v>
      </c>
      <c r="F3181" s="21"/>
      <c r="G3181" s="21"/>
      <c r="H3181" s="103"/>
      <c r="I3181" s="64"/>
      <c r="J3181" s="21"/>
      <c r="K3181" s="21"/>
    </row>
    <row r="3182" spans="1:11" x14ac:dyDescent="0.2">
      <c r="B3182" s="1" t="s">
        <v>0</v>
      </c>
      <c r="C3182" s="1">
        <v>2742104528.25</v>
      </c>
      <c r="D3182" s="1">
        <v>2742104528.25</v>
      </c>
      <c r="E3182" s="1">
        <f>C3182-D3182</f>
        <v>0</v>
      </c>
    </row>
    <row r="3183" spans="1:11" x14ac:dyDescent="0.2">
      <c r="B3183" s="1" t="s">
        <v>1</v>
      </c>
      <c r="C3183" s="1">
        <v>341445318.02999997</v>
      </c>
      <c r="D3183" s="1">
        <v>341445318.02999997</v>
      </c>
      <c r="E3183" s="1">
        <f>C3183-D3183</f>
        <v>0</v>
      </c>
    </row>
    <row r="3184" spans="1:11" x14ac:dyDescent="0.2">
      <c r="B3184" s="1" t="s">
        <v>2</v>
      </c>
      <c r="C3184" s="1">
        <v>2249364869.6799998</v>
      </c>
      <c r="D3184" s="1">
        <v>2249364869.6799998</v>
      </c>
      <c r="E3184" s="1">
        <f>C3184-D3184</f>
        <v>0</v>
      </c>
    </row>
    <row r="3185" spans="1:11" x14ac:dyDescent="0.2">
      <c r="B3185" s="1" t="s">
        <v>3</v>
      </c>
      <c r="C3185" s="1">
        <v>93668127.849999994</v>
      </c>
      <c r="D3185" s="1">
        <v>93668127.849999994</v>
      </c>
      <c r="E3185" s="1">
        <f>C3185-D3185</f>
        <v>0</v>
      </c>
    </row>
    <row r="3187" spans="1:11" x14ac:dyDescent="0.2">
      <c r="B3187" s="1" t="s">
        <v>152</v>
      </c>
      <c r="C3187" s="1">
        <f>C3182</f>
        <v>2742104528.25</v>
      </c>
    </row>
    <row r="3188" spans="1:11" x14ac:dyDescent="0.2">
      <c r="B3188" s="1" t="s">
        <v>153</v>
      </c>
      <c r="C3188" s="1">
        <v>7307661089.1599998</v>
      </c>
      <c r="E3188" s="1">
        <f>C3182</f>
        <v>2742104528.25</v>
      </c>
      <c r="F3188" s="1" t="s">
        <v>0</v>
      </c>
    </row>
    <row r="3189" spans="1:11" x14ac:dyDescent="0.2">
      <c r="B3189" s="1" t="s">
        <v>154</v>
      </c>
      <c r="C3189" s="1">
        <f>SUM(C3187:C3188)</f>
        <v>10049765617.41</v>
      </c>
      <c r="E3189" s="1">
        <v>-6.6</v>
      </c>
      <c r="F3189" s="1" t="s">
        <v>170</v>
      </c>
    </row>
    <row r="3190" spans="1:11" x14ac:dyDescent="0.2">
      <c r="B3190" s="1" t="s">
        <v>155</v>
      </c>
      <c r="C3190" s="1">
        <v>10049765617.41</v>
      </c>
      <c r="E3190" s="1">
        <v>-65781004.210000001</v>
      </c>
      <c r="F3190" s="1" t="s">
        <v>133</v>
      </c>
    </row>
    <row r="3191" spans="1:11" x14ac:dyDescent="0.2">
      <c r="C3191" s="1">
        <f>C3189-C3190</f>
        <v>0</v>
      </c>
      <c r="D3191" s="1" t="s">
        <v>194</v>
      </c>
      <c r="E3191" s="1">
        <v>-11053702.41</v>
      </c>
      <c r="F3191" s="1" t="s">
        <v>169</v>
      </c>
    </row>
    <row r="3192" spans="1:11" x14ac:dyDescent="0.2">
      <c r="E3192" s="1">
        <v>0</v>
      </c>
      <c r="F3192" s="1" t="s">
        <v>192</v>
      </c>
    </row>
    <row r="3193" spans="1:11" x14ac:dyDescent="0.2">
      <c r="E3193" s="1">
        <f>SUM(E3188:E3192)</f>
        <v>2665269815.0300002</v>
      </c>
      <c r="G3193" s="1">
        <v>0</v>
      </c>
    </row>
    <row r="3194" spans="1:11" x14ac:dyDescent="0.2">
      <c r="E3194" s="1">
        <v>2665269815.0300002</v>
      </c>
      <c r="F3194" s="1" t="s">
        <v>161</v>
      </c>
    </row>
    <row r="3195" spans="1:11" x14ac:dyDescent="0.2">
      <c r="E3195" s="1">
        <f>E3193-E3194</f>
        <v>0</v>
      </c>
      <c r="F3195" s="1" t="s">
        <v>6</v>
      </c>
    </row>
    <row r="3196" spans="1:11" x14ac:dyDescent="0.2">
      <c r="E3196" s="1">
        <v>0</v>
      </c>
      <c r="F3196" s="1" t="s">
        <v>195</v>
      </c>
    </row>
    <row r="3197" spans="1:11" x14ac:dyDescent="0.2">
      <c r="E3197" s="1">
        <f>+E3195-E3196</f>
        <v>0</v>
      </c>
      <c r="F3197" s="1" t="s">
        <v>6</v>
      </c>
    </row>
    <row r="3198" spans="1:11" s="20" customFormat="1" x14ac:dyDescent="0.2">
      <c r="A3198" s="21"/>
      <c r="B3198" s="63">
        <v>41141</v>
      </c>
      <c r="C3198" s="21" t="s">
        <v>4</v>
      </c>
      <c r="D3198" s="21" t="s">
        <v>5</v>
      </c>
      <c r="E3198" s="21" t="s">
        <v>6</v>
      </c>
      <c r="F3198" s="21"/>
      <c r="G3198" s="21"/>
      <c r="H3198" s="103"/>
      <c r="I3198" s="64"/>
      <c r="J3198" s="21"/>
      <c r="K3198" s="21"/>
    </row>
    <row r="3199" spans="1:11" x14ac:dyDescent="0.2">
      <c r="B3199" s="1" t="s">
        <v>0</v>
      </c>
      <c r="C3199" s="1">
        <v>596763327.10000002</v>
      </c>
      <c r="D3199" s="1">
        <v>596763327.10000002</v>
      </c>
      <c r="E3199" s="1">
        <f>C3199-D3199</f>
        <v>0</v>
      </c>
    </row>
    <row r="3200" spans="1:11" x14ac:dyDescent="0.2">
      <c r="B3200" s="1" t="s">
        <v>1</v>
      </c>
      <c r="C3200" s="1">
        <v>335602495.52999997</v>
      </c>
      <c r="D3200" s="1">
        <v>335602495.52999997</v>
      </c>
      <c r="E3200" s="1">
        <f>C3200-D3200</f>
        <v>0</v>
      </c>
    </row>
    <row r="3201" spans="2:7" x14ac:dyDescent="0.2">
      <c r="B3201" s="1" t="s">
        <v>2</v>
      </c>
      <c r="C3201" s="1">
        <v>213714165.03</v>
      </c>
      <c r="D3201" s="1">
        <v>213714165.03</v>
      </c>
      <c r="E3201" s="1">
        <f>C3201-D3201</f>
        <v>0</v>
      </c>
    </row>
    <row r="3202" spans="2:7" x14ac:dyDescent="0.2">
      <c r="B3202" s="1" t="s">
        <v>3</v>
      </c>
      <c r="C3202" s="1">
        <v>3519097.11</v>
      </c>
      <c r="D3202" s="1">
        <v>3519097.11</v>
      </c>
      <c r="E3202" s="1">
        <f>C3202-D3202</f>
        <v>0</v>
      </c>
    </row>
    <row r="3204" spans="2:7" x14ac:dyDescent="0.2">
      <c r="B3204" s="1" t="s">
        <v>152</v>
      </c>
      <c r="C3204" s="1">
        <f>C3199</f>
        <v>596763327.10000002</v>
      </c>
    </row>
    <row r="3205" spans="2:7" x14ac:dyDescent="0.2">
      <c r="B3205" s="1" t="s">
        <v>153</v>
      </c>
      <c r="C3205" s="1">
        <v>7307661089.1599998</v>
      </c>
      <c r="E3205" s="1">
        <f>C3199</f>
        <v>596763327.10000002</v>
      </c>
      <c r="F3205" s="1" t="s">
        <v>0</v>
      </c>
    </row>
    <row r="3206" spans="2:7" x14ac:dyDescent="0.2">
      <c r="B3206" s="1" t="s">
        <v>154</v>
      </c>
      <c r="C3206" s="1">
        <f>SUM(C3204:C3205)</f>
        <v>7904424416.2600002</v>
      </c>
      <c r="E3206" s="1">
        <v>-6.6</v>
      </c>
      <c r="F3206" s="1" t="s">
        <v>170</v>
      </c>
    </row>
    <row r="3207" spans="2:7" x14ac:dyDescent="0.2">
      <c r="B3207" s="1" t="s">
        <v>155</v>
      </c>
      <c r="C3207" s="1">
        <v>7904424416.2600002</v>
      </c>
      <c r="E3207" s="1">
        <v>-65781004.210000001</v>
      </c>
      <c r="F3207" s="1" t="s">
        <v>133</v>
      </c>
    </row>
    <row r="3208" spans="2:7" x14ac:dyDescent="0.2">
      <c r="C3208" s="1">
        <f>C3206-C3207</f>
        <v>0</v>
      </c>
      <c r="D3208" s="1" t="s">
        <v>194</v>
      </c>
      <c r="E3208" s="1">
        <v>-11053702.41</v>
      </c>
      <c r="F3208" s="1" t="s">
        <v>169</v>
      </c>
    </row>
    <row r="3209" spans="2:7" x14ac:dyDescent="0.2">
      <c r="E3209" s="1">
        <v>0</v>
      </c>
      <c r="F3209" s="1" t="s">
        <v>192</v>
      </c>
    </row>
    <row r="3210" spans="2:7" x14ac:dyDescent="0.2">
      <c r="E3210" s="1">
        <f>SUM(E3205:E3209)</f>
        <v>519928613.88</v>
      </c>
      <c r="G3210" s="1">
        <v>0</v>
      </c>
    </row>
    <row r="3211" spans="2:7" x14ac:dyDescent="0.2">
      <c r="E3211" s="1">
        <v>519928613.88</v>
      </c>
      <c r="F3211" s="1" t="s">
        <v>161</v>
      </c>
    </row>
    <row r="3212" spans="2:7" x14ac:dyDescent="0.2">
      <c r="E3212" s="1">
        <f>E3210-E3211</f>
        <v>0</v>
      </c>
      <c r="F3212" s="1" t="s">
        <v>6</v>
      </c>
    </row>
    <row r="3213" spans="2:7" x14ac:dyDescent="0.2">
      <c r="E3213" s="1">
        <v>0</v>
      </c>
      <c r="F3213" s="1" t="s">
        <v>195</v>
      </c>
    </row>
    <row r="3214" spans="2:7" x14ac:dyDescent="0.2">
      <c r="E3214" s="1">
        <f>+E3212-E3213</f>
        <v>0</v>
      </c>
      <c r="F3214" s="1" t="s">
        <v>6</v>
      </c>
    </row>
    <row r="3217" spans="1:11" s="20" customFormat="1" x14ac:dyDescent="0.2">
      <c r="A3217" s="21"/>
      <c r="B3217" s="63">
        <v>41145</v>
      </c>
      <c r="C3217" s="21" t="s">
        <v>4</v>
      </c>
      <c r="D3217" s="21" t="s">
        <v>5</v>
      </c>
      <c r="E3217" s="21" t="s">
        <v>6</v>
      </c>
      <c r="F3217" s="21"/>
      <c r="G3217" s="21"/>
      <c r="H3217" s="103"/>
      <c r="I3217" s="64"/>
      <c r="J3217" s="21"/>
      <c r="K3217" s="21"/>
    </row>
    <row r="3218" spans="1:11" x14ac:dyDescent="0.2">
      <c r="B3218" s="1" t="s">
        <v>0</v>
      </c>
      <c r="C3218" s="1">
        <v>556685628.16999996</v>
      </c>
      <c r="D3218" s="1">
        <v>556685628.16999996</v>
      </c>
      <c r="E3218" s="1">
        <f>C3218-D3218</f>
        <v>0</v>
      </c>
    </row>
    <row r="3219" spans="1:11" x14ac:dyDescent="0.2">
      <c r="B3219" s="1" t="s">
        <v>1</v>
      </c>
      <c r="C3219" s="1">
        <v>335825229.5</v>
      </c>
      <c r="D3219" s="1">
        <v>335825229.5</v>
      </c>
      <c r="E3219" s="1">
        <f>C3219-D3219</f>
        <v>0</v>
      </c>
    </row>
    <row r="3220" spans="1:11" x14ac:dyDescent="0.2">
      <c r="B3220" s="1" t="s">
        <v>2</v>
      </c>
      <c r="C3220" s="1">
        <v>170853178.94</v>
      </c>
      <c r="D3220" s="1">
        <v>170853178.94</v>
      </c>
      <c r="E3220" s="1">
        <f>C3220-D3220</f>
        <v>0</v>
      </c>
    </row>
    <row r="3221" spans="1:11" x14ac:dyDescent="0.2">
      <c r="B3221" s="1" t="s">
        <v>3</v>
      </c>
      <c r="C3221" s="1">
        <v>5938926.1799999997</v>
      </c>
      <c r="D3221" s="1">
        <v>5938926.1799999997</v>
      </c>
      <c r="E3221" s="1">
        <f>C3221-D3221</f>
        <v>0</v>
      </c>
    </row>
    <row r="3223" spans="1:11" x14ac:dyDescent="0.2">
      <c r="B3223" s="1" t="s">
        <v>152</v>
      </c>
      <c r="C3223" s="1">
        <f>C3218</f>
        <v>556685628.16999996</v>
      </c>
    </row>
    <row r="3224" spans="1:11" x14ac:dyDescent="0.2">
      <c r="B3224" s="1" t="s">
        <v>153</v>
      </c>
      <c r="C3224" s="1">
        <v>7337661089.1599998</v>
      </c>
      <c r="E3224" s="1">
        <f>C3218</f>
        <v>556685628.16999996</v>
      </c>
      <c r="F3224" s="1" t="s">
        <v>0</v>
      </c>
    </row>
    <row r="3225" spans="1:11" x14ac:dyDescent="0.2">
      <c r="B3225" s="1" t="s">
        <v>154</v>
      </c>
      <c r="C3225" s="1">
        <f>SUM(C3223:C3224)</f>
        <v>7894346717.3299999</v>
      </c>
      <c r="E3225" s="1">
        <v>-6.6</v>
      </c>
      <c r="F3225" s="1" t="s">
        <v>170</v>
      </c>
    </row>
    <row r="3226" spans="1:11" x14ac:dyDescent="0.2">
      <c r="B3226" s="1" t="s">
        <v>155</v>
      </c>
      <c r="C3226" s="1">
        <v>7894346717.3299999</v>
      </c>
      <c r="E3226" s="1">
        <v>-8416556.9299999997</v>
      </c>
      <c r="F3226" s="1" t="s">
        <v>133</v>
      </c>
    </row>
    <row r="3227" spans="1:11" x14ac:dyDescent="0.2">
      <c r="C3227" s="1">
        <f>C3225-C3226</f>
        <v>0</v>
      </c>
      <c r="D3227" s="1" t="s">
        <v>194</v>
      </c>
      <c r="E3227" s="1">
        <v>-11053702.41</v>
      </c>
      <c r="F3227" s="1" t="s">
        <v>169</v>
      </c>
    </row>
    <row r="3228" spans="1:11" x14ac:dyDescent="0.2">
      <c r="E3228" s="1">
        <v>0</v>
      </c>
      <c r="F3228" s="1" t="s">
        <v>192</v>
      </c>
    </row>
    <row r="3229" spans="1:11" x14ac:dyDescent="0.2">
      <c r="E3229" s="1">
        <f>SUM(E3224:E3228)</f>
        <v>537215362.23000002</v>
      </c>
      <c r="G3229" s="1">
        <v>0</v>
      </c>
    </row>
    <row r="3230" spans="1:11" x14ac:dyDescent="0.2">
      <c r="E3230" s="1">
        <v>537215362.23000002</v>
      </c>
      <c r="F3230" s="1" t="s">
        <v>161</v>
      </c>
    </row>
    <row r="3231" spans="1:11" x14ac:dyDescent="0.2">
      <c r="E3231" s="1">
        <f>E3229-E3230</f>
        <v>0</v>
      </c>
      <c r="F3231" s="1" t="s">
        <v>6</v>
      </c>
    </row>
    <row r="3232" spans="1:11" x14ac:dyDescent="0.2">
      <c r="E3232" s="1">
        <v>0</v>
      </c>
      <c r="F3232" s="1" t="s">
        <v>195</v>
      </c>
    </row>
    <row r="3233" spans="1:11" x14ac:dyDescent="0.2">
      <c r="E3233" s="1">
        <f>+E3231-E3232</f>
        <v>0</v>
      </c>
      <c r="F3233" s="1" t="s">
        <v>6</v>
      </c>
    </row>
    <row r="3236" spans="1:11" s="20" customFormat="1" x14ac:dyDescent="0.2">
      <c r="A3236" s="21"/>
      <c r="B3236" s="63">
        <v>41149</v>
      </c>
      <c r="C3236" s="21" t="s">
        <v>4</v>
      </c>
      <c r="D3236" s="21" t="s">
        <v>5</v>
      </c>
      <c r="E3236" s="21" t="s">
        <v>6</v>
      </c>
      <c r="F3236" s="21"/>
      <c r="G3236" s="21"/>
      <c r="H3236" s="103"/>
      <c r="I3236" s="64"/>
      <c r="J3236" s="21"/>
      <c r="K3236" s="21"/>
    </row>
    <row r="3237" spans="1:11" x14ac:dyDescent="0.2">
      <c r="B3237" s="1" t="s">
        <v>0</v>
      </c>
      <c r="C3237" s="1">
        <v>591953266.58000004</v>
      </c>
      <c r="D3237" s="1">
        <v>591953266.58000004</v>
      </c>
      <c r="E3237" s="1">
        <f>C3237-D3237</f>
        <v>0</v>
      </c>
    </row>
    <row r="3238" spans="1:11" x14ac:dyDescent="0.2">
      <c r="B3238" s="1" t="s">
        <v>1</v>
      </c>
      <c r="C3238" s="1">
        <v>335190102.23000002</v>
      </c>
      <c r="D3238" s="1">
        <v>335190102.23000002</v>
      </c>
      <c r="E3238" s="1">
        <f>C3238-D3238</f>
        <v>0</v>
      </c>
    </row>
    <row r="3239" spans="1:11" x14ac:dyDescent="0.2">
      <c r="B3239" s="1" t="s">
        <v>2</v>
      </c>
      <c r="C3239" s="1">
        <v>199939159.49000001</v>
      </c>
      <c r="D3239" s="1">
        <v>199939159.49000001</v>
      </c>
      <c r="E3239" s="1">
        <f>C3239-D3239</f>
        <v>0</v>
      </c>
    </row>
    <row r="3240" spans="1:11" x14ac:dyDescent="0.2">
      <c r="B3240" s="1" t="s">
        <v>3</v>
      </c>
      <c r="C3240" s="1">
        <v>6675.88</v>
      </c>
      <c r="D3240" s="1">
        <v>6675.88</v>
      </c>
      <c r="E3240" s="1">
        <f>C3240-D3240</f>
        <v>0</v>
      </c>
    </row>
    <row r="3242" spans="1:11" x14ac:dyDescent="0.2">
      <c r="B3242" s="1" t="s">
        <v>152</v>
      </c>
      <c r="C3242" s="1">
        <f>C3237</f>
        <v>591953266.58000004</v>
      </c>
    </row>
    <row r="3243" spans="1:11" x14ac:dyDescent="0.2">
      <c r="B3243" s="1" t="s">
        <v>153</v>
      </c>
      <c r="C3243" s="1">
        <v>7337661089.1599998</v>
      </c>
      <c r="E3243" s="1">
        <f>C3237</f>
        <v>591953266.58000004</v>
      </c>
      <c r="F3243" s="1" t="s">
        <v>0</v>
      </c>
    </row>
    <row r="3244" spans="1:11" x14ac:dyDescent="0.2">
      <c r="B3244" s="1" t="s">
        <v>154</v>
      </c>
      <c r="C3244" s="1">
        <f>SUM(C3242:C3243)</f>
        <v>7929614355.7399998</v>
      </c>
      <c r="E3244" s="1">
        <v>-6.6</v>
      </c>
      <c r="F3244" s="1" t="s">
        <v>170</v>
      </c>
    </row>
    <row r="3245" spans="1:11" x14ac:dyDescent="0.2">
      <c r="B3245" s="1" t="s">
        <v>155</v>
      </c>
      <c r="C3245" s="1">
        <v>7929614355.7399998</v>
      </c>
      <c r="E3245" s="1">
        <v>-8416556.9299999997</v>
      </c>
      <c r="F3245" s="1" t="s">
        <v>133</v>
      </c>
    </row>
    <row r="3246" spans="1:11" x14ac:dyDescent="0.2">
      <c r="C3246" s="1">
        <f>C3244-C3245</f>
        <v>0</v>
      </c>
      <c r="D3246" s="1" t="s">
        <v>194</v>
      </c>
      <c r="E3246" s="1">
        <v>-11053702.41</v>
      </c>
      <c r="F3246" s="1" t="s">
        <v>196</v>
      </c>
    </row>
    <row r="3247" spans="1:11" x14ac:dyDescent="0.2">
      <c r="E3247" s="1">
        <v>0</v>
      </c>
      <c r="F3247" s="1" t="s">
        <v>192</v>
      </c>
    </row>
    <row r="3248" spans="1:11" x14ac:dyDescent="0.2">
      <c r="E3248" s="1">
        <f>SUM(E3243:E3247)</f>
        <v>572483000.6400001</v>
      </c>
      <c r="G3248" s="1">
        <v>0</v>
      </c>
    </row>
    <row r="3249" spans="1:11" x14ac:dyDescent="0.2">
      <c r="E3249" s="1">
        <v>572483000.63999999</v>
      </c>
      <c r="F3249" s="1" t="s">
        <v>161</v>
      </c>
    </row>
    <row r="3250" spans="1:11" x14ac:dyDescent="0.2">
      <c r="E3250" s="1">
        <f>E3248-E3249</f>
        <v>0</v>
      </c>
      <c r="F3250" s="1" t="s">
        <v>6</v>
      </c>
    </row>
    <row r="3251" spans="1:11" x14ac:dyDescent="0.2">
      <c r="E3251" s="1">
        <v>0</v>
      </c>
      <c r="F3251" s="1" t="s">
        <v>195</v>
      </c>
    </row>
    <row r="3252" spans="1:11" x14ac:dyDescent="0.2">
      <c r="E3252" s="1">
        <f>+E3250-E3251</f>
        <v>0</v>
      </c>
      <c r="F3252" s="1" t="s">
        <v>6</v>
      </c>
    </row>
    <row r="3255" spans="1:11" s="20" customFormat="1" x14ac:dyDescent="0.2">
      <c r="A3255" s="21"/>
      <c r="B3255" s="63">
        <v>41152</v>
      </c>
      <c r="C3255" s="21" t="s">
        <v>4</v>
      </c>
      <c r="D3255" s="21" t="s">
        <v>5</v>
      </c>
      <c r="E3255" s="21" t="s">
        <v>6</v>
      </c>
      <c r="F3255" s="21"/>
      <c r="G3255" s="21"/>
      <c r="H3255" s="103"/>
      <c r="I3255" s="64"/>
      <c r="J3255" s="21"/>
      <c r="K3255" s="21"/>
    </row>
    <row r="3256" spans="1:11" x14ac:dyDescent="0.2">
      <c r="B3256" s="1" t="s">
        <v>0</v>
      </c>
      <c r="C3256" s="1">
        <v>610101771.13999999</v>
      </c>
      <c r="D3256" s="1">
        <v>609343471.13999999</v>
      </c>
      <c r="E3256" s="1">
        <f>C3256-D3256</f>
        <v>758300</v>
      </c>
    </row>
    <row r="3257" spans="1:11" x14ac:dyDescent="0.2">
      <c r="B3257" s="1" t="s">
        <v>1</v>
      </c>
      <c r="C3257" s="1">
        <v>328805290.38</v>
      </c>
      <c r="D3257" s="1">
        <v>328805290.38</v>
      </c>
      <c r="E3257" s="1">
        <f>C3257-D3257</f>
        <v>0</v>
      </c>
    </row>
    <row r="3258" spans="1:11" x14ac:dyDescent="0.2">
      <c r="B3258" s="1" t="s">
        <v>2</v>
      </c>
      <c r="C3258" s="1">
        <v>166339889.94999999</v>
      </c>
      <c r="D3258" s="1">
        <v>165581589.94999999</v>
      </c>
      <c r="E3258" s="1">
        <f>C3258-D3258</f>
        <v>758300</v>
      </c>
    </row>
    <row r="3259" spans="1:11" x14ac:dyDescent="0.2">
      <c r="B3259" s="1" t="s">
        <v>3</v>
      </c>
      <c r="C3259" s="1">
        <v>4582991.88</v>
      </c>
      <c r="D3259" s="1">
        <v>4582991.88</v>
      </c>
      <c r="E3259" s="1">
        <f>C3259-D3259</f>
        <v>0</v>
      </c>
    </row>
    <row r="3261" spans="1:11" x14ac:dyDescent="0.2">
      <c r="B3261" s="1" t="s">
        <v>152</v>
      </c>
      <c r="C3261" s="1">
        <f>C3256</f>
        <v>610101771.13999999</v>
      </c>
    </row>
    <row r="3262" spans="1:11" x14ac:dyDescent="0.2">
      <c r="B3262" s="1" t="s">
        <v>153</v>
      </c>
      <c r="C3262" s="1">
        <v>7337661089.1599998</v>
      </c>
      <c r="E3262" s="1">
        <f>C3256</f>
        <v>610101771.13999999</v>
      </c>
      <c r="F3262" s="1" t="s">
        <v>0</v>
      </c>
    </row>
    <row r="3263" spans="1:11" x14ac:dyDescent="0.2">
      <c r="B3263" s="1" t="s">
        <v>154</v>
      </c>
      <c r="C3263" s="1">
        <f>SUM(C3261:C3262)</f>
        <v>7947762860.3000002</v>
      </c>
      <c r="E3263" s="1">
        <v>-6.6</v>
      </c>
      <c r="F3263" s="1" t="s">
        <v>170</v>
      </c>
    </row>
    <row r="3264" spans="1:11" x14ac:dyDescent="0.2">
      <c r="B3264" s="1" t="s">
        <v>155</v>
      </c>
      <c r="C3264" s="1">
        <v>7947762860.3000002</v>
      </c>
      <c r="E3264" s="1">
        <v>-8416556.9299999997</v>
      </c>
      <c r="F3264" s="1" t="s">
        <v>133</v>
      </c>
    </row>
    <row r="3265" spans="1:11" x14ac:dyDescent="0.2">
      <c r="C3265" s="1">
        <f>C3263-C3264</f>
        <v>0</v>
      </c>
      <c r="D3265" s="1" t="s">
        <v>194</v>
      </c>
      <c r="E3265" s="1">
        <v>-11053702.41</v>
      </c>
      <c r="F3265" s="1" t="s">
        <v>196</v>
      </c>
    </row>
    <row r="3266" spans="1:11" x14ac:dyDescent="0.2">
      <c r="E3266" s="1">
        <v>-758300</v>
      </c>
      <c r="F3266" s="1" t="s">
        <v>192</v>
      </c>
    </row>
    <row r="3267" spans="1:11" x14ac:dyDescent="0.2">
      <c r="E3267" s="1">
        <f>SUM(E3262:E3266)</f>
        <v>589873205.20000005</v>
      </c>
      <c r="G3267" s="1">
        <v>0</v>
      </c>
    </row>
    <row r="3268" spans="1:11" x14ac:dyDescent="0.2">
      <c r="E3268" s="1">
        <v>589873205.20000005</v>
      </c>
      <c r="F3268" s="1" t="s">
        <v>161</v>
      </c>
    </row>
    <row r="3269" spans="1:11" x14ac:dyDescent="0.2">
      <c r="E3269" s="1">
        <f>E3267-E3268</f>
        <v>0</v>
      </c>
      <c r="F3269" s="1" t="s">
        <v>6</v>
      </c>
    </row>
    <row r="3270" spans="1:11" x14ac:dyDescent="0.2">
      <c r="E3270" s="1">
        <v>0</v>
      </c>
      <c r="F3270" s="1" t="s">
        <v>195</v>
      </c>
    </row>
    <row r="3271" spans="1:11" x14ac:dyDescent="0.2">
      <c r="E3271" s="1">
        <f>+E3269-E3270</f>
        <v>0</v>
      </c>
      <c r="F3271" s="1" t="s">
        <v>6</v>
      </c>
    </row>
    <row r="3273" spans="1:11" s="20" customFormat="1" x14ac:dyDescent="0.2">
      <c r="A3273" s="21"/>
      <c r="B3273" s="63">
        <v>41156</v>
      </c>
      <c r="C3273" s="21" t="s">
        <v>4</v>
      </c>
      <c r="D3273" s="21" t="s">
        <v>5</v>
      </c>
      <c r="E3273" s="21" t="s">
        <v>6</v>
      </c>
      <c r="F3273" s="21"/>
      <c r="G3273" s="21"/>
      <c r="H3273" s="103"/>
      <c r="I3273" s="64"/>
      <c r="J3273" s="21"/>
      <c r="K3273" s="21"/>
    </row>
    <row r="3274" spans="1:11" x14ac:dyDescent="0.2">
      <c r="B3274" s="1" t="s">
        <v>0</v>
      </c>
      <c r="C3274" s="1">
        <v>1395682617.1800001</v>
      </c>
      <c r="D3274" s="1">
        <v>1395682617.1800001</v>
      </c>
      <c r="E3274" s="1">
        <f>C3274-D3274</f>
        <v>0</v>
      </c>
    </row>
    <row r="3275" spans="1:11" x14ac:dyDescent="0.2">
      <c r="B3275" s="1" t="s">
        <v>1</v>
      </c>
      <c r="C3275" s="1">
        <v>329228246.32999998</v>
      </c>
      <c r="D3275" s="1">
        <v>329228246.32999998</v>
      </c>
      <c r="E3275" s="1">
        <f>C3275-D3275</f>
        <v>0</v>
      </c>
    </row>
    <row r="3276" spans="1:11" x14ac:dyDescent="0.2">
      <c r="B3276" s="1" t="s">
        <v>2</v>
      </c>
      <c r="C3276" s="1">
        <v>272362239.68000001</v>
      </c>
      <c r="D3276" s="1">
        <v>272362239.68000001</v>
      </c>
      <c r="E3276" s="1">
        <f>C3276-D3276</f>
        <v>0</v>
      </c>
    </row>
    <row r="3277" spans="1:11" x14ac:dyDescent="0.2">
      <c r="B3277" s="1" t="s">
        <v>3</v>
      </c>
      <c r="C3277" s="1">
        <v>14703614.859999999</v>
      </c>
      <c r="D3277" s="1">
        <v>14703614.859999999</v>
      </c>
      <c r="E3277" s="1">
        <f>C3277-D3277</f>
        <v>0</v>
      </c>
    </row>
    <row r="3279" spans="1:11" x14ac:dyDescent="0.2">
      <c r="B3279" s="1" t="s">
        <v>152</v>
      </c>
      <c r="C3279" s="1">
        <f>C3274</f>
        <v>1395682617.1800001</v>
      </c>
    </row>
    <row r="3280" spans="1:11" x14ac:dyDescent="0.2">
      <c r="B3280" s="1" t="s">
        <v>153</v>
      </c>
      <c r="C3280" s="1">
        <v>7337661089.1599998</v>
      </c>
      <c r="E3280" s="1">
        <f>C3274</f>
        <v>1395682617.1800001</v>
      </c>
      <c r="F3280" s="1" t="s">
        <v>0</v>
      </c>
    </row>
    <row r="3281" spans="1:11" x14ac:dyDescent="0.2">
      <c r="B3281" s="1" t="s">
        <v>154</v>
      </c>
      <c r="C3281" s="1">
        <f>SUM(C3279:C3280)</f>
        <v>8733343706.3400002</v>
      </c>
      <c r="E3281" s="1">
        <v>-6.6</v>
      </c>
      <c r="F3281" s="1" t="s">
        <v>170</v>
      </c>
    </row>
    <row r="3282" spans="1:11" x14ac:dyDescent="0.2">
      <c r="B3282" s="1" t="s">
        <v>155</v>
      </c>
      <c r="C3282" s="1">
        <v>7947762860.3000002</v>
      </c>
      <c r="E3282" s="1">
        <v>-8416556.9299999997</v>
      </c>
      <c r="F3282" s="1" t="s">
        <v>133</v>
      </c>
    </row>
    <row r="3283" spans="1:11" x14ac:dyDescent="0.2">
      <c r="C3283" s="1">
        <f>C3281-C3282</f>
        <v>785580846.03999996</v>
      </c>
      <c r="D3283" s="1" t="s">
        <v>194</v>
      </c>
      <c r="E3283" s="1">
        <v>-11053702.41</v>
      </c>
      <c r="F3283" s="1" t="s">
        <v>196</v>
      </c>
    </row>
    <row r="3284" spans="1:11" x14ac:dyDescent="0.2">
      <c r="E3284" s="1">
        <v>-758300</v>
      </c>
      <c r="F3284" s="1" t="s">
        <v>192</v>
      </c>
    </row>
    <row r="3285" spans="1:11" x14ac:dyDescent="0.2">
      <c r="E3285" s="1">
        <f>SUM(E3280:E3284)</f>
        <v>1375454051.24</v>
      </c>
      <c r="G3285" s="1">
        <v>0</v>
      </c>
    </row>
    <row r="3286" spans="1:11" x14ac:dyDescent="0.2">
      <c r="E3286" s="1">
        <v>1375454051.24</v>
      </c>
      <c r="F3286" s="1" t="s">
        <v>161</v>
      </c>
    </row>
    <row r="3287" spans="1:11" x14ac:dyDescent="0.2">
      <c r="E3287" s="1">
        <f>E3285-E3286</f>
        <v>0</v>
      </c>
      <c r="F3287" s="1" t="s">
        <v>6</v>
      </c>
    </row>
    <row r="3288" spans="1:11" x14ac:dyDescent="0.2">
      <c r="E3288" s="1">
        <v>0</v>
      </c>
      <c r="F3288" s="1" t="s">
        <v>195</v>
      </c>
    </row>
    <row r="3289" spans="1:11" x14ac:dyDescent="0.2">
      <c r="E3289" s="1">
        <f>+E3287-E3288</f>
        <v>0</v>
      </c>
      <c r="F3289" s="1" t="s">
        <v>6</v>
      </c>
    </row>
    <row r="3290" spans="1:11" s="20" customFormat="1" x14ac:dyDescent="0.2">
      <c r="A3290" s="21"/>
      <c r="B3290" s="63">
        <v>41180</v>
      </c>
      <c r="C3290" s="21" t="s">
        <v>4</v>
      </c>
      <c r="D3290" s="21" t="s">
        <v>5</v>
      </c>
      <c r="E3290" s="21" t="s">
        <v>6</v>
      </c>
      <c r="F3290" s="21"/>
      <c r="G3290" s="21"/>
      <c r="H3290" s="103"/>
      <c r="I3290" s="64"/>
      <c r="J3290" s="21"/>
      <c r="K3290" s="21"/>
    </row>
    <row r="3291" spans="1:11" x14ac:dyDescent="0.2">
      <c r="B3291" s="1" t="s">
        <v>0</v>
      </c>
      <c r="C3291" s="1">
        <v>555464767.98000002</v>
      </c>
      <c r="D3291" s="1">
        <v>549207632.51999998</v>
      </c>
      <c r="E3291" s="1">
        <f>C3291-D3291</f>
        <v>6257135.4600000381</v>
      </c>
    </row>
    <row r="3292" spans="1:11" x14ac:dyDescent="0.2">
      <c r="B3292" s="1" t="s">
        <v>1</v>
      </c>
      <c r="C3292" s="1">
        <v>333553616.83999997</v>
      </c>
      <c r="D3292" s="1">
        <v>333553616.83999997</v>
      </c>
      <c r="E3292" s="1">
        <f>C3292-D3292</f>
        <v>0</v>
      </c>
    </row>
    <row r="3293" spans="1:11" ht="15" x14ac:dyDescent="0.3">
      <c r="B3293" s="1" t="s">
        <v>2</v>
      </c>
      <c r="C3293" s="1">
        <v>149715154.56</v>
      </c>
      <c r="D3293" s="1">
        <v>143458019.09999999</v>
      </c>
      <c r="E3293" s="1">
        <f>C3293-D3293</f>
        <v>6257135.4600000083</v>
      </c>
      <c r="G3293" s="57">
        <v>143458019.10000265</v>
      </c>
    </row>
    <row r="3294" spans="1:11" x14ac:dyDescent="0.2">
      <c r="B3294" s="1" t="s">
        <v>3</v>
      </c>
      <c r="C3294" s="1">
        <v>2408702.7799999998</v>
      </c>
      <c r="D3294" s="1">
        <v>2408702.7799999998</v>
      </c>
      <c r="E3294" s="1">
        <f>C3294-D3294</f>
        <v>0</v>
      </c>
    </row>
    <row r="3296" spans="1:11" x14ac:dyDescent="0.2">
      <c r="B3296" s="1" t="s">
        <v>152</v>
      </c>
      <c r="C3296" s="1">
        <f>C3291</f>
        <v>555464767.98000002</v>
      </c>
    </row>
    <row r="3297" spans="1:11" x14ac:dyDescent="0.2">
      <c r="B3297" s="1" t="s">
        <v>153</v>
      </c>
      <c r="C3297" s="1">
        <v>7286996315.6899996</v>
      </c>
      <c r="E3297" s="1">
        <f>C3291</f>
        <v>555464767.98000002</v>
      </c>
      <c r="F3297" s="1" t="s">
        <v>0</v>
      </c>
    </row>
    <row r="3298" spans="1:11" x14ac:dyDescent="0.2">
      <c r="B3298" s="1" t="s">
        <v>154</v>
      </c>
      <c r="C3298" s="1">
        <f>SUM(C3296:C3297)</f>
        <v>7842461083.6700001</v>
      </c>
      <c r="E3298" s="1">
        <v>-6.6</v>
      </c>
      <c r="F3298" s="1" t="s">
        <v>170</v>
      </c>
    </row>
    <row r="3299" spans="1:11" x14ac:dyDescent="0.2">
      <c r="B3299" s="1" t="s">
        <v>155</v>
      </c>
      <c r="C3299" s="1">
        <v>7836203948.21</v>
      </c>
      <c r="E3299" s="1">
        <v>-16948749.32</v>
      </c>
      <c r="F3299" s="1" t="s">
        <v>133</v>
      </c>
    </row>
    <row r="3300" spans="1:11" x14ac:dyDescent="0.2">
      <c r="C3300" s="1">
        <f>C3298-C3299</f>
        <v>6257135.4600000381</v>
      </c>
      <c r="D3300" s="1" t="s">
        <v>194</v>
      </c>
      <c r="E3300" s="1">
        <v>-11053702.41</v>
      </c>
      <c r="F3300" s="1" t="s">
        <v>196</v>
      </c>
    </row>
    <row r="3301" spans="1:11" x14ac:dyDescent="0.2">
      <c r="E3301" s="1">
        <v>0</v>
      </c>
      <c r="F3301" s="1" t="s">
        <v>192</v>
      </c>
    </row>
    <row r="3302" spans="1:11" x14ac:dyDescent="0.2">
      <c r="E3302" s="1">
        <f>SUM(E3297:E3301)</f>
        <v>527462309.64999992</v>
      </c>
      <c r="G3302" s="1">
        <v>0</v>
      </c>
    </row>
    <row r="3303" spans="1:11" x14ac:dyDescent="0.2">
      <c r="E3303" s="1">
        <v>527462309.64999998</v>
      </c>
      <c r="F3303" s="1" t="s">
        <v>161</v>
      </c>
    </row>
    <row r="3304" spans="1:11" x14ac:dyDescent="0.2">
      <c r="E3304" s="1">
        <f>E3302-E3303</f>
        <v>0</v>
      </c>
      <c r="F3304" s="1" t="s">
        <v>6</v>
      </c>
    </row>
    <row r="3305" spans="1:11" x14ac:dyDescent="0.2">
      <c r="E3305" s="1">
        <v>0</v>
      </c>
      <c r="F3305" s="1" t="s">
        <v>195</v>
      </c>
    </row>
    <row r="3306" spans="1:11" x14ac:dyDescent="0.2">
      <c r="E3306" s="1">
        <f>+E3304-E3305</f>
        <v>0</v>
      </c>
      <c r="F3306" s="1" t="s">
        <v>6</v>
      </c>
    </row>
    <row r="3307" spans="1:11" s="20" customFormat="1" x14ac:dyDescent="0.2">
      <c r="A3307" s="21"/>
      <c r="B3307" s="63">
        <v>41185</v>
      </c>
      <c r="C3307" s="21" t="s">
        <v>4</v>
      </c>
      <c r="D3307" s="21" t="s">
        <v>5</v>
      </c>
      <c r="E3307" s="21" t="s">
        <v>6</v>
      </c>
      <c r="F3307" s="21"/>
      <c r="G3307" s="21"/>
      <c r="H3307" s="103"/>
      <c r="I3307" s="64"/>
      <c r="J3307" s="21"/>
      <c r="K3307" s="21"/>
    </row>
    <row r="3308" spans="1:11" x14ac:dyDescent="0.2">
      <c r="B3308" s="1" t="s">
        <v>0</v>
      </c>
      <c r="C3308" s="1">
        <v>1705479381.05</v>
      </c>
      <c r="D3308" s="1">
        <v>1699222245.5899999</v>
      </c>
      <c r="E3308" s="1">
        <f>C3308-D3308</f>
        <v>6257135.4600000381</v>
      </c>
    </row>
    <row r="3309" spans="1:11" x14ac:dyDescent="0.2">
      <c r="B3309" s="1" t="s">
        <v>1</v>
      </c>
      <c r="C3309" s="1">
        <v>349343964.24000001</v>
      </c>
      <c r="D3309" s="1">
        <v>349343964.24000001</v>
      </c>
      <c r="E3309" s="1">
        <f>C3309-D3309</f>
        <v>0</v>
      </c>
    </row>
    <row r="3310" spans="1:11" ht="15" x14ac:dyDescent="0.3">
      <c r="B3310" s="1" t="s">
        <v>2</v>
      </c>
      <c r="C3310" s="1">
        <v>401654873.89999998</v>
      </c>
      <c r="D3310" s="1">
        <v>395397738.44</v>
      </c>
      <c r="E3310" s="1">
        <f>C3310-D3310</f>
        <v>6257135.4599999785</v>
      </c>
      <c r="G3310" s="57">
        <v>143458019.10000265</v>
      </c>
    </row>
    <row r="3311" spans="1:11" x14ac:dyDescent="0.2">
      <c r="B3311" s="1" t="s">
        <v>3</v>
      </c>
      <c r="C3311" s="1">
        <v>25638209.800000001</v>
      </c>
      <c r="D3311" s="1">
        <v>25638209.800000001</v>
      </c>
      <c r="E3311" s="1">
        <f>C3311-D3311</f>
        <v>0</v>
      </c>
    </row>
    <row r="3313" spans="1:11" x14ac:dyDescent="0.2">
      <c r="B3313" s="1" t="s">
        <v>152</v>
      </c>
      <c r="C3313" s="1">
        <f>C3308</f>
        <v>1705479381.05</v>
      </c>
    </row>
    <row r="3314" spans="1:11" x14ac:dyDescent="0.2">
      <c r="B3314" s="1" t="s">
        <v>153</v>
      </c>
      <c r="C3314" s="1">
        <v>7290550025.2299995</v>
      </c>
      <c r="E3314" s="1">
        <f>C3308</f>
        <v>1705479381.05</v>
      </c>
      <c r="F3314" s="1" t="s">
        <v>0</v>
      </c>
    </row>
    <row r="3315" spans="1:11" x14ac:dyDescent="0.2">
      <c r="B3315" s="1" t="s">
        <v>154</v>
      </c>
      <c r="C3315" s="1">
        <f>SUM(C3313:C3314)</f>
        <v>8996029406.2799988</v>
      </c>
      <c r="E3315" s="1">
        <v>-6.6</v>
      </c>
      <c r="F3315" s="1" t="s">
        <v>170</v>
      </c>
    </row>
    <row r="3316" spans="1:11" x14ac:dyDescent="0.2">
      <c r="B3316" s="1" t="s">
        <v>155</v>
      </c>
      <c r="C3316" s="1">
        <v>8995842324.6399994</v>
      </c>
      <c r="E3316" s="1">
        <v>-16948749.32</v>
      </c>
      <c r="F3316" s="1" t="s">
        <v>133</v>
      </c>
    </row>
    <row r="3317" spans="1:11" x14ac:dyDescent="0.2">
      <c r="C3317" s="1">
        <f>C3315-C3316</f>
        <v>187081.63999938965</v>
      </c>
      <c r="D3317" s="1" t="s">
        <v>194</v>
      </c>
      <c r="E3317" s="1">
        <v>-11053702.41</v>
      </c>
      <c r="F3317" s="1" t="s">
        <v>196</v>
      </c>
    </row>
    <row r="3318" spans="1:11" x14ac:dyDescent="0.2">
      <c r="E3318" s="1">
        <v>0</v>
      </c>
      <c r="F3318" s="1" t="s">
        <v>192</v>
      </c>
    </row>
    <row r="3319" spans="1:11" x14ac:dyDescent="0.2">
      <c r="E3319" s="1">
        <f>SUM(E3314:E3318)</f>
        <v>1677476922.72</v>
      </c>
      <c r="G3319" s="1">
        <v>0</v>
      </c>
    </row>
    <row r="3320" spans="1:11" x14ac:dyDescent="0.2">
      <c r="E3320" s="1">
        <v>1677476922.72</v>
      </c>
      <c r="F3320" s="1" t="s">
        <v>161</v>
      </c>
    </row>
    <row r="3321" spans="1:11" x14ac:dyDescent="0.2">
      <c r="E3321" s="1">
        <f>E3319-E3320</f>
        <v>0</v>
      </c>
      <c r="F3321" s="1" t="s">
        <v>6</v>
      </c>
    </row>
    <row r="3322" spans="1:11" x14ac:dyDescent="0.2">
      <c r="E3322" s="1">
        <v>0</v>
      </c>
      <c r="F3322" s="1" t="s">
        <v>195</v>
      </c>
    </row>
    <row r="3323" spans="1:11" x14ac:dyDescent="0.2">
      <c r="E3323" s="1">
        <f>+E3321-E3322</f>
        <v>0</v>
      </c>
      <c r="F3323" s="1" t="s">
        <v>6</v>
      </c>
    </row>
    <row r="3325" spans="1:11" s="20" customFormat="1" x14ac:dyDescent="0.2">
      <c r="A3325" s="21"/>
      <c r="B3325" s="63">
        <v>41187</v>
      </c>
      <c r="C3325" s="21" t="s">
        <v>4</v>
      </c>
      <c r="D3325" s="21" t="s">
        <v>5</v>
      </c>
      <c r="E3325" s="21" t="s">
        <v>6</v>
      </c>
      <c r="F3325" s="21"/>
      <c r="G3325" s="21"/>
      <c r="H3325" s="103"/>
      <c r="I3325" s="64"/>
      <c r="J3325" s="21"/>
      <c r="K3325" s="21"/>
    </row>
    <row r="3326" spans="1:11" x14ac:dyDescent="0.2">
      <c r="B3326" s="1" t="s">
        <v>0</v>
      </c>
      <c r="C3326" s="1">
        <v>2583518008.0100002</v>
      </c>
      <c r="D3326" s="1">
        <v>2583516851.9200001</v>
      </c>
      <c r="E3326" s="1">
        <f>C3326-D3326</f>
        <v>1156.0900001525879</v>
      </c>
    </row>
    <row r="3327" spans="1:11" x14ac:dyDescent="0.2">
      <c r="B3327" s="1" t="s">
        <v>1</v>
      </c>
      <c r="C3327" s="1">
        <v>359022248.17000002</v>
      </c>
      <c r="D3327" s="1">
        <v>359022248.17000002</v>
      </c>
      <c r="E3327" s="1">
        <f>C3327-D3327</f>
        <v>0</v>
      </c>
    </row>
    <row r="3328" spans="1:11" ht="15" x14ac:dyDescent="0.3">
      <c r="B3328" s="1" t="s">
        <v>2</v>
      </c>
      <c r="C3328" s="1">
        <v>2120933047.8099999</v>
      </c>
      <c r="D3328" s="1">
        <v>2120933047.8099999</v>
      </c>
      <c r="E3328" s="1">
        <f>C3328-D3328</f>
        <v>0</v>
      </c>
      <c r="G3328" s="57">
        <v>143458019.10000265</v>
      </c>
    </row>
    <row r="3329" spans="1:11" x14ac:dyDescent="0.2">
      <c r="B3329" s="1" t="s">
        <v>3</v>
      </c>
      <c r="C3329" s="1">
        <v>6675.88</v>
      </c>
      <c r="D3329" s="1">
        <v>6675.88</v>
      </c>
      <c r="E3329" s="1">
        <f>C3329-D3329</f>
        <v>0</v>
      </c>
    </row>
    <row r="3331" spans="1:11" x14ac:dyDescent="0.2">
      <c r="B3331" s="1" t="s">
        <v>152</v>
      </c>
      <c r="C3331" s="1">
        <f>C3326</f>
        <v>2583518008.0100002</v>
      </c>
    </row>
    <row r="3332" spans="1:11" x14ac:dyDescent="0.2">
      <c r="B3332" s="1" t="s">
        <v>153</v>
      </c>
      <c r="C3332" s="1">
        <v>7290550025.2299995</v>
      </c>
      <c r="E3332" s="1">
        <f>C3326</f>
        <v>2583518008.0100002</v>
      </c>
      <c r="F3332" s="1" t="s">
        <v>0</v>
      </c>
    </row>
    <row r="3333" spans="1:11" x14ac:dyDescent="0.2">
      <c r="B3333" s="1" t="s">
        <v>154</v>
      </c>
      <c r="C3333" s="1">
        <f>SUM(C3331:C3332)</f>
        <v>9874068033.2399998</v>
      </c>
      <c r="E3333" s="1">
        <v>-6.6</v>
      </c>
      <c r="F3333" s="1" t="s">
        <v>170</v>
      </c>
    </row>
    <row r="3334" spans="1:11" x14ac:dyDescent="0.2">
      <c r="B3334" s="1" t="s">
        <v>155</v>
      </c>
      <c r="C3334" s="1">
        <v>9873879795.5100002</v>
      </c>
      <c r="E3334" s="1">
        <v>-38011085.979999997</v>
      </c>
      <c r="F3334" s="1" t="s">
        <v>133</v>
      </c>
    </row>
    <row r="3335" spans="1:11" x14ac:dyDescent="0.2">
      <c r="C3335" s="1">
        <f>C3333-C3334</f>
        <v>188237.72999954224</v>
      </c>
      <c r="D3335" s="1" t="s">
        <v>194</v>
      </c>
      <c r="E3335" s="1">
        <v>-11053702.41</v>
      </c>
      <c r="F3335" s="1" t="s">
        <v>196</v>
      </c>
    </row>
    <row r="3336" spans="1:11" x14ac:dyDescent="0.2">
      <c r="E3336" s="1">
        <v>0</v>
      </c>
      <c r="F3336" s="1" t="s">
        <v>192</v>
      </c>
    </row>
    <row r="3337" spans="1:11" x14ac:dyDescent="0.2">
      <c r="E3337" s="1">
        <f>SUM(E3332:E3336)</f>
        <v>2534453213.0200005</v>
      </c>
      <c r="G3337" s="1">
        <v>0</v>
      </c>
    </row>
    <row r="3338" spans="1:11" x14ac:dyDescent="0.2">
      <c r="E3338" s="1">
        <v>2534452056.9299998</v>
      </c>
      <c r="F3338" s="1" t="s">
        <v>161</v>
      </c>
    </row>
    <row r="3339" spans="1:11" x14ac:dyDescent="0.2">
      <c r="E3339" s="1">
        <f>E3337-E3338</f>
        <v>1156.090000629425</v>
      </c>
      <c r="F3339" s="1" t="s">
        <v>6</v>
      </c>
    </row>
    <row r="3340" spans="1:11" x14ac:dyDescent="0.2">
      <c r="E3340" s="1">
        <v>0</v>
      </c>
      <c r="F3340" s="1" t="s">
        <v>195</v>
      </c>
    </row>
    <row r="3341" spans="1:11" x14ac:dyDescent="0.2">
      <c r="E3341" s="1">
        <f>+E3339-E3340</f>
        <v>1156.090000629425</v>
      </c>
      <c r="F3341" s="1" t="s">
        <v>6</v>
      </c>
    </row>
    <row r="3343" spans="1:11" s="20" customFormat="1" x14ac:dyDescent="0.2">
      <c r="A3343" s="21"/>
      <c r="B3343" s="63">
        <v>41191</v>
      </c>
      <c r="C3343" s="21" t="s">
        <v>4</v>
      </c>
      <c r="D3343" s="21" t="s">
        <v>5</v>
      </c>
      <c r="E3343" s="21" t="s">
        <v>6</v>
      </c>
      <c r="F3343" s="21"/>
      <c r="G3343" s="21"/>
      <c r="H3343" s="103"/>
      <c r="I3343" s="64"/>
      <c r="J3343" s="21"/>
      <c r="K3343" s="21"/>
    </row>
    <row r="3344" spans="1:11" x14ac:dyDescent="0.2">
      <c r="B3344" s="1" t="s">
        <v>0</v>
      </c>
      <c r="C3344" s="1">
        <v>2595079646.23</v>
      </c>
      <c r="D3344" s="1">
        <v>2595079646.23</v>
      </c>
      <c r="E3344" s="1">
        <f>C3344-D3344</f>
        <v>0</v>
      </c>
    </row>
    <row r="3345" spans="2:7" x14ac:dyDescent="0.2">
      <c r="B3345" s="1" t="s">
        <v>1</v>
      </c>
      <c r="C3345" s="1">
        <v>350907120.83999997</v>
      </c>
      <c r="D3345" s="1">
        <v>350907120.83999997</v>
      </c>
      <c r="E3345" s="1">
        <f>C3345-D3345</f>
        <v>0</v>
      </c>
    </row>
    <row r="3346" spans="2:7" ht="15" x14ac:dyDescent="0.3">
      <c r="B3346" s="1" t="s">
        <v>2</v>
      </c>
      <c r="C3346" s="1">
        <v>2175849530.2199998</v>
      </c>
      <c r="D3346" s="1">
        <v>2175849530.2199998</v>
      </c>
      <c r="E3346" s="1">
        <f>C3346-D3346</f>
        <v>0</v>
      </c>
      <c r="G3346" s="57">
        <v>143458019.10000265</v>
      </c>
    </row>
    <row r="3347" spans="2:7" x14ac:dyDescent="0.2">
      <c r="B3347" s="1" t="s">
        <v>3</v>
      </c>
      <c r="C3347" s="1">
        <v>5629224.9299999997</v>
      </c>
      <c r="D3347" s="1">
        <v>5629224.9299999997</v>
      </c>
      <c r="E3347" s="1">
        <f>C3347-D3347</f>
        <v>0</v>
      </c>
    </row>
    <row r="3349" spans="2:7" x14ac:dyDescent="0.2">
      <c r="B3349" s="1" t="s">
        <v>152</v>
      </c>
      <c r="C3349" s="1">
        <f>C3344</f>
        <v>2595079646.23</v>
      </c>
    </row>
    <row r="3350" spans="2:7" x14ac:dyDescent="0.2">
      <c r="B3350" s="1" t="s">
        <v>153</v>
      </c>
      <c r="C3350" s="1">
        <v>7290550025.2299995</v>
      </c>
      <c r="E3350" s="1">
        <f>C3344</f>
        <v>2595079646.23</v>
      </c>
      <c r="F3350" s="1" t="s">
        <v>0</v>
      </c>
    </row>
    <row r="3351" spans="2:7" x14ac:dyDescent="0.2">
      <c r="B3351" s="1" t="s">
        <v>154</v>
      </c>
      <c r="C3351" s="1">
        <f>SUM(C3349:C3350)</f>
        <v>9885629671.4599991</v>
      </c>
      <c r="E3351" s="1">
        <v>-6.6</v>
      </c>
      <c r="F3351" s="1" t="s">
        <v>170</v>
      </c>
    </row>
    <row r="3352" spans="2:7" x14ac:dyDescent="0.2">
      <c r="B3352" s="1" t="s">
        <v>155</v>
      </c>
      <c r="C3352" s="1">
        <v>9885442589.8199997</v>
      </c>
      <c r="E3352" s="1">
        <v>-38011085.979999997</v>
      </c>
      <c r="F3352" s="1" t="s">
        <v>133</v>
      </c>
    </row>
    <row r="3353" spans="2:7" x14ac:dyDescent="0.2">
      <c r="C3353" s="1">
        <f>C3351-C3352</f>
        <v>187081.63999938965</v>
      </c>
      <c r="D3353" s="1" t="s">
        <v>194</v>
      </c>
      <c r="E3353" s="1">
        <v>-11053702.41</v>
      </c>
      <c r="F3353" s="1" t="s">
        <v>196</v>
      </c>
    </row>
    <row r="3354" spans="2:7" x14ac:dyDescent="0.2">
      <c r="E3354" s="1">
        <v>0</v>
      </c>
      <c r="F3354" s="1" t="s">
        <v>192</v>
      </c>
    </row>
    <row r="3355" spans="2:7" x14ac:dyDescent="0.2">
      <c r="E3355" s="1">
        <f>SUM(E3350:E3354)</f>
        <v>2546014851.2400002</v>
      </c>
      <c r="G3355" s="1">
        <v>0</v>
      </c>
    </row>
    <row r="3356" spans="2:7" x14ac:dyDescent="0.2">
      <c r="E3356" s="1">
        <v>2546014851.2399998</v>
      </c>
      <c r="F3356" s="1" t="s">
        <v>161</v>
      </c>
    </row>
    <row r="3357" spans="2:7" x14ac:dyDescent="0.2">
      <c r="E3357" s="1">
        <f>E3355-E3356</f>
        <v>0</v>
      </c>
      <c r="F3357" s="1" t="s">
        <v>6</v>
      </c>
    </row>
    <row r="3358" spans="2:7" x14ac:dyDescent="0.2">
      <c r="E3358" s="1">
        <v>0</v>
      </c>
      <c r="F3358" s="1" t="s">
        <v>195</v>
      </c>
    </row>
    <row r="3359" spans="2:7" x14ac:dyDescent="0.2">
      <c r="E3359" s="1">
        <f>+E3357-E3358</f>
        <v>0</v>
      </c>
      <c r="F3359" s="1" t="s">
        <v>6</v>
      </c>
    </row>
    <row r="3361" spans="1:11" s="20" customFormat="1" x14ac:dyDescent="0.2">
      <c r="A3361" s="21"/>
      <c r="B3361" s="63">
        <v>41192</v>
      </c>
      <c r="C3361" s="21" t="s">
        <v>4</v>
      </c>
      <c r="D3361" s="21" t="s">
        <v>5</v>
      </c>
      <c r="E3361" s="21" t="s">
        <v>6</v>
      </c>
      <c r="F3361" s="21"/>
      <c r="G3361" s="21"/>
      <c r="H3361" s="103"/>
      <c r="I3361" s="64"/>
      <c r="J3361" s="21"/>
      <c r="K3361" s="21"/>
    </row>
    <row r="3362" spans="1:11" x14ac:dyDescent="0.2">
      <c r="B3362" s="1" t="s">
        <v>0</v>
      </c>
      <c r="C3362" s="1">
        <v>2610897036.77</v>
      </c>
      <c r="D3362" s="1">
        <v>2610897036.77</v>
      </c>
      <c r="E3362" s="1">
        <f>C3362-D3362</f>
        <v>0</v>
      </c>
    </row>
    <row r="3363" spans="1:11" x14ac:dyDescent="0.2">
      <c r="B3363" s="1" t="s">
        <v>1</v>
      </c>
      <c r="C3363" s="1">
        <v>351106953.41000003</v>
      </c>
      <c r="D3363" s="1">
        <v>351106953.41000003</v>
      </c>
      <c r="E3363" s="1">
        <f>C3363-D3363</f>
        <v>0</v>
      </c>
    </row>
    <row r="3364" spans="1:11" ht="15" x14ac:dyDescent="0.3">
      <c r="B3364" s="1" t="s">
        <v>2</v>
      </c>
      <c r="C3364" s="1">
        <v>2189788070.1700001</v>
      </c>
      <c r="D3364" s="1">
        <v>2189788070.1700001</v>
      </c>
      <c r="E3364" s="1">
        <f>C3364-D3364</f>
        <v>0</v>
      </c>
      <c r="G3364" s="57">
        <v>143458019.10000265</v>
      </c>
    </row>
    <row r="3365" spans="1:11" x14ac:dyDescent="0.2">
      <c r="B3365" s="1" t="s">
        <v>3</v>
      </c>
      <c r="C3365" s="1">
        <v>6825846.8099999996</v>
      </c>
      <c r="D3365" s="1">
        <v>6825846.8099999996</v>
      </c>
      <c r="E3365" s="1">
        <f>C3365-D3365</f>
        <v>0</v>
      </c>
    </row>
    <row r="3367" spans="1:11" x14ac:dyDescent="0.2">
      <c r="B3367" s="1" t="s">
        <v>152</v>
      </c>
      <c r="C3367" s="1">
        <f>C3362</f>
        <v>2610897036.77</v>
      </c>
    </row>
    <row r="3368" spans="1:11" x14ac:dyDescent="0.2">
      <c r="B3368" s="1" t="s">
        <v>153</v>
      </c>
      <c r="C3368" s="1">
        <v>7290775176.0900002</v>
      </c>
      <c r="E3368" s="1">
        <f>C3362</f>
        <v>2610897036.77</v>
      </c>
      <c r="F3368" s="1" t="s">
        <v>0</v>
      </c>
    </row>
    <row r="3369" spans="1:11" x14ac:dyDescent="0.2">
      <c r="B3369" s="1" t="s">
        <v>154</v>
      </c>
      <c r="C3369" s="1">
        <f>SUM(C3367:C3368)</f>
        <v>9901672212.8600006</v>
      </c>
      <c r="E3369" s="1">
        <v>-6.6</v>
      </c>
      <c r="F3369" s="1" t="s">
        <v>170</v>
      </c>
    </row>
    <row r="3370" spans="1:11" x14ac:dyDescent="0.2">
      <c r="B3370" s="1" t="s">
        <v>155</v>
      </c>
      <c r="C3370" s="1">
        <v>9901672212.8600006</v>
      </c>
      <c r="E3370" s="1">
        <v>-10126433.74</v>
      </c>
      <c r="F3370" s="1" t="s">
        <v>133</v>
      </c>
    </row>
    <row r="3371" spans="1:11" x14ac:dyDescent="0.2">
      <c r="C3371" s="1">
        <f>C3369-C3370</f>
        <v>0</v>
      </c>
      <c r="D3371" s="1" t="s">
        <v>194</v>
      </c>
      <c r="E3371" s="1">
        <v>-11053702.41</v>
      </c>
      <c r="F3371" s="1" t="s">
        <v>196</v>
      </c>
    </row>
    <row r="3372" spans="1:11" x14ac:dyDescent="0.2">
      <c r="E3372" s="1">
        <v>0</v>
      </c>
      <c r="F3372" s="1" t="s">
        <v>192</v>
      </c>
    </row>
    <row r="3373" spans="1:11" x14ac:dyDescent="0.2">
      <c r="E3373" s="1">
        <f>SUM(E3368:E3372)</f>
        <v>2589716894.0200005</v>
      </c>
      <c r="G3373" s="1">
        <v>0</v>
      </c>
    </row>
    <row r="3374" spans="1:11" x14ac:dyDescent="0.2">
      <c r="E3374" s="1">
        <v>2589716894.02</v>
      </c>
      <c r="F3374" s="1" t="s">
        <v>161</v>
      </c>
    </row>
    <row r="3375" spans="1:11" x14ac:dyDescent="0.2">
      <c r="E3375" s="1">
        <f>E3373-E3374</f>
        <v>0</v>
      </c>
      <c r="F3375" s="1" t="s">
        <v>6</v>
      </c>
    </row>
    <row r="3376" spans="1:11" x14ac:dyDescent="0.2">
      <c r="E3376" s="1">
        <v>0</v>
      </c>
      <c r="F3376" s="1" t="s">
        <v>195</v>
      </c>
    </row>
    <row r="3377" spans="1:11" x14ac:dyDescent="0.2">
      <c r="E3377" s="1">
        <f>+E3375-E3376</f>
        <v>0</v>
      </c>
      <c r="F3377" s="1" t="s">
        <v>6</v>
      </c>
    </row>
    <row r="3379" spans="1:11" s="20" customFormat="1" x14ac:dyDescent="0.2">
      <c r="A3379" s="21"/>
      <c r="B3379" s="63">
        <v>41193</v>
      </c>
      <c r="C3379" s="21" t="s">
        <v>4</v>
      </c>
      <c r="D3379" s="21" t="s">
        <v>5</v>
      </c>
      <c r="E3379" s="21" t="s">
        <v>6</v>
      </c>
      <c r="F3379" s="21"/>
      <c r="G3379" s="21"/>
      <c r="H3379" s="103"/>
      <c r="I3379" s="64"/>
      <c r="J3379" s="21"/>
      <c r="K3379" s="21"/>
    </row>
    <row r="3380" spans="1:11" x14ac:dyDescent="0.2">
      <c r="B3380" s="1" t="s">
        <v>0</v>
      </c>
      <c r="C3380" s="1">
        <v>2605500309.9699998</v>
      </c>
      <c r="D3380" s="1">
        <v>2821000830.6300001</v>
      </c>
      <c r="E3380" s="1">
        <f>C3380-D3380</f>
        <v>-215500520.66000032</v>
      </c>
    </row>
    <row r="3381" spans="1:11" x14ac:dyDescent="0.2">
      <c r="B3381" s="1" t="s">
        <v>1</v>
      </c>
      <c r="C3381" s="1">
        <v>351235366.48000002</v>
      </c>
      <c r="D3381" s="1">
        <v>351235366.48000002</v>
      </c>
      <c r="E3381" s="1">
        <f>C3381-D3381</f>
        <v>0</v>
      </c>
    </row>
    <row r="3382" spans="1:11" ht="15" x14ac:dyDescent="0.3">
      <c r="B3382" s="1" t="s">
        <v>2</v>
      </c>
      <c r="C3382" s="1">
        <v>2200306722.0100002</v>
      </c>
      <c r="D3382" s="1">
        <v>2415807242.6700001</v>
      </c>
      <c r="E3382" s="1">
        <f>C3382-D3382</f>
        <v>-215500520.65999985</v>
      </c>
      <c r="G3382" s="57"/>
    </row>
    <row r="3383" spans="1:11" x14ac:dyDescent="0.2">
      <c r="B3383" s="1" t="s">
        <v>3</v>
      </c>
      <c r="C3383" s="1">
        <v>8077624.5800000001</v>
      </c>
      <c r="D3383" s="1">
        <v>8077624.5800000001</v>
      </c>
      <c r="E3383" s="1">
        <f>C3383-D3383</f>
        <v>0</v>
      </c>
    </row>
    <row r="3385" spans="1:11" x14ac:dyDescent="0.2">
      <c r="B3385" s="1" t="s">
        <v>152</v>
      </c>
      <c r="C3385" s="1">
        <f>C3380</f>
        <v>2605500309.9699998</v>
      </c>
    </row>
    <row r="3386" spans="1:11" x14ac:dyDescent="0.2">
      <c r="B3386" s="1" t="s">
        <v>153</v>
      </c>
      <c r="C3386" s="1">
        <v>7291257880.0900002</v>
      </c>
      <c r="E3386" s="1">
        <f>C3380</f>
        <v>2605500309.9699998</v>
      </c>
      <c r="F3386" s="1" t="s">
        <v>0</v>
      </c>
    </row>
    <row r="3387" spans="1:11" x14ac:dyDescent="0.2">
      <c r="B3387" s="1" t="s">
        <v>154</v>
      </c>
      <c r="C3387" s="1">
        <f>SUM(C3385:C3386)</f>
        <v>9896758190.0599995</v>
      </c>
      <c r="E3387" s="1">
        <v>-6.6</v>
      </c>
      <c r="F3387" s="1" t="s">
        <v>170</v>
      </c>
    </row>
    <row r="3388" spans="1:11" x14ac:dyDescent="0.2">
      <c r="B3388" s="1" t="s">
        <v>155</v>
      </c>
      <c r="C3388" s="1">
        <v>0</v>
      </c>
      <c r="E3388" s="1">
        <v>-10126433.74</v>
      </c>
      <c r="F3388" s="1" t="s">
        <v>133</v>
      </c>
    </row>
    <row r="3389" spans="1:11" x14ac:dyDescent="0.2">
      <c r="C3389" s="1">
        <f>C3387-C3388</f>
        <v>9896758190.0599995</v>
      </c>
      <c r="D3389" s="1" t="s">
        <v>194</v>
      </c>
      <c r="E3389" s="1">
        <v>-11053702.41</v>
      </c>
      <c r="F3389" s="1" t="s">
        <v>196</v>
      </c>
    </row>
    <row r="3390" spans="1:11" x14ac:dyDescent="0.2">
      <c r="E3390" s="1">
        <v>0</v>
      </c>
      <c r="F3390" s="1" t="s">
        <v>192</v>
      </c>
    </row>
    <row r="3391" spans="1:11" x14ac:dyDescent="0.2">
      <c r="E3391" s="1">
        <f>SUM(E3386:E3390)</f>
        <v>2584320167.2200003</v>
      </c>
      <c r="G3391" s="1">
        <v>0</v>
      </c>
    </row>
    <row r="3392" spans="1:11" x14ac:dyDescent="0.2">
      <c r="E3392" s="1">
        <v>2589716894.02</v>
      </c>
      <c r="F3392" s="1" t="s">
        <v>161</v>
      </c>
    </row>
    <row r="3393" spans="1:11" x14ac:dyDescent="0.2">
      <c r="E3393" s="1">
        <f>E3391-E3392</f>
        <v>-5396726.7999997139</v>
      </c>
      <c r="F3393" s="1" t="s">
        <v>6</v>
      </c>
    </row>
    <row r="3394" spans="1:11" x14ac:dyDescent="0.2">
      <c r="E3394" s="1">
        <v>0</v>
      </c>
      <c r="F3394" s="1" t="s">
        <v>195</v>
      </c>
    </row>
    <row r="3395" spans="1:11" x14ac:dyDescent="0.2">
      <c r="E3395" s="1">
        <f>+E3393-E3394</f>
        <v>-5396726.7999997139</v>
      </c>
      <c r="F3395" s="1" t="s">
        <v>6</v>
      </c>
    </row>
    <row r="3397" spans="1:11" s="20" customFormat="1" x14ac:dyDescent="0.2">
      <c r="A3397" s="21"/>
      <c r="B3397" s="63">
        <v>41197</v>
      </c>
      <c r="C3397" s="21" t="s">
        <v>4</v>
      </c>
      <c r="D3397" s="21" t="s">
        <v>5</v>
      </c>
      <c r="E3397" s="21" t="s">
        <v>6</v>
      </c>
      <c r="F3397" s="21"/>
      <c r="G3397" s="21"/>
      <c r="H3397" s="103"/>
      <c r="I3397" s="64"/>
      <c r="J3397" s="21"/>
      <c r="K3397" s="21"/>
    </row>
    <row r="3398" spans="1:11" x14ac:dyDescent="0.2">
      <c r="B3398" s="1" t="s">
        <v>0</v>
      </c>
      <c r="C3398" s="1">
        <v>2615455003.54</v>
      </c>
      <c r="D3398" s="1">
        <v>2615455003.54</v>
      </c>
      <c r="E3398" s="1">
        <f>C3398-D3398</f>
        <v>0</v>
      </c>
    </row>
    <row r="3399" spans="1:11" x14ac:dyDescent="0.2">
      <c r="B3399" s="1" t="s">
        <v>1</v>
      </c>
      <c r="C3399" s="1">
        <v>351380748.38999999</v>
      </c>
      <c r="D3399" s="1">
        <v>351380748.38999999</v>
      </c>
      <c r="E3399" s="1">
        <f>C3399-D3399</f>
        <v>0</v>
      </c>
    </row>
    <row r="3400" spans="1:11" ht="15" x14ac:dyDescent="0.3">
      <c r="B3400" s="1" t="s">
        <v>2</v>
      </c>
      <c r="C3400" s="1">
        <v>2207671865.7199998</v>
      </c>
      <c r="D3400" s="1">
        <v>2207671865.7199998</v>
      </c>
      <c r="E3400" s="1">
        <f>C3400-D3400</f>
        <v>0</v>
      </c>
      <c r="G3400" s="57"/>
    </row>
    <row r="3401" spans="1:11" x14ac:dyDescent="0.2">
      <c r="B3401" s="1" t="s">
        <v>3</v>
      </c>
      <c r="C3401" s="1">
        <v>8874066.1400000006</v>
      </c>
      <c r="D3401" s="1">
        <v>8874066.1400000006</v>
      </c>
      <c r="E3401" s="1">
        <f>C3401-D3401</f>
        <v>0</v>
      </c>
    </row>
    <row r="3403" spans="1:11" x14ac:dyDescent="0.2">
      <c r="B3403" s="1" t="s">
        <v>152</v>
      </c>
      <c r="C3403" s="1">
        <f>C3398</f>
        <v>2615455003.54</v>
      </c>
    </row>
    <row r="3404" spans="1:11" x14ac:dyDescent="0.2">
      <c r="B3404" s="1" t="s">
        <v>153</v>
      </c>
      <c r="C3404" s="1">
        <v>7291257880.0900002</v>
      </c>
      <c r="E3404" s="1">
        <f>C3398</f>
        <v>2615455003.54</v>
      </c>
      <c r="F3404" s="1" t="s">
        <v>0</v>
      </c>
    </row>
    <row r="3405" spans="1:11" x14ac:dyDescent="0.2">
      <c r="B3405" s="1" t="s">
        <v>154</v>
      </c>
      <c r="C3405" s="1">
        <f>SUM(C3403:C3404)</f>
        <v>9906712883.6300011</v>
      </c>
      <c r="E3405" s="1">
        <v>-6.6</v>
      </c>
      <c r="F3405" s="1" t="s">
        <v>170</v>
      </c>
    </row>
    <row r="3406" spans="1:11" x14ac:dyDescent="0.2">
      <c r="B3406" s="1" t="s">
        <v>155</v>
      </c>
      <c r="C3406" s="1">
        <v>9906712883.6299992</v>
      </c>
      <c r="E3406" s="1">
        <v>-10126433.74</v>
      </c>
      <c r="F3406" s="1" t="s">
        <v>133</v>
      </c>
    </row>
    <row r="3407" spans="1:11" x14ac:dyDescent="0.2">
      <c r="C3407" s="1">
        <f>C3405-C3406</f>
        <v>0</v>
      </c>
      <c r="D3407" s="1" t="s">
        <v>194</v>
      </c>
      <c r="E3407" s="1">
        <v>-11053702.41</v>
      </c>
      <c r="F3407" s="1" t="s">
        <v>196</v>
      </c>
    </row>
    <row r="3408" spans="1:11" x14ac:dyDescent="0.2">
      <c r="E3408" s="1">
        <v>0</v>
      </c>
      <c r="F3408" s="1" t="s">
        <v>192</v>
      </c>
    </row>
    <row r="3409" spans="1:11" x14ac:dyDescent="0.2">
      <c r="E3409" s="1">
        <f>SUM(E3404:E3408)</f>
        <v>2594274860.7900004</v>
      </c>
      <c r="G3409" s="1">
        <v>0</v>
      </c>
    </row>
    <row r="3410" spans="1:11" x14ac:dyDescent="0.2">
      <c r="E3410" s="1">
        <v>2594274860.79</v>
      </c>
      <c r="F3410" s="1" t="s">
        <v>161</v>
      </c>
    </row>
    <row r="3411" spans="1:11" x14ac:dyDescent="0.2">
      <c r="E3411" s="1">
        <f>E3409-E3410</f>
        <v>0</v>
      </c>
      <c r="F3411" s="1" t="s">
        <v>6</v>
      </c>
    </row>
    <row r="3412" spans="1:11" x14ac:dyDescent="0.2">
      <c r="E3412" s="1">
        <v>0</v>
      </c>
      <c r="F3412" s="1" t="s">
        <v>195</v>
      </c>
    </row>
    <row r="3413" spans="1:11" x14ac:dyDescent="0.2">
      <c r="E3413" s="1">
        <f>+E3411-E3412</f>
        <v>0</v>
      </c>
      <c r="F3413" s="1" t="s">
        <v>6</v>
      </c>
    </row>
    <row r="3415" spans="1:11" s="20" customFormat="1" x14ac:dyDescent="0.2">
      <c r="A3415" s="21"/>
      <c r="B3415" s="63">
        <v>41200</v>
      </c>
      <c r="C3415" s="21" t="s">
        <v>4</v>
      </c>
      <c r="D3415" s="21" t="s">
        <v>5</v>
      </c>
      <c r="E3415" s="21" t="s">
        <v>6</v>
      </c>
      <c r="F3415" s="21"/>
      <c r="G3415" s="21"/>
      <c r="H3415" s="103"/>
      <c r="I3415" s="64"/>
      <c r="J3415" s="21"/>
      <c r="K3415" s="21"/>
    </row>
    <row r="3416" spans="1:11" x14ac:dyDescent="0.2">
      <c r="B3416" s="1" t="s">
        <v>0</v>
      </c>
      <c r="C3416" s="1">
        <v>536158454.44</v>
      </c>
      <c r="D3416" s="1">
        <v>536158454.44</v>
      </c>
      <c r="E3416" s="1">
        <f>C3416-D3416</f>
        <v>0</v>
      </c>
    </row>
    <row r="3417" spans="1:11" x14ac:dyDescent="0.2">
      <c r="B3417" s="1" t="s">
        <v>1</v>
      </c>
      <c r="C3417" s="1">
        <v>349772600.37</v>
      </c>
      <c r="D3417" s="1">
        <v>349772600.37</v>
      </c>
      <c r="E3417" s="1">
        <f>C3417-D3417</f>
        <v>0</v>
      </c>
    </row>
    <row r="3418" spans="1:11" ht="15" x14ac:dyDescent="0.3">
      <c r="B3418" s="1" t="s">
        <v>2</v>
      </c>
      <c r="C3418" s="1">
        <v>132685731.31999999</v>
      </c>
      <c r="D3418" s="1">
        <v>132685731.31999999</v>
      </c>
      <c r="E3418" s="1">
        <f>C3418-D3418</f>
        <v>0</v>
      </c>
      <c r="G3418" s="57"/>
    </row>
    <row r="3419" spans="1:11" x14ac:dyDescent="0.2">
      <c r="B3419" s="1" t="s">
        <v>3</v>
      </c>
      <c r="C3419" s="1">
        <v>10166526.779999999</v>
      </c>
      <c r="D3419" s="1">
        <v>10166526.779999999</v>
      </c>
      <c r="E3419" s="1">
        <f>C3419-D3419</f>
        <v>0</v>
      </c>
    </row>
    <row r="3421" spans="1:11" x14ac:dyDescent="0.2">
      <c r="B3421" s="1" t="s">
        <v>152</v>
      </c>
      <c r="C3421" s="1">
        <f>C3416</f>
        <v>536158454.44</v>
      </c>
    </row>
    <row r="3422" spans="1:11" x14ac:dyDescent="0.2">
      <c r="B3422" s="1" t="s">
        <v>153</v>
      </c>
      <c r="C3422" s="1">
        <v>7291257880.0900002</v>
      </c>
      <c r="E3422" s="1">
        <f>C3416</f>
        <v>536158454.44</v>
      </c>
      <c r="F3422" s="1" t="s">
        <v>0</v>
      </c>
    </row>
    <row r="3423" spans="1:11" x14ac:dyDescent="0.2">
      <c r="B3423" s="1" t="s">
        <v>154</v>
      </c>
      <c r="C3423" s="1">
        <f>SUM(C3421:C3422)</f>
        <v>7827416334.5299997</v>
      </c>
      <c r="E3423" s="1">
        <v>-6.6</v>
      </c>
      <c r="F3423" s="1" t="s">
        <v>170</v>
      </c>
    </row>
    <row r="3424" spans="1:11" x14ac:dyDescent="0.2">
      <c r="B3424" s="1" t="s">
        <v>155</v>
      </c>
      <c r="C3424" s="1">
        <v>7827416334.5299997</v>
      </c>
      <c r="E3424" s="1">
        <v>-10126433.74</v>
      </c>
      <c r="F3424" s="1" t="s">
        <v>133</v>
      </c>
    </row>
    <row r="3425" spans="1:11" x14ac:dyDescent="0.2">
      <c r="C3425" s="1">
        <f>C3423-C3424</f>
        <v>0</v>
      </c>
      <c r="D3425" s="1" t="s">
        <v>194</v>
      </c>
      <c r="E3425" s="1">
        <v>-11053702.41</v>
      </c>
      <c r="F3425" s="1" t="s">
        <v>196</v>
      </c>
    </row>
    <row r="3426" spans="1:11" x14ac:dyDescent="0.2">
      <c r="E3426" s="1">
        <v>-473937.5</v>
      </c>
      <c r="F3426" s="1" t="s">
        <v>192</v>
      </c>
    </row>
    <row r="3427" spans="1:11" x14ac:dyDescent="0.2">
      <c r="E3427" s="1">
        <f>SUM(E3422:E3426)</f>
        <v>514504374.18999994</v>
      </c>
      <c r="G3427" s="1">
        <v>0</v>
      </c>
    </row>
    <row r="3428" spans="1:11" x14ac:dyDescent="0.2">
      <c r="E3428" s="1">
        <v>514504374.19</v>
      </c>
      <c r="F3428" s="1" t="s">
        <v>161</v>
      </c>
    </row>
    <row r="3429" spans="1:11" x14ac:dyDescent="0.2">
      <c r="E3429" s="1">
        <f>E3427-E3428</f>
        <v>0</v>
      </c>
      <c r="F3429" s="1" t="s">
        <v>6</v>
      </c>
    </row>
    <row r="3430" spans="1:11" x14ac:dyDescent="0.2">
      <c r="E3430" s="1">
        <v>0</v>
      </c>
      <c r="F3430" s="1" t="s">
        <v>195</v>
      </c>
    </row>
    <row r="3431" spans="1:11" x14ac:dyDescent="0.2">
      <c r="E3431" s="1">
        <f>+E3429-E3430</f>
        <v>0</v>
      </c>
      <c r="F3431" s="1" t="s">
        <v>6</v>
      </c>
    </row>
    <row r="3433" spans="1:11" s="20" customFormat="1" x14ac:dyDescent="0.2">
      <c r="A3433" s="21"/>
      <c r="B3433" s="63">
        <v>41206</v>
      </c>
      <c r="C3433" s="21" t="s">
        <v>4</v>
      </c>
      <c r="D3433" s="21" t="s">
        <v>5</v>
      </c>
      <c r="E3433" s="21" t="s">
        <v>6</v>
      </c>
      <c r="F3433" s="21"/>
      <c r="G3433" s="21"/>
      <c r="H3433" s="103"/>
      <c r="I3433" s="64"/>
      <c r="J3433" s="21"/>
      <c r="K3433" s="21"/>
    </row>
    <row r="3434" spans="1:11" x14ac:dyDescent="0.2">
      <c r="B3434" s="1" t="s">
        <v>0</v>
      </c>
      <c r="C3434" s="1">
        <v>537821171.05999994</v>
      </c>
      <c r="D3434" s="1">
        <v>537821171.05999994</v>
      </c>
      <c r="E3434" s="1">
        <f>C3434-D3434</f>
        <v>0</v>
      </c>
    </row>
    <row r="3435" spans="1:11" x14ac:dyDescent="0.2">
      <c r="B3435" s="1" t="s">
        <v>1</v>
      </c>
      <c r="C3435" s="1">
        <v>349561953.10000002</v>
      </c>
      <c r="D3435" s="1">
        <v>349561953.10000002</v>
      </c>
      <c r="E3435" s="1">
        <f>C3435-D3435</f>
        <v>0</v>
      </c>
    </row>
    <row r="3436" spans="1:11" ht="15" x14ac:dyDescent="0.3">
      <c r="B3436" s="1" t="s">
        <v>2</v>
      </c>
      <c r="C3436" s="1">
        <v>131160918.48999999</v>
      </c>
      <c r="D3436" s="1">
        <v>131160918.48999999</v>
      </c>
      <c r="E3436" s="1">
        <f>C3436-D3436</f>
        <v>0</v>
      </c>
      <c r="G3436" s="57"/>
    </row>
    <row r="3437" spans="1:11" x14ac:dyDescent="0.2">
      <c r="B3437" s="1" t="s">
        <v>3</v>
      </c>
      <c r="C3437" s="1">
        <v>11375373.84</v>
      </c>
      <c r="D3437" s="1">
        <v>11375373.84</v>
      </c>
      <c r="E3437" s="1">
        <f>C3437-D3437</f>
        <v>0</v>
      </c>
    </row>
    <row r="3439" spans="1:11" x14ac:dyDescent="0.2">
      <c r="B3439" s="1" t="s">
        <v>152</v>
      </c>
      <c r="C3439" s="1">
        <f>C3434</f>
        <v>537821171.05999994</v>
      </c>
    </row>
    <row r="3440" spans="1:11" x14ac:dyDescent="0.2">
      <c r="B3440" s="1" t="s">
        <v>153</v>
      </c>
      <c r="C3440" s="1">
        <v>7291257880.0900002</v>
      </c>
      <c r="E3440" s="1">
        <f>C3434</f>
        <v>537821171.05999994</v>
      </c>
      <c r="F3440" s="1" t="s">
        <v>0</v>
      </c>
    </row>
    <row r="3441" spans="1:11" x14ac:dyDescent="0.2">
      <c r="B3441" s="1" t="s">
        <v>154</v>
      </c>
      <c r="C3441" s="1">
        <f>SUM(C3439:C3440)</f>
        <v>7829079051.1499996</v>
      </c>
      <c r="E3441" s="1">
        <v>-6.6</v>
      </c>
      <c r="F3441" s="1" t="s">
        <v>170</v>
      </c>
    </row>
    <row r="3442" spans="1:11" x14ac:dyDescent="0.2">
      <c r="B3442" s="1" t="s">
        <v>155</v>
      </c>
      <c r="C3442" s="1">
        <v>7829079051.1499996</v>
      </c>
      <c r="E3442" s="1">
        <v>-10126433.74</v>
      </c>
      <c r="F3442" s="1" t="s">
        <v>133</v>
      </c>
    </row>
    <row r="3443" spans="1:11" x14ac:dyDescent="0.2">
      <c r="C3443" s="1">
        <f>C3441-C3442</f>
        <v>0</v>
      </c>
      <c r="D3443" s="1" t="s">
        <v>194</v>
      </c>
      <c r="E3443" s="1">
        <v>-11053702.41</v>
      </c>
      <c r="F3443" s="1" t="s">
        <v>196</v>
      </c>
    </row>
    <row r="3444" spans="1:11" x14ac:dyDescent="0.2">
      <c r="E3444" s="1">
        <v>-473937.5</v>
      </c>
      <c r="F3444" s="1" t="s">
        <v>192</v>
      </c>
    </row>
    <row r="3445" spans="1:11" x14ac:dyDescent="0.2">
      <c r="E3445" s="1">
        <f>SUM(E3440:E3444)</f>
        <v>516167090.80999988</v>
      </c>
      <c r="G3445" s="1">
        <v>0</v>
      </c>
    </row>
    <row r="3446" spans="1:11" x14ac:dyDescent="0.2">
      <c r="E3446" s="1">
        <v>516167090.81</v>
      </c>
      <c r="F3446" s="1" t="s">
        <v>161</v>
      </c>
    </row>
    <row r="3447" spans="1:11" x14ac:dyDescent="0.2">
      <c r="E3447" s="1">
        <f>E3445-E3446</f>
        <v>0</v>
      </c>
      <c r="F3447" s="1" t="s">
        <v>6</v>
      </c>
    </row>
    <row r="3448" spans="1:11" x14ac:dyDescent="0.2">
      <c r="E3448" s="1">
        <v>0</v>
      </c>
      <c r="F3448" s="1" t="s">
        <v>195</v>
      </c>
    </row>
    <row r="3449" spans="1:11" x14ac:dyDescent="0.2">
      <c r="E3449" s="1">
        <f>+E3447-E3448</f>
        <v>0</v>
      </c>
      <c r="F3449" s="1" t="s">
        <v>6</v>
      </c>
    </row>
    <row r="3451" spans="1:11" s="20" customFormat="1" x14ac:dyDescent="0.2">
      <c r="A3451" s="21"/>
      <c r="B3451" s="63">
        <v>41211</v>
      </c>
      <c r="C3451" s="21" t="s">
        <v>4</v>
      </c>
      <c r="D3451" s="21" t="s">
        <v>5</v>
      </c>
      <c r="E3451" s="21" t="s">
        <v>6</v>
      </c>
      <c r="F3451" s="21"/>
      <c r="G3451" s="21"/>
      <c r="H3451" s="103"/>
      <c r="I3451" s="64"/>
      <c r="J3451" s="21"/>
      <c r="K3451" s="21"/>
    </row>
    <row r="3452" spans="1:11" x14ac:dyDescent="0.2">
      <c r="B3452" s="1" t="s">
        <v>0</v>
      </c>
      <c r="C3452" s="1">
        <v>573422763.14999998</v>
      </c>
      <c r="D3452" s="1">
        <v>573422763.14999998</v>
      </c>
      <c r="E3452" s="1">
        <f>C3452-D3452</f>
        <v>0</v>
      </c>
    </row>
    <row r="3453" spans="1:11" x14ac:dyDescent="0.2">
      <c r="B3453" s="1" t="s">
        <v>1</v>
      </c>
      <c r="C3453" s="1">
        <v>350034537.19</v>
      </c>
      <c r="D3453" s="1">
        <v>350034537.19</v>
      </c>
      <c r="E3453" s="1">
        <f>C3453-D3453</f>
        <v>0</v>
      </c>
    </row>
    <row r="3454" spans="1:11" ht="15" x14ac:dyDescent="0.3">
      <c r="B3454" s="1" t="s">
        <v>2</v>
      </c>
      <c r="C3454" s="1">
        <v>159654985.34999999</v>
      </c>
      <c r="D3454" s="1">
        <v>159654985.34999999</v>
      </c>
      <c r="E3454" s="1">
        <f>C3454-D3454</f>
        <v>0</v>
      </c>
      <c r="G3454" s="57"/>
    </row>
    <row r="3455" spans="1:11" x14ac:dyDescent="0.2">
      <c r="B3455" s="1" t="s">
        <v>3</v>
      </c>
      <c r="C3455" s="1">
        <v>12430610.369999999</v>
      </c>
      <c r="D3455" s="1">
        <v>12430610.369999999</v>
      </c>
      <c r="E3455" s="1">
        <f>C3455-D3455</f>
        <v>0</v>
      </c>
    </row>
    <row r="3457" spans="1:11" x14ac:dyDescent="0.2">
      <c r="B3457" s="1" t="s">
        <v>152</v>
      </c>
      <c r="C3457" s="1">
        <f>C3452</f>
        <v>573422763.14999998</v>
      </c>
    </row>
    <row r="3458" spans="1:11" x14ac:dyDescent="0.2">
      <c r="B3458" s="1" t="s">
        <v>153</v>
      </c>
      <c r="C3458" s="1">
        <v>7291257880.0900002</v>
      </c>
      <c r="E3458" s="1">
        <f>C3452</f>
        <v>573422763.14999998</v>
      </c>
      <c r="F3458" s="1" t="s">
        <v>0</v>
      </c>
    </row>
    <row r="3459" spans="1:11" x14ac:dyDescent="0.2">
      <c r="B3459" s="1" t="s">
        <v>154</v>
      </c>
      <c r="C3459" s="1">
        <f>SUM(C3457:C3458)</f>
        <v>7864680643.2399998</v>
      </c>
      <c r="E3459" s="1">
        <v>-6.6</v>
      </c>
      <c r="F3459" s="1" t="s">
        <v>170</v>
      </c>
    </row>
    <row r="3460" spans="1:11" x14ac:dyDescent="0.2">
      <c r="B3460" s="1" t="s">
        <v>155</v>
      </c>
      <c r="C3460" s="1">
        <v>7864680643.2399998</v>
      </c>
      <c r="E3460" s="1">
        <v>-10126433.74</v>
      </c>
      <c r="F3460" s="1" t="s">
        <v>133</v>
      </c>
    </row>
    <row r="3461" spans="1:11" x14ac:dyDescent="0.2">
      <c r="C3461" s="1">
        <f>C3459-C3460</f>
        <v>0</v>
      </c>
      <c r="D3461" s="1" t="s">
        <v>194</v>
      </c>
      <c r="E3461" s="1">
        <v>-11053702.41</v>
      </c>
      <c r="F3461" s="1" t="s">
        <v>196</v>
      </c>
    </row>
    <row r="3462" spans="1:11" x14ac:dyDescent="0.2">
      <c r="E3462" s="1">
        <v>-2369687.5</v>
      </c>
      <c r="F3462" s="1" t="s">
        <v>192</v>
      </c>
    </row>
    <row r="3463" spans="1:11" x14ac:dyDescent="0.2">
      <c r="E3463" s="1">
        <f>SUM(E3458:E3462)</f>
        <v>549872932.89999998</v>
      </c>
      <c r="G3463" s="1">
        <v>0</v>
      </c>
    </row>
    <row r="3464" spans="1:11" x14ac:dyDescent="0.2">
      <c r="E3464" s="1">
        <v>549872932.89999998</v>
      </c>
      <c r="F3464" s="1" t="s">
        <v>161</v>
      </c>
    </row>
    <row r="3465" spans="1:11" x14ac:dyDescent="0.2">
      <c r="E3465" s="1">
        <f>E3463-E3464</f>
        <v>0</v>
      </c>
      <c r="F3465" s="1" t="s">
        <v>6</v>
      </c>
    </row>
    <row r="3466" spans="1:11" x14ac:dyDescent="0.2">
      <c r="E3466" s="1">
        <v>0</v>
      </c>
      <c r="F3466" s="1" t="s">
        <v>195</v>
      </c>
    </row>
    <row r="3467" spans="1:11" x14ac:dyDescent="0.2">
      <c r="E3467" s="1">
        <f>+E3465-E3466</f>
        <v>0</v>
      </c>
      <c r="F3467" s="1" t="s">
        <v>6</v>
      </c>
    </row>
    <row r="3470" spans="1:11" s="20" customFormat="1" x14ac:dyDescent="0.2">
      <c r="A3470" s="21"/>
      <c r="B3470" s="63">
        <v>41212</v>
      </c>
      <c r="C3470" s="21" t="s">
        <v>4</v>
      </c>
      <c r="D3470" s="21" t="s">
        <v>5</v>
      </c>
      <c r="E3470" s="21" t="s">
        <v>6</v>
      </c>
      <c r="F3470" s="21"/>
      <c r="G3470" s="21"/>
      <c r="H3470" s="103"/>
      <c r="I3470" s="64"/>
      <c r="J3470" s="21"/>
      <c r="K3470" s="21"/>
    </row>
    <row r="3471" spans="1:11" x14ac:dyDescent="0.2">
      <c r="B3471" s="1" t="s">
        <v>0</v>
      </c>
      <c r="C3471" s="1">
        <v>620793293.49000001</v>
      </c>
      <c r="D3471" s="1">
        <v>620793293.49000001</v>
      </c>
      <c r="E3471" s="1">
        <f>C3471-D3471</f>
        <v>0</v>
      </c>
    </row>
    <row r="3472" spans="1:11" x14ac:dyDescent="0.2">
      <c r="B3472" s="1" t="s">
        <v>1</v>
      </c>
      <c r="C3472" s="1">
        <v>348143091.82999998</v>
      </c>
      <c r="D3472" s="1">
        <v>348143091.82999998</v>
      </c>
      <c r="E3472" s="1">
        <f>C3472-D3472</f>
        <v>0</v>
      </c>
    </row>
    <row r="3473" spans="1:11" ht="15" x14ac:dyDescent="0.3">
      <c r="B3473" s="1" t="s">
        <v>2</v>
      </c>
      <c r="C3473" s="1">
        <v>177317623.16999999</v>
      </c>
      <c r="D3473" s="1">
        <v>177317623.16999999</v>
      </c>
      <c r="E3473" s="1">
        <f>C3473-D3473</f>
        <v>0</v>
      </c>
      <c r="G3473" s="57"/>
    </row>
    <row r="3474" spans="1:11" x14ac:dyDescent="0.2">
      <c r="B3474" s="1" t="s">
        <v>3</v>
      </c>
      <c r="C3474" s="1">
        <v>4692627.0999999996</v>
      </c>
      <c r="D3474" s="1">
        <v>4692627.0999999996</v>
      </c>
      <c r="E3474" s="1">
        <f>C3474-D3474</f>
        <v>0</v>
      </c>
    </row>
    <row r="3476" spans="1:11" x14ac:dyDescent="0.2">
      <c r="B3476" s="1" t="s">
        <v>152</v>
      </c>
      <c r="C3476" s="1">
        <f>C3471</f>
        <v>620793293.49000001</v>
      </c>
    </row>
    <row r="3477" spans="1:11" x14ac:dyDescent="0.2">
      <c r="B3477" s="1" t="s">
        <v>153</v>
      </c>
      <c r="C3477" s="1">
        <v>7291257880.0900002</v>
      </c>
      <c r="E3477" s="1">
        <f>C3471</f>
        <v>620793293.49000001</v>
      </c>
      <c r="F3477" s="1" t="s">
        <v>0</v>
      </c>
    </row>
    <row r="3478" spans="1:11" x14ac:dyDescent="0.2">
      <c r="B3478" s="1" t="s">
        <v>154</v>
      </c>
      <c r="C3478" s="1">
        <f>SUM(C3476:C3477)</f>
        <v>7912051173.5799999</v>
      </c>
      <c r="E3478" s="1">
        <v>-6.6</v>
      </c>
      <c r="F3478" s="1" t="s">
        <v>170</v>
      </c>
    </row>
    <row r="3479" spans="1:11" x14ac:dyDescent="0.2">
      <c r="B3479" s="1" t="s">
        <v>155</v>
      </c>
      <c r="C3479" s="1">
        <v>7912051173.5799999</v>
      </c>
      <c r="E3479" s="1">
        <v>-10126433.74</v>
      </c>
      <c r="F3479" s="1" t="s">
        <v>133</v>
      </c>
    </row>
    <row r="3480" spans="1:11" x14ac:dyDescent="0.2">
      <c r="C3480" s="1">
        <f>C3478-C3479</f>
        <v>0</v>
      </c>
      <c r="D3480" s="1" t="s">
        <v>194</v>
      </c>
      <c r="E3480" s="1">
        <v>-11053702.41</v>
      </c>
      <c r="F3480" s="1" t="s">
        <v>196</v>
      </c>
    </row>
    <row r="3481" spans="1:11" x14ac:dyDescent="0.2">
      <c r="E3481" s="1">
        <v>-2369687.5</v>
      </c>
      <c r="F3481" s="1" t="s">
        <v>192</v>
      </c>
    </row>
    <row r="3482" spans="1:11" x14ac:dyDescent="0.2">
      <c r="E3482" s="1">
        <f>SUM(E3477:E3481)</f>
        <v>597243463.24000001</v>
      </c>
      <c r="G3482" s="1">
        <v>0</v>
      </c>
    </row>
    <row r="3483" spans="1:11" x14ac:dyDescent="0.2">
      <c r="E3483" s="1">
        <v>597243463.24000001</v>
      </c>
      <c r="F3483" s="1" t="s">
        <v>161</v>
      </c>
    </row>
    <row r="3484" spans="1:11" x14ac:dyDescent="0.2">
      <c r="E3484" s="1">
        <f>E3482-E3483</f>
        <v>0</v>
      </c>
      <c r="F3484" s="1" t="s">
        <v>6</v>
      </c>
    </row>
    <row r="3485" spans="1:11" x14ac:dyDescent="0.2">
      <c r="E3485" s="1">
        <v>0</v>
      </c>
      <c r="F3485" s="1" t="s">
        <v>195</v>
      </c>
    </row>
    <row r="3486" spans="1:11" x14ac:dyDescent="0.2">
      <c r="E3486" s="1">
        <f>+E3484-E3485</f>
        <v>0</v>
      </c>
      <c r="F3486" s="1" t="s">
        <v>6</v>
      </c>
    </row>
    <row r="3488" spans="1:11" s="20" customFormat="1" x14ac:dyDescent="0.2">
      <c r="A3488" s="21"/>
      <c r="B3488" s="63">
        <v>41213</v>
      </c>
      <c r="C3488" s="21" t="s">
        <v>4</v>
      </c>
      <c r="D3488" s="21" t="s">
        <v>5</v>
      </c>
      <c r="E3488" s="21" t="s">
        <v>6</v>
      </c>
      <c r="F3488" s="21"/>
      <c r="G3488" s="21"/>
      <c r="H3488" s="103"/>
      <c r="I3488" s="64"/>
      <c r="J3488" s="21"/>
      <c r="K3488" s="21"/>
    </row>
    <row r="3489" spans="2:7" x14ac:dyDescent="0.2">
      <c r="B3489" s="1" t="s">
        <v>0</v>
      </c>
      <c r="C3489" s="1">
        <v>773969817.82000005</v>
      </c>
      <c r="D3489" s="1">
        <v>744232027.99000001</v>
      </c>
      <c r="E3489" s="1">
        <f>C3489-D3489</f>
        <v>29737789.830000043</v>
      </c>
    </row>
    <row r="3490" spans="2:7" x14ac:dyDescent="0.2">
      <c r="B3490" s="1" t="s">
        <v>1</v>
      </c>
      <c r="C3490" s="1">
        <v>348650671.22000003</v>
      </c>
      <c r="D3490" s="1">
        <v>348650671.22000003</v>
      </c>
      <c r="E3490" s="1">
        <f>C3490-D3490</f>
        <v>0</v>
      </c>
    </row>
    <row r="3491" spans="2:7" ht="15" x14ac:dyDescent="0.3">
      <c r="B3491" s="1" t="s">
        <v>2</v>
      </c>
      <c r="C3491" s="1">
        <v>277639550.67000002</v>
      </c>
      <c r="D3491" s="1">
        <v>247901760.84</v>
      </c>
      <c r="E3491" s="1">
        <f>C3491-D3491</f>
        <v>29737789.830000013</v>
      </c>
      <c r="G3491" s="57"/>
    </row>
    <row r="3492" spans="2:7" x14ac:dyDescent="0.2">
      <c r="B3492" s="1" t="s">
        <v>3</v>
      </c>
      <c r="C3492" s="1">
        <v>7089067.0199999996</v>
      </c>
      <c r="D3492" s="1">
        <v>7089067.0199999996</v>
      </c>
      <c r="E3492" s="1">
        <f>C3492-D3492</f>
        <v>0</v>
      </c>
    </row>
    <row r="3494" spans="2:7" x14ac:dyDescent="0.2">
      <c r="B3494" s="1" t="s">
        <v>152</v>
      </c>
      <c r="C3494" s="1">
        <f>C3489</f>
        <v>773969817.82000005</v>
      </c>
    </row>
    <row r="3495" spans="2:7" x14ac:dyDescent="0.2">
      <c r="B3495" s="1" t="s">
        <v>153</v>
      </c>
      <c r="C3495" s="1">
        <v>7191558712.1800003</v>
      </c>
      <c r="E3495" s="1">
        <f>C3489</f>
        <v>773969817.82000005</v>
      </c>
      <c r="F3495" s="1" t="s">
        <v>0</v>
      </c>
    </row>
    <row r="3496" spans="2:7" x14ac:dyDescent="0.2">
      <c r="B3496" s="1" t="s">
        <v>154</v>
      </c>
      <c r="C3496" s="1">
        <f>SUM(C3494:C3495)</f>
        <v>7965528530</v>
      </c>
      <c r="E3496" s="1">
        <v>-6.6</v>
      </c>
      <c r="F3496" s="1" t="s">
        <v>170</v>
      </c>
    </row>
    <row r="3497" spans="2:7" x14ac:dyDescent="0.2">
      <c r="B3497" s="1" t="s">
        <v>155</v>
      </c>
      <c r="C3497" s="1">
        <v>7965528530</v>
      </c>
      <c r="E3497" s="1">
        <v>-42233911.07</v>
      </c>
      <c r="F3497" s="1" t="s">
        <v>133</v>
      </c>
    </row>
    <row r="3498" spans="2:7" x14ac:dyDescent="0.2">
      <c r="C3498" s="1">
        <f>C3496-C3497</f>
        <v>0</v>
      </c>
      <c r="D3498" s="1" t="s">
        <v>194</v>
      </c>
      <c r="E3498" s="1">
        <v>-11053702.41</v>
      </c>
      <c r="F3498" s="1" t="s">
        <v>196</v>
      </c>
    </row>
    <row r="3499" spans="2:7" x14ac:dyDescent="0.2">
      <c r="E3499" s="1">
        <v>0</v>
      </c>
      <c r="F3499" s="1" t="s">
        <v>192</v>
      </c>
    </row>
    <row r="3500" spans="2:7" x14ac:dyDescent="0.2">
      <c r="E3500" s="1">
        <f>SUM(E3495:E3499)</f>
        <v>720682197.74000001</v>
      </c>
      <c r="G3500" s="1">
        <v>0</v>
      </c>
    </row>
    <row r="3501" spans="2:7" x14ac:dyDescent="0.2">
      <c r="E3501" s="1">
        <v>720682197.74000001</v>
      </c>
      <c r="F3501" s="1" t="s">
        <v>161</v>
      </c>
    </row>
    <row r="3502" spans="2:7" x14ac:dyDescent="0.2">
      <c r="E3502" s="1">
        <f>E3500-E3501</f>
        <v>0</v>
      </c>
      <c r="F3502" s="1" t="s">
        <v>6</v>
      </c>
    </row>
    <row r="3503" spans="2:7" x14ac:dyDescent="0.2">
      <c r="E3503" s="1">
        <v>0</v>
      </c>
      <c r="F3503" s="1" t="s">
        <v>195</v>
      </c>
    </row>
    <row r="3504" spans="2:7" x14ac:dyDescent="0.2">
      <c r="E3504" s="1">
        <f>+E3502-E3503</f>
        <v>0</v>
      </c>
      <c r="F3504" s="1" t="s">
        <v>6</v>
      </c>
    </row>
    <row r="3506" spans="1:11" s="20" customFormat="1" x14ac:dyDescent="0.2">
      <c r="A3506" s="21"/>
      <c r="B3506" s="63">
        <v>41228</v>
      </c>
      <c r="C3506" s="21" t="s">
        <v>4</v>
      </c>
      <c r="D3506" s="21" t="s">
        <v>5</v>
      </c>
      <c r="E3506" s="21" t="s">
        <v>6</v>
      </c>
      <c r="F3506" s="21"/>
      <c r="G3506" s="21"/>
      <c r="H3506" s="103"/>
      <c r="I3506" s="64"/>
      <c r="J3506" s="21"/>
      <c r="K3506" s="21"/>
    </row>
    <row r="3507" spans="1:11" x14ac:dyDescent="0.2">
      <c r="B3507" s="1" t="s">
        <v>0</v>
      </c>
      <c r="C3507" s="1">
        <v>2890178398.1300001</v>
      </c>
      <c r="D3507" s="1">
        <v>2890178398.1300001</v>
      </c>
      <c r="E3507" s="1">
        <f>C3507-D3507</f>
        <v>0</v>
      </c>
    </row>
    <row r="3508" spans="1:11" x14ac:dyDescent="0.2">
      <c r="B3508" s="1" t="s">
        <v>1</v>
      </c>
      <c r="C3508" s="1">
        <v>356517162.64999998</v>
      </c>
      <c r="D3508" s="1">
        <v>356517162.64999998</v>
      </c>
      <c r="E3508" s="1">
        <f>C3508-D3508</f>
        <v>0</v>
      </c>
    </row>
    <row r="3509" spans="1:11" ht="15" x14ac:dyDescent="0.3">
      <c r="B3509" s="1" t="s">
        <v>2</v>
      </c>
      <c r="C3509" s="1">
        <v>2150178888.2199998</v>
      </c>
      <c r="D3509" s="1">
        <v>2150178888.2199998</v>
      </c>
      <c r="E3509" s="1">
        <f>C3509-D3509</f>
        <v>0</v>
      </c>
      <c r="G3509" s="57"/>
    </row>
    <row r="3510" spans="1:11" x14ac:dyDescent="0.2">
      <c r="B3510" s="1" t="s">
        <v>3</v>
      </c>
      <c r="C3510" s="1">
        <v>108857762.76000001</v>
      </c>
      <c r="D3510" s="1">
        <v>108857762.76000001</v>
      </c>
      <c r="E3510" s="1">
        <f>C3510-D3510</f>
        <v>0</v>
      </c>
    </row>
    <row r="3512" spans="1:11" x14ac:dyDescent="0.2">
      <c r="B3512" s="1" t="s">
        <v>152</v>
      </c>
      <c r="C3512" s="1">
        <f>C3507</f>
        <v>2890178398.1300001</v>
      </c>
    </row>
    <row r="3513" spans="1:11" x14ac:dyDescent="0.2">
      <c r="B3513" s="1" t="s">
        <v>153</v>
      </c>
      <c r="C3513" s="1">
        <v>7147227420.9200001</v>
      </c>
      <c r="E3513" s="1">
        <f>C3507</f>
        <v>2890178398.1300001</v>
      </c>
      <c r="F3513" s="1" t="s">
        <v>0</v>
      </c>
    </row>
    <row r="3514" spans="1:11" x14ac:dyDescent="0.2">
      <c r="B3514" s="1" t="s">
        <v>154</v>
      </c>
      <c r="C3514" s="1">
        <f>SUM(C3512:C3513)</f>
        <v>10037405819.049999</v>
      </c>
      <c r="E3514" s="1">
        <v>-6.6</v>
      </c>
      <c r="F3514" s="1" t="s">
        <v>170</v>
      </c>
    </row>
    <row r="3515" spans="1:11" x14ac:dyDescent="0.2">
      <c r="B3515" s="1" t="s">
        <v>155</v>
      </c>
      <c r="C3515" s="1">
        <v>10037405819.049999</v>
      </c>
      <c r="E3515" s="1">
        <v>-42233911.07</v>
      </c>
      <c r="F3515" s="1" t="s">
        <v>133</v>
      </c>
    </row>
    <row r="3516" spans="1:11" x14ac:dyDescent="0.2">
      <c r="C3516" s="1">
        <f>C3514-C3515</f>
        <v>0</v>
      </c>
      <c r="D3516" s="1" t="s">
        <v>194</v>
      </c>
      <c r="E3516" s="1">
        <v>-49164525.380000003</v>
      </c>
      <c r="F3516" s="1" t="s">
        <v>196</v>
      </c>
    </row>
    <row r="3517" spans="1:11" x14ac:dyDescent="0.2">
      <c r="E3517" s="1">
        <v>-473937.5</v>
      </c>
      <c r="F3517" s="1" t="s">
        <v>192</v>
      </c>
    </row>
    <row r="3518" spans="1:11" x14ac:dyDescent="0.2">
      <c r="E3518" s="1">
        <f>SUM(E3513:E3517)</f>
        <v>2798306017.5799999</v>
      </c>
      <c r="G3518" s="1">
        <v>0</v>
      </c>
    </row>
    <row r="3519" spans="1:11" x14ac:dyDescent="0.2">
      <c r="E3519" s="1">
        <v>2798306017.5799999</v>
      </c>
      <c r="F3519" s="1" t="s">
        <v>161</v>
      </c>
    </row>
    <row r="3520" spans="1:11" x14ac:dyDescent="0.2">
      <c r="E3520" s="1">
        <f>E3518-E3519</f>
        <v>0</v>
      </c>
      <c r="F3520" s="1" t="s">
        <v>6</v>
      </c>
    </row>
    <row r="3521" spans="1:11" x14ac:dyDescent="0.2">
      <c r="E3521" s="1">
        <v>0</v>
      </c>
      <c r="F3521" s="1" t="s">
        <v>195</v>
      </c>
    </row>
    <row r="3522" spans="1:11" x14ac:dyDescent="0.2">
      <c r="E3522" s="1">
        <f>+E3520-E3521</f>
        <v>0</v>
      </c>
      <c r="F3522" s="1" t="s">
        <v>6</v>
      </c>
    </row>
    <row r="3526" spans="1:11" s="20" customFormat="1" x14ac:dyDescent="0.2">
      <c r="A3526" s="21"/>
      <c r="B3526" s="63">
        <v>41236</v>
      </c>
      <c r="C3526" s="21" t="s">
        <v>4</v>
      </c>
      <c r="D3526" s="21" t="s">
        <v>5</v>
      </c>
      <c r="E3526" s="21" t="s">
        <v>6</v>
      </c>
      <c r="F3526" s="21"/>
      <c r="G3526" s="21"/>
      <c r="H3526" s="103"/>
      <c r="I3526" s="64"/>
      <c r="J3526" s="21"/>
      <c r="K3526" s="21"/>
    </row>
    <row r="3527" spans="1:11" x14ac:dyDescent="0.2">
      <c r="B3527" s="1" t="s">
        <v>0</v>
      </c>
      <c r="C3527" s="1">
        <v>655996005.36000001</v>
      </c>
      <c r="D3527" s="1">
        <v>655996005.36000001</v>
      </c>
      <c r="E3527" s="1">
        <f>C3527-D3527</f>
        <v>0</v>
      </c>
    </row>
    <row r="3528" spans="1:11" x14ac:dyDescent="0.2">
      <c r="B3528" s="1" t="s">
        <v>1</v>
      </c>
      <c r="C3528" s="1">
        <v>356373304.83999997</v>
      </c>
      <c r="D3528" s="1">
        <v>356373304.83999997</v>
      </c>
      <c r="E3528" s="1">
        <f>C3528-D3528</f>
        <v>0</v>
      </c>
    </row>
    <row r="3529" spans="1:11" ht="15" x14ac:dyDescent="0.3">
      <c r="B3529" s="1" t="s">
        <v>2</v>
      </c>
      <c r="C3529" s="1">
        <v>27428273.120000001</v>
      </c>
      <c r="D3529" s="1">
        <v>27428273.120000001</v>
      </c>
      <c r="E3529" s="1">
        <f>C3529-D3529</f>
        <v>0</v>
      </c>
      <c r="G3529" s="57"/>
    </row>
    <row r="3530" spans="1:11" x14ac:dyDescent="0.2">
      <c r="B3530" s="1" t="s">
        <v>3</v>
      </c>
      <c r="C3530" s="1">
        <v>4566898.45</v>
      </c>
      <c r="D3530" s="1">
        <v>4566898.45</v>
      </c>
      <c r="E3530" s="1">
        <f>C3530-D3530</f>
        <v>0</v>
      </c>
    </row>
    <row r="3532" spans="1:11" x14ac:dyDescent="0.2">
      <c r="B3532" s="1" t="s">
        <v>152</v>
      </c>
      <c r="C3532" s="1">
        <f>C3527</f>
        <v>655996005.36000001</v>
      </c>
    </row>
    <row r="3533" spans="1:11" x14ac:dyDescent="0.2">
      <c r="B3533" s="1" t="s">
        <v>153</v>
      </c>
      <c r="C3533" s="1">
        <v>7147227420.9200001</v>
      </c>
      <c r="E3533" s="1">
        <f>C3527</f>
        <v>655996005.36000001</v>
      </c>
      <c r="F3533" s="1" t="s">
        <v>0</v>
      </c>
    </row>
    <row r="3534" spans="1:11" x14ac:dyDescent="0.2">
      <c r="B3534" s="1" t="s">
        <v>154</v>
      </c>
      <c r="C3534" s="1">
        <f>SUM(C3532:C3533)</f>
        <v>7803223426.2799997</v>
      </c>
      <c r="E3534" s="1">
        <v>-6.6</v>
      </c>
      <c r="F3534" s="1" t="s">
        <v>170</v>
      </c>
    </row>
    <row r="3535" spans="1:11" x14ac:dyDescent="0.2">
      <c r="B3535" s="1" t="s">
        <v>155</v>
      </c>
      <c r="C3535" s="1">
        <v>7803223426.2799997</v>
      </c>
      <c r="E3535" s="1">
        <v>-14185130.35</v>
      </c>
      <c r="F3535" s="1" t="s">
        <v>133</v>
      </c>
    </row>
    <row r="3536" spans="1:11" x14ac:dyDescent="0.2">
      <c r="C3536" s="1">
        <f>C3534-C3535</f>
        <v>0</v>
      </c>
      <c r="D3536" s="1" t="s">
        <v>194</v>
      </c>
      <c r="E3536" s="1">
        <v>-49164525.380000003</v>
      </c>
      <c r="F3536" s="1" t="s">
        <v>196</v>
      </c>
    </row>
    <row r="3537" spans="1:11" x14ac:dyDescent="0.2">
      <c r="E3537" s="1">
        <v>-473937.5</v>
      </c>
      <c r="F3537" s="1" t="s">
        <v>192</v>
      </c>
    </row>
    <row r="3538" spans="1:11" x14ac:dyDescent="0.2">
      <c r="E3538" s="1">
        <f>SUM(E3533:E3537)</f>
        <v>592172405.52999997</v>
      </c>
      <c r="G3538" s="1">
        <v>0</v>
      </c>
    </row>
    <row r="3539" spans="1:11" x14ac:dyDescent="0.2">
      <c r="E3539" s="1">
        <v>592172405.52999997</v>
      </c>
      <c r="F3539" s="1" t="s">
        <v>161</v>
      </c>
    </row>
    <row r="3540" spans="1:11" x14ac:dyDescent="0.2">
      <c r="E3540" s="1">
        <f>E3538-E3539</f>
        <v>0</v>
      </c>
      <c r="F3540" s="1" t="s">
        <v>6</v>
      </c>
    </row>
    <row r="3541" spans="1:11" x14ac:dyDescent="0.2">
      <c r="E3541" s="1">
        <v>0</v>
      </c>
      <c r="F3541" s="1" t="s">
        <v>195</v>
      </c>
    </row>
    <row r="3542" spans="1:11" x14ac:dyDescent="0.2">
      <c r="E3542" s="1">
        <f>+E3540-E3541</f>
        <v>0</v>
      </c>
      <c r="F3542" s="1" t="s">
        <v>6</v>
      </c>
    </row>
    <row r="3544" spans="1:11" s="20" customFormat="1" x14ac:dyDescent="0.2">
      <c r="A3544" s="21"/>
      <c r="B3544" s="63">
        <v>41242</v>
      </c>
      <c r="C3544" s="21" t="s">
        <v>4</v>
      </c>
      <c r="D3544" s="21" t="s">
        <v>5</v>
      </c>
      <c r="E3544" s="21" t="s">
        <v>6</v>
      </c>
      <c r="F3544" s="21"/>
      <c r="G3544" s="21"/>
      <c r="H3544" s="103"/>
      <c r="I3544" s="64"/>
      <c r="J3544" s="21"/>
      <c r="K3544" s="21"/>
    </row>
    <row r="3545" spans="1:11" x14ac:dyDescent="0.2">
      <c r="B3545" s="1" t="s">
        <v>0</v>
      </c>
      <c r="C3545" s="1">
        <v>779665551.13</v>
      </c>
      <c r="D3545" s="1">
        <v>779665551.13</v>
      </c>
      <c r="E3545" s="1">
        <f>C3545-D3545</f>
        <v>0</v>
      </c>
    </row>
    <row r="3546" spans="1:11" x14ac:dyDescent="0.2">
      <c r="B3546" s="1" t="s">
        <v>1</v>
      </c>
      <c r="C3546" s="1">
        <v>356692573.11000001</v>
      </c>
      <c r="D3546" s="1">
        <v>356692573.11000001</v>
      </c>
      <c r="E3546" s="1">
        <f>C3546-D3546</f>
        <v>0</v>
      </c>
    </row>
    <row r="3547" spans="1:11" ht="15" x14ac:dyDescent="0.3">
      <c r="B3547" s="1" t="s">
        <v>2</v>
      </c>
      <c r="C3547" s="1">
        <v>95177234.879999995</v>
      </c>
      <c r="D3547" s="1">
        <v>95177234.879999995</v>
      </c>
      <c r="E3547" s="1">
        <f>C3547-D3547</f>
        <v>0</v>
      </c>
      <c r="G3547" s="57"/>
    </row>
    <row r="3548" spans="1:11" x14ac:dyDescent="0.2">
      <c r="B3548" s="1" t="s">
        <v>3</v>
      </c>
      <c r="C3548" s="1">
        <v>7875019.2699999996</v>
      </c>
      <c r="D3548" s="1">
        <v>7875019.2699999996</v>
      </c>
      <c r="E3548" s="1">
        <f>C3548-D3548</f>
        <v>0</v>
      </c>
    </row>
    <row r="3550" spans="1:11" x14ac:dyDescent="0.2">
      <c r="B3550" s="1" t="s">
        <v>152</v>
      </c>
      <c r="C3550" s="1">
        <f>C3545</f>
        <v>779665551.13</v>
      </c>
    </row>
    <row r="3551" spans="1:11" x14ac:dyDescent="0.2">
      <c r="B3551" s="1" t="s">
        <v>153</v>
      </c>
      <c r="C3551" s="1">
        <v>7147227420.9200001</v>
      </c>
      <c r="E3551" s="1">
        <f>C3545</f>
        <v>779665551.13</v>
      </c>
      <c r="F3551" s="1" t="s">
        <v>0</v>
      </c>
    </row>
    <row r="3552" spans="1:11" x14ac:dyDescent="0.2">
      <c r="B3552" s="1" t="s">
        <v>154</v>
      </c>
      <c r="C3552" s="1">
        <f>SUM(C3550:C3551)</f>
        <v>7926892972.0500002</v>
      </c>
      <c r="E3552" s="1">
        <v>-6.6</v>
      </c>
      <c r="F3552" s="1" t="s">
        <v>170</v>
      </c>
    </row>
    <row r="3553" spans="1:11" x14ac:dyDescent="0.2">
      <c r="B3553" s="1" t="s">
        <v>155</v>
      </c>
      <c r="C3553" s="1">
        <v>7926892972.0500002</v>
      </c>
      <c r="E3553" s="1">
        <v>-36458121.57</v>
      </c>
      <c r="F3553" s="1" t="s">
        <v>133</v>
      </c>
    </row>
    <row r="3554" spans="1:11" x14ac:dyDescent="0.2">
      <c r="C3554" s="1">
        <f>C3552-C3553</f>
        <v>0</v>
      </c>
      <c r="D3554" s="1" t="s">
        <v>194</v>
      </c>
      <c r="E3554" s="1">
        <v>-49164525.380000003</v>
      </c>
      <c r="F3554" s="1" t="s">
        <v>196</v>
      </c>
    </row>
    <row r="3555" spans="1:11" x14ac:dyDescent="0.2">
      <c r="E3555" s="1">
        <v>0</v>
      </c>
      <c r="F3555" s="1" t="s">
        <v>192</v>
      </c>
    </row>
    <row r="3556" spans="1:11" x14ac:dyDescent="0.2">
      <c r="E3556" s="1">
        <f>SUM(E3551:E3555)</f>
        <v>694042897.57999992</v>
      </c>
      <c r="G3556" s="1">
        <v>0</v>
      </c>
    </row>
    <row r="3557" spans="1:11" x14ac:dyDescent="0.2">
      <c r="E3557" s="1">
        <v>694042897.58000004</v>
      </c>
      <c r="F3557" s="1" t="s">
        <v>161</v>
      </c>
    </row>
    <row r="3558" spans="1:11" x14ac:dyDescent="0.2">
      <c r="E3558" s="1">
        <f>E3556-E3557</f>
        <v>0</v>
      </c>
      <c r="F3558" s="1" t="s">
        <v>6</v>
      </c>
    </row>
    <row r="3559" spans="1:11" x14ac:dyDescent="0.2">
      <c r="E3559" s="1">
        <v>0</v>
      </c>
      <c r="F3559" s="1" t="s">
        <v>195</v>
      </c>
    </row>
    <row r="3560" spans="1:11" x14ac:dyDescent="0.2">
      <c r="E3560" s="1">
        <f>+E3558-E3559</f>
        <v>0</v>
      </c>
      <c r="F3560" s="1" t="s">
        <v>6</v>
      </c>
    </row>
    <row r="3562" spans="1:11" s="20" customFormat="1" x14ac:dyDescent="0.2">
      <c r="A3562" s="21"/>
      <c r="B3562" s="63">
        <v>41243</v>
      </c>
      <c r="C3562" s="21" t="s">
        <v>4</v>
      </c>
      <c r="D3562" s="21" t="s">
        <v>5</v>
      </c>
      <c r="E3562" s="21" t="s">
        <v>6</v>
      </c>
      <c r="F3562" s="21"/>
      <c r="G3562" s="21"/>
      <c r="H3562" s="103"/>
      <c r="I3562" s="64"/>
      <c r="J3562" s="21"/>
      <c r="K3562" s="21"/>
    </row>
    <row r="3563" spans="1:11" x14ac:dyDescent="0.2">
      <c r="B3563" s="1" t="s">
        <v>0</v>
      </c>
      <c r="C3563" s="1">
        <v>802182618.53999996</v>
      </c>
      <c r="D3563" s="1">
        <v>794682618.53999996</v>
      </c>
      <c r="E3563" s="1">
        <f>C3563-D3563</f>
        <v>7500000</v>
      </c>
    </row>
    <row r="3564" spans="1:11" x14ac:dyDescent="0.2">
      <c r="B3564" s="1" t="s">
        <v>1</v>
      </c>
      <c r="C3564" s="1">
        <v>357222390.81999999</v>
      </c>
      <c r="D3564" s="1">
        <v>357222390.81999999</v>
      </c>
      <c r="E3564" s="1">
        <f>C3564-D3564</f>
        <v>0</v>
      </c>
    </row>
    <row r="3565" spans="1:11" ht="15" x14ac:dyDescent="0.3">
      <c r="B3565" s="1" t="s">
        <v>2</v>
      </c>
      <c r="C3565" s="1">
        <v>113438465.09</v>
      </c>
      <c r="D3565" s="1">
        <v>105938465.09</v>
      </c>
      <c r="E3565" s="1">
        <f>C3565-D3565</f>
        <v>7500000</v>
      </c>
      <c r="G3565" s="57"/>
    </row>
    <row r="3566" spans="1:11" x14ac:dyDescent="0.2">
      <c r="B3566" s="1" t="s">
        <v>3</v>
      </c>
      <c r="C3566" s="1">
        <v>10585560.92</v>
      </c>
      <c r="D3566" s="1">
        <v>10585560.92</v>
      </c>
      <c r="E3566" s="1">
        <f>C3566-D3566</f>
        <v>0</v>
      </c>
    </row>
    <row r="3568" spans="1:11" x14ac:dyDescent="0.2">
      <c r="B3568" s="1" t="s">
        <v>152</v>
      </c>
      <c r="C3568" s="1">
        <f>C3563</f>
        <v>802182618.53999996</v>
      </c>
    </row>
    <row r="3569" spans="1:11" x14ac:dyDescent="0.2">
      <c r="B3569" s="1" t="s">
        <v>153</v>
      </c>
      <c r="C3569" s="1">
        <v>7114533204.2799997</v>
      </c>
      <c r="E3569" s="1">
        <f>C3563</f>
        <v>802182618.53999996</v>
      </c>
      <c r="F3569" s="1" t="s">
        <v>0</v>
      </c>
    </row>
    <row r="3570" spans="1:11" x14ac:dyDescent="0.2">
      <c r="B3570" s="1" t="s">
        <v>154</v>
      </c>
      <c r="C3570" s="1">
        <f>SUM(C3568:C3569)</f>
        <v>7916715822.8199997</v>
      </c>
      <c r="E3570" s="1">
        <v>-6.6</v>
      </c>
      <c r="F3570" s="1" t="s">
        <v>170</v>
      </c>
    </row>
    <row r="3571" spans="1:11" x14ac:dyDescent="0.2">
      <c r="B3571" s="1" t="s">
        <v>155</v>
      </c>
      <c r="C3571" s="1">
        <v>7911426404.7200003</v>
      </c>
      <c r="E3571" s="1">
        <v>-43958121.57</v>
      </c>
      <c r="F3571" s="1" t="s">
        <v>133</v>
      </c>
    </row>
    <row r="3572" spans="1:11" x14ac:dyDescent="0.2">
      <c r="C3572" s="1">
        <f>C3570-C3571</f>
        <v>5289418.0999994278</v>
      </c>
      <c r="D3572" s="1" t="s">
        <v>194</v>
      </c>
      <c r="E3572" s="1">
        <v>-49164525.380000003</v>
      </c>
      <c r="F3572" s="1" t="s">
        <v>196</v>
      </c>
    </row>
    <row r="3573" spans="1:11" x14ac:dyDescent="0.2">
      <c r="E3573" s="1">
        <v>0</v>
      </c>
      <c r="F3573" s="1" t="s">
        <v>192</v>
      </c>
    </row>
    <row r="3574" spans="1:11" x14ac:dyDescent="0.2">
      <c r="E3574" s="1">
        <f>SUM(E3569:E3573)</f>
        <v>709059964.98999989</v>
      </c>
      <c r="G3574" s="1">
        <v>0</v>
      </c>
    </row>
    <row r="3575" spans="1:11" x14ac:dyDescent="0.2">
      <c r="E3575" s="1">
        <v>703770546.88999999</v>
      </c>
      <c r="F3575" s="1" t="s">
        <v>161</v>
      </c>
    </row>
    <row r="3576" spans="1:11" x14ac:dyDescent="0.2">
      <c r="E3576" s="1">
        <f>E3574-E3575</f>
        <v>5289418.0999999046</v>
      </c>
      <c r="F3576" s="1" t="s">
        <v>6</v>
      </c>
    </row>
    <row r="3577" spans="1:11" x14ac:dyDescent="0.2">
      <c r="E3577" s="1">
        <v>0</v>
      </c>
      <c r="F3577" s="1" t="s">
        <v>195</v>
      </c>
    </row>
    <row r="3578" spans="1:11" x14ac:dyDescent="0.2">
      <c r="E3578" s="1">
        <f>+E3576-E3577</f>
        <v>5289418.0999999046</v>
      </c>
      <c r="F3578" s="1" t="s">
        <v>6</v>
      </c>
    </row>
    <row r="3580" spans="1:11" s="20" customFormat="1" x14ac:dyDescent="0.2">
      <c r="A3580" s="21"/>
      <c r="B3580" s="63">
        <v>41261</v>
      </c>
      <c r="C3580" s="21" t="s">
        <v>4</v>
      </c>
      <c r="D3580" s="21" t="s">
        <v>5</v>
      </c>
      <c r="E3580" s="21" t="s">
        <v>6</v>
      </c>
      <c r="F3580" s="21"/>
      <c r="G3580" s="21"/>
      <c r="H3580" s="103"/>
      <c r="I3580" s="64"/>
      <c r="J3580" s="21"/>
      <c r="K3580" s="21"/>
    </row>
    <row r="3581" spans="1:11" x14ac:dyDescent="0.2">
      <c r="B3581" s="1" t="s">
        <v>0</v>
      </c>
      <c r="C3581" s="1">
        <v>514569886.67000002</v>
      </c>
      <c r="D3581" s="1">
        <v>476429229.23000002</v>
      </c>
      <c r="E3581" s="1">
        <f>C3581-D3581</f>
        <v>38140657.439999998</v>
      </c>
    </row>
    <row r="3582" spans="1:11" x14ac:dyDescent="0.2">
      <c r="B3582" s="1" t="s">
        <v>1</v>
      </c>
      <c r="C3582" s="1">
        <v>358224008.54000002</v>
      </c>
      <c r="D3582" s="1">
        <v>358224008.54000002</v>
      </c>
      <c r="E3582" s="1">
        <f>C3582-D3582</f>
        <v>0</v>
      </c>
    </row>
    <row r="3583" spans="1:11" x14ac:dyDescent="0.2">
      <c r="B3583" s="1" t="s">
        <v>2</v>
      </c>
      <c r="C3583" s="1">
        <v>42184657.780000001</v>
      </c>
      <c r="D3583" s="1">
        <v>42184657.780000001</v>
      </c>
      <c r="E3583" s="1">
        <f>C3583-D3583</f>
        <v>0</v>
      </c>
    </row>
    <row r="3584" spans="1:11" x14ac:dyDescent="0.2">
      <c r="B3584" s="1" t="s">
        <v>3</v>
      </c>
      <c r="C3584" s="1">
        <v>5150095.97</v>
      </c>
      <c r="D3584" s="1">
        <v>5150095.97</v>
      </c>
      <c r="E3584" s="1">
        <f>C3584-D3584</f>
        <v>0</v>
      </c>
      <c r="G3584" s="21"/>
    </row>
    <row r="3586" spans="1:11" x14ac:dyDescent="0.2">
      <c r="B3586" s="1" t="s">
        <v>152</v>
      </c>
      <c r="C3586" s="1">
        <f>C3581</f>
        <v>514569886.67000002</v>
      </c>
    </row>
    <row r="3587" spans="1:11" x14ac:dyDescent="0.2">
      <c r="B3587" s="1" t="s">
        <v>153</v>
      </c>
      <c r="C3587" s="1">
        <v>7114659383.1999998</v>
      </c>
      <c r="E3587" s="1">
        <f>C3581</f>
        <v>514569886.67000002</v>
      </c>
      <c r="F3587" s="1" t="s">
        <v>0</v>
      </c>
    </row>
    <row r="3588" spans="1:11" x14ac:dyDescent="0.2">
      <c r="B3588" s="1" t="s">
        <v>154</v>
      </c>
      <c r="C3588" s="1">
        <f>SUM(C3586:C3587)</f>
        <v>7629229269.8699999</v>
      </c>
      <c r="E3588" s="1">
        <v>-6.6</v>
      </c>
      <c r="F3588" s="1" t="s">
        <v>170</v>
      </c>
    </row>
    <row r="3589" spans="1:11" x14ac:dyDescent="0.2">
      <c r="B3589" s="1" t="s">
        <v>155</v>
      </c>
      <c r="C3589" s="1">
        <v>7629229269.8699999</v>
      </c>
      <c r="E3589" s="1">
        <v>-43958121.57</v>
      </c>
      <c r="F3589" s="1" t="s">
        <v>133</v>
      </c>
    </row>
    <row r="3590" spans="1:11" x14ac:dyDescent="0.2">
      <c r="C3590" s="1">
        <f>C3588-C3589</f>
        <v>0</v>
      </c>
      <c r="D3590" s="1" t="s">
        <v>194</v>
      </c>
      <c r="E3590" s="1">
        <v>-49164525.380000003</v>
      </c>
      <c r="F3590" s="1" t="s">
        <v>196</v>
      </c>
    </row>
    <row r="3591" spans="1:11" x14ac:dyDescent="0.2">
      <c r="E3591" s="1">
        <v>-473937.5</v>
      </c>
      <c r="F3591" s="1" t="s">
        <v>192</v>
      </c>
    </row>
    <row r="3592" spans="1:11" x14ac:dyDescent="0.2">
      <c r="E3592" s="1">
        <f>SUM(E3587:E3591)</f>
        <v>420973295.62</v>
      </c>
      <c r="G3592" s="1">
        <v>0</v>
      </c>
    </row>
    <row r="3593" spans="1:11" x14ac:dyDescent="0.2">
      <c r="E3593" s="1">
        <v>420973295.62</v>
      </c>
      <c r="F3593" s="1" t="s">
        <v>161</v>
      </c>
    </row>
    <row r="3594" spans="1:11" x14ac:dyDescent="0.2">
      <c r="E3594" s="1">
        <f>E3592-E3593</f>
        <v>0</v>
      </c>
      <c r="F3594" s="1" t="s">
        <v>6</v>
      </c>
    </row>
    <row r="3595" spans="1:11" x14ac:dyDescent="0.2">
      <c r="E3595" s="1">
        <v>0</v>
      </c>
      <c r="F3595" s="1" t="s">
        <v>195</v>
      </c>
    </row>
    <row r="3596" spans="1:11" x14ac:dyDescent="0.2">
      <c r="E3596" s="1">
        <f>+E3594-E3595</f>
        <v>0</v>
      </c>
      <c r="F3596" s="1" t="s">
        <v>6</v>
      </c>
    </row>
    <row r="3599" spans="1:11" s="20" customFormat="1" x14ac:dyDescent="0.2">
      <c r="A3599" s="21"/>
      <c r="B3599" s="63">
        <v>41262</v>
      </c>
      <c r="C3599" s="21" t="s">
        <v>4</v>
      </c>
      <c r="D3599" s="21" t="s">
        <v>5</v>
      </c>
      <c r="E3599" s="21" t="s">
        <v>6</v>
      </c>
      <c r="F3599" s="21"/>
      <c r="G3599" s="21"/>
      <c r="H3599" s="103"/>
      <c r="I3599" s="64"/>
      <c r="J3599" s="21"/>
      <c r="K3599" s="21"/>
    </row>
    <row r="3600" spans="1:11" x14ac:dyDescent="0.2">
      <c r="B3600" s="1" t="s">
        <v>0</v>
      </c>
      <c r="C3600" s="1">
        <v>449815183.86000001</v>
      </c>
      <c r="D3600" s="1">
        <v>449815183.86000001</v>
      </c>
      <c r="E3600" s="1">
        <f>C3600-D3600</f>
        <v>0</v>
      </c>
    </row>
    <row r="3601" spans="2:7" x14ac:dyDescent="0.2">
      <c r="B3601" s="1" t="s">
        <v>1</v>
      </c>
      <c r="C3601" s="1">
        <v>358327097.5</v>
      </c>
      <c r="D3601" s="1">
        <v>358327097.5</v>
      </c>
      <c r="E3601" s="1">
        <f>C3601-D3601</f>
        <v>0</v>
      </c>
    </row>
    <row r="3602" spans="2:7" x14ac:dyDescent="0.2">
      <c r="B3602" s="1" t="s">
        <v>2</v>
      </c>
      <c r="C3602" s="1">
        <v>16877434.84</v>
      </c>
      <c r="D3602" s="1">
        <v>16877434.84</v>
      </c>
      <c r="E3602" s="1">
        <f>C3602-D3602</f>
        <v>0</v>
      </c>
    </row>
    <row r="3603" spans="2:7" x14ac:dyDescent="0.2">
      <c r="B3603" s="1" t="s">
        <v>3</v>
      </c>
      <c r="C3603" s="1">
        <v>5493219.25</v>
      </c>
      <c r="D3603" s="1">
        <v>5493219.25</v>
      </c>
      <c r="E3603" s="1">
        <f>C3603-D3603</f>
        <v>0</v>
      </c>
      <c r="G3603" s="21"/>
    </row>
    <row r="3605" spans="2:7" x14ac:dyDescent="0.2">
      <c r="B3605" s="1" t="s">
        <v>152</v>
      </c>
      <c r="C3605" s="1">
        <f>C3600</f>
        <v>449815183.86000001</v>
      </c>
    </row>
    <row r="3606" spans="2:7" x14ac:dyDescent="0.2">
      <c r="B3606" s="1" t="s">
        <v>153</v>
      </c>
      <c r="C3606" s="1">
        <v>7114659383.1999998</v>
      </c>
      <c r="E3606" s="1">
        <f>C3600</f>
        <v>449815183.86000001</v>
      </c>
      <c r="F3606" s="1" t="s">
        <v>0</v>
      </c>
    </row>
    <row r="3607" spans="2:7" x14ac:dyDescent="0.2">
      <c r="B3607" s="1" t="s">
        <v>154</v>
      </c>
      <c r="C3607" s="1">
        <f>SUM(C3605:C3606)</f>
        <v>7564474567.0599995</v>
      </c>
      <c r="E3607" s="1">
        <v>-6.6</v>
      </c>
      <c r="F3607" s="1" t="s">
        <v>170</v>
      </c>
    </row>
    <row r="3608" spans="2:7" x14ac:dyDescent="0.2">
      <c r="B3608" s="1" t="s">
        <v>155</v>
      </c>
      <c r="C3608" s="1">
        <v>7564474567.0600004</v>
      </c>
      <c r="E3608" s="1">
        <v>-15779836.970000001</v>
      </c>
      <c r="F3608" s="1" t="s">
        <v>133</v>
      </c>
    </row>
    <row r="3609" spans="2:7" x14ac:dyDescent="0.2">
      <c r="C3609" s="1">
        <f>C3607-C3608</f>
        <v>0</v>
      </c>
      <c r="D3609" s="1" t="s">
        <v>194</v>
      </c>
      <c r="E3609" s="1">
        <v>-11151694.720000001</v>
      </c>
      <c r="F3609" s="1" t="s">
        <v>196</v>
      </c>
    </row>
    <row r="3610" spans="2:7" x14ac:dyDescent="0.2">
      <c r="E3610" s="1">
        <v>-473937.5</v>
      </c>
      <c r="F3610" s="1" t="s">
        <v>192</v>
      </c>
    </row>
    <row r="3611" spans="2:7" x14ac:dyDescent="0.2">
      <c r="E3611" s="1">
        <f>SUM(E3606:E3610)</f>
        <v>422409708.06999993</v>
      </c>
      <c r="G3611" s="1">
        <v>0</v>
      </c>
    </row>
    <row r="3612" spans="2:7" x14ac:dyDescent="0.2">
      <c r="E3612" s="1">
        <v>422409708.06999999</v>
      </c>
      <c r="F3612" s="1" t="s">
        <v>161</v>
      </c>
    </row>
    <row r="3613" spans="2:7" x14ac:dyDescent="0.2">
      <c r="E3613" s="1">
        <f>E3611-E3612</f>
        <v>0</v>
      </c>
      <c r="F3613" s="1" t="s">
        <v>6</v>
      </c>
    </row>
    <row r="3614" spans="2:7" x14ac:dyDescent="0.2">
      <c r="E3614" s="1">
        <v>0</v>
      </c>
      <c r="F3614" s="1" t="s">
        <v>195</v>
      </c>
    </row>
    <row r="3615" spans="2:7" x14ac:dyDescent="0.2">
      <c r="E3615" s="1">
        <f>+E3613-E3614</f>
        <v>0</v>
      </c>
      <c r="F3615" s="1" t="s">
        <v>6</v>
      </c>
    </row>
    <row r="3617" spans="1:11" s="20" customFormat="1" x14ac:dyDescent="0.2">
      <c r="A3617" s="21"/>
      <c r="B3617" s="63">
        <v>41269</v>
      </c>
      <c r="C3617" s="21" t="s">
        <v>4</v>
      </c>
      <c r="D3617" s="21" t="s">
        <v>5</v>
      </c>
      <c r="E3617" s="21" t="s">
        <v>6</v>
      </c>
      <c r="F3617" s="21"/>
      <c r="G3617" s="21"/>
      <c r="H3617" s="103"/>
      <c r="I3617" s="64"/>
      <c r="J3617" s="21"/>
      <c r="K3617" s="21"/>
    </row>
    <row r="3618" spans="1:11" x14ac:dyDescent="0.2">
      <c r="B3618" s="1" t="s">
        <v>0</v>
      </c>
      <c r="C3618" s="1">
        <v>533545627.91000003</v>
      </c>
      <c r="D3618" s="1">
        <v>533545627.91000003</v>
      </c>
      <c r="E3618" s="1">
        <f>C3618-D3618</f>
        <v>0</v>
      </c>
    </row>
    <row r="3619" spans="1:11" x14ac:dyDescent="0.2">
      <c r="B3619" s="1" t="s">
        <v>1</v>
      </c>
      <c r="C3619" s="1">
        <v>362152948.29000002</v>
      </c>
      <c r="D3619" s="1">
        <v>362152948.29000002</v>
      </c>
      <c r="E3619" s="1">
        <f>C3619-D3619</f>
        <v>0</v>
      </c>
    </row>
    <row r="3620" spans="1:11" x14ac:dyDescent="0.2">
      <c r="B3620" s="1" t="s">
        <v>2</v>
      </c>
      <c r="C3620" s="1">
        <v>72136730.840000004</v>
      </c>
      <c r="D3620" s="1">
        <v>72136730.840000004</v>
      </c>
      <c r="E3620" s="1">
        <f>C3620-D3620</f>
        <v>0</v>
      </c>
    </row>
    <row r="3621" spans="1:11" x14ac:dyDescent="0.2">
      <c r="B3621" s="1" t="s">
        <v>3</v>
      </c>
      <c r="C3621" s="1">
        <v>13542632.32</v>
      </c>
      <c r="D3621" s="1">
        <v>13542632.32</v>
      </c>
      <c r="E3621" s="1">
        <f>C3621-D3621</f>
        <v>0</v>
      </c>
      <c r="G3621" s="21"/>
    </row>
    <row r="3623" spans="1:11" x14ac:dyDescent="0.2">
      <c r="B3623" s="1" t="s">
        <v>152</v>
      </c>
      <c r="C3623" s="1">
        <f>C3618</f>
        <v>533545627.91000003</v>
      </c>
    </row>
    <row r="3624" spans="1:11" x14ac:dyDescent="0.2">
      <c r="B3624" s="1" t="s">
        <v>153</v>
      </c>
      <c r="C3624" s="1">
        <v>7130501272.5500002</v>
      </c>
      <c r="E3624" s="1">
        <f>C3618</f>
        <v>533545627.91000003</v>
      </c>
      <c r="F3624" s="1" t="s">
        <v>0</v>
      </c>
    </row>
    <row r="3625" spans="1:11" x14ac:dyDescent="0.2">
      <c r="B3625" s="1" t="s">
        <v>154</v>
      </c>
      <c r="C3625" s="1">
        <f>SUM(C3623:C3624)</f>
        <v>7664046900.46</v>
      </c>
      <c r="E3625" s="1">
        <v>-6.6</v>
      </c>
      <c r="F3625" s="1" t="s">
        <v>170</v>
      </c>
    </row>
    <row r="3626" spans="1:11" x14ac:dyDescent="0.2">
      <c r="B3626" s="1" t="s">
        <v>155</v>
      </c>
      <c r="C3626" s="1">
        <v>7664046900.46</v>
      </c>
      <c r="E3626" s="1">
        <v>-2163.63</v>
      </c>
      <c r="F3626" s="1" t="s">
        <v>133</v>
      </c>
    </row>
    <row r="3627" spans="1:11" x14ac:dyDescent="0.2">
      <c r="C3627" s="1">
        <f>C3625-C3626</f>
        <v>0</v>
      </c>
      <c r="D3627" s="1" t="s">
        <v>194</v>
      </c>
      <c r="E3627" s="1">
        <v>-11151694.720000001</v>
      </c>
      <c r="F3627" s="1" t="s">
        <v>196</v>
      </c>
    </row>
    <row r="3628" spans="1:11" x14ac:dyDescent="0.2">
      <c r="E3628" s="1">
        <v>-473937.5</v>
      </c>
      <c r="F3628" s="1" t="s">
        <v>192</v>
      </c>
    </row>
    <row r="3629" spans="1:11" x14ac:dyDescent="0.2">
      <c r="E3629" s="1">
        <f>SUM(E3624:E3628)</f>
        <v>521917825.45999998</v>
      </c>
      <c r="G3629" s="1">
        <v>0</v>
      </c>
    </row>
    <row r="3630" spans="1:11" x14ac:dyDescent="0.2">
      <c r="E3630" s="1">
        <v>521917825.45999998</v>
      </c>
      <c r="F3630" s="1" t="s">
        <v>161</v>
      </c>
    </row>
    <row r="3631" spans="1:11" x14ac:dyDescent="0.2">
      <c r="E3631" s="1">
        <f>E3629-E3630</f>
        <v>0</v>
      </c>
      <c r="F3631" s="1" t="s">
        <v>6</v>
      </c>
    </row>
    <row r="3632" spans="1:11" x14ac:dyDescent="0.2">
      <c r="E3632" s="1">
        <v>0</v>
      </c>
      <c r="F3632" s="1" t="s">
        <v>195</v>
      </c>
    </row>
    <row r="3633" spans="1:11" x14ac:dyDescent="0.2">
      <c r="E3633" s="1">
        <f>+E3631-E3632</f>
        <v>0</v>
      </c>
      <c r="F3633" s="1" t="s">
        <v>6</v>
      </c>
    </row>
    <row r="3636" spans="1:11" s="20" customFormat="1" x14ac:dyDescent="0.2">
      <c r="A3636" s="21"/>
      <c r="B3636" s="63">
        <v>41636</v>
      </c>
      <c r="C3636" s="21" t="s">
        <v>4</v>
      </c>
      <c r="D3636" s="21" t="s">
        <v>5</v>
      </c>
      <c r="E3636" s="21" t="s">
        <v>6</v>
      </c>
      <c r="F3636" s="21"/>
      <c r="G3636" s="21"/>
      <c r="H3636" s="103"/>
      <c r="I3636" s="64"/>
      <c r="J3636" s="21"/>
      <c r="K3636" s="21"/>
    </row>
    <row r="3637" spans="1:11" x14ac:dyDescent="0.2">
      <c r="B3637" s="1" t="s">
        <v>0</v>
      </c>
      <c r="C3637" s="1">
        <v>588351414.75999999</v>
      </c>
      <c r="D3637" s="1">
        <v>588351414.75999999</v>
      </c>
      <c r="E3637" s="1">
        <f>C3637-D3637</f>
        <v>0</v>
      </c>
    </row>
    <row r="3638" spans="1:11" x14ac:dyDescent="0.2">
      <c r="B3638" s="1" t="s">
        <v>1</v>
      </c>
      <c r="C3638" s="1">
        <v>361129806.94</v>
      </c>
      <c r="D3638" s="1">
        <v>361129806.94</v>
      </c>
      <c r="E3638" s="1">
        <f>C3638-D3638</f>
        <v>0</v>
      </c>
    </row>
    <row r="3639" spans="1:11" x14ac:dyDescent="0.2">
      <c r="B3639" s="1" t="s">
        <v>2</v>
      </c>
      <c r="C3639" s="1">
        <v>90626906.769999996</v>
      </c>
      <c r="D3639" s="1">
        <v>90626906.769999996</v>
      </c>
      <c r="E3639" s="1">
        <f>C3639-D3639</f>
        <v>0</v>
      </c>
    </row>
    <row r="3640" spans="1:11" x14ac:dyDescent="0.2">
      <c r="B3640" s="1" t="s">
        <v>3</v>
      </c>
      <c r="C3640" s="1">
        <v>1708097.65</v>
      </c>
      <c r="D3640" s="1">
        <v>1708097.65</v>
      </c>
      <c r="E3640" s="1">
        <f>C3640-D3640</f>
        <v>0</v>
      </c>
      <c r="G3640" s="21"/>
    </row>
    <row r="3642" spans="1:11" x14ac:dyDescent="0.2">
      <c r="B3642" s="1" t="s">
        <v>152</v>
      </c>
      <c r="C3642" s="1">
        <f>C3637</f>
        <v>588351414.75999999</v>
      </c>
    </row>
    <row r="3643" spans="1:11" x14ac:dyDescent="0.2">
      <c r="B3643" s="1" t="s">
        <v>153</v>
      </c>
      <c r="C3643" s="1">
        <v>7130501272.5500002</v>
      </c>
      <c r="E3643" s="1">
        <f>C3637</f>
        <v>588351414.75999999</v>
      </c>
      <c r="F3643" s="1" t="s">
        <v>0</v>
      </c>
    </row>
    <row r="3644" spans="1:11" x14ac:dyDescent="0.2">
      <c r="B3644" s="1" t="s">
        <v>154</v>
      </c>
      <c r="C3644" s="1">
        <f>SUM(C3642:C3643)</f>
        <v>7718852687.3100004</v>
      </c>
      <c r="E3644" s="1">
        <v>-6.6</v>
      </c>
      <c r="F3644" s="1" t="s">
        <v>170</v>
      </c>
    </row>
    <row r="3645" spans="1:11" x14ac:dyDescent="0.2">
      <c r="B3645" s="1" t="s">
        <v>155</v>
      </c>
      <c r="C3645" s="1">
        <v>7718852687.3100004</v>
      </c>
      <c r="E3645" s="1">
        <v>-23404759.629999999</v>
      </c>
      <c r="F3645" s="1" t="s">
        <v>133</v>
      </c>
    </row>
    <row r="3646" spans="1:11" x14ac:dyDescent="0.2">
      <c r="C3646" s="1">
        <f>C3644-C3645</f>
        <v>0</v>
      </c>
      <c r="D3646" s="1" t="s">
        <v>194</v>
      </c>
      <c r="E3646" s="1">
        <v>-11124953.199999999</v>
      </c>
      <c r="F3646" s="1" t="s">
        <v>196</v>
      </c>
    </row>
    <row r="3647" spans="1:11" x14ac:dyDescent="0.2">
      <c r="E3647" s="1">
        <v>0</v>
      </c>
      <c r="F3647" s="1" t="s">
        <v>192</v>
      </c>
    </row>
    <row r="3648" spans="1:11" x14ac:dyDescent="0.2">
      <c r="E3648" s="1">
        <f>SUM(E3643:E3647)</f>
        <v>553821695.32999992</v>
      </c>
      <c r="G3648" s="1">
        <v>0</v>
      </c>
    </row>
    <row r="3649" spans="1:11" x14ac:dyDescent="0.2">
      <c r="E3649" s="1">
        <v>553821695.33000004</v>
      </c>
      <c r="F3649" s="1" t="s">
        <v>161</v>
      </c>
    </row>
    <row r="3650" spans="1:11" x14ac:dyDescent="0.2">
      <c r="E3650" s="1">
        <f>E3648-E3649</f>
        <v>0</v>
      </c>
      <c r="F3650" s="1" t="s">
        <v>6</v>
      </c>
    </row>
    <row r="3651" spans="1:11" x14ac:dyDescent="0.2">
      <c r="E3651" s="1">
        <v>0</v>
      </c>
      <c r="F3651" s="1" t="s">
        <v>195</v>
      </c>
    </row>
    <row r="3652" spans="1:11" x14ac:dyDescent="0.2">
      <c r="E3652" s="1">
        <f>+E3650-E3651</f>
        <v>0</v>
      </c>
      <c r="F3652" s="1" t="s">
        <v>6</v>
      </c>
    </row>
    <row r="3653" spans="1:11" s="20" customFormat="1" x14ac:dyDescent="0.2">
      <c r="A3653" s="21"/>
      <c r="B3653" s="63">
        <v>41274</v>
      </c>
      <c r="C3653" s="21" t="s">
        <v>4</v>
      </c>
      <c r="D3653" s="21" t="s">
        <v>5</v>
      </c>
      <c r="E3653" s="21" t="s">
        <v>6</v>
      </c>
      <c r="F3653" s="21"/>
      <c r="G3653" s="21"/>
      <c r="H3653" s="103"/>
      <c r="I3653" s="64"/>
      <c r="J3653" s="21"/>
      <c r="K3653" s="21"/>
    </row>
    <row r="3654" spans="1:11" x14ac:dyDescent="0.2">
      <c r="B3654" s="1" t="s">
        <v>0</v>
      </c>
      <c r="C3654" s="1">
        <v>722728012.67999995</v>
      </c>
      <c r="D3654" s="1">
        <v>722721778.29999995</v>
      </c>
      <c r="E3654" s="1">
        <f>C3654-D3654</f>
        <v>6234.3799999952316</v>
      </c>
    </row>
    <row r="3655" spans="1:11" x14ac:dyDescent="0.2">
      <c r="B3655" s="1" t="s">
        <v>1</v>
      </c>
      <c r="C3655" s="1">
        <v>362697596.52999997</v>
      </c>
      <c r="D3655" s="1">
        <v>362697596.52999997</v>
      </c>
      <c r="E3655" s="1">
        <f>C3655-D3655</f>
        <v>0</v>
      </c>
    </row>
    <row r="3656" spans="1:11" x14ac:dyDescent="0.2">
      <c r="B3656" s="1" t="s">
        <v>2</v>
      </c>
      <c r="C3656" s="1">
        <v>123025132.34</v>
      </c>
      <c r="D3656" s="1">
        <v>123018897.95999999</v>
      </c>
      <c r="E3656" s="1">
        <f>C3656-D3656</f>
        <v>6234.3800000101328</v>
      </c>
    </row>
    <row r="3657" spans="1:11" x14ac:dyDescent="0.2">
      <c r="B3657" s="1" t="s">
        <v>3</v>
      </c>
      <c r="C3657" s="1">
        <v>4935008.91</v>
      </c>
      <c r="D3657" s="1">
        <v>4935008.91</v>
      </c>
      <c r="E3657" s="1">
        <f>C3657-D3657</f>
        <v>0</v>
      </c>
      <c r="G3657" s="21"/>
    </row>
    <row r="3659" spans="1:11" x14ac:dyDescent="0.2">
      <c r="B3659" s="1" t="s">
        <v>152</v>
      </c>
      <c r="C3659" s="1">
        <f>C3654</f>
        <v>722728012.67999995</v>
      </c>
    </row>
    <row r="3660" spans="1:11" x14ac:dyDescent="0.2">
      <c r="B3660" s="1" t="s">
        <v>153</v>
      </c>
      <c r="C3660" s="1">
        <v>7132282258.46</v>
      </c>
      <c r="E3660" s="1">
        <f>C3654</f>
        <v>722728012.67999995</v>
      </c>
      <c r="F3660" s="1" t="s">
        <v>0</v>
      </c>
    </row>
    <row r="3661" spans="1:11" x14ac:dyDescent="0.2">
      <c r="B3661" s="1" t="s">
        <v>154</v>
      </c>
      <c r="C3661" s="1">
        <f>SUM(C3659:C3660)</f>
        <v>7855010271.1400003</v>
      </c>
      <c r="E3661" s="1">
        <v>-6.6</v>
      </c>
      <c r="F3661" s="1" t="s">
        <v>170</v>
      </c>
    </row>
    <row r="3662" spans="1:11" x14ac:dyDescent="0.2">
      <c r="B3662" s="1" t="s">
        <v>155</v>
      </c>
      <c r="C3662" s="1">
        <v>7854981710.2799997</v>
      </c>
      <c r="E3662" s="1">
        <v>-23404759.629999999</v>
      </c>
      <c r="F3662" s="1" t="s">
        <v>133</v>
      </c>
    </row>
    <row r="3663" spans="1:11" x14ac:dyDescent="0.2">
      <c r="C3663" s="1">
        <f>C3661-C3662</f>
        <v>28560.860000610352</v>
      </c>
      <c r="D3663" s="1" t="s">
        <v>194</v>
      </c>
      <c r="E3663" s="1">
        <v>-11124953.199999999</v>
      </c>
      <c r="F3663" s="1" t="s">
        <v>196</v>
      </c>
    </row>
    <row r="3664" spans="1:11" x14ac:dyDescent="0.2">
      <c r="E3664" s="1">
        <v>0</v>
      </c>
      <c r="F3664" s="1" t="s">
        <v>192</v>
      </c>
    </row>
    <row r="3665" spans="1:11" x14ac:dyDescent="0.2">
      <c r="E3665" s="1">
        <f>SUM(E3660:E3664)</f>
        <v>688198293.24999988</v>
      </c>
      <c r="G3665" s="1">
        <v>0</v>
      </c>
    </row>
    <row r="3666" spans="1:11" x14ac:dyDescent="0.2">
      <c r="E3666" s="1">
        <v>688169732.38999999</v>
      </c>
      <c r="F3666" s="1" t="s">
        <v>161</v>
      </c>
    </row>
    <row r="3667" spans="1:11" x14ac:dyDescent="0.2">
      <c r="E3667" s="1">
        <f>E3665-E3666</f>
        <v>28560.859999895096</v>
      </c>
      <c r="F3667" s="1" t="s">
        <v>6</v>
      </c>
    </row>
    <row r="3668" spans="1:11" x14ac:dyDescent="0.2">
      <c r="E3668" s="1">
        <v>28560.86</v>
      </c>
      <c r="F3668" s="1" t="s">
        <v>195</v>
      </c>
    </row>
    <row r="3669" spans="1:11" x14ac:dyDescent="0.2">
      <c r="E3669" s="1">
        <f>+E3667-E3668</f>
        <v>-1.0490475688129663E-7</v>
      </c>
      <c r="F3669" s="1" t="s">
        <v>6</v>
      </c>
    </row>
    <row r="3671" spans="1:11" s="20" customFormat="1" x14ac:dyDescent="0.2">
      <c r="A3671" s="21"/>
      <c r="B3671" s="63">
        <v>41291</v>
      </c>
      <c r="C3671" s="21" t="s">
        <v>4</v>
      </c>
      <c r="D3671" s="21" t="s">
        <v>5</v>
      </c>
      <c r="E3671" s="21" t="s">
        <v>6</v>
      </c>
      <c r="F3671" s="21"/>
      <c r="G3671" s="21"/>
      <c r="H3671" s="103"/>
      <c r="I3671" s="64"/>
      <c r="J3671" s="21"/>
      <c r="K3671" s="21"/>
    </row>
    <row r="3672" spans="1:11" x14ac:dyDescent="0.2">
      <c r="B3672" s="1" t="s">
        <v>0</v>
      </c>
      <c r="C3672" s="1">
        <v>408584718.38999999</v>
      </c>
      <c r="D3672" s="1">
        <v>408584718.38999999</v>
      </c>
      <c r="E3672" s="1">
        <f>C3672-D3672</f>
        <v>0</v>
      </c>
    </row>
    <row r="3673" spans="1:11" x14ac:dyDescent="0.2">
      <c r="B3673" s="1" t="s">
        <v>1</v>
      </c>
      <c r="C3673" s="1">
        <v>372199466.66000003</v>
      </c>
      <c r="D3673" s="1">
        <v>384949410.51999998</v>
      </c>
      <c r="E3673" s="1">
        <f>C3673-D3673</f>
        <v>-12749943.859999955</v>
      </c>
    </row>
    <row r="3674" spans="1:11" x14ac:dyDescent="0.2">
      <c r="B3674" s="1" t="s">
        <v>2</v>
      </c>
      <c r="C3674" s="1">
        <v>-58496040.670000002</v>
      </c>
      <c r="D3674" s="1">
        <v>-58496040.670000002</v>
      </c>
      <c r="E3674" s="1">
        <f>C3674-D3674</f>
        <v>0</v>
      </c>
    </row>
    <row r="3675" spans="1:11" x14ac:dyDescent="0.2">
      <c r="B3675" s="1" t="s">
        <v>3</v>
      </c>
      <c r="C3675" s="1">
        <v>7189.45</v>
      </c>
      <c r="D3675" s="1">
        <v>7189.45</v>
      </c>
      <c r="E3675" s="1">
        <f>C3675-D3675</f>
        <v>0</v>
      </c>
      <c r="G3675" s="21"/>
    </row>
    <row r="3677" spans="1:11" x14ac:dyDescent="0.2">
      <c r="B3677" s="1" t="s">
        <v>152</v>
      </c>
      <c r="C3677" s="1">
        <f>C3672</f>
        <v>408584718.38999999</v>
      </c>
    </row>
    <row r="3678" spans="1:11" x14ac:dyDescent="0.2">
      <c r="B3678" s="1" t="s">
        <v>153</v>
      </c>
      <c r="C3678" s="1">
        <v>7192418626.21</v>
      </c>
      <c r="E3678" s="1">
        <f>C3672</f>
        <v>408584718.38999999</v>
      </c>
      <c r="F3678" s="1" t="s">
        <v>0</v>
      </c>
    </row>
    <row r="3679" spans="1:11" x14ac:dyDescent="0.2">
      <c r="B3679" s="1" t="s">
        <v>197</v>
      </c>
      <c r="C3679" s="1">
        <v>32775437.719999999</v>
      </c>
    </row>
    <row r="3680" spans="1:11" x14ac:dyDescent="0.2">
      <c r="B3680" s="1" t="s">
        <v>154</v>
      </c>
      <c r="C3680" s="1">
        <f>SUM(C3677:C3679)</f>
        <v>7633778782.3200006</v>
      </c>
      <c r="E3680" s="1">
        <v>-6.6</v>
      </c>
      <c r="F3680" s="1" t="s">
        <v>170</v>
      </c>
    </row>
    <row r="3681" spans="1:11" x14ac:dyDescent="0.2">
      <c r="B3681" s="1" t="s">
        <v>155</v>
      </c>
      <c r="C3681" s="1">
        <v>7633761462.9300003</v>
      </c>
      <c r="E3681" s="1">
        <v>-1669953.57</v>
      </c>
      <c r="F3681" s="1" t="s">
        <v>133</v>
      </c>
    </row>
    <row r="3682" spans="1:11" x14ac:dyDescent="0.2">
      <c r="C3682" s="1">
        <f>C3680-C3681</f>
        <v>17319.390000343323</v>
      </c>
      <c r="D3682" s="1" t="s">
        <v>194</v>
      </c>
      <c r="E3682" s="1">
        <v>-23874897.059999999</v>
      </c>
      <c r="F3682" s="1" t="s">
        <v>196</v>
      </c>
    </row>
    <row r="3683" spans="1:11" x14ac:dyDescent="0.2">
      <c r="E3683" s="1">
        <v>-473937.5</v>
      </c>
      <c r="F3683" s="1" t="s">
        <v>192</v>
      </c>
    </row>
    <row r="3684" spans="1:11" x14ac:dyDescent="0.2">
      <c r="E3684" s="1">
        <f>SUM(E3678:E3683)</f>
        <v>382565923.65999997</v>
      </c>
      <c r="G3684" s="1">
        <v>0</v>
      </c>
    </row>
    <row r="3685" spans="1:11" x14ac:dyDescent="0.2">
      <c r="E3685" s="66">
        <f>516913139.81+688169732.39-822534267.93</f>
        <v>382548604.2700001</v>
      </c>
      <c r="F3685" s="1" t="s">
        <v>161</v>
      </c>
    </row>
    <row r="3686" spans="1:11" x14ac:dyDescent="0.2">
      <c r="E3686" s="1">
        <f>E3684-E3685</f>
        <v>17319.389999866486</v>
      </c>
      <c r="F3686" s="1" t="s">
        <v>6</v>
      </c>
    </row>
    <row r="3687" spans="1:11" x14ac:dyDescent="0.2">
      <c r="E3687" s="1">
        <f>16859.96+459.43</f>
        <v>17319.39</v>
      </c>
      <c r="F3687" s="1" t="s">
        <v>195</v>
      </c>
    </row>
    <row r="3688" spans="1:11" x14ac:dyDescent="0.2">
      <c r="E3688" s="1">
        <f>+E3686-E3687</f>
        <v>-1.3351382222026587E-7</v>
      </c>
      <c r="F3688" s="1" t="s">
        <v>6</v>
      </c>
    </row>
    <row r="3690" spans="1:11" s="20" customFormat="1" x14ac:dyDescent="0.2">
      <c r="A3690" s="21"/>
      <c r="B3690" s="63">
        <v>41302</v>
      </c>
      <c r="C3690" s="21" t="s">
        <v>4</v>
      </c>
      <c r="D3690" s="21" t="s">
        <v>5</v>
      </c>
      <c r="E3690" s="21" t="s">
        <v>6</v>
      </c>
      <c r="F3690" s="21"/>
      <c r="G3690" s="21"/>
      <c r="H3690" s="103"/>
      <c r="I3690" s="64"/>
      <c r="J3690" s="21"/>
      <c r="K3690" s="21"/>
    </row>
    <row r="3691" spans="1:11" x14ac:dyDescent="0.2">
      <c r="B3691" s="1" t="s">
        <v>0</v>
      </c>
      <c r="C3691" s="1">
        <v>454388408.33999997</v>
      </c>
      <c r="D3691" s="1">
        <v>454388408.33999997</v>
      </c>
      <c r="E3691" s="1">
        <f>C3691-D3691</f>
        <v>0</v>
      </c>
    </row>
    <row r="3692" spans="1:11" x14ac:dyDescent="0.2">
      <c r="B3692" s="1" t="s">
        <v>1</v>
      </c>
      <c r="C3692" s="1">
        <v>368688303.24000001</v>
      </c>
      <c r="D3692" s="1">
        <v>381438247.10000002</v>
      </c>
      <c r="E3692" s="1">
        <f>C3692-D3692</f>
        <v>-12749943.860000014</v>
      </c>
    </row>
    <row r="3693" spans="1:11" x14ac:dyDescent="0.2">
      <c r="B3693" s="1" t="s">
        <v>2</v>
      </c>
      <c r="C3693" s="1">
        <v>-39965398.899999999</v>
      </c>
      <c r="D3693" s="1">
        <v>-39965398.899999999</v>
      </c>
      <c r="E3693" s="1">
        <f>C3693-D3693</f>
        <v>0</v>
      </c>
    </row>
    <row r="3694" spans="1:11" x14ac:dyDescent="0.2">
      <c r="B3694" s="1" t="s">
        <v>3</v>
      </c>
      <c r="C3694" s="1">
        <v>3630385.8</v>
      </c>
      <c r="D3694" s="1">
        <v>3630385.8</v>
      </c>
      <c r="E3694" s="1">
        <f>C3694-D3694</f>
        <v>0</v>
      </c>
      <c r="G3694" s="21"/>
    </row>
    <row r="3696" spans="1:11" x14ac:dyDescent="0.2">
      <c r="B3696" s="1" t="s">
        <v>152</v>
      </c>
      <c r="C3696" s="1">
        <f>C3691</f>
        <v>454388408.33999997</v>
      </c>
    </row>
    <row r="3697" spans="1:11" x14ac:dyDescent="0.2">
      <c r="B3697" s="1" t="s">
        <v>153</v>
      </c>
      <c r="C3697" s="1">
        <v>7191465829.7200003</v>
      </c>
      <c r="E3697" s="1">
        <f>C3691</f>
        <v>454388408.33999997</v>
      </c>
      <c r="F3697" s="1" t="s">
        <v>0</v>
      </c>
    </row>
    <row r="3698" spans="1:11" x14ac:dyDescent="0.2">
      <c r="B3698" s="1" t="s">
        <v>197</v>
      </c>
      <c r="C3698" s="1">
        <v>32775437.719999999</v>
      </c>
    </row>
    <row r="3699" spans="1:11" x14ac:dyDescent="0.2">
      <c r="B3699" s="1" t="s">
        <v>154</v>
      </c>
      <c r="C3699" s="1">
        <f>SUM(C3696:C3698)</f>
        <v>7678629675.7800007</v>
      </c>
      <c r="E3699" s="1">
        <v>-6.6</v>
      </c>
      <c r="F3699" s="1" t="s">
        <v>170</v>
      </c>
    </row>
    <row r="3700" spans="1:11" x14ac:dyDescent="0.2">
      <c r="B3700" s="1" t="s">
        <v>155</v>
      </c>
      <c r="C3700" s="1">
        <v>7678576680.2399998</v>
      </c>
      <c r="E3700" s="1">
        <v>-1669953.57</v>
      </c>
      <c r="F3700" s="1" t="s">
        <v>133</v>
      </c>
    </row>
    <row r="3701" spans="1:11" x14ac:dyDescent="0.2">
      <c r="C3701" s="1">
        <f>C3699-C3700</f>
        <v>52995.540000915527</v>
      </c>
      <c r="D3701" s="1" t="s">
        <v>194</v>
      </c>
      <c r="E3701" s="1">
        <v>-23874897.059999999</v>
      </c>
      <c r="F3701" s="1" t="s">
        <v>196</v>
      </c>
    </row>
    <row r="3702" spans="1:11" x14ac:dyDescent="0.2">
      <c r="E3702" s="1">
        <v>0</v>
      </c>
      <c r="F3702" s="1" t="s">
        <v>192</v>
      </c>
    </row>
    <row r="3703" spans="1:11" x14ac:dyDescent="0.2">
      <c r="E3703" s="1">
        <f>SUM(E3697:E3702)</f>
        <v>428843551.10999995</v>
      </c>
      <c r="G3703" s="1">
        <v>0</v>
      </c>
    </row>
    <row r="3704" spans="1:11" x14ac:dyDescent="0.2">
      <c r="E3704" s="66">
        <f>563155091.11+688169732.39-822534267.93</f>
        <v>428790555.57000005</v>
      </c>
      <c r="F3704" s="1" t="s">
        <v>161</v>
      </c>
    </row>
    <row r="3705" spans="1:11" x14ac:dyDescent="0.2">
      <c r="E3705" s="1">
        <f>E3703-E3704</f>
        <v>52995.539999902248</v>
      </c>
      <c r="F3705" s="1" t="s">
        <v>6</v>
      </c>
    </row>
    <row r="3706" spans="1:11" x14ac:dyDescent="0.2">
      <c r="E3706" s="1">
        <v>0</v>
      </c>
      <c r="F3706" s="1" t="s">
        <v>195</v>
      </c>
    </row>
    <row r="3707" spans="1:11" x14ac:dyDescent="0.2">
      <c r="E3707" s="1">
        <f>+E3705-E3706</f>
        <v>52995.539999902248</v>
      </c>
      <c r="F3707" s="1" t="s">
        <v>6</v>
      </c>
    </row>
    <row r="3710" spans="1:11" s="20" customFormat="1" x14ac:dyDescent="0.2">
      <c r="A3710" s="21"/>
      <c r="B3710" s="63">
        <v>41305</v>
      </c>
      <c r="C3710" s="21" t="s">
        <v>4</v>
      </c>
      <c r="D3710" s="21" t="s">
        <v>5</v>
      </c>
      <c r="E3710" s="21" t="s">
        <v>6</v>
      </c>
      <c r="F3710" s="21"/>
      <c r="G3710" s="21"/>
      <c r="H3710" s="103"/>
      <c r="I3710" s="64"/>
      <c r="J3710" s="21"/>
      <c r="K3710" s="21"/>
    </row>
    <row r="3711" spans="1:11" x14ac:dyDescent="0.2">
      <c r="B3711" s="1" t="s">
        <v>0</v>
      </c>
      <c r="C3711" s="1">
        <v>599733147.66999996</v>
      </c>
      <c r="D3711" s="1">
        <f>614333147.67-14600000</f>
        <v>599733147.66999996</v>
      </c>
      <c r="E3711" s="1">
        <f>C3711-D3711</f>
        <v>0</v>
      </c>
    </row>
    <row r="3712" spans="1:11" x14ac:dyDescent="0.2">
      <c r="B3712" s="1" t="s">
        <v>1</v>
      </c>
      <c r="C3712" s="1">
        <v>370256879.05000001</v>
      </c>
      <c r="D3712" s="1">
        <v>383006822.91000003</v>
      </c>
      <c r="E3712" s="1">
        <f>C3712-D3712</f>
        <v>-12749943.860000014</v>
      </c>
    </row>
    <row r="3713" spans="2:7" x14ac:dyDescent="0.2">
      <c r="B3713" s="1" t="s">
        <v>2</v>
      </c>
      <c r="C3713" s="1">
        <v>42391163.399999999</v>
      </c>
      <c r="D3713" s="1">
        <f>56991163.4-14600000</f>
        <v>42391163.399999999</v>
      </c>
      <c r="E3713" s="1">
        <f>C3713-D3713</f>
        <v>0</v>
      </c>
    </row>
    <row r="3714" spans="2:7" x14ac:dyDescent="0.2">
      <c r="B3714" s="1" t="s">
        <v>3</v>
      </c>
      <c r="C3714" s="1">
        <v>10270279.99</v>
      </c>
      <c r="D3714" s="1">
        <v>10270279.99</v>
      </c>
      <c r="E3714" s="1">
        <f>C3714-D3714</f>
        <v>0</v>
      </c>
      <c r="G3714" s="21"/>
    </row>
    <row r="3716" spans="2:7" x14ac:dyDescent="0.2">
      <c r="B3716" s="1" t="s">
        <v>152</v>
      </c>
      <c r="C3716" s="1">
        <f>C3711</f>
        <v>599733147.66999996</v>
      </c>
    </row>
    <row r="3717" spans="2:7" x14ac:dyDescent="0.2">
      <c r="B3717" s="1" t="s">
        <v>153</v>
      </c>
      <c r="C3717" s="1">
        <v>7159065829.7200003</v>
      </c>
      <c r="E3717" s="1">
        <f>C3711</f>
        <v>599733147.66999996</v>
      </c>
      <c r="F3717" s="1" t="s">
        <v>0</v>
      </c>
    </row>
    <row r="3718" spans="2:7" x14ac:dyDescent="0.2">
      <c r="B3718" s="1" t="s">
        <v>197</v>
      </c>
      <c r="C3718" s="1">
        <v>32775437.719999999</v>
      </c>
    </row>
    <row r="3719" spans="2:7" x14ac:dyDescent="0.2">
      <c r="B3719" s="1" t="s">
        <v>154</v>
      </c>
      <c r="C3719" s="1">
        <f>SUM(C3716:C3718)</f>
        <v>7791574415.1100006</v>
      </c>
      <c r="E3719" s="1">
        <v>-6.6</v>
      </c>
      <c r="F3719" s="1" t="s">
        <v>170</v>
      </c>
    </row>
    <row r="3720" spans="2:7" x14ac:dyDescent="0.2">
      <c r="B3720" s="1" t="s">
        <v>155</v>
      </c>
      <c r="C3720" s="1">
        <v>7791572116.4700003</v>
      </c>
      <c r="E3720" s="1">
        <v>-8133399.6699999999</v>
      </c>
      <c r="F3720" s="1" t="s">
        <v>133</v>
      </c>
    </row>
    <row r="3721" spans="2:7" x14ac:dyDescent="0.2">
      <c r="C3721" s="1">
        <f>C3719-C3720</f>
        <v>2298.6400003433228</v>
      </c>
      <c r="D3721" s="1" t="s">
        <v>194</v>
      </c>
      <c r="E3721" s="1">
        <v>-23871525.75</v>
      </c>
      <c r="F3721" s="1" t="s">
        <v>196</v>
      </c>
    </row>
    <row r="3722" spans="2:7" x14ac:dyDescent="0.2">
      <c r="E3722" s="1">
        <v>0</v>
      </c>
      <c r="F3722" s="1" t="s">
        <v>192</v>
      </c>
    </row>
    <row r="3723" spans="2:7" x14ac:dyDescent="0.2">
      <c r="E3723" s="1">
        <f>SUM(E3717:E3722)</f>
        <v>567728215.64999998</v>
      </c>
      <c r="G3723" s="1">
        <v>0</v>
      </c>
    </row>
    <row r="3724" spans="2:7" x14ac:dyDescent="0.2">
      <c r="E3724" s="66">
        <f>702090452.55+688169732.39-822534267.93</f>
        <v>567725917.01000011</v>
      </c>
      <c r="F3724" s="1" t="s">
        <v>161</v>
      </c>
    </row>
    <row r="3725" spans="2:7" x14ac:dyDescent="0.2">
      <c r="E3725" s="1">
        <f>E3723-E3724</f>
        <v>2298.6399998664856</v>
      </c>
      <c r="F3725" s="1" t="s">
        <v>6</v>
      </c>
    </row>
    <row r="3726" spans="2:7" x14ac:dyDescent="0.2">
      <c r="E3726" s="1">
        <v>2298.64</v>
      </c>
      <c r="F3726" s="1" t="s">
        <v>195</v>
      </c>
    </row>
    <row r="3727" spans="2:7" x14ac:dyDescent="0.2">
      <c r="E3727" s="1">
        <f>+E3725-E3726</f>
        <v>-1.3351427696761675E-7</v>
      </c>
      <c r="F3727" s="1" t="s">
        <v>6</v>
      </c>
    </row>
    <row r="3729" spans="1:11" s="20" customFormat="1" x14ac:dyDescent="0.2">
      <c r="A3729" s="21"/>
      <c r="B3729" s="63">
        <v>41326</v>
      </c>
      <c r="C3729" s="21" t="s">
        <v>4</v>
      </c>
      <c r="D3729" s="21" t="s">
        <v>5</v>
      </c>
      <c r="E3729" s="21" t="s">
        <v>6</v>
      </c>
      <c r="F3729" s="21"/>
      <c r="G3729" s="21"/>
      <c r="H3729" s="103"/>
      <c r="I3729" s="64"/>
      <c r="J3729" s="21"/>
      <c r="K3729" s="21"/>
    </row>
    <row r="3730" spans="1:11" x14ac:dyDescent="0.2">
      <c r="B3730" s="1" t="s">
        <v>0</v>
      </c>
      <c r="C3730" s="1">
        <v>435963677.20999998</v>
      </c>
      <c r="D3730" s="1">
        <v>435372559.97000003</v>
      </c>
      <c r="E3730" s="1">
        <f>C3730-D3730</f>
        <v>591117.23999994993</v>
      </c>
    </row>
    <row r="3731" spans="1:11" x14ac:dyDescent="0.2">
      <c r="B3731" s="1" t="s">
        <v>1</v>
      </c>
      <c r="C3731" s="1">
        <v>383844558.74000001</v>
      </c>
      <c r="D3731" s="1">
        <v>396003385.36000001</v>
      </c>
      <c r="E3731" s="1">
        <f>C3731-D3731</f>
        <v>-12158826.620000005</v>
      </c>
    </row>
    <row r="3732" spans="1:11" x14ac:dyDescent="0.2">
      <c r="B3732" s="1" t="s">
        <v>2</v>
      </c>
      <c r="C3732" s="1">
        <v>-38505978.450000003</v>
      </c>
      <c r="D3732" s="1">
        <v>-38505978.450000003</v>
      </c>
      <c r="E3732" s="1">
        <f>C3732-D3732</f>
        <v>0</v>
      </c>
      <c r="G3732" s="1">
        <f>+E3712-E3731</f>
        <v>-591117.24000000954</v>
      </c>
    </row>
    <row r="3733" spans="1:11" x14ac:dyDescent="0.2">
      <c r="B3733" s="1" t="s">
        <v>3</v>
      </c>
      <c r="C3733" s="1">
        <v>4496640.8099999996</v>
      </c>
      <c r="D3733" s="1">
        <v>4496640.8099999996</v>
      </c>
      <c r="E3733" s="1">
        <f>C3733-D3733</f>
        <v>0</v>
      </c>
      <c r="G3733" s="21">
        <f>+G3732+E3730</f>
        <v>-5.9604644775390625E-8</v>
      </c>
    </row>
    <row r="3735" spans="1:11" x14ac:dyDescent="0.2">
      <c r="B3735" s="1" t="s">
        <v>152</v>
      </c>
      <c r="C3735" s="1">
        <f>C3730</f>
        <v>435963677.20999998</v>
      </c>
    </row>
    <row r="3736" spans="1:11" x14ac:dyDescent="0.2">
      <c r="B3736" s="1" t="s">
        <v>153</v>
      </c>
      <c r="C3736" s="1">
        <v>7162069985.5200005</v>
      </c>
      <c r="E3736" s="1">
        <f>C3730</f>
        <v>435963677.20999998</v>
      </c>
      <c r="F3736" s="1" t="s">
        <v>0</v>
      </c>
    </row>
    <row r="3737" spans="1:11" x14ac:dyDescent="0.2">
      <c r="B3737" s="1" t="s">
        <v>197</v>
      </c>
      <c r="C3737" s="1">
        <v>32953706.890000001</v>
      </c>
    </row>
    <row r="3738" spans="1:11" x14ac:dyDescent="0.2">
      <c r="B3738" s="1" t="s">
        <v>154</v>
      </c>
      <c r="C3738" s="1">
        <f>SUM(C3735:C3737)</f>
        <v>7630987369.6200008</v>
      </c>
      <c r="E3738" s="1">
        <v>-6.6</v>
      </c>
      <c r="F3738" s="1" t="s">
        <v>170</v>
      </c>
    </row>
    <row r="3739" spans="1:11" x14ac:dyDescent="0.2">
      <c r="B3739" s="1" t="s">
        <v>155</v>
      </c>
      <c r="C3739" s="1">
        <v>7630987369.6199999</v>
      </c>
      <c r="E3739" s="1">
        <v>-5044676.8</v>
      </c>
      <c r="F3739" s="1" t="s">
        <v>133</v>
      </c>
    </row>
    <row r="3740" spans="1:11" x14ac:dyDescent="0.2">
      <c r="C3740" s="1">
        <f>C3738-C3739</f>
        <v>0</v>
      </c>
      <c r="D3740" s="1" t="s">
        <v>194</v>
      </c>
      <c r="E3740" s="1">
        <v>-23871525.75</v>
      </c>
      <c r="F3740" s="1" t="s">
        <v>196</v>
      </c>
    </row>
    <row r="3741" spans="1:11" x14ac:dyDescent="0.2">
      <c r="E3741" s="1">
        <v>-473937.5</v>
      </c>
      <c r="F3741" s="1" t="s">
        <v>192</v>
      </c>
    </row>
    <row r="3742" spans="1:11" x14ac:dyDescent="0.2">
      <c r="C3742" s="1">
        <f>+C3740-E3730</f>
        <v>-591117.23999994993</v>
      </c>
      <c r="E3742" s="1">
        <f>SUM(E3736:E3741)</f>
        <v>406573530.55999994</v>
      </c>
      <c r="G3742" s="1">
        <v>0</v>
      </c>
    </row>
    <row r="3743" spans="1:11" x14ac:dyDescent="0.2">
      <c r="E3743" s="66">
        <f>540938066.1+688169732.39-822534267.93</f>
        <v>406573530.56000006</v>
      </c>
      <c r="F3743" s="1" t="s">
        <v>161</v>
      </c>
    </row>
    <row r="3744" spans="1:11" x14ac:dyDescent="0.2">
      <c r="E3744" s="1">
        <f>E3742-E3743</f>
        <v>0</v>
      </c>
      <c r="F3744" s="1" t="s">
        <v>6</v>
      </c>
    </row>
    <row r="3745" spans="1:11" x14ac:dyDescent="0.2">
      <c r="E3745" s="1">
        <v>0</v>
      </c>
      <c r="F3745" s="1" t="s">
        <v>195</v>
      </c>
    </row>
    <row r="3746" spans="1:11" x14ac:dyDescent="0.2">
      <c r="E3746" s="1">
        <f>+E3744-E3745</f>
        <v>0</v>
      </c>
      <c r="F3746" s="1" t="s">
        <v>6</v>
      </c>
    </row>
    <row r="3748" spans="1:11" s="20" customFormat="1" x14ac:dyDescent="0.2">
      <c r="A3748" s="21"/>
      <c r="B3748" s="63">
        <v>41330</v>
      </c>
      <c r="C3748" s="21" t="s">
        <v>4</v>
      </c>
      <c r="D3748" s="21" t="s">
        <v>5</v>
      </c>
      <c r="E3748" s="21" t="s">
        <v>6</v>
      </c>
      <c r="F3748" s="21"/>
      <c r="G3748" s="21"/>
      <c r="H3748" s="103"/>
      <c r="I3748" s="64"/>
      <c r="J3748" s="21"/>
      <c r="K3748" s="21"/>
    </row>
    <row r="3749" spans="1:11" x14ac:dyDescent="0.2">
      <c r="B3749" s="1" t="s">
        <v>0</v>
      </c>
      <c r="C3749" s="1">
        <v>453681744.99000001</v>
      </c>
      <c r="D3749" s="1">
        <v>453681744.99000001</v>
      </c>
      <c r="E3749" s="1">
        <f>C3749-D3749</f>
        <v>0</v>
      </c>
    </row>
    <row r="3750" spans="1:11" x14ac:dyDescent="0.2">
      <c r="B3750" s="1" t="s">
        <v>1</v>
      </c>
      <c r="C3750" s="1">
        <v>384116000.00999999</v>
      </c>
      <c r="D3750" s="1">
        <v>394410025.63999999</v>
      </c>
      <c r="E3750" s="1">
        <f>C3750-D3750</f>
        <v>-10294025.629999995</v>
      </c>
    </row>
    <row r="3751" spans="1:11" x14ac:dyDescent="0.2">
      <c r="B3751" s="1" t="s">
        <v>2</v>
      </c>
      <c r="C3751" s="1">
        <v>-30636755.120000001</v>
      </c>
      <c r="D3751" s="1">
        <v>-30636755.120000001</v>
      </c>
      <c r="E3751" s="1">
        <f>C3751-D3751</f>
        <v>0</v>
      </c>
      <c r="G3751" s="1">
        <f>+E3731-E3750</f>
        <v>-1864800.9900000095</v>
      </c>
    </row>
    <row r="3752" spans="1:11" x14ac:dyDescent="0.2">
      <c r="B3752" s="1" t="s">
        <v>3</v>
      </c>
      <c r="C3752" s="1">
        <v>5394109.5</v>
      </c>
      <c r="D3752" s="1">
        <v>5394109.5</v>
      </c>
      <c r="E3752" s="1">
        <f>C3752-D3752</f>
        <v>0</v>
      </c>
      <c r="G3752" s="21">
        <f>+G3751+E3749</f>
        <v>-1864800.9900000095</v>
      </c>
    </row>
    <row r="3754" spans="1:11" x14ac:dyDescent="0.2">
      <c r="B3754" s="1" t="s">
        <v>152</v>
      </c>
      <c r="C3754" s="1">
        <f>C3749</f>
        <v>453681744.99000001</v>
      </c>
    </row>
    <row r="3755" spans="1:11" x14ac:dyDescent="0.2">
      <c r="B3755" s="1" t="s">
        <v>153</v>
      </c>
      <c r="C3755" s="1">
        <v>7162069985.5200005</v>
      </c>
      <c r="E3755" s="1">
        <f>C3749</f>
        <v>453681744.99000001</v>
      </c>
      <c r="F3755" s="1" t="s">
        <v>0</v>
      </c>
    </row>
    <row r="3756" spans="1:11" x14ac:dyDescent="0.2">
      <c r="B3756" s="1" t="s">
        <v>197</v>
      </c>
      <c r="C3756" s="1">
        <v>32953706.890000001</v>
      </c>
    </row>
    <row r="3757" spans="1:11" x14ac:dyDescent="0.2">
      <c r="B3757" s="1" t="s">
        <v>154</v>
      </c>
      <c r="C3757" s="1">
        <f>SUM(C3754:C3756)</f>
        <v>7648705437.4000006</v>
      </c>
      <c r="E3757" s="1">
        <v>-6.6</v>
      </c>
      <c r="F3757" s="1" t="s">
        <v>170</v>
      </c>
    </row>
    <row r="3758" spans="1:11" x14ac:dyDescent="0.2">
      <c r="B3758" s="1" t="s">
        <v>155</v>
      </c>
      <c r="C3758" s="1">
        <v>7630987369.6199999</v>
      </c>
      <c r="E3758" s="1">
        <v>-5044676.8</v>
      </c>
      <c r="F3758" s="1" t="s">
        <v>133</v>
      </c>
    </row>
    <row r="3759" spans="1:11" x14ac:dyDescent="0.2">
      <c r="C3759" s="1">
        <f>C3757-C3758</f>
        <v>17718067.780000687</v>
      </c>
      <c r="D3759" s="1" t="s">
        <v>194</v>
      </c>
      <c r="E3759" s="1">
        <v>-21415607.52</v>
      </c>
      <c r="F3759" s="1" t="s">
        <v>196</v>
      </c>
    </row>
    <row r="3760" spans="1:11" x14ac:dyDescent="0.2">
      <c r="E3760" s="1">
        <v>-473937.5</v>
      </c>
      <c r="F3760" s="1" t="s">
        <v>192</v>
      </c>
    </row>
    <row r="3761" spans="1:11" x14ac:dyDescent="0.2">
      <c r="C3761" s="1">
        <f>+C3759-E3749</f>
        <v>17718067.780000687</v>
      </c>
      <c r="E3761" s="1">
        <f>SUM(E3755:E3760)</f>
        <v>426747516.56999999</v>
      </c>
      <c r="G3761" s="1">
        <v>0</v>
      </c>
    </row>
    <row r="3762" spans="1:11" x14ac:dyDescent="0.2">
      <c r="E3762" s="66">
        <f>561112052.11+688169732.39-822534267.93</f>
        <v>426747516.57000005</v>
      </c>
      <c r="F3762" s="1" t="s">
        <v>161</v>
      </c>
    </row>
    <row r="3763" spans="1:11" x14ac:dyDescent="0.2">
      <c r="E3763" s="1">
        <f>E3761-E3762</f>
        <v>0</v>
      </c>
      <c r="F3763" s="1" t="s">
        <v>6</v>
      </c>
    </row>
    <row r="3764" spans="1:11" x14ac:dyDescent="0.2">
      <c r="E3764" s="1">
        <v>0</v>
      </c>
      <c r="F3764" s="1" t="s">
        <v>195</v>
      </c>
    </row>
    <row r="3765" spans="1:11" x14ac:dyDescent="0.2">
      <c r="E3765" s="1">
        <f>+E3763-E3764</f>
        <v>0</v>
      </c>
      <c r="F3765" s="1" t="s">
        <v>6</v>
      </c>
    </row>
    <row r="3769" spans="1:11" s="20" customFormat="1" x14ac:dyDescent="0.2">
      <c r="A3769" s="21"/>
      <c r="B3769" s="63">
        <v>41333</v>
      </c>
      <c r="C3769" s="21" t="s">
        <v>4</v>
      </c>
      <c r="D3769" s="21" t="s">
        <v>5</v>
      </c>
      <c r="E3769" s="21" t="s">
        <v>6</v>
      </c>
      <c r="F3769" s="21"/>
      <c r="G3769" s="21"/>
      <c r="H3769" s="103"/>
      <c r="I3769" s="64"/>
      <c r="J3769" s="21"/>
      <c r="K3769" s="21"/>
    </row>
    <row r="3770" spans="1:11" x14ac:dyDescent="0.2">
      <c r="B3770" s="1" t="s">
        <v>0</v>
      </c>
      <c r="C3770" s="1">
        <v>623196278.77999997</v>
      </c>
      <c r="D3770" s="1">
        <v>623196278.77999997</v>
      </c>
      <c r="E3770" s="1">
        <f>C3770-D3770</f>
        <v>0</v>
      </c>
    </row>
    <row r="3771" spans="1:11" x14ac:dyDescent="0.2">
      <c r="B3771" s="1" t="s">
        <v>1</v>
      </c>
      <c r="C3771" s="1">
        <v>383937028.19999999</v>
      </c>
      <c r="D3771" s="1">
        <v>394202495.74000001</v>
      </c>
      <c r="E3771" s="1">
        <f>C3771-D3771</f>
        <v>-10265467.540000021</v>
      </c>
    </row>
    <row r="3772" spans="1:11" x14ac:dyDescent="0.2">
      <c r="B3772" s="1" t="s">
        <v>2</v>
      </c>
      <c r="C3772" s="1">
        <v>51153802.939999998</v>
      </c>
      <c r="D3772" s="1">
        <v>51153802.939999998</v>
      </c>
      <c r="E3772" s="1">
        <f>C3772-D3772</f>
        <v>0</v>
      </c>
      <c r="G3772" s="1">
        <f>+$E$3731-E3771</f>
        <v>-1893359.0799999833</v>
      </c>
    </row>
    <row r="3773" spans="1:11" x14ac:dyDescent="0.2">
      <c r="B3773" s="1" t="s">
        <v>3</v>
      </c>
      <c r="C3773" s="1">
        <v>7230467.0199999996</v>
      </c>
      <c r="D3773" s="1">
        <v>7230467.0199999996</v>
      </c>
      <c r="E3773" s="1">
        <f>C3773-D3773</f>
        <v>0</v>
      </c>
      <c r="G3773" s="21">
        <f>+G3772+E3770</f>
        <v>-1893359.0799999833</v>
      </c>
    </row>
    <row r="3775" spans="1:11" x14ac:dyDescent="0.2">
      <c r="B3775" s="1" t="s">
        <v>152</v>
      </c>
      <c r="C3775" s="1">
        <f>C3770</f>
        <v>623196278.77999997</v>
      </c>
      <c r="G3775" s="1">
        <f>+G3751-G3772</f>
        <v>28558.089999973774</v>
      </c>
    </row>
    <row r="3776" spans="1:11" x14ac:dyDescent="0.2">
      <c r="B3776" s="1" t="s">
        <v>153</v>
      </c>
      <c r="C3776" s="1">
        <v>7046381055.1999998</v>
      </c>
      <c r="E3776" s="1">
        <f>C3770</f>
        <v>623196278.77999997</v>
      </c>
      <c r="F3776" s="1" t="s">
        <v>0</v>
      </c>
    </row>
    <row r="3777" spans="1:11" x14ac:dyDescent="0.2">
      <c r="B3777" s="1" t="s">
        <v>198</v>
      </c>
      <c r="C3777" s="1">
        <v>33208631.140000001</v>
      </c>
    </row>
    <row r="3778" spans="1:11" x14ac:dyDescent="0.2">
      <c r="B3778" s="1" t="s">
        <v>154</v>
      </c>
      <c r="C3778" s="1">
        <f>SUM(C3775:C3777)</f>
        <v>7702785965.1199999</v>
      </c>
      <c r="E3778" s="1">
        <v>-6.6</v>
      </c>
      <c r="F3778" s="1" t="s">
        <v>170</v>
      </c>
    </row>
    <row r="3779" spans="1:11" x14ac:dyDescent="0.2">
      <c r="B3779" s="1" t="s">
        <v>155</v>
      </c>
      <c r="C3779" s="1">
        <v>7702785965.1199999</v>
      </c>
      <c r="E3779" s="1">
        <v>-5044676.8</v>
      </c>
      <c r="F3779" s="1" t="s">
        <v>133</v>
      </c>
    </row>
    <row r="3780" spans="1:11" x14ac:dyDescent="0.2">
      <c r="C3780" s="1">
        <f>C3778-C3779</f>
        <v>0</v>
      </c>
      <c r="D3780" s="1" t="s">
        <v>194</v>
      </c>
      <c r="E3780" s="1">
        <v>-21387049.43</v>
      </c>
      <c r="F3780" s="1" t="s">
        <v>196</v>
      </c>
    </row>
    <row r="3781" spans="1:11" x14ac:dyDescent="0.2">
      <c r="E3781" s="1">
        <v>-473937.5</v>
      </c>
      <c r="F3781" s="1" t="s">
        <v>192</v>
      </c>
    </row>
    <row r="3782" spans="1:11" x14ac:dyDescent="0.2">
      <c r="C3782" s="1">
        <f>+C3780-E3770</f>
        <v>0</v>
      </c>
      <c r="E3782" s="1">
        <f>SUM(E3776:E3781)</f>
        <v>596290608.45000005</v>
      </c>
      <c r="G3782" s="1">
        <v>0</v>
      </c>
    </row>
    <row r="3783" spans="1:11" x14ac:dyDescent="0.2">
      <c r="E3783" s="66">
        <f>730655143.99+688169732.39-822534267.93</f>
        <v>596290608.45000017</v>
      </c>
      <c r="F3783" s="1" t="s">
        <v>161</v>
      </c>
    </row>
    <row r="3784" spans="1:11" x14ac:dyDescent="0.2">
      <c r="E3784" s="1">
        <f>E3782-E3783</f>
        <v>0</v>
      </c>
      <c r="F3784" s="1" t="s">
        <v>6</v>
      </c>
    </row>
    <row r="3785" spans="1:11" x14ac:dyDescent="0.2">
      <c r="E3785" s="1">
        <v>0</v>
      </c>
      <c r="F3785" s="1" t="s">
        <v>195</v>
      </c>
    </row>
    <row r="3786" spans="1:11" x14ac:dyDescent="0.2">
      <c r="E3786" s="1">
        <f>+E3784-E3785</f>
        <v>0</v>
      </c>
      <c r="F3786" s="1" t="s">
        <v>6</v>
      </c>
    </row>
    <row r="3788" spans="1:11" s="20" customFormat="1" x14ac:dyDescent="0.2">
      <c r="A3788" s="21"/>
      <c r="B3788" s="63">
        <v>41352</v>
      </c>
      <c r="C3788" s="21" t="s">
        <v>4</v>
      </c>
      <c r="D3788" s="21" t="s">
        <v>5</v>
      </c>
      <c r="E3788" s="21" t="s">
        <v>6</v>
      </c>
      <c r="F3788" s="21"/>
      <c r="G3788" s="21"/>
      <c r="H3788" s="103"/>
      <c r="I3788" s="64"/>
      <c r="J3788" s="21"/>
      <c r="K3788" s="21"/>
    </row>
    <row r="3789" spans="1:11" x14ac:dyDescent="0.2">
      <c r="B3789" s="1" t="s">
        <v>0</v>
      </c>
      <c r="C3789" s="1">
        <v>450736047.74000001</v>
      </c>
      <c r="D3789" s="1">
        <v>450736047.74000001</v>
      </c>
      <c r="E3789" s="1">
        <f>C3789-D3789</f>
        <v>0</v>
      </c>
    </row>
    <row r="3790" spans="1:11" x14ac:dyDescent="0.2">
      <c r="B3790" s="1" t="s">
        <v>1</v>
      </c>
      <c r="C3790" s="1">
        <v>386506163.31</v>
      </c>
      <c r="D3790" s="1">
        <v>396759582.51999998</v>
      </c>
      <c r="E3790" s="1">
        <f>C3790-D3790</f>
        <v>-10253419.209999979</v>
      </c>
    </row>
    <row r="3791" spans="1:11" x14ac:dyDescent="0.2">
      <c r="B3791" s="1" t="s">
        <v>2</v>
      </c>
      <c r="C3791" s="1">
        <v>-19937846.100000001</v>
      </c>
      <c r="D3791" s="1">
        <v>-19937846.100000001</v>
      </c>
      <c r="E3791" s="1">
        <f>C3791-D3791</f>
        <v>0</v>
      </c>
      <c r="G3791" s="1">
        <f>+$E$3731-E3790</f>
        <v>-1905407.4100000262</v>
      </c>
    </row>
    <row r="3792" spans="1:11" x14ac:dyDescent="0.2">
      <c r="B3792" s="1" t="s">
        <v>3</v>
      </c>
      <c r="C3792" s="1">
        <v>1476196.18</v>
      </c>
      <c r="D3792" s="1">
        <v>1476196.18</v>
      </c>
      <c r="E3792" s="1">
        <f>C3792-D3792</f>
        <v>0</v>
      </c>
      <c r="G3792" s="21">
        <f>+G3791+E3789</f>
        <v>-1905407.4100000262</v>
      </c>
    </row>
    <row r="3794" spans="1:11" x14ac:dyDescent="0.2">
      <c r="B3794" s="1" t="s">
        <v>152</v>
      </c>
      <c r="C3794" s="1">
        <f>C3789</f>
        <v>450736047.74000001</v>
      </c>
      <c r="G3794" s="1">
        <f>+G3770-G3791</f>
        <v>1905407.4100000262</v>
      </c>
    </row>
    <row r="3795" spans="1:11" x14ac:dyDescent="0.2">
      <c r="B3795" s="1" t="s">
        <v>153</v>
      </c>
      <c r="C3795" s="1">
        <v>7079940064.79</v>
      </c>
      <c r="E3795" s="1">
        <f>C3789</f>
        <v>450736047.74000001</v>
      </c>
      <c r="F3795" s="1" t="s">
        <v>0</v>
      </c>
    </row>
    <row r="3796" spans="1:11" x14ac:dyDescent="0.2">
      <c r="B3796" s="1" t="s">
        <v>198</v>
      </c>
      <c r="C3796" s="1">
        <v>33208631.140000001</v>
      </c>
    </row>
    <row r="3797" spans="1:11" x14ac:dyDescent="0.2">
      <c r="B3797" s="1" t="s">
        <v>154</v>
      </c>
      <c r="C3797" s="1">
        <f>SUM(C3794:C3796)</f>
        <v>7563884743.6700001</v>
      </c>
      <c r="E3797" s="1">
        <v>-6.6</v>
      </c>
      <c r="F3797" s="1" t="s">
        <v>170</v>
      </c>
    </row>
    <row r="3798" spans="1:11" x14ac:dyDescent="0.2">
      <c r="B3798" s="1" t="s">
        <v>155</v>
      </c>
      <c r="C3798" s="1">
        <v>7563884743.6700001</v>
      </c>
      <c r="E3798" s="1">
        <v>-5785049.1100000003</v>
      </c>
      <c r="F3798" s="1" t="s">
        <v>133</v>
      </c>
    </row>
    <row r="3799" spans="1:11" x14ac:dyDescent="0.2">
      <c r="C3799" s="1">
        <f>C3797-C3798</f>
        <v>0</v>
      </c>
      <c r="D3799" s="1" t="s">
        <v>194</v>
      </c>
      <c r="E3799" s="1">
        <v>-21375001.100000001</v>
      </c>
      <c r="F3799" s="1" t="s">
        <v>196</v>
      </c>
    </row>
    <row r="3800" spans="1:11" x14ac:dyDescent="0.2">
      <c r="E3800" s="1">
        <v>-473937.5</v>
      </c>
      <c r="F3800" s="1" t="s">
        <v>192</v>
      </c>
    </row>
    <row r="3801" spans="1:11" x14ac:dyDescent="0.2">
      <c r="C3801" s="1">
        <f>+C3799-E3789</f>
        <v>0</v>
      </c>
      <c r="E3801" s="1">
        <f>SUM(E3795:E3800)</f>
        <v>423102053.42999995</v>
      </c>
      <c r="G3801" s="1">
        <v>0</v>
      </c>
    </row>
    <row r="3802" spans="1:11" x14ac:dyDescent="0.2">
      <c r="E3802" s="66">
        <f>557466588.97+688169732.39-822534267.93</f>
        <v>423102053.43000019</v>
      </c>
      <c r="F3802" s="1" t="s">
        <v>161</v>
      </c>
    </row>
    <row r="3803" spans="1:11" x14ac:dyDescent="0.2">
      <c r="E3803" s="1">
        <f>E3801-E3802</f>
        <v>0</v>
      </c>
      <c r="F3803" s="1" t="s">
        <v>6</v>
      </c>
    </row>
    <row r="3804" spans="1:11" x14ac:dyDescent="0.2">
      <c r="E3804" s="1">
        <v>0</v>
      </c>
      <c r="F3804" s="1" t="s">
        <v>195</v>
      </c>
    </row>
    <row r="3805" spans="1:11" x14ac:dyDescent="0.2">
      <c r="E3805" s="1">
        <f>+E3803-E3804</f>
        <v>0</v>
      </c>
      <c r="F3805" s="1" t="s">
        <v>6</v>
      </c>
    </row>
    <row r="3807" spans="1:11" s="20" customFormat="1" x14ac:dyDescent="0.2">
      <c r="A3807" s="21"/>
      <c r="B3807" s="63">
        <v>41358</v>
      </c>
      <c r="C3807" s="21" t="s">
        <v>4</v>
      </c>
      <c r="D3807" s="21" t="s">
        <v>5</v>
      </c>
      <c r="E3807" s="21" t="s">
        <v>6</v>
      </c>
      <c r="F3807" s="21"/>
      <c r="G3807" s="21"/>
      <c r="H3807" s="103"/>
      <c r="I3807" s="64"/>
      <c r="J3807" s="21"/>
      <c r="K3807" s="21"/>
    </row>
    <row r="3808" spans="1:11" x14ac:dyDescent="0.2">
      <c r="B3808" s="1" t="s">
        <v>0</v>
      </c>
      <c r="C3808" s="1">
        <v>501425491.13999999</v>
      </c>
      <c r="D3808" s="1">
        <v>501425491.13999999</v>
      </c>
      <c r="E3808" s="1">
        <f>C3808-D3808</f>
        <v>0</v>
      </c>
    </row>
    <row r="3809" spans="2:7" x14ac:dyDescent="0.2">
      <c r="B3809" s="1" t="s">
        <v>1</v>
      </c>
      <c r="C3809" s="1">
        <v>388145028.85000002</v>
      </c>
      <c r="D3809" s="1">
        <v>398398448.06</v>
      </c>
      <c r="E3809" s="1">
        <f>C3809-D3809</f>
        <v>-10253419.209999979</v>
      </c>
    </row>
    <row r="3810" spans="2:7" x14ac:dyDescent="0.2">
      <c r="B3810" s="1" t="s">
        <v>2</v>
      </c>
      <c r="C3810" s="1">
        <v>15979442.050000001</v>
      </c>
      <c r="D3810" s="1">
        <v>15979442.050000001</v>
      </c>
      <c r="E3810" s="1">
        <f>C3810-D3810</f>
        <v>0</v>
      </c>
      <c r="G3810" s="1">
        <f>+$E$3731-E3809</f>
        <v>-1905407.4100000262</v>
      </c>
    </row>
    <row r="3811" spans="2:7" x14ac:dyDescent="0.2">
      <c r="B3811" s="1" t="s">
        <v>3</v>
      </c>
      <c r="C3811" s="1">
        <v>5472520.1900000004</v>
      </c>
      <c r="D3811" s="1">
        <v>5472520.1900000004</v>
      </c>
      <c r="E3811" s="1">
        <f>C3811-D3811</f>
        <v>0</v>
      </c>
      <c r="G3811" s="21">
        <f>+G3810+E3808</f>
        <v>-1905407.4100000262</v>
      </c>
    </row>
    <row r="3813" spans="2:7" x14ac:dyDescent="0.2">
      <c r="B3813" s="1" t="s">
        <v>152</v>
      </c>
      <c r="C3813" s="1">
        <f>C3808</f>
        <v>501425491.13999999</v>
      </c>
      <c r="G3813" s="1">
        <f>+G3789-G3810</f>
        <v>1905407.4100000262</v>
      </c>
    </row>
    <row r="3814" spans="2:7" x14ac:dyDescent="0.2">
      <c r="B3814" s="1" t="s">
        <v>153</v>
      </c>
      <c r="C3814" s="1">
        <v>7080112024</v>
      </c>
      <c r="E3814" s="1">
        <f>C3808</f>
        <v>501425491.13999999</v>
      </c>
      <c r="F3814" s="1" t="s">
        <v>0</v>
      </c>
    </row>
    <row r="3815" spans="2:7" x14ac:dyDescent="0.2">
      <c r="B3815" s="1" t="s">
        <v>198</v>
      </c>
      <c r="C3815" s="1">
        <v>33208631.140000001</v>
      </c>
    </row>
    <row r="3816" spans="2:7" x14ac:dyDescent="0.2">
      <c r="B3816" s="1" t="s">
        <v>154</v>
      </c>
      <c r="C3816" s="1">
        <f>SUM(C3813:C3815)</f>
        <v>7614746146.2800007</v>
      </c>
      <c r="E3816" s="1">
        <v>-6.6</v>
      </c>
      <c r="F3816" s="1" t="s">
        <v>170</v>
      </c>
    </row>
    <row r="3817" spans="2:7" x14ac:dyDescent="0.2">
      <c r="B3817" s="1" t="s">
        <v>155</v>
      </c>
      <c r="C3817" s="1">
        <v>7563884743.6700001</v>
      </c>
      <c r="E3817" s="1">
        <v>-5785049.1100000003</v>
      </c>
      <c r="F3817" s="1" t="s">
        <v>133</v>
      </c>
    </row>
    <row r="3818" spans="2:7" x14ac:dyDescent="0.2">
      <c r="C3818" s="1">
        <f>C3816-C3817</f>
        <v>50861402.61000061</v>
      </c>
      <c r="D3818" s="1" t="s">
        <v>194</v>
      </c>
      <c r="E3818" s="1">
        <v>-21375001.100000001</v>
      </c>
      <c r="F3818" s="1" t="s">
        <v>196</v>
      </c>
    </row>
    <row r="3819" spans="2:7" x14ac:dyDescent="0.2">
      <c r="E3819" s="1">
        <v>-473937.5</v>
      </c>
      <c r="F3819" s="1" t="s">
        <v>192</v>
      </c>
    </row>
    <row r="3820" spans="2:7" x14ac:dyDescent="0.2">
      <c r="C3820" s="1">
        <f>+C3818-E3808</f>
        <v>50861402.61000061</v>
      </c>
      <c r="E3820" s="1">
        <f>SUM(E3814:E3819)</f>
        <v>473791496.82999992</v>
      </c>
      <c r="G3820" s="1">
        <v>0</v>
      </c>
    </row>
    <row r="3821" spans="2:7" x14ac:dyDescent="0.2">
      <c r="E3821" s="66">
        <f>608156032.37+688169732.39-822534267.93</f>
        <v>473791496.83000004</v>
      </c>
      <c r="F3821" s="1" t="s">
        <v>161</v>
      </c>
    </row>
    <row r="3822" spans="2:7" x14ac:dyDescent="0.2">
      <c r="E3822" s="1">
        <f>E3820-E3821</f>
        <v>0</v>
      </c>
      <c r="F3822" s="1" t="s">
        <v>6</v>
      </c>
    </row>
    <row r="3823" spans="2:7" x14ac:dyDescent="0.2">
      <c r="E3823" s="1">
        <v>0</v>
      </c>
      <c r="F3823" s="1" t="s">
        <v>195</v>
      </c>
    </row>
    <row r="3824" spans="2:7" x14ac:dyDescent="0.2">
      <c r="E3824" s="1">
        <f>+E3822-E3823</f>
        <v>0</v>
      </c>
      <c r="F3824" s="1" t="s">
        <v>6</v>
      </c>
    </row>
    <row r="3826" spans="1:11" s="20" customFormat="1" x14ac:dyDescent="0.2">
      <c r="A3826" s="21"/>
      <c r="B3826" s="63">
        <v>41364</v>
      </c>
      <c r="C3826" s="21" t="s">
        <v>4</v>
      </c>
      <c r="D3826" s="21" t="s">
        <v>5</v>
      </c>
      <c r="E3826" s="21" t="s">
        <v>6</v>
      </c>
      <c r="F3826" s="21"/>
      <c r="G3826" s="21"/>
      <c r="H3826" s="103"/>
      <c r="I3826" s="64"/>
      <c r="J3826" s="21"/>
      <c r="K3826" s="21"/>
    </row>
    <row r="3827" spans="1:11" x14ac:dyDescent="0.2">
      <c r="B3827" s="1" t="s">
        <v>0</v>
      </c>
      <c r="C3827" s="1">
        <v>686638243.91999996</v>
      </c>
      <c r="D3827" s="1">
        <v>686638243.91999996</v>
      </c>
      <c r="E3827" s="1">
        <f>C3827-D3827</f>
        <v>0</v>
      </c>
    </row>
    <row r="3828" spans="1:11" x14ac:dyDescent="0.2">
      <c r="B3828" s="1" t="s">
        <v>1</v>
      </c>
      <c r="C3828" s="1">
        <v>385544354.06999999</v>
      </c>
      <c r="D3828" s="1">
        <v>394435737.69</v>
      </c>
      <c r="E3828" s="1">
        <f>C3828-D3828</f>
        <v>-8891383.6200000048</v>
      </c>
    </row>
    <row r="3829" spans="1:11" x14ac:dyDescent="0.2">
      <c r="B3829" s="1" t="s">
        <v>2</v>
      </c>
      <c r="C3829" s="1">
        <v>62263409.350000001</v>
      </c>
      <c r="D3829" s="1">
        <v>62263409.350000001</v>
      </c>
      <c r="E3829" s="1">
        <f>C3829-D3829</f>
        <v>0</v>
      </c>
      <c r="G3829" s="1">
        <f>+$E$3731-E3828</f>
        <v>-3267443</v>
      </c>
    </row>
    <row r="3830" spans="1:11" x14ac:dyDescent="0.2">
      <c r="B3830" s="1" t="s">
        <v>3</v>
      </c>
      <c r="C3830" s="1">
        <v>9172391.1999999993</v>
      </c>
      <c r="D3830" s="1">
        <v>9172391.1999999993</v>
      </c>
      <c r="E3830" s="1">
        <f>C3830-D3830</f>
        <v>0</v>
      </c>
      <c r="G3830" s="21">
        <f>+G3829+E3827</f>
        <v>-3267443</v>
      </c>
    </row>
    <row r="3832" spans="1:11" x14ac:dyDescent="0.2">
      <c r="B3832" s="1" t="s">
        <v>152</v>
      </c>
      <c r="C3832" s="1">
        <f>C3827</f>
        <v>686638243.91999996</v>
      </c>
      <c r="G3832" s="1">
        <f>+G3808-G3829</f>
        <v>3267443</v>
      </c>
    </row>
    <row r="3833" spans="1:11" x14ac:dyDescent="0.2">
      <c r="B3833" s="1" t="s">
        <v>153</v>
      </c>
      <c r="C3833" s="1">
        <v>7061695548.7299995</v>
      </c>
      <c r="E3833" s="1">
        <f>C3827</f>
        <v>686638243.91999996</v>
      </c>
      <c r="F3833" s="1" t="s">
        <v>0</v>
      </c>
    </row>
    <row r="3834" spans="1:11" x14ac:dyDescent="0.2">
      <c r="B3834" s="1" t="s">
        <v>198</v>
      </c>
      <c r="C3834" s="1">
        <v>33439648.850000001</v>
      </c>
    </row>
    <row r="3835" spans="1:11" x14ac:dyDescent="0.2">
      <c r="B3835" s="1" t="s">
        <v>154</v>
      </c>
      <c r="C3835" s="1">
        <f>SUM(C3832:C3834)</f>
        <v>7781773441.5</v>
      </c>
      <c r="E3835" s="1">
        <v>-6.6</v>
      </c>
      <c r="F3835" s="1" t="s">
        <v>170</v>
      </c>
    </row>
    <row r="3836" spans="1:11" x14ac:dyDescent="0.2">
      <c r="B3836" s="1" t="s">
        <v>155</v>
      </c>
      <c r="C3836" s="1">
        <v>7781773441.5</v>
      </c>
      <c r="E3836" s="1">
        <v>-34742363.770000003</v>
      </c>
      <c r="F3836" s="1" t="s">
        <v>133</v>
      </c>
    </row>
    <row r="3837" spans="1:11" x14ac:dyDescent="0.2">
      <c r="C3837" s="1">
        <f>C3835-C3836</f>
        <v>0</v>
      </c>
      <c r="D3837" s="1" t="s">
        <v>194</v>
      </c>
      <c r="E3837" s="1">
        <v>-20012965.510000002</v>
      </c>
      <c r="F3837" s="1" t="s">
        <v>196</v>
      </c>
    </row>
    <row r="3838" spans="1:11" x14ac:dyDescent="0.2">
      <c r="E3838" s="1">
        <v>-473937.5</v>
      </c>
      <c r="F3838" s="1" t="s">
        <v>192</v>
      </c>
    </row>
    <row r="3839" spans="1:11" x14ac:dyDescent="0.2">
      <c r="C3839" s="1">
        <f>+C3837-E3827</f>
        <v>0</v>
      </c>
      <c r="E3839" s="1">
        <f>SUM(E3833:E3838)</f>
        <v>631408970.53999996</v>
      </c>
      <c r="G3839" s="1">
        <v>0</v>
      </c>
    </row>
    <row r="3840" spans="1:11" x14ac:dyDescent="0.2">
      <c r="E3840" s="66">
        <f>765773506.08+688169732.39-822534267.93</f>
        <v>631408970.54000008</v>
      </c>
      <c r="F3840" s="1" t="s">
        <v>161</v>
      </c>
    </row>
    <row r="3841" spans="1:11" x14ac:dyDescent="0.2">
      <c r="E3841" s="1">
        <f>E3839-E3840</f>
        <v>0</v>
      </c>
      <c r="F3841" s="1" t="s">
        <v>6</v>
      </c>
    </row>
    <row r="3842" spans="1:11" x14ac:dyDescent="0.2">
      <c r="E3842" s="1">
        <v>0</v>
      </c>
      <c r="F3842" s="1" t="s">
        <v>195</v>
      </c>
    </row>
    <row r="3843" spans="1:11" x14ac:dyDescent="0.2">
      <c r="E3843" s="1">
        <f>+E3841-E3842</f>
        <v>0</v>
      </c>
      <c r="F3843" s="1" t="s">
        <v>6</v>
      </c>
    </row>
    <row r="3845" spans="1:11" s="20" customFormat="1" x14ac:dyDescent="0.2">
      <c r="A3845" s="21"/>
      <c r="B3845" s="63">
        <v>41525</v>
      </c>
      <c r="C3845" s="21" t="s">
        <v>4</v>
      </c>
      <c r="D3845" s="21" t="s">
        <v>5</v>
      </c>
      <c r="E3845" s="21" t="s">
        <v>6</v>
      </c>
      <c r="F3845" s="21"/>
      <c r="G3845" s="21"/>
      <c r="H3845" s="103"/>
      <c r="I3845" s="64"/>
      <c r="J3845" s="21"/>
      <c r="K3845" s="21"/>
    </row>
    <row r="3846" spans="1:11" x14ac:dyDescent="0.2">
      <c r="B3846" s="1" t="s">
        <v>0</v>
      </c>
      <c r="C3846" s="1">
        <v>2703515128.5300002</v>
      </c>
      <c r="D3846" s="1">
        <v>2703515128.5300002</v>
      </c>
      <c r="E3846" s="1">
        <f>C3846-D3846</f>
        <v>0</v>
      </c>
    </row>
    <row r="3847" spans="1:11" x14ac:dyDescent="0.2">
      <c r="B3847" s="1" t="s">
        <v>1</v>
      </c>
      <c r="C3847" s="1">
        <v>402969874.81999999</v>
      </c>
      <c r="D3847" s="1">
        <v>411704615.49000001</v>
      </c>
      <c r="E3847" s="1">
        <f>C3847-D3847</f>
        <v>-8734740.6700000167</v>
      </c>
    </row>
    <row r="3848" spans="1:11" x14ac:dyDescent="0.2">
      <c r="B3848" s="1" t="s">
        <v>2</v>
      </c>
      <c r="C3848" s="1">
        <v>2199787253.1599998</v>
      </c>
      <c r="D3848" s="1">
        <v>2199787253.1599998</v>
      </c>
      <c r="E3848" s="1">
        <f>C3848-D3848</f>
        <v>0</v>
      </c>
      <c r="G3848" s="1">
        <f>+$E$3731-E3847</f>
        <v>-3424085.9499999881</v>
      </c>
    </row>
    <row r="3849" spans="1:11" x14ac:dyDescent="0.2">
      <c r="B3849" s="1" t="s">
        <v>3</v>
      </c>
      <c r="C3849" s="1">
        <v>7721.2</v>
      </c>
      <c r="D3849" s="1">
        <v>7721.2</v>
      </c>
      <c r="E3849" s="1">
        <f>C3849-D3849</f>
        <v>0</v>
      </c>
      <c r="G3849" s="21">
        <f>+G3848+E3846</f>
        <v>-3424085.9499999881</v>
      </c>
    </row>
    <row r="3851" spans="1:11" x14ac:dyDescent="0.2">
      <c r="B3851" s="1" t="s">
        <v>152</v>
      </c>
      <c r="C3851" s="1">
        <f>C3846</f>
        <v>2703515128.5300002</v>
      </c>
      <c r="G3851" s="1">
        <f>+G3772-G3848</f>
        <v>1530726.8700000048</v>
      </c>
    </row>
    <row r="3852" spans="1:11" x14ac:dyDescent="0.2">
      <c r="B3852" s="1" t="s">
        <v>153</v>
      </c>
      <c r="C3852" s="1">
        <v>7061695548.7299995</v>
      </c>
      <c r="E3852" s="1">
        <f>C3846</f>
        <v>2703515128.5300002</v>
      </c>
      <c r="F3852" s="1" t="s">
        <v>0</v>
      </c>
    </row>
    <row r="3853" spans="1:11" x14ac:dyDescent="0.2">
      <c r="B3853" s="1" t="s">
        <v>198</v>
      </c>
      <c r="C3853" s="1">
        <v>33439648.850000001</v>
      </c>
    </row>
    <row r="3854" spans="1:11" x14ac:dyDescent="0.2">
      <c r="B3854" s="1" t="s">
        <v>154</v>
      </c>
      <c r="C3854" s="1">
        <f>SUM(C3851:C3853)</f>
        <v>9798650326.1100006</v>
      </c>
      <c r="E3854" s="1">
        <v>-6.6</v>
      </c>
      <c r="F3854" s="1" t="s">
        <v>170</v>
      </c>
    </row>
    <row r="3855" spans="1:11" x14ac:dyDescent="0.2">
      <c r="B3855" s="1" t="s">
        <v>155</v>
      </c>
      <c r="C3855" s="1">
        <v>9798650326.1100006</v>
      </c>
      <c r="E3855" s="1">
        <v>-34742363.770000003</v>
      </c>
      <c r="F3855" s="1" t="s">
        <v>133</v>
      </c>
    </row>
    <row r="3856" spans="1:11" x14ac:dyDescent="0.2">
      <c r="C3856" s="1">
        <f>C3854-C3855</f>
        <v>0</v>
      </c>
      <c r="D3856" s="1" t="s">
        <v>194</v>
      </c>
      <c r="E3856" s="1">
        <v>-19856322.559999999</v>
      </c>
      <c r="F3856" s="1" t="s">
        <v>196</v>
      </c>
    </row>
    <row r="3857" spans="1:11" x14ac:dyDescent="0.2">
      <c r="E3857" s="1">
        <v>0</v>
      </c>
      <c r="F3857" s="1" t="s">
        <v>192</v>
      </c>
    </row>
    <row r="3858" spans="1:11" x14ac:dyDescent="0.2">
      <c r="C3858" s="1">
        <f>+C3856-E3846</f>
        <v>0</v>
      </c>
      <c r="E3858" s="1">
        <f>SUM(E3852:E3857)</f>
        <v>2648916435.6000004</v>
      </c>
      <c r="G3858" s="1">
        <v>0</v>
      </c>
    </row>
    <row r="3859" spans="1:11" x14ac:dyDescent="0.2">
      <c r="E3859" s="66">
        <v>2648916435.5999999</v>
      </c>
      <c r="F3859" s="1" t="s">
        <v>161</v>
      </c>
    </row>
    <row r="3860" spans="1:11" x14ac:dyDescent="0.2">
      <c r="E3860" s="1">
        <f>E3858-E3859</f>
        <v>0</v>
      </c>
      <c r="F3860" s="1" t="s">
        <v>6</v>
      </c>
    </row>
    <row r="3861" spans="1:11" x14ac:dyDescent="0.2">
      <c r="E3861" s="1">
        <v>0</v>
      </c>
      <c r="F3861" s="1" t="s">
        <v>195</v>
      </c>
    </row>
    <row r="3862" spans="1:11" x14ac:dyDescent="0.2">
      <c r="E3862" s="1">
        <f>+E3860-E3861</f>
        <v>0</v>
      </c>
      <c r="F3862" s="1" t="s">
        <v>6</v>
      </c>
    </row>
    <row r="3863" spans="1:11" s="20" customFormat="1" x14ac:dyDescent="0.2">
      <c r="A3863" s="21"/>
      <c r="B3863" s="63">
        <v>41373</v>
      </c>
      <c r="C3863" s="21" t="s">
        <v>4</v>
      </c>
      <c r="D3863" s="21" t="s">
        <v>5</v>
      </c>
      <c r="E3863" s="21" t="s">
        <v>6</v>
      </c>
      <c r="F3863" s="21"/>
      <c r="G3863" s="21"/>
      <c r="H3863" s="103"/>
      <c r="I3863" s="64"/>
      <c r="J3863" s="21"/>
      <c r="K3863" s="21"/>
    </row>
    <row r="3864" spans="1:11" x14ac:dyDescent="0.2">
      <c r="B3864" s="1" t="s">
        <v>0</v>
      </c>
      <c r="C3864" s="1">
        <v>2703795939.96</v>
      </c>
      <c r="D3864" s="1">
        <v>2703757974.3400002</v>
      </c>
      <c r="E3864" s="1">
        <f>C3864-D3864</f>
        <v>37965.619999885559</v>
      </c>
    </row>
    <row r="3865" spans="1:11" x14ac:dyDescent="0.2">
      <c r="B3865" s="1" t="s">
        <v>1</v>
      </c>
      <c r="C3865" s="1">
        <v>394487158.94</v>
      </c>
      <c r="D3865" s="1">
        <v>403183933.99000001</v>
      </c>
      <c r="E3865" s="1">
        <f>C3865-D3865</f>
        <v>-8696775.0500000119</v>
      </c>
    </row>
    <row r="3866" spans="1:11" x14ac:dyDescent="0.2">
      <c r="B3866" s="1" t="s">
        <v>2</v>
      </c>
      <c r="C3866" s="1">
        <v>2214757762.9000001</v>
      </c>
      <c r="D3866" s="1">
        <v>2214757762.9000001</v>
      </c>
      <c r="E3866" s="1">
        <f>C3866-D3866</f>
        <v>0</v>
      </c>
      <c r="G3866" s="1">
        <f>+$E$3731-E3865</f>
        <v>-3462051.5699999928</v>
      </c>
    </row>
    <row r="3867" spans="1:11" x14ac:dyDescent="0.2">
      <c r="B3867" s="1" t="s">
        <v>3</v>
      </c>
      <c r="C3867" s="1">
        <v>1444388.58</v>
      </c>
      <c r="D3867" s="1">
        <v>1444388.58</v>
      </c>
      <c r="E3867" s="1">
        <f>C3867-D3867</f>
        <v>0</v>
      </c>
      <c r="G3867" s="21">
        <f>+G3866+E3864</f>
        <v>-3424085.9500001073</v>
      </c>
    </row>
    <row r="3869" spans="1:11" x14ac:dyDescent="0.2">
      <c r="B3869" s="1" t="s">
        <v>152</v>
      </c>
      <c r="C3869" s="1">
        <f>C3864</f>
        <v>2703795939.96</v>
      </c>
      <c r="G3869" s="1">
        <f>+G3790-G3866</f>
        <v>3462051.5699999928</v>
      </c>
    </row>
    <row r="3870" spans="1:11" x14ac:dyDescent="0.2">
      <c r="B3870" s="1" t="s">
        <v>153</v>
      </c>
      <c r="C3870" s="1">
        <v>7062500347.3599997</v>
      </c>
      <c r="E3870" s="1">
        <f>C3864</f>
        <v>2703795939.96</v>
      </c>
      <c r="F3870" s="1" t="s">
        <v>0</v>
      </c>
    </row>
    <row r="3871" spans="1:11" x14ac:dyDescent="0.2">
      <c r="B3871" s="1" t="s">
        <v>198</v>
      </c>
      <c r="C3871" s="1">
        <v>33439648.850000001</v>
      </c>
    </row>
    <row r="3872" spans="1:11" x14ac:dyDescent="0.2">
      <c r="B3872" s="1" t="s">
        <v>154</v>
      </c>
      <c r="C3872" s="1">
        <f>SUM(C3869:C3871)</f>
        <v>9799735936.1700001</v>
      </c>
      <c r="E3872" s="1">
        <v>-6.6</v>
      </c>
      <c r="F3872" s="1" t="s">
        <v>170</v>
      </c>
    </row>
    <row r="3873" spans="1:11" x14ac:dyDescent="0.2">
      <c r="B3873" s="1" t="s">
        <v>155</v>
      </c>
      <c r="C3873" s="1">
        <v>9799735936.1700001</v>
      </c>
      <c r="E3873" s="1">
        <v>-34742363.770000003</v>
      </c>
      <c r="F3873" s="1" t="s">
        <v>133</v>
      </c>
    </row>
    <row r="3874" spans="1:11" x14ac:dyDescent="0.2">
      <c r="C3874" s="1">
        <f>C3872-C3873</f>
        <v>0</v>
      </c>
      <c r="D3874" s="1" t="s">
        <v>194</v>
      </c>
      <c r="E3874" s="1">
        <v>-19856322.559999999</v>
      </c>
      <c r="F3874" s="1" t="s">
        <v>196</v>
      </c>
    </row>
    <row r="3875" spans="1:11" x14ac:dyDescent="0.2">
      <c r="E3875" s="1">
        <v>0</v>
      </c>
      <c r="F3875" s="1" t="s">
        <v>192</v>
      </c>
    </row>
    <row r="3876" spans="1:11" x14ac:dyDescent="0.2">
      <c r="C3876" s="1">
        <f>+C3874-E3864</f>
        <v>-37965.619999885559</v>
      </c>
      <c r="E3876" s="1">
        <f>SUM(E3870:E3875)</f>
        <v>2649197247.0300002</v>
      </c>
      <c r="G3876" s="1">
        <v>0</v>
      </c>
    </row>
    <row r="3877" spans="1:11" x14ac:dyDescent="0.2">
      <c r="E3877" s="66">
        <v>2649197247.0300002</v>
      </c>
      <c r="F3877" s="1" t="s">
        <v>161</v>
      </c>
    </row>
    <row r="3878" spans="1:11" x14ac:dyDescent="0.2">
      <c r="E3878" s="1">
        <f>E3876-E3877</f>
        <v>0</v>
      </c>
      <c r="F3878" s="1" t="s">
        <v>6</v>
      </c>
    </row>
    <row r="3879" spans="1:11" x14ac:dyDescent="0.2">
      <c r="E3879" s="1">
        <v>0</v>
      </c>
      <c r="F3879" s="1" t="s">
        <v>195</v>
      </c>
    </row>
    <row r="3880" spans="1:11" x14ac:dyDescent="0.2">
      <c r="C3880" s="1">
        <f>+C3874/2</f>
        <v>0</v>
      </c>
      <c r="E3880" s="1">
        <f>+E3878-E3879</f>
        <v>0</v>
      </c>
      <c r="F3880" s="1" t="s">
        <v>6</v>
      </c>
    </row>
    <row r="3882" spans="1:11" s="20" customFormat="1" x14ac:dyDescent="0.2">
      <c r="A3882" s="21"/>
      <c r="B3882" s="63">
        <v>41380</v>
      </c>
      <c r="C3882" s="21" t="s">
        <v>4</v>
      </c>
      <c r="D3882" s="21" t="s">
        <v>5</v>
      </c>
      <c r="E3882" s="21" t="s">
        <v>6</v>
      </c>
      <c r="F3882" s="21"/>
      <c r="G3882" s="21"/>
      <c r="H3882" s="103"/>
      <c r="I3882" s="64"/>
      <c r="J3882" s="21"/>
      <c r="K3882" s="21"/>
    </row>
    <row r="3883" spans="1:11" x14ac:dyDescent="0.2">
      <c r="B3883" s="1" t="s">
        <v>0</v>
      </c>
      <c r="C3883" s="1">
        <v>532188813.22000003</v>
      </c>
      <c r="D3883" s="1">
        <v>532188813.22000003</v>
      </c>
      <c r="E3883" s="1">
        <f>C3883-D3883</f>
        <v>0</v>
      </c>
    </row>
    <row r="3884" spans="1:11" x14ac:dyDescent="0.2">
      <c r="B3884" s="1" t="s">
        <v>1</v>
      </c>
      <c r="C3884" s="1">
        <v>393943706.63999999</v>
      </c>
      <c r="D3884" s="1">
        <v>402721758.45999998</v>
      </c>
      <c r="E3884" s="1">
        <f>C3884-D3884</f>
        <v>-8778051.8199999928</v>
      </c>
    </row>
    <row r="3885" spans="1:11" x14ac:dyDescent="0.2">
      <c r="B3885" s="1" t="s">
        <v>2</v>
      </c>
      <c r="C3885" s="1">
        <v>54499098.780000001</v>
      </c>
      <c r="D3885" s="1">
        <v>54499098.780000001</v>
      </c>
      <c r="E3885" s="1">
        <f>C3885-D3885</f>
        <v>0</v>
      </c>
      <c r="G3885" s="1">
        <f>+$E$3731-E3884</f>
        <v>-3380774.8000000119</v>
      </c>
    </row>
    <row r="3886" spans="1:11" x14ac:dyDescent="0.2">
      <c r="B3886" s="1" t="s">
        <v>3</v>
      </c>
      <c r="C3886" s="1">
        <v>4699985.97</v>
      </c>
      <c r="D3886" s="1">
        <v>4699985.97</v>
      </c>
      <c r="E3886" s="1">
        <f>C3886-D3886</f>
        <v>0</v>
      </c>
      <c r="G3886" s="21">
        <f>+G3885+E3883</f>
        <v>-3380774.8000000119</v>
      </c>
    </row>
    <row r="3888" spans="1:11" x14ac:dyDescent="0.2">
      <c r="B3888" s="1" t="s">
        <v>152</v>
      </c>
      <c r="C3888" s="1">
        <f>C3883</f>
        <v>532188813.22000003</v>
      </c>
      <c r="G3888" s="1">
        <f>+G3809-G3885</f>
        <v>3380774.8000000119</v>
      </c>
    </row>
    <row r="3889" spans="1:11" x14ac:dyDescent="0.2">
      <c r="B3889" s="1" t="s">
        <v>153</v>
      </c>
      <c r="C3889" s="1">
        <v>7062669525.8999996</v>
      </c>
      <c r="E3889" s="1">
        <f>C3883</f>
        <v>532188813.22000003</v>
      </c>
      <c r="F3889" s="1" t="s">
        <v>0</v>
      </c>
    </row>
    <row r="3890" spans="1:11" x14ac:dyDescent="0.2">
      <c r="B3890" s="1" t="s">
        <v>198</v>
      </c>
      <c r="C3890" s="1">
        <v>33439648.850000001</v>
      </c>
    </row>
    <row r="3891" spans="1:11" x14ac:dyDescent="0.2">
      <c r="B3891" s="1" t="s">
        <v>154</v>
      </c>
      <c r="C3891" s="1">
        <f>SUM(C3888:C3890)</f>
        <v>7628297987.9700003</v>
      </c>
      <c r="E3891" s="1">
        <v>-6.6</v>
      </c>
      <c r="F3891" s="1" t="s">
        <v>170</v>
      </c>
    </row>
    <row r="3892" spans="1:11" x14ac:dyDescent="0.2">
      <c r="B3892" s="1" t="s">
        <v>155</v>
      </c>
      <c r="C3892" s="1">
        <v>7641174598.3900003</v>
      </c>
      <c r="E3892" s="1">
        <v>-6607927.8499999996</v>
      </c>
      <c r="F3892" s="1" t="s">
        <v>133</v>
      </c>
    </row>
    <row r="3893" spans="1:11" x14ac:dyDescent="0.2">
      <c r="C3893" s="1">
        <f>C3891-C3892</f>
        <v>-12876610.420000076</v>
      </c>
      <c r="D3893" s="1" t="s">
        <v>194</v>
      </c>
      <c r="E3893" s="1">
        <v>-19708712.420000002</v>
      </c>
      <c r="F3893" s="1" t="s">
        <v>196</v>
      </c>
    </row>
    <row r="3894" spans="1:11" x14ac:dyDescent="0.2">
      <c r="E3894" s="1">
        <v>0</v>
      </c>
      <c r="F3894" s="1" t="s">
        <v>192</v>
      </c>
    </row>
    <row r="3895" spans="1:11" x14ac:dyDescent="0.2">
      <c r="C3895" s="1">
        <f>+C3893-E3883</f>
        <v>-12876610.420000076</v>
      </c>
      <c r="E3895" s="1">
        <f>SUM(E3889:E3894)</f>
        <v>505872166.34999996</v>
      </c>
      <c r="G3895" s="1">
        <v>0</v>
      </c>
    </row>
    <row r="3896" spans="1:11" x14ac:dyDescent="0.2">
      <c r="E3896" s="66">
        <v>523731935.69</v>
      </c>
      <c r="F3896" s="1" t="s">
        <v>161</v>
      </c>
    </row>
    <row r="3897" spans="1:11" x14ac:dyDescent="0.2">
      <c r="E3897" s="1">
        <f>E3895-E3896</f>
        <v>-17859769.340000033</v>
      </c>
      <c r="F3897" s="1" t="s">
        <v>6</v>
      </c>
    </row>
    <row r="3898" spans="1:11" x14ac:dyDescent="0.2">
      <c r="E3898" s="1">
        <v>0</v>
      </c>
      <c r="F3898" s="1" t="s">
        <v>195</v>
      </c>
    </row>
    <row r="3899" spans="1:11" x14ac:dyDescent="0.2">
      <c r="C3899" s="1">
        <f>+C3893/2</f>
        <v>-6438305.2100000381</v>
      </c>
      <c r="E3899" s="1">
        <f>+E3897-E3898</f>
        <v>-17859769.340000033</v>
      </c>
      <c r="F3899" s="1" t="s">
        <v>6</v>
      </c>
    </row>
    <row r="3900" spans="1:11" s="20" customFormat="1" x14ac:dyDescent="0.2">
      <c r="A3900" s="21"/>
      <c r="B3900" s="63">
        <v>41386</v>
      </c>
      <c r="C3900" s="21" t="s">
        <v>4</v>
      </c>
      <c r="D3900" s="21" t="s">
        <v>5</v>
      </c>
      <c r="E3900" s="21" t="s">
        <v>6</v>
      </c>
      <c r="F3900" s="21"/>
      <c r="G3900" s="21"/>
      <c r="H3900" s="103"/>
      <c r="I3900" s="64"/>
      <c r="J3900" s="21"/>
      <c r="K3900" s="21"/>
    </row>
    <row r="3901" spans="1:11" x14ac:dyDescent="0.2">
      <c r="B3901" s="1" t="s">
        <v>0</v>
      </c>
      <c r="C3901" s="1">
        <v>550048582.55999994</v>
      </c>
      <c r="D3901" s="1">
        <v>550048582.55999994</v>
      </c>
      <c r="E3901" s="1">
        <f>C3901-D3901</f>
        <v>0</v>
      </c>
    </row>
    <row r="3902" spans="1:11" x14ac:dyDescent="0.2">
      <c r="B3902" s="1" t="s">
        <v>1</v>
      </c>
      <c r="C3902" s="1">
        <v>394134627.93000001</v>
      </c>
      <c r="D3902" s="1">
        <v>402721758.45999998</v>
      </c>
      <c r="E3902" s="1">
        <f>C3902-D3902</f>
        <v>-8587130.5299999714</v>
      </c>
    </row>
    <row r="3903" spans="1:11" x14ac:dyDescent="0.2">
      <c r="B3903" s="1" t="s">
        <v>2</v>
      </c>
      <c r="C3903" s="1">
        <v>56218616.609999999</v>
      </c>
      <c r="D3903" s="1">
        <v>56218616.609999999</v>
      </c>
      <c r="E3903" s="1">
        <f>C3903-D3903</f>
        <v>0</v>
      </c>
      <c r="G3903" s="1">
        <f>+$E$3731-E3902</f>
        <v>-3571696.0900000334</v>
      </c>
    </row>
    <row r="3904" spans="1:11" x14ac:dyDescent="0.2">
      <c r="B3904" s="1" t="s">
        <v>3</v>
      </c>
      <c r="C3904" s="1">
        <v>6180180.9800000004</v>
      </c>
      <c r="D3904" s="1">
        <v>6180180.9800000004</v>
      </c>
      <c r="E3904" s="1">
        <f>C3904-D3904</f>
        <v>0</v>
      </c>
      <c r="G3904" s="21">
        <f>+G3903+E3901</f>
        <v>-3571696.0900000334</v>
      </c>
    </row>
    <row r="3906" spans="1:11" x14ac:dyDescent="0.2">
      <c r="B3906" s="1" t="s">
        <v>152</v>
      </c>
      <c r="C3906" s="1">
        <f>C3901</f>
        <v>550048582.55999994</v>
      </c>
      <c r="G3906" s="1">
        <f>+G3827-G3903</f>
        <v>3571696.0900000334</v>
      </c>
    </row>
    <row r="3907" spans="1:11" x14ac:dyDescent="0.2">
      <c r="B3907" s="1" t="s">
        <v>153</v>
      </c>
      <c r="C3907" s="1">
        <v>7062669525.8999996</v>
      </c>
      <c r="E3907" s="1">
        <f>C3901</f>
        <v>550048582.55999994</v>
      </c>
      <c r="F3907" s="1" t="s">
        <v>0</v>
      </c>
    </row>
    <row r="3908" spans="1:11" x14ac:dyDescent="0.2">
      <c r="B3908" s="1" t="s">
        <v>198</v>
      </c>
      <c r="C3908" s="1">
        <v>33439648.850000001</v>
      </c>
    </row>
    <row r="3909" spans="1:11" x14ac:dyDescent="0.2">
      <c r="B3909" s="1" t="s">
        <v>154</v>
      </c>
      <c r="C3909" s="1">
        <f>SUM(C3906:C3908)</f>
        <v>7646157757.3099995</v>
      </c>
      <c r="E3909" s="1">
        <v>-6.6</v>
      </c>
      <c r="F3909" s="1" t="s">
        <v>170</v>
      </c>
    </row>
    <row r="3910" spans="1:11" x14ac:dyDescent="0.2">
      <c r="B3910" s="1" t="s">
        <v>155</v>
      </c>
      <c r="C3910" s="1">
        <v>7646157757.3100004</v>
      </c>
      <c r="E3910" s="1">
        <v>-6607927.8499999996</v>
      </c>
      <c r="F3910" s="1" t="s">
        <v>133</v>
      </c>
    </row>
    <row r="3911" spans="1:11" x14ac:dyDescent="0.2">
      <c r="C3911" s="1">
        <f>C3909-C3910</f>
        <v>0</v>
      </c>
      <c r="D3911" s="1" t="s">
        <v>194</v>
      </c>
      <c r="E3911" s="1">
        <v>-19708712.420000002</v>
      </c>
      <c r="F3911" s="1" t="s">
        <v>196</v>
      </c>
    </row>
    <row r="3912" spans="1:11" x14ac:dyDescent="0.2">
      <c r="E3912" s="1">
        <v>0</v>
      </c>
      <c r="F3912" s="1" t="s">
        <v>192</v>
      </c>
    </row>
    <row r="3913" spans="1:11" x14ac:dyDescent="0.2">
      <c r="C3913" s="1">
        <f>+C3911-E3901</f>
        <v>0</v>
      </c>
      <c r="E3913" s="1">
        <f>SUM(E3907:E3912)</f>
        <v>523731935.68999988</v>
      </c>
      <c r="G3913" s="1">
        <v>0</v>
      </c>
    </row>
    <row r="3914" spans="1:11" x14ac:dyDescent="0.2">
      <c r="E3914" s="66">
        <v>523731935.69</v>
      </c>
      <c r="F3914" s="1" t="s">
        <v>161</v>
      </c>
    </row>
    <row r="3915" spans="1:11" x14ac:dyDescent="0.2">
      <c r="E3915" s="1">
        <f>E3913-E3914</f>
        <v>0</v>
      </c>
      <c r="F3915" s="1" t="s">
        <v>6</v>
      </c>
    </row>
    <row r="3916" spans="1:11" x14ac:dyDescent="0.2">
      <c r="E3916" s="1">
        <v>0</v>
      </c>
      <c r="F3916" s="1" t="s">
        <v>195</v>
      </c>
    </row>
    <row r="3917" spans="1:11" x14ac:dyDescent="0.2">
      <c r="C3917" s="1">
        <f>+C3911/2</f>
        <v>0</v>
      </c>
      <c r="E3917" s="1">
        <f>+E3915-E3916</f>
        <v>0</v>
      </c>
      <c r="F3917" s="1" t="s">
        <v>6</v>
      </c>
    </row>
    <row r="3919" spans="1:11" s="20" customFormat="1" x14ac:dyDescent="0.2">
      <c r="A3919" s="21"/>
      <c r="B3919" s="63">
        <v>41390</v>
      </c>
      <c r="C3919" s="21" t="s">
        <v>4</v>
      </c>
      <c r="D3919" s="21" t="s">
        <v>5</v>
      </c>
      <c r="E3919" s="21" t="s">
        <v>6</v>
      </c>
      <c r="F3919" s="21"/>
      <c r="G3919" s="21"/>
      <c r="H3919" s="103"/>
      <c r="I3919" s="64"/>
      <c r="J3919" s="21"/>
      <c r="K3919" s="21"/>
    </row>
    <row r="3920" spans="1:11" x14ac:dyDescent="0.2">
      <c r="B3920" s="1" t="s">
        <v>0</v>
      </c>
      <c r="C3920" s="1">
        <v>596268598.23000002</v>
      </c>
      <c r="D3920" s="1">
        <v>607077546.08000004</v>
      </c>
      <c r="E3920" s="1">
        <f>C3920-D3920</f>
        <v>-10808947.850000024</v>
      </c>
    </row>
    <row r="3921" spans="2:7" x14ac:dyDescent="0.2">
      <c r="B3921" s="1" t="s">
        <v>1</v>
      </c>
      <c r="C3921" s="1">
        <v>394780760.38</v>
      </c>
      <c r="D3921" s="1">
        <v>403367890.91000003</v>
      </c>
      <c r="E3921" s="1">
        <f>C3921-D3921</f>
        <v>-8587130.530000031</v>
      </c>
    </row>
    <row r="3922" spans="2:7" x14ac:dyDescent="0.2">
      <c r="B3922" s="1" t="s">
        <v>2</v>
      </c>
      <c r="C3922" s="1">
        <v>104851622.17</v>
      </c>
      <c r="D3922" s="1">
        <v>115660570.02</v>
      </c>
      <c r="E3922" s="1">
        <f>C3922-D3922</f>
        <v>-10808947.849999994</v>
      </c>
      <c r="G3922" s="1">
        <f>+$E$3731-E3921</f>
        <v>-3571696.0899999738</v>
      </c>
    </row>
    <row r="3923" spans="2:7" x14ac:dyDescent="0.2">
      <c r="B3923" s="1" t="s">
        <v>3</v>
      </c>
      <c r="C3923" s="1">
        <v>9073402.0199999996</v>
      </c>
      <c r="D3923" s="1">
        <v>9073402.0199999996</v>
      </c>
      <c r="E3923" s="1">
        <f>C3923-D3923</f>
        <v>0</v>
      </c>
      <c r="G3923" s="21">
        <f>+G3922+E3920</f>
        <v>-14380643.939999998</v>
      </c>
    </row>
    <row r="3925" spans="2:7" x14ac:dyDescent="0.2">
      <c r="B3925" s="1" t="s">
        <v>152</v>
      </c>
      <c r="C3925" s="1">
        <f>C3920</f>
        <v>596268598.23000002</v>
      </c>
      <c r="G3925" s="1">
        <f>+G3846-G3922</f>
        <v>3571696.0899999738</v>
      </c>
    </row>
    <row r="3926" spans="2:7" x14ac:dyDescent="0.2">
      <c r="B3926" s="1" t="s">
        <v>153</v>
      </c>
      <c r="C3926" s="1">
        <v>7068669525.8999996</v>
      </c>
      <c r="E3926" s="1">
        <f>C3920</f>
        <v>596268598.23000002</v>
      </c>
      <c r="F3926" s="1" t="s">
        <v>0</v>
      </c>
    </row>
    <row r="3927" spans="2:7" x14ac:dyDescent="0.2">
      <c r="B3927" s="1" t="s">
        <v>198</v>
      </c>
      <c r="C3927" s="1">
        <v>33439648.850000001</v>
      </c>
    </row>
    <row r="3928" spans="2:7" x14ac:dyDescent="0.2">
      <c r="B3928" s="1" t="s">
        <v>154</v>
      </c>
      <c r="C3928" s="1">
        <f>SUM(C3925:C3927)</f>
        <v>7698377772.9799995</v>
      </c>
      <c r="E3928" s="1">
        <v>-6.6</v>
      </c>
      <c r="F3928" s="1" t="s">
        <v>170</v>
      </c>
    </row>
    <row r="3929" spans="2:7" x14ac:dyDescent="0.2">
      <c r="B3929" s="1" t="s">
        <v>155</v>
      </c>
      <c r="C3929" s="1">
        <v>7688953270.4899998</v>
      </c>
      <c r="E3929" s="1">
        <v>-30363016.690000001</v>
      </c>
      <c r="F3929" s="1" t="s">
        <v>133</v>
      </c>
    </row>
    <row r="3930" spans="2:7" x14ac:dyDescent="0.2">
      <c r="C3930" s="1">
        <f>C3928-C3929</f>
        <v>9424502.4899997711</v>
      </c>
      <c r="D3930" s="1" t="s">
        <v>194</v>
      </c>
      <c r="E3930" s="1">
        <v>-19708712.420000002</v>
      </c>
      <c r="F3930" s="1" t="s">
        <v>196</v>
      </c>
    </row>
    <row r="3931" spans="2:7" x14ac:dyDescent="0.2">
      <c r="E3931" s="1">
        <v>0</v>
      </c>
      <c r="F3931" s="1" t="s">
        <v>192</v>
      </c>
    </row>
    <row r="3932" spans="2:7" x14ac:dyDescent="0.2">
      <c r="C3932" s="1">
        <f>+C3930-E3920</f>
        <v>20233450.339999795</v>
      </c>
      <c r="E3932" s="1">
        <f>SUM(E3926:E3931)</f>
        <v>546196862.51999998</v>
      </c>
      <c r="G3932" s="1">
        <v>0</v>
      </c>
    </row>
    <row r="3933" spans="2:7" x14ac:dyDescent="0.2">
      <c r="E3933" s="66">
        <v>0</v>
      </c>
      <c r="F3933" s="1" t="s">
        <v>161</v>
      </c>
    </row>
    <row r="3934" spans="2:7" x14ac:dyDescent="0.2">
      <c r="E3934" s="1">
        <f>E3932-E3933</f>
        <v>546196862.51999998</v>
      </c>
      <c r="F3934" s="1" t="s">
        <v>6</v>
      </c>
    </row>
    <row r="3935" spans="2:7" x14ac:dyDescent="0.2">
      <c r="E3935" s="1">
        <v>0</v>
      </c>
      <c r="F3935" s="1" t="s">
        <v>195</v>
      </c>
    </row>
    <row r="3936" spans="2:7" x14ac:dyDescent="0.2">
      <c r="C3936" s="1">
        <f>+C3930/2</f>
        <v>4712251.2449998856</v>
      </c>
      <c r="E3936" s="1">
        <f>+E3934-E3935</f>
        <v>546196862.51999998</v>
      </c>
      <c r="F3936" s="1" t="s">
        <v>6</v>
      </c>
    </row>
    <row r="3938" spans="1:11" s="20" customFormat="1" x14ac:dyDescent="0.2">
      <c r="A3938" s="21"/>
      <c r="B3938" s="63">
        <v>41394</v>
      </c>
      <c r="C3938" s="21" t="s">
        <v>4</v>
      </c>
      <c r="D3938" s="21" t="s">
        <v>5</v>
      </c>
      <c r="E3938" s="21" t="s">
        <v>6</v>
      </c>
      <c r="F3938" s="21"/>
      <c r="G3938" s="21"/>
      <c r="H3938" s="103"/>
      <c r="I3938" s="64"/>
      <c r="J3938" s="21"/>
      <c r="K3938" s="21"/>
    </row>
    <row r="3939" spans="1:11" x14ac:dyDescent="0.2">
      <c r="B3939" s="1" t="s">
        <v>0</v>
      </c>
      <c r="C3939" s="1">
        <v>602351965.61000001</v>
      </c>
      <c r="D3939" s="1">
        <v>602351965.61000001</v>
      </c>
      <c r="E3939" s="1">
        <f>C3939-D3939</f>
        <v>0</v>
      </c>
    </row>
    <row r="3940" spans="1:11" x14ac:dyDescent="0.2">
      <c r="B3940" s="1" t="s">
        <v>1</v>
      </c>
      <c r="C3940" s="1">
        <v>394922998.20999998</v>
      </c>
      <c r="D3940" s="1">
        <v>403510128.74000001</v>
      </c>
      <c r="E3940" s="1">
        <f>C3940-D3940</f>
        <v>-8587130.530000031</v>
      </c>
    </row>
    <row r="3941" spans="1:11" x14ac:dyDescent="0.2">
      <c r="B3941" s="1" t="s">
        <v>2</v>
      </c>
      <c r="C3941" s="1">
        <v>75830037.900000006</v>
      </c>
      <c r="D3941" s="1">
        <v>75830037.900000006</v>
      </c>
      <c r="E3941" s="1">
        <f>C3941-D3941</f>
        <v>0</v>
      </c>
    </row>
    <row r="3942" spans="1:11" x14ac:dyDescent="0.2">
      <c r="B3942" s="1" t="s">
        <v>3</v>
      </c>
      <c r="C3942" s="1">
        <v>9872377.7699999996</v>
      </c>
      <c r="D3942" s="1">
        <v>9872377.7699999996</v>
      </c>
      <c r="E3942" s="1">
        <f>C3942-D3942</f>
        <v>0</v>
      </c>
      <c r="G3942" s="21"/>
    </row>
    <row r="3944" spans="1:11" x14ac:dyDescent="0.2">
      <c r="B3944" s="1" t="s">
        <v>152</v>
      </c>
      <c r="C3944" s="1">
        <f>C3939</f>
        <v>602351965.61000001</v>
      </c>
    </row>
    <row r="3945" spans="1:11" x14ac:dyDescent="0.2">
      <c r="B3945" s="1" t="s">
        <v>153</v>
      </c>
      <c r="C3945" s="1">
        <v>7068669525.8999996</v>
      </c>
      <c r="E3945" s="1">
        <f>C3939</f>
        <v>602351965.61000001</v>
      </c>
      <c r="F3945" s="1" t="s">
        <v>0</v>
      </c>
    </row>
    <row r="3946" spans="1:11" x14ac:dyDescent="0.2">
      <c r="B3946" s="1" t="s">
        <v>198</v>
      </c>
      <c r="C3946" s="1">
        <v>33439648.850000001</v>
      </c>
    </row>
    <row r="3947" spans="1:11" x14ac:dyDescent="0.2">
      <c r="B3947" s="1" t="s">
        <v>154</v>
      </c>
      <c r="C3947" s="1">
        <f>SUM(C3944:C3946)</f>
        <v>7704461140.3599997</v>
      </c>
      <c r="E3947" s="1">
        <v>-6.6</v>
      </c>
      <c r="F3947" s="1" t="s">
        <v>170</v>
      </c>
    </row>
    <row r="3948" spans="1:11" x14ac:dyDescent="0.2">
      <c r="B3948" s="1" t="s">
        <v>155</v>
      </c>
      <c r="C3948" s="1">
        <v>7704461140.3599997</v>
      </c>
      <c r="E3948" s="1">
        <v>-30363016.690000001</v>
      </c>
      <c r="F3948" s="1" t="s">
        <v>133</v>
      </c>
    </row>
    <row r="3949" spans="1:11" x14ac:dyDescent="0.2">
      <c r="C3949" s="1">
        <f>C3947-C3948</f>
        <v>0</v>
      </c>
      <c r="D3949" s="1" t="s">
        <v>194</v>
      </c>
      <c r="E3949" s="1">
        <v>-19708712.420000002</v>
      </c>
      <c r="F3949" s="1" t="s">
        <v>196</v>
      </c>
    </row>
    <row r="3950" spans="1:11" x14ac:dyDescent="0.2">
      <c r="E3950" s="1">
        <v>0</v>
      </c>
      <c r="F3950" s="1" t="s">
        <v>192</v>
      </c>
    </row>
    <row r="3951" spans="1:11" x14ac:dyDescent="0.2">
      <c r="C3951" s="1">
        <f>+C3949-E3939</f>
        <v>0</v>
      </c>
      <c r="E3951" s="1">
        <f>SUM(E3945:E3950)</f>
        <v>552280229.89999998</v>
      </c>
      <c r="G3951" s="1">
        <v>0</v>
      </c>
    </row>
    <row r="3952" spans="1:11" x14ac:dyDescent="0.2">
      <c r="E3952" s="66">
        <v>552280229.89999998</v>
      </c>
      <c r="F3952" s="1" t="s">
        <v>161</v>
      </c>
    </row>
    <row r="3953" spans="1:11" x14ac:dyDescent="0.2">
      <c r="E3953" s="1">
        <f>E3951-E3952</f>
        <v>0</v>
      </c>
      <c r="F3953" s="1" t="s">
        <v>6</v>
      </c>
    </row>
    <row r="3954" spans="1:11" x14ac:dyDescent="0.2">
      <c r="E3954" s="1">
        <v>0</v>
      </c>
      <c r="F3954" s="1" t="s">
        <v>195</v>
      </c>
    </row>
    <row r="3955" spans="1:11" x14ac:dyDescent="0.2">
      <c r="C3955" s="1">
        <f>+C3949/2</f>
        <v>0</v>
      </c>
      <c r="E3955" s="1">
        <f>+E3953-E3954</f>
        <v>0</v>
      </c>
      <c r="F3955" s="1" t="s">
        <v>6</v>
      </c>
    </row>
    <row r="3958" spans="1:11" s="20" customFormat="1" x14ac:dyDescent="0.2">
      <c r="A3958" s="21"/>
      <c r="B3958" s="63">
        <v>41411</v>
      </c>
      <c r="C3958" s="21" t="s">
        <v>4</v>
      </c>
      <c r="D3958" s="21" t="s">
        <v>5</v>
      </c>
      <c r="E3958" s="21" t="s">
        <v>6</v>
      </c>
      <c r="F3958" s="21"/>
      <c r="G3958" s="21"/>
      <c r="H3958" s="103"/>
      <c r="I3958" s="64"/>
      <c r="J3958" s="21"/>
      <c r="K3958" s="21"/>
    </row>
    <row r="3959" spans="1:11" x14ac:dyDescent="0.2">
      <c r="B3959" s="1" t="s">
        <v>0</v>
      </c>
      <c r="C3959" s="1">
        <v>685598485.97000003</v>
      </c>
      <c r="D3959" s="1">
        <v>685598485.97000003</v>
      </c>
      <c r="E3959" s="1">
        <f>C3959-D3959</f>
        <v>0</v>
      </c>
    </row>
    <row r="3960" spans="1:11" x14ac:dyDescent="0.2">
      <c r="B3960" s="1" t="s">
        <v>1</v>
      </c>
      <c r="C3960" s="1">
        <v>407018533.44</v>
      </c>
      <c r="D3960" s="1">
        <v>415605663.97000003</v>
      </c>
      <c r="E3960" s="1">
        <f>C3960-D3960</f>
        <v>-8587130.530000031</v>
      </c>
    </row>
    <row r="3961" spans="1:11" x14ac:dyDescent="0.2">
      <c r="B3961" s="1" t="s">
        <v>2</v>
      </c>
      <c r="C3961" s="1">
        <v>59059734.75</v>
      </c>
      <c r="D3961" s="1">
        <v>59059734.75</v>
      </c>
      <c r="E3961" s="1">
        <f>C3961-D3961</f>
        <v>0</v>
      </c>
    </row>
    <row r="3962" spans="1:11" x14ac:dyDescent="0.2">
      <c r="B3962" s="1" t="s">
        <v>3</v>
      </c>
      <c r="C3962" s="1">
        <v>142953605.69</v>
      </c>
      <c r="D3962" s="1">
        <v>142953605.69</v>
      </c>
      <c r="E3962" s="1">
        <f>C3962-D3962</f>
        <v>0</v>
      </c>
      <c r="G3962" s="21"/>
    </row>
    <row r="3964" spans="1:11" x14ac:dyDescent="0.2">
      <c r="B3964" s="1" t="s">
        <v>152</v>
      </c>
      <c r="C3964" s="1">
        <f>C3959</f>
        <v>685598485.97000003</v>
      </c>
    </row>
    <row r="3965" spans="1:11" x14ac:dyDescent="0.2">
      <c r="B3965" s="1" t="s">
        <v>153</v>
      </c>
      <c r="C3965" s="1">
        <v>7072082816.4399996</v>
      </c>
      <c r="E3965" s="1">
        <f>C3959</f>
        <v>685598485.97000003</v>
      </c>
      <c r="F3965" s="1" t="s">
        <v>0</v>
      </c>
    </row>
    <row r="3966" spans="1:11" x14ac:dyDescent="0.2">
      <c r="B3966" s="1" t="s">
        <v>198</v>
      </c>
      <c r="C3966" s="1">
        <v>33671111.5</v>
      </c>
    </row>
    <row r="3967" spans="1:11" x14ac:dyDescent="0.2">
      <c r="B3967" s="1" t="s">
        <v>154</v>
      </c>
      <c r="C3967" s="1">
        <f>SUM(C3964:C3966)</f>
        <v>7791352413.9099998</v>
      </c>
      <c r="E3967" s="1">
        <v>-6.6</v>
      </c>
      <c r="F3967" s="1" t="s">
        <v>170</v>
      </c>
    </row>
    <row r="3968" spans="1:11" x14ac:dyDescent="0.2">
      <c r="B3968" s="1" t="s">
        <v>155</v>
      </c>
      <c r="C3968" s="1">
        <v>7791350830.75</v>
      </c>
      <c r="E3968" s="1">
        <v>-1912595.41</v>
      </c>
      <c r="F3968" s="1" t="s">
        <v>133</v>
      </c>
    </row>
    <row r="3969" spans="1:11" x14ac:dyDescent="0.2">
      <c r="C3969" s="1">
        <f>C3967-C3968</f>
        <v>1583.1599998474121</v>
      </c>
      <c r="D3969" s="1" t="s">
        <v>194</v>
      </c>
      <c r="E3969" s="1">
        <v>-19708712.420000002</v>
      </c>
      <c r="F3969" s="1" t="s">
        <v>196</v>
      </c>
    </row>
    <row r="3970" spans="1:11" x14ac:dyDescent="0.2">
      <c r="E3970" s="1">
        <v>-2729880</v>
      </c>
      <c r="F3970" s="1" t="s">
        <v>192</v>
      </c>
    </row>
    <row r="3971" spans="1:11" x14ac:dyDescent="0.2">
      <c r="C3971" s="1">
        <f>+C3969-E3959</f>
        <v>1583.1599998474121</v>
      </c>
      <c r="E3971" s="1">
        <f>SUM(E3965:E3970)</f>
        <v>661247291.54000008</v>
      </c>
      <c r="G3971" s="1">
        <v>0</v>
      </c>
    </row>
    <row r="3972" spans="1:11" x14ac:dyDescent="0.2">
      <c r="E3972" s="66">
        <v>661245708.38</v>
      </c>
      <c r="F3972" s="1" t="s">
        <v>161</v>
      </c>
    </row>
    <row r="3973" spans="1:11" x14ac:dyDescent="0.2">
      <c r="E3973" s="1">
        <f>E3971-E3972</f>
        <v>1583.1600000858307</v>
      </c>
      <c r="F3973" s="1" t="s">
        <v>6</v>
      </c>
    </row>
    <row r="3974" spans="1:11" x14ac:dyDescent="0.2">
      <c r="E3974" s="1">
        <v>0</v>
      </c>
      <c r="F3974" s="1" t="s">
        <v>195</v>
      </c>
    </row>
    <row r="3975" spans="1:11" x14ac:dyDescent="0.2">
      <c r="E3975" s="1">
        <f>+E3973-E3974</f>
        <v>1583.1600000858307</v>
      </c>
      <c r="F3975" s="1" t="s">
        <v>6</v>
      </c>
    </row>
    <row r="3977" spans="1:11" s="20" customFormat="1" x14ac:dyDescent="0.2">
      <c r="A3977" s="21"/>
      <c r="B3977" s="63">
        <v>41416</v>
      </c>
      <c r="C3977" s="21" t="s">
        <v>4</v>
      </c>
      <c r="D3977" s="21" t="s">
        <v>5</v>
      </c>
      <c r="E3977" s="21" t="s">
        <v>6</v>
      </c>
      <c r="F3977" s="21"/>
      <c r="G3977" s="21"/>
      <c r="H3977" s="103"/>
      <c r="I3977" s="64"/>
      <c r="J3977" s="21"/>
      <c r="K3977" s="21"/>
    </row>
    <row r="3978" spans="1:11" x14ac:dyDescent="0.2">
      <c r="B3978" s="1" t="s">
        <v>0</v>
      </c>
      <c r="C3978" s="1">
        <v>557088735.70000005</v>
      </c>
      <c r="D3978" s="1">
        <v>557088735.70000005</v>
      </c>
      <c r="E3978" s="1">
        <f>C3978-D3978</f>
        <v>0</v>
      </c>
    </row>
    <row r="3979" spans="1:11" x14ac:dyDescent="0.2">
      <c r="B3979" s="1" t="s">
        <v>1</v>
      </c>
      <c r="C3979" s="1">
        <v>406927457.17000002</v>
      </c>
      <c r="D3979" s="1">
        <v>415514587.69999999</v>
      </c>
      <c r="E3979" s="1">
        <f>C3979-D3979</f>
        <v>-8587130.5299999714</v>
      </c>
    </row>
    <row r="3980" spans="1:11" x14ac:dyDescent="0.2">
      <c r="B3980" s="1" t="s">
        <v>2</v>
      </c>
      <c r="C3980" s="1">
        <v>69955334.099999994</v>
      </c>
      <c r="D3980" s="1">
        <v>69955334.099999994</v>
      </c>
      <c r="E3980" s="1">
        <f>C3980-D3980</f>
        <v>0</v>
      </c>
    </row>
    <row r="3981" spans="1:11" x14ac:dyDescent="0.2">
      <c r="B3981" s="1" t="s">
        <v>3</v>
      </c>
      <c r="C3981" s="1">
        <v>1744095.94</v>
      </c>
      <c r="D3981" s="1">
        <v>1744095.94</v>
      </c>
      <c r="E3981" s="1">
        <f>C3981-D3981</f>
        <v>0</v>
      </c>
      <c r="G3981" s="21"/>
    </row>
    <row r="3983" spans="1:11" x14ac:dyDescent="0.2">
      <c r="B3983" s="1" t="s">
        <v>152</v>
      </c>
      <c r="C3983" s="1">
        <f>C3978</f>
        <v>557088735.70000005</v>
      </c>
    </row>
    <row r="3984" spans="1:11" x14ac:dyDescent="0.2">
      <c r="B3984" s="1" t="s">
        <v>153</v>
      </c>
      <c r="C3984" s="1">
        <v>7072082816.4399996</v>
      </c>
      <c r="E3984" s="1">
        <f>C3978</f>
        <v>557088735.70000005</v>
      </c>
      <c r="F3984" s="1" t="s">
        <v>0</v>
      </c>
    </row>
    <row r="3985" spans="1:11" x14ac:dyDescent="0.2">
      <c r="B3985" s="1" t="s">
        <v>198</v>
      </c>
      <c r="C3985" s="1">
        <v>33671111.5</v>
      </c>
    </row>
    <row r="3986" spans="1:11" x14ac:dyDescent="0.2">
      <c r="B3986" s="1" t="s">
        <v>154</v>
      </c>
      <c r="C3986" s="1">
        <f>SUM(C3983:C3985)</f>
        <v>7662842663.6399994</v>
      </c>
      <c r="E3986" s="1">
        <v>-6.6</v>
      </c>
      <c r="F3986" s="1" t="s">
        <v>170</v>
      </c>
    </row>
    <row r="3987" spans="1:11" x14ac:dyDescent="0.2">
      <c r="B3987" s="1" t="s">
        <v>155</v>
      </c>
      <c r="C3987" s="1">
        <v>7662842663.6400003</v>
      </c>
      <c r="E3987" s="1">
        <v>-1912595.41</v>
      </c>
      <c r="F3987" s="1" t="s">
        <v>133</v>
      </c>
    </row>
    <row r="3988" spans="1:11" x14ac:dyDescent="0.2">
      <c r="C3988" s="1">
        <f>C3986-C3987</f>
        <v>0</v>
      </c>
      <c r="D3988" s="1" t="s">
        <v>194</v>
      </c>
      <c r="E3988" s="1">
        <v>-19708712.420000002</v>
      </c>
      <c r="F3988" s="1" t="s">
        <v>196</v>
      </c>
    </row>
    <row r="3989" spans="1:11" x14ac:dyDescent="0.2">
      <c r="E3989" s="1">
        <v>-2729880</v>
      </c>
      <c r="F3989" s="1" t="s">
        <v>192</v>
      </c>
    </row>
    <row r="3990" spans="1:11" x14ac:dyDescent="0.2">
      <c r="C3990" s="1">
        <f>+C3988-E3978</f>
        <v>0</v>
      </c>
      <c r="E3990" s="1">
        <f>SUM(E3984:E3989)</f>
        <v>532737541.27000004</v>
      </c>
      <c r="G3990" s="1">
        <v>0</v>
      </c>
    </row>
    <row r="3991" spans="1:11" x14ac:dyDescent="0.2">
      <c r="E3991" s="66">
        <v>532737541.26999998</v>
      </c>
      <c r="F3991" s="1" t="s">
        <v>161</v>
      </c>
    </row>
    <row r="3992" spans="1:11" x14ac:dyDescent="0.2">
      <c r="E3992" s="1">
        <f>E3990-E3991</f>
        <v>0</v>
      </c>
      <c r="F3992" s="1" t="s">
        <v>6</v>
      </c>
    </row>
    <row r="3993" spans="1:11" x14ac:dyDescent="0.2">
      <c r="E3993" s="1">
        <v>0</v>
      </c>
      <c r="F3993" s="1" t="s">
        <v>195</v>
      </c>
    </row>
    <row r="3994" spans="1:11" x14ac:dyDescent="0.2">
      <c r="E3994" s="1">
        <f>+E3992-E3993</f>
        <v>0</v>
      </c>
      <c r="F3994" s="1" t="s">
        <v>6</v>
      </c>
    </row>
    <row r="3996" spans="1:11" s="20" customFormat="1" x14ac:dyDescent="0.2">
      <c r="A3996" s="21"/>
      <c r="B3996" s="63">
        <v>41423</v>
      </c>
      <c r="C3996" s="21" t="s">
        <v>4</v>
      </c>
      <c r="D3996" s="21" t="s">
        <v>5</v>
      </c>
      <c r="E3996" s="21" t="s">
        <v>6</v>
      </c>
      <c r="F3996" s="21"/>
      <c r="G3996" s="21"/>
      <c r="H3996" s="103"/>
      <c r="I3996" s="64"/>
      <c r="J3996" s="21"/>
      <c r="K3996" s="21"/>
    </row>
    <row r="3997" spans="1:11" x14ac:dyDescent="0.2">
      <c r="B3997" s="1" t="s">
        <v>0</v>
      </c>
      <c r="C3997" s="1">
        <v>729423526.25999999</v>
      </c>
      <c r="D3997" s="1">
        <v>729423526.25999999</v>
      </c>
      <c r="E3997" s="1">
        <f>C3997-D3997</f>
        <v>0</v>
      </c>
    </row>
    <row r="3998" spans="1:11" x14ac:dyDescent="0.2">
      <c r="B3998" s="1" t="s">
        <v>1</v>
      </c>
      <c r="C3998" s="1">
        <v>404202986.69999999</v>
      </c>
      <c r="D3998" s="1">
        <v>412790117.23000002</v>
      </c>
      <c r="E3998" s="1">
        <f>C3998-D3998</f>
        <v>-8587130.530000031</v>
      </c>
    </row>
    <row r="3999" spans="1:11" x14ac:dyDescent="0.2">
      <c r="B3999" s="1" t="s">
        <v>2</v>
      </c>
      <c r="C3999" s="1">
        <v>165256018.41</v>
      </c>
      <c r="D3999" s="1">
        <v>165256018.41</v>
      </c>
      <c r="E3999" s="1">
        <f>C3999-D3999</f>
        <v>0</v>
      </c>
    </row>
    <row r="4000" spans="1:11" x14ac:dyDescent="0.2">
      <c r="B4000" s="1" t="s">
        <v>3</v>
      </c>
      <c r="C4000" s="1">
        <v>4957266.55</v>
      </c>
      <c r="D4000" s="1">
        <v>4957266.55</v>
      </c>
      <c r="E4000" s="1">
        <f>C4000-D4000</f>
        <v>0</v>
      </c>
      <c r="G4000" s="21"/>
    </row>
    <row r="4002" spans="2:7" x14ac:dyDescent="0.2">
      <c r="B4002" s="1" t="s">
        <v>152</v>
      </c>
      <c r="C4002" s="1">
        <f>C3997</f>
        <v>729423526.25999999</v>
      </c>
    </row>
    <row r="4003" spans="2:7" x14ac:dyDescent="0.2">
      <c r="B4003" s="1" t="s">
        <v>153</v>
      </c>
      <c r="C4003" s="1">
        <v>7029359696.2299995</v>
      </c>
      <c r="E4003" s="1">
        <f>C3997</f>
        <v>729423526.25999999</v>
      </c>
      <c r="F4003" s="1" t="s">
        <v>0</v>
      </c>
    </row>
    <row r="4004" spans="2:7" x14ac:dyDescent="0.2">
      <c r="B4004" s="1" t="s">
        <v>198</v>
      </c>
      <c r="C4004" s="1">
        <v>33671111.5</v>
      </c>
    </row>
    <row r="4005" spans="2:7" x14ac:dyDescent="0.2">
      <c r="B4005" s="1" t="s">
        <v>154</v>
      </c>
      <c r="C4005" s="1">
        <f>SUM(C4002:C4004)</f>
        <v>7792454333.9899998</v>
      </c>
      <c r="E4005" s="1">
        <v>-6.6</v>
      </c>
      <c r="F4005" s="1" t="s">
        <v>170</v>
      </c>
    </row>
    <row r="4006" spans="2:7" x14ac:dyDescent="0.2">
      <c r="B4006" s="1" t="s">
        <v>155</v>
      </c>
      <c r="C4006" s="1">
        <v>7792454333.9899998</v>
      </c>
      <c r="E4006" s="1">
        <v>-1912595.41</v>
      </c>
      <c r="F4006" s="1" t="s">
        <v>133</v>
      </c>
    </row>
    <row r="4007" spans="2:7" x14ac:dyDescent="0.2">
      <c r="C4007" s="1">
        <f>C4005-C4006</f>
        <v>0</v>
      </c>
      <c r="D4007" s="1" t="s">
        <v>194</v>
      </c>
      <c r="E4007" s="1">
        <v>-19708712.420000002</v>
      </c>
      <c r="F4007" s="1" t="s">
        <v>196</v>
      </c>
    </row>
    <row r="4008" spans="2:7" x14ac:dyDescent="0.2">
      <c r="E4008" s="1">
        <v>-2729880</v>
      </c>
      <c r="F4008" s="1" t="s">
        <v>192</v>
      </c>
    </row>
    <row r="4009" spans="2:7" x14ac:dyDescent="0.2">
      <c r="C4009" s="1">
        <f>+C4007-E3997</f>
        <v>0</v>
      </c>
      <c r="E4009" s="1">
        <f>SUM(E4003:E4008)</f>
        <v>705072331.83000004</v>
      </c>
      <c r="G4009" s="1">
        <v>0</v>
      </c>
    </row>
    <row r="4010" spans="2:7" x14ac:dyDescent="0.2">
      <c r="E4010" s="66">
        <v>532737541.26999998</v>
      </c>
      <c r="F4010" s="1" t="s">
        <v>161</v>
      </c>
    </row>
    <row r="4011" spans="2:7" x14ac:dyDescent="0.2">
      <c r="E4011" s="1">
        <f>E4009-E4010</f>
        <v>172334790.56000006</v>
      </c>
      <c r="F4011" s="1" t="s">
        <v>6</v>
      </c>
    </row>
    <row r="4012" spans="2:7" x14ac:dyDescent="0.2">
      <c r="E4012" s="1">
        <v>0</v>
      </c>
      <c r="F4012" s="1" t="s">
        <v>195</v>
      </c>
    </row>
    <row r="4013" spans="2:7" x14ac:dyDescent="0.2">
      <c r="E4013" s="1">
        <f>+E4011-E4012</f>
        <v>172334790.56000006</v>
      </c>
      <c r="F4013" s="1" t="s">
        <v>6</v>
      </c>
    </row>
    <row r="4017" spans="1:11" s="20" customFormat="1" x14ac:dyDescent="0.2">
      <c r="A4017" s="21"/>
      <c r="B4017" s="63">
        <v>41425</v>
      </c>
      <c r="C4017" s="21" t="s">
        <v>4</v>
      </c>
      <c r="D4017" s="21" t="s">
        <v>5</v>
      </c>
      <c r="E4017" s="21" t="s">
        <v>6</v>
      </c>
      <c r="F4017" s="21"/>
      <c r="G4017" s="21"/>
      <c r="H4017" s="103"/>
      <c r="I4017" s="64"/>
      <c r="J4017" s="21"/>
      <c r="K4017" s="21"/>
    </row>
    <row r="4018" spans="1:11" x14ac:dyDescent="0.2">
      <c r="B4018" s="1" t="s">
        <v>0</v>
      </c>
      <c r="C4018" s="1">
        <v>680450503.37</v>
      </c>
      <c r="D4018" s="1">
        <v>680450503.37</v>
      </c>
      <c r="E4018" s="1">
        <f>C4018-D4018</f>
        <v>0</v>
      </c>
    </row>
    <row r="4019" spans="1:11" x14ac:dyDescent="0.2">
      <c r="B4019" s="1" t="s">
        <v>1</v>
      </c>
      <c r="C4019" s="1">
        <v>404995650.86000001</v>
      </c>
      <c r="D4019" s="1">
        <v>413582781.38999999</v>
      </c>
      <c r="E4019" s="1">
        <f>C4019-D4019</f>
        <v>-8587130.5299999714</v>
      </c>
    </row>
    <row r="4020" spans="1:11" x14ac:dyDescent="0.2">
      <c r="B4020" s="1" t="s">
        <v>2</v>
      </c>
      <c r="C4020" s="1">
        <v>119783930.47</v>
      </c>
      <c r="D4020" s="1">
        <v>119783930.47</v>
      </c>
      <c r="E4020" s="1">
        <f>C4020-D4020</f>
        <v>0</v>
      </c>
    </row>
    <row r="4021" spans="1:11" x14ac:dyDescent="0.2">
      <c r="B4021" s="1" t="s">
        <v>3</v>
      </c>
      <c r="C4021" s="1">
        <v>8168328.6299999999</v>
      </c>
      <c r="D4021" s="1">
        <v>8168328.6299999999</v>
      </c>
      <c r="E4021" s="1">
        <f>C4021-D4021</f>
        <v>0</v>
      </c>
      <c r="G4021" s="21"/>
    </row>
    <row r="4023" spans="1:11" x14ac:dyDescent="0.2">
      <c r="B4023" s="1" t="s">
        <v>152</v>
      </c>
      <c r="C4023" s="1">
        <f>C4018</f>
        <v>680450503.37</v>
      </c>
    </row>
    <row r="4024" spans="1:11" x14ac:dyDescent="0.2">
      <c r="B4024" s="1" t="s">
        <v>153</v>
      </c>
      <c r="C4024" s="1">
        <v>7033299388.2799997</v>
      </c>
      <c r="E4024" s="1">
        <f>C4018</f>
        <v>680450503.37</v>
      </c>
      <c r="F4024" s="1" t="s">
        <v>0</v>
      </c>
    </row>
    <row r="4025" spans="1:11" x14ac:dyDescent="0.2">
      <c r="B4025" s="1" t="s">
        <v>198</v>
      </c>
      <c r="C4025" s="85">
        <v>33671111.5</v>
      </c>
    </row>
    <row r="4026" spans="1:11" x14ac:dyDescent="0.2">
      <c r="B4026" s="1" t="s">
        <v>154</v>
      </c>
      <c r="C4026" s="1">
        <f>SUM(C4023:C4025)</f>
        <v>7747421003.1499996</v>
      </c>
      <c r="E4026" s="1">
        <v>-6.6</v>
      </c>
      <c r="F4026" s="1" t="s">
        <v>170</v>
      </c>
    </row>
    <row r="4027" spans="1:11" x14ac:dyDescent="0.2">
      <c r="B4027" s="1" t="s">
        <v>155</v>
      </c>
      <c r="C4027" s="1">
        <v>7747421003.1499996</v>
      </c>
      <c r="E4027" s="1">
        <v>-31734439.539999999</v>
      </c>
      <c r="F4027" s="1" t="s">
        <v>133</v>
      </c>
    </row>
    <row r="4028" spans="1:11" x14ac:dyDescent="0.2">
      <c r="C4028" s="1">
        <f>C4026-C4027</f>
        <v>0</v>
      </c>
      <c r="D4028" s="1" t="s">
        <v>194</v>
      </c>
      <c r="E4028" s="1">
        <v>-19708712.420000002</v>
      </c>
      <c r="F4028" s="1" t="s">
        <v>196</v>
      </c>
    </row>
    <row r="4029" spans="1:11" x14ac:dyDescent="0.2">
      <c r="E4029" s="1">
        <v>0</v>
      </c>
      <c r="F4029" s="1" t="s">
        <v>192</v>
      </c>
    </row>
    <row r="4030" spans="1:11" x14ac:dyDescent="0.2">
      <c r="C4030" s="1">
        <f>+C4028-E4018</f>
        <v>0</v>
      </c>
      <c r="E4030" s="1">
        <f>SUM(E4024:E4029)</f>
        <v>629007344.81000006</v>
      </c>
      <c r="G4030" s="1">
        <v>0</v>
      </c>
    </row>
    <row r="4031" spans="1:11" x14ac:dyDescent="0.2">
      <c r="E4031" s="66">
        <v>629007344.80999994</v>
      </c>
      <c r="F4031" s="1" t="s">
        <v>161</v>
      </c>
    </row>
    <row r="4032" spans="1:11" x14ac:dyDescent="0.2">
      <c r="E4032" s="1">
        <f>E4030-E4031</f>
        <v>0</v>
      </c>
      <c r="F4032" s="1" t="s">
        <v>6</v>
      </c>
    </row>
    <row r="4033" spans="1:11" x14ac:dyDescent="0.2">
      <c r="E4033" s="1">
        <v>0</v>
      </c>
      <c r="F4033" s="1" t="s">
        <v>195</v>
      </c>
    </row>
    <row r="4034" spans="1:11" x14ac:dyDescent="0.2">
      <c r="E4034" s="1">
        <f>+E4032-E4033</f>
        <v>0</v>
      </c>
      <c r="F4034" s="1" t="s">
        <v>6</v>
      </c>
    </row>
    <row r="4037" spans="1:11" s="20" customFormat="1" x14ac:dyDescent="0.2">
      <c r="A4037" s="21"/>
      <c r="B4037" s="63">
        <v>41425</v>
      </c>
      <c r="C4037" s="21" t="s">
        <v>4</v>
      </c>
      <c r="D4037" s="21" t="s">
        <v>5</v>
      </c>
      <c r="E4037" s="21" t="s">
        <v>6</v>
      </c>
      <c r="F4037" s="21"/>
      <c r="G4037" s="21"/>
      <c r="H4037" s="103"/>
      <c r="I4037" s="64"/>
      <c r="J4037" s="21"/>
      <c r="K4037" s="21"/>
    </row>
    <row r="4038" spans="1:11" x14ac:dyDescent="0.2">
      <c r="B4038" s="1" t="s">
        <v>0</v>
      </c>
      <c r="C4038" s="1">
        <v>680450503.37</v>
      </c>
      <c r="D4038" s="1">
        <v>680450503.37</v>
      </c>
      <c r="E4038" s="1">
        <f>C4038-D4038</f>
        <v>0</v>
      </c>
    </row>
    <row r="4039" spans="1:11" x14ac:dyDescent="0.2">
      <c r="B4039" s="1" t="s">
        <v>1</v>
      </c>
      <c r="C4039" s="1">
        <v>404995650.86000001</v>
      </c>
      <c r="D4039" s="1">
        <v>413582781.38999999</v>
      </c>
      <c r="E4039" s="1">
        <f>C4039-D4039</f>
        <v>-8587130.5299999714</v>
      </c>
    </row>
    <row r="4040" spans="1:11" x14ac:dyDescent="0.2">
      <c r="B4040" s="1" t="s">
        <v>2</v>
      </c>
      <c r="C4040" s="1">
        <v>119783930.47</v>
      </c>
      <c r="D4040" s="1">
        <v>119783930.47</v>
      </c>
      <c r="E4040" s="1">
        <f>C4040-D4040</f>
        <v>0</v>
      </c>
    </row>
    <row r="4041" spans="1:11" x14ac:dyDescent="0.2">
      <c r="B4041" s="1" t="s">
        <v>3</v>
      </c>
      <c r="C4041" s="1">
        <v>8168328.6299999999</v>
      </c>
      <c r="D4041" s="1">
        <v>8168328.6299999999</v>
      </c>
      <c r="E4041" s="1">
        <f>C4041-D4041</f>
        <v>0</v>
      </c>
      <c r="G4041" s="21"/>
    </row>
    <row r="4043" spans="1:11" x14ac:dyDescent="0.2">
      <c r="B4043" s="1" t="s">
        <v>152</v>
      </c>
      <c r="C4043" s="1">
        <f>C4038</f>
        <v>680450503.37</v>
      </c>
    </row>
    <row r="4044" spans="1:11" x14ac:dyDescent="0.2">
      <c r="B4044" s="1" t="s">
        <v>153</v>
      </c>
      <c r="C4044" s="1">
        <v>7076235546.3299999</v>
      </c>
      <c r="E4044" s="1">
        <f>C4038</f>
        <v>680450503.37</v>
      </c>
      <c r="F4044" s="1" t="s">
        <v>0</v>
      </c>
    </row>
    <row r="4045" spans="1:11" x14ac:dyDescent="0.2">
      <c r="B4045" s="1" t="s">
        <v>198</v>
      </c>
      <c r="C4045" s="85">
        <v>33972673.609999999</v>
      </c>
    </row>
    <row r="4046" spans="1:11" x14ac:dyDescent="0.2">
      <c r="B4046" s="1" t="s">
        <v>154</v>
      </c>
      <c r="C4046" s="1">
        <f>SUM(C4043:C4045)</f>
        <v>7790658723.3099995</v>
      </c>
      <c r="E4046" s="1">
        <v>-6.6</v>
      </c>
      <c r="F4046" s="1" t="s">
        <v>170</v>
      </c>
    </row>
    <row r="4047" spans="1:11" x14ac:dyDescent="0.2">
      <c r="B4047" s="1" t="s">
        <v>155</v>
      </c>
      <c r="C4047" s="1">
        <v>7790658723.3100004</v>
      </c>
      <c r="E4047" s="1">
        <v>-31734439.539999999</v>
      </c>
      <c r="F4047" s="1" t="s">
        <v>133</v>
      </c>
    </row>
    <row r="4048" spans="1:11" x14ac:dyDescent="0.2">
      <c r="C4048" s="1">
        <f>C4046-C4047</f>
        <v>0</v>
      </c>
      <c r="D4048" s="1" t="s">
        <v>194</v>
      </c>
      <c r="E4048" s="1">
        <v>-19708712.420000002</v>
      </c>
      <c r="F4048" s="1" t="s">
        <v>196</v>
      </c>
    </row>
    <row r="4049" spans="1:11" x14ac:dyDescent="0.2">
      <c r="C4049" s="1">
        <v>-7957297814.2200003</v>
      </c>
      <c r="E4049" s="1">
        <v>0</v>
      </c>
      <c r="F4049" s="1" t="s">
        <v>192</v>
      </c>
    </row>
    <row r="4050" spans="1:11" x14ac:dyDescent="0.2">
      <c r="C4050" s="1">
        <f>+C4046+C4049</f>
        <v>-166639090.9100008</v>
      </c>
      <c r="E4050" s="1">
        <f>SUM(E4044:E4049)</f>
        <v>629007344.81000006</v>
      </c>
      <c r="G4050" s="1">
        <v>0</v>
      </c>
    </row>
    <row r="4051" spans="1:11" x14ac:dyDescent="0.2">
      <c r="E4051" s="66">
        <v>629007344.80999994</v>
      </c>
      <c r="F4051" s="1" t="s">
        <v>161</v>
      </c>
    </row>
    <row r="4052" spans="1:11" x14ac:dyDescent="0.2">
      <c r="E4052" s="1">
        <f>E4050-E4051</f>
        <v>0</v>
      </c>
      <c r="F4052" s="1" t="s">
        <v>6</v>
      </c>
    </row>
    <row r="4053" spans="1:11" x14ac:dyDescent="0.2">
      <c r="E4053" s="1">
        <v>0</v>
      </c>
      <c r="F4053" s="1" t="s">
        <v>195</v>
      </c>
    </row>
    <row r="4054" spans="1:11" x14ac:dyDescent="0.2">
      <c r="E4054" s="1">
        <f>+E4052-E4053</f>
        <v>0</v>
      </c>
      <c r="F4054" s="1" t="s">
        <v>6</v>
      </c>
    </row>
    <row r="4055" spans="1:11" s="20" customFormat="1" x14ac:dyDescent="0.2">
      <c r="A4055" s="21"/>
      <c r="B4055" s="63">
        <v>41435</v>
      </c>
      <c r="C4055" s="21" t="s">
        <v>4</v>
      </c>
      <c r="D4055" s="21" t="s">
        <v>5</v>
      </c>
      <c r="E4055" s="21" t="s">
        <v>6</v>
      </c>
      <c r="F4055" s="21"/>
      <c r="G4055" s="21"/>
      <c r="H4055" s="103"/>
      <c r="I4055" s="64"/>
      <c r="J4055" s="21"/>
      <c r="K4055" s="21"/>
    </row>
    <row r="4056" spans="1:11" x14ac:dyDescent="0.2">
      <c r="B4056" s="1" t="s">
        <v>0</v>
      </c>
      <c r="C4056" s="1">
        <v>2823192277.3800001</v>
      </c>
      <c r="D4056" s="1">
        <v>2823192277.3800001</v>
      </c>
      <c r="E4056" s="1">
        <f>C4056-D4056</f>
        <v>0</v>
      </c>
    </row>
    <row r="4057" spans="1:11" x14ac:dyDescent="0.2">
      <c r="B4057" s="1" t="s">
        <v>1</v>
      </c>
      <c r="C4057" s="1">
        <v>430248337.81999999</v>
      </c>
      <c r="D4057" s="1">
        <v>438835468.35000002</v>
      </c>
      <c r="E4057" s="1">
        <f>C4057-D4057</f>
        <v>-8587130.530000031</v>
      </c>
    </row>
    <row r="4058" spans="1:11" x14ac:dyDescent="0.2">
      <c r="B4058" s="1" t="s">
        <v>2</v>
      </c>
      <c r="C4058" s="1">
        <v>2301619011.7199998</v>
      </c>
      <c r="D4058" s="1">
        <v>2301619011.7199998</v>
      </c>
      <c r="E4058" s="1">
        <f>C4058-D4058</f>
        <v>0</v>
      </c>
    </row>
    <row r="4059" spans="1:11" x14ac:dyDescent="0.2">
      <c r="B4059" s="1" t="s">
        <v>3</v>
      </c>
      <c r="C4059" s="1">
        <v>2442959.37</v>
      </c>
      <c r="D4059" s="1">
        <v>2442959.37</v>
      </c>
      <c r="E4059" s="1">
        <f>C4059-D4059</f>
        <v>0</v>
      </c>
      <c r="G4059" s="21"/>
    </row>
    <row r="4061" spans="1:11" x14ac:dyDescent="0.2">
      <c r="B4061" s="1" t="s">
        <v>152</v>
      </c>
      <c r="C4061" s="1">
        <f>C4056</f>
        <v>2823192277.3800001</v>
      </c>
    </row>
    <row r="4062" spans="1:11" x14ac:dyDescent="0.2">
      <c r="B4062" s="1" t="s">
        <v>153</v>
      </c>
      <c r="C4062" s="1">
        <v>7077154124.1599998</v>
      </c>
      <c r="E4062" s="1">
        <f>C4056</f>
        <v>2823192277.3800001</v>
      </c>
      <c r="F4062" s="1" t="s">
        <v>0</v>
      </c>
    </row>
    <row r="4063" spans="1:11" x14ac:dyDescent="0.2">
      <c r="B4063" s="1" t="s">
        <v>198</v>
      </c>
      <c r="C4063" s="85">
        <v>33972673.609999999</v>
      </c>
    </row>
    <row r="4064" spans="1:11" x14ac:dyDescent="0.2">
      <c r="B4064" s="1" t="s">
        <v>154</v>
      </c>
      <c r="C4064" s="1">
        <f>SUM(C4061:C4063)</f>
        <v>9934319075.1500015</v>
      </c>
      <c r="E4064" s="1">
        <v>-6.6</v>
      </c>
      <c r="F4064" s="1" t="s">
        <v>170</v>
      </c>
    </row>
    <row r="4065" spans="1:11" x14ac:dyDescent="0.2">
      <c r="B4065" s="1" t="s">
        <v>155</v>
      </c>
      <c r="C4065" s="1">
        <v>9934319075.1499996</v>
      </c>
      <c r="E4065" s="1">
        <v>-31734439.539999999</v>
      </c>
      <c r="F4065" s="1" t="s">
        <v>133</v>
      </c>
    </row>
    <row r="4066" spans="1:11" x14ac:dyDescent="0.2">
      <c r="C4066" s="1">
        <f>C4064-C4065</f>
        <v>0</v>
      </c>
      <c r="D4066" s="1" t="s">
        <v>194</v>
      </c>
      <c r="E4066" s="1">
        <v>-19708712.420000002</v>
      </c>
      <c r="F4066" s="1" t="s">
        <v>196</v>
      </c>
    </row>
    <row r="4067" spans="1:11" x14ac:dyDescent="0.2">
      <c r="C4067" s="1">
        <v>-9948502987.5100002</v>
      </c>
      <c r="E4067" s="1">
        <v>0</v>
      </c>
      <c r="F4067" s="1" t="s">
        <v>192</v>
      </c>
    </row>
    <row r="4068" spans="1:11" x14ac:dyDescent="0.2">
      <c r="C4068" s="1">
        <f>+C4064+C4067</f>
        <v>-14183912.359998703</v>
      </c>
      <c r="E4068" s="1">
        <f>SUM(E4062:E4067)</f>
        <v>2771749118.8200002</v>
      </c>
      <c r="G4068" s="1">
        <v>0</v>
      </c>
    </row>
    <row r="4069" spans="1:11" x14ac:dyDescent="0.2">
      <c r="C4069" s="1">
        <v>14183912.359999999</v>
      </c>
      <c r="E4069" s="66">
        <v>2771749118.8200002</v>
      </c>
      <c r="F4069" s="1" t="s">
        <v>161</v>
      </c>
    </row>
    <row r="4070" spans="1:11" x14ac:dyDescent="0.2">
      <c r="C4070" s="1">
        <f>+C4068+C4069</f>
        <v>1.2964010238647461E-6</v>
      </c>
      <c r="E4070" s="1">
        <f>E4068-E4069</f>
        <v>0</v>
      </c>
      <c r="F4070" s="1" t="s">
        <v>6</v>
      </c>
    </row>
    <row r="4071" spans="1:11" x14ac:dyDescent="0.2">
      <c r="E4071" s="1">
        <v>0</v>
      </c>
      <c r="F4071" s="1" t="s">
        <v>195</v>
      </c>
    </row>
    <row r="4072" spans="1:11" x14ac:dyDescent="0.2">
      <c r="E4072" s="1">
        <f>+E4070-E4071</f>
        <v>0</v>
      </c>
      <c r="F4072" s="1" t="s">
        <v>6</v>
      </c>
    </row>
    <row r="4073" spans="1:11" x14ac:dyDescent="0.2">
      <c r="C4073" s="86"/>
    </row>
    <row r="4074" spans="1:11" s="20" customFormat="1" x14ac:dyDescent="0.2">
      <c r="A4074" s="21"/>
      <c r="B4074" s="63">
        <v>41444</v>
      </c>
      <c r="C4074" s="21" t="s">
        <v>4</v>
      </c>
      <c r="D4074" s="21" t="s">
        <v>5</v>
      </c>
      <c r="E4074" s="21" t="s">
        <v>6</v>
      </c>
      <c r="F4074" s="21"/>
      <c r="G4074" s="21"/>
      <c r="H4074" s="103"/>
      <c r="I4074" s="64"/>
      <c r="J4074" s="21"/>
      <c r="K4074" s="21"/>
    </row>
    <row r="4075" spans="1:11" x14ac:dyDescent="0.2">
      <c r="B4075" s="1" t="s">
        <v>0</v>
      </c>
      <c r="C4075" s="1">
        <v>607257441.39999998</v>
      </c>
      <c r="D4075" s="1">
        <v>607257441.39999998</v>
      </c>
      <c r="E4075" s="1">
        <f>C4075-D4075</f>
        <v>0</v>
      </c>
    </row>
    <row r="4076" spans="1:11" x14ac:dyDescent="0.2">
      <c r="B4076" s="1" t="s">
        <v>1</v>
      </c>
      <c r="C4076" s="1">
        <v>415943339.22000003</v>
      </c>
      <c r="D4076" s="1">
        <v>424530469.75</v>
      </c>
      <c r="E4076" s="1">
        <f>C4076-D4076</f>
        <v>-8587130.5299999714</v>
      </c>
    </row>
    <row r="4077" spans="1:11" x14ac:dyDescent="0.2">
      <c r="B4077" s="1" t="s">
        <v>2</v>
      </c>
      <c r="C4077" s="1">
        <v>108964092.48999999</v>
      </c>
      <c r="D4077" s="1">
        <v>108964092.48999999</v>
      </c>
      <c r="E4077" s="1">
        <f>C4077-D4077</f>
        <v>0</v>
      </c>
    </row>
    <row r="4078" spans="1:11" x14ac:dyDescent="0.2">
      <c r="B4078" s="1" t="s">
        <v>3</v>
      </c>
      <c r="C4078" s="1">
        <v>6054321.8300000001</v>
      </c>
      <c r="D4078" s="1">
        <v>6054321.8300000001</v>
      </c>
      <c r="E4078" s="1">
        <f>C4078-D4078</f>
        <v>0</v>
      </c>
      <c r="G4078" s="21"/>
    </row>
    <row r="4080" spans="1:11" x14ac:dyDescent="0.2">
      <c r="B4080" s="1" t="s">
        <v>152</v>
      </c>
      <c r="C4080" s="1">
        <f>C4075</f>
        <v>607257441.39999998</v>
      </c>
    </row>
    <row r="4081" spans="1:11" x14ac:dyDescent="0.2">
      <c r="B4081" s="1" t="s">
        <v>153</v>
      </c>
      <c r="C4081" s="1">
        <v>7050843002.4200001</v>
      </c>
      <c r="E4081" s="1">
        <f>C4075</f>
        <v>607257441.39999998</v>
      </c>
      <c r="F4081" s="1" t="s">
        <v>0</v>
      </c>
    </row>
    <row r="4082" spans="1:11" x14ac:dyDescent="0.2">
      <c r="B4082" s="1" t="s">
        <v>198</v>
      </c>
      <c r="C4082" s="85">
        <v>34096434.5</v>
      </c>
    </row>
    <row r="4083" spans="1:11" x14ac:dyDescent="0.2">
      <c r="B4083" s="1" t="s">
        <v>154</v>
      </c>
      <c r="C4083" s="1">
        <f>SUM(C4080:C4082)</f>
        <v>7692196878.3199997</v>
      </c>
      <c r="E4083" s="1">
        <v>-6.6</v>
      </c>
      <c r="F4083" s="1" t="s">
        <v>170</v>
      </c>
    </row>
    <row r="4084" spans="1:11" x14ac:dyDescent="0.2">
      <c r="B4084" s="1" t="s">
        <v>155</v>
      </c>
      <c r="C4084" s="1">
        <v>7692196878.3199997</v>
      </c>
      <c r="E4084" s="1">
        <v>-3473617.34</v>
      </c>
      <c r="F4084" s="1" t="s">
        <v>133</v>
      </c>
    </row>
    <row r="4085" spans="1:11" x14ac:dyDescent="0.2">
      <c r="C4085" s="1">
        <f>C4083-C4084</f>
        <v>0</v>
      </c>
      <c r="D4085" s="1" t="s">
        <v>194</v>
      </c>
      <c r="E4085" s="1">
        <v>-19708712.420000002</v>
      </c>
      <c r="F4085" s="1" t="s">
        <v>196</v>
      </c>
    </row>
    <row r="4086" spans="1:11" x14ac:dyDescent="0.2">
      <c r="C4086" s="1">
        <v>-7700340154.3000002</v>
      </c>
      <c r="E4086" s="1">
        <v>0</v>
      </c>
      <c r="F4086" s="1" t="s">
        <v>192</v>
      </c>
    </row>
    <row r="4087" spans="1:11" x14ac:dyDescent="0.2">
      <c r="C4087" s="1">
        <f>+C4083+C4086</f>
        <v>-8143275.9800004959</v>
      </c>
      <c r="E4087" s="1">
        <f>SUM(E4081:E4086)</f>
        <v>584075105.03999996</v>
      </c>
      <c r="G4087" s="1">
        <v>0</v>
      </c>
    </row>
    <row r="4088" spans="1:11" x14ac:dyDescent="0.2">
      <c r="C4088" s="1">
        <v>7216883.6799999997</v>
      </c>
      <c r="E4088" s="66">
        <v>584075105.03999996</v>
      </c>
      <c r="F4088" s="1" t="s">
        <v>161</v>
      </c>
    </row>
    <row r="4089" spans="1:11" x14ac:dyDescent="0.2">
      <c r="C4089" s="1">
        <f>+C4087+C4088</f>
        <v>-926392.30000049621</v>
      </c>
      <c r="E4089" s="1">
        <f>E4087-E4088</f>
        <v>0</v>
      </c>
      <c r="F4089" s="1" t="s">
        <v>6</v>
      </c>
    </row>
    <row r="4090" spans="1:11" x14ac:dyDescent="0.2">
      <c r="E4090" s="1">
        <v>0</v>
      </c>
      <c r="F4090" s="1" t="s">
        <v>195</v>
      </c>
    </row>
    <row r="4091" spans="1:11" x14ac:dyDescent="0.2">
      <c r="E4091" s="1">
        <f>+E4089-E4090</f>
        <v>0</v>
      </c>
      <c r="F4091" s="1" t="s">
        <v>6</v>
      </c>
    </row>
    <row r="4092" spans="1:11" s="20" customFormat="1" x14ac:dyDescent="0.2">
      <c r="A4092" s="21"/>
      <c r="B4092" s="63">
        <v>41449</v>
      </c>
      <c r="C4092" s="21" t="s">
        <v>4</v>
      </c>
      <c r="D4092" s="21" t="s">
        <v>5</v>
      </c>
      <c r="E4092" s="21" t="s">
        <v>6</v>
      </c>
      <c r="F4092" s="21"/>
      <c r="G4092" s="21"/>
      <c r="H4092" s="103"/>
      <c r="I4092" s="64"/>
      <c r="J4092" s="21"/>
      <c r="K4092" s="21"/>
    </row>
    <row r="4093" spans="1:11" x14ac:dyDescent="0.2">
      <c r="B4093" s="1" t="s">
        <v>0</v>
      </c>
      <c r="C4093" s="1">
        <v>619761547.20000005</v>
      </c>
      <c r="D4093" s="1">
        <v>619761547.20000005</v>
      </c>
      <c r="E4093" s="1">
        <f>C4093-D4093</f>
        <v>0</v>
      </c>
    </row>
    <row r="4094" spans="1:11" x14ac:dyDescent="0.2">
      <c r="B4094" s="1" t="s">
        <v>1</v>
      </c>
      <c r="C4094" s="1">
        <v>416261730.19999999</v>
      </c>
      <c r="D4094" s="1">
        <v>424848860.73000002</v>
      </c>
      <c r="E4094" s="1">
        <f>C4094-D4094</f>
        <v>-8587130.530000031</v>
      </c>
    </row>
    <row r="4095" spans="1:11" x14ac:dyDescent="0.2">
      <c r="B4095" s="1" t="s">
        <v>2</v>
      </c>
      <c r="C4095" s="1">
        <v>117853167.36</v>
      </c>
      <c r="D4095" s="1">
        <v>117853167.36</v>
      </c>
      <c r="E4095" s="1">
        <f>C4095-D4095</f>
        <v>0</v>
      </c>
    </row>
    <row r="4096" spans="1:11" x14ac:dyDescent="0.2">
      <c r="B4096" s="1" t="s">
        <v>3</v>
      </c>
      <c r="C4096" s="1">
        <v>7064031.5800000001</v>
      </c>
      <c r="D4096" s="1">
        <v>7064031.5800000001</v>
      </c>
      <c r="E4096" s="1">
        <f>C4096-D4096</f>
        <v>0</v>
      </c>
      <c r="G4096" s="21"/>
    </row>
    <row r="4098" spans="1:11" x14ac:dyDescent="0.2">
      <c r="B4098" s="1" t="s">
        <v>152</v>
      </c>
      <c r="C4098" s="1">
        <f>C4093</f>
        <v>619761547.20000005</v>
      </c>
    </row>
    <row r="4099" spans="1:11" x14ac:dyDescent="0.2">
      <c r="B4099" s="1" t="s">
        <v>153</v>
      </c>
      <c r="C4099" s="1">
        <v>7051769394.7200003</v>
      </c>
      <c r="E4099" s="1">
        <f>C4093</f>
        <v>619761547.20000005</v>
      </c>
      <c r="F4099" s="1" t="s">
        <v>0</v>
      </c>
    </row>
    <row r="4100" spans="1:11" x14ac:dyDescent="0.2">
      <c r="B4100" s="1" t="s">
        <v>198</v>
      </c>
      <c r="C4100" s="85">
        <v>34096434.5</v>
      </c>
    </row>
    <row r="4101" spans="1:11" x14ac:dyDescent="0.2">
      <c r="B4101" s="1" t="s">
        <v>154</v>
      </c>
      <c r="C4101" s="1">
        <f>SUM(C4098:C4100)</f>
        <v>7705627376.4200001</v>
      </c>
      <c r="E4101" s="1">
        <v>-6.6</v>
      </c>
      <c r="F4101" s="1" t="s">
        <v>170</v>
      </c>
    </row>
    <row r="4102" spans="1:11" x14ac:dyDescent="0.2">
      <c r="B4102" s="1" t="s">
        <v>155</v>
      </c>
      <c r="C4102" s="1">
        <v>7705627376.4200001</v>
      </c>
      <c r="E4102" s="1">
        <v>-3473617.34</v>
      </c>
      <c r="F4102" s="1" t="s">
        <v>133</v>
      </c>
    </row>
    <row r="4103" spans="1:11" x14ac:dyDescent="0.2">
      <c r="C4103" s="1">
        <f>C4101-C4102</f>
        <v>0</v>
      </c>
      <c r="D4103" s="1" t="s">
        <v>194</v>
      </c>
      <c r="E4103" s="1">
        <f>-(11121581.89+8587130.53)</f>
        <v>-19708712.420000002</v>
      </c>
      <c r="F4103" s="1" t="s">
        <v>196</v>
      </c>
    </row>
    <row r="4104" spans="1:11" x14ac:dyDescent="0.2">
      <c r="E4104" s="1">
        <v>0</v>
      </c>
      <c r="F4104" s="1" t="s">
        <v>192</v>
      </c>
    </row>
    <row r="4105" spans="1:11" x14ac:dyDescent="0.2">
      <c r="E4105" s="1">
        <f>SUM(E4099:E4104)</f>
        <v>596579210.84000003</v>
      </c>
      <c r="G4105" s="1">
        <v>0</v>
      </c>
    </row>
    <row r="4106" spans="1:11" x14ac:dyDescent="0.2">
      <c r="E4106" s="66">
        <v>596579210.84000003</v>
      </c>
      <c r="F4106" s="1" t="s">
        <v>161</v>
      </c>
    </row>
    <row r="4107" spans="1:11" x14ac:dyDescent="0.2">
      <c r="E4107" s="1">
        <f>E4105-E4106</f>
        <v>0</v>
      </c>
      <c r="F4107" s="1" t="s">
        <v>6</v>
      </c>
    </row>
    <row r="4108" spans="1:11" x14ac:dyDescent="0.2">
      <c r="E4108" s="1">
        <v>0</v>
      </c>
      <c r="F4108" s="1" t="s">
        <v>195</v>
      </c>
    </row>
    <row r="4109" spans="1:11" x14ac:dyDescent="0.2">
      <c r="E4109" s="1">
        <f>+E4107-E4108</f>
        <v>0</v>
      </c>
      <c r="F4109" s="1" t="s">
        <v>6</v>
      </c>
    </row>
    <row r="4111" spans="1:11" s="20" customFormat="1" x14ac:dyDescent="0.2">
      <c r="A4111" s="21"/>
      <c r="B4111" s="63">
        <v>41455</v>
      </c>
      <c r="C4111" s="21" t="s">
        <v>4</v>
      </c>
      <c r="D4111" s="21" t="s">
        <v>5</v>
      </c>
      <c r="E4111" s="21" t="s">
        <v>6</v>
      </c>
      <c r="F4111" s="21"/>
      <c r="G4111" s="21"/>
      <c r="H4111" s="103"/>
      <c r="I4111" s="64"/>
      <c r="J4111" s="21"/>
      <c r="K4111" s="21"/>
    </row>
    <row r="4112" spans="1:11" x14ac:dyDescent="0.2">
      <c r="B4112" s="1" t="s">
        <v>0</v>
      </c>
      <c r="C4112" s="1">
        <v>669097544.23000002</v>
      </c>
      <c r="D4112" s="1">
        <v>669097544.23000002</v>
      </c>
      <c r="E4112" s="1">
        <f>C4112-D4112</f>
        <v>0</v>
      </c>
    </row>
    <row r="4113" spans="2:7" x14ac:dyDescent="0.2">
      <c r="B4113" s="1" t="s">
        <v>1</v>
      </c>
      <c r="C4113" s="1">
        <v>417317032.29000002</v>
      </c>
      <c r="D4113" s="1">
        <v>425904162.81999999</v>
      </c>
      <c r="E4113" s="1">
        <f>C4113-D4113</f>
        <v>-8587130.5299999714</v>
      </c>
    </row>
    <row r="4114" spans="2:7" x14ac:dyDescent="0.2">
      <c r="B4114" s="1" t="s">
        <v>2</v>
      </c>
      <c r="C4114" s="1">
        <v>95302051.900000006</v>
      </c>
      <c r="D4114" s="1">
        <v>95302051.900000006</v>
      </c>
      <c r="E4114" s="1">
        <f>C4114-D4114</f>
        <v>0</v>
      </c>
    </row>
    <row r="4115" spans="2:7" x14ac:dyDescent="0.2">
      <c r="B4115" s="1" t="s">
        <v>3</v>
      </c>
      <c r="C4115" s="1">
        <v>10342478.24</v>
      </c>
      <c r="D4115" s="1">
        <v>10342478.24</v>
      </c>
      <c r="E4115" s="1">
        <f>C4115-D4115</f>
        <v>0</v>
      </c>
      <c r="G4115" s="21"/>
    </row>
    <row r="4117" spans="2:7" x14ac:dyDescent="0.2">
      <c r="B4117" s="1" t="s">
        <v>152</v>
      </c>
      <c r="C4117" s="1">
        <f>C4112</f>
        <v>669097544.23000002</v>
      </c>
    </row>
    <row r="4118" spans="2:7" x14ac:dyDescent="0.2">
      <c r="B4118" s="1" t="s">
        <v>153</v>
      </c>
      <c r="C4118" s="1">
        <v>7015495748.3900003</v>
      </c>
      <c r="E4118" s="1">
        <f>C4112</f>
        <v>669097544.23000002</v>
      </c>
      <c r="F4118" s="1" t="s">
        <v>0</v>
      </c>
    </row>
    <row r="4119" spans="2:7" x14ac:dyDescent="0.2">
      <c r="B4119" s="1" t="s">
        <v>198</v>
      </c>
      <c r="C4119" s="85">
        <v>34116997.590000004</v>
      </c>
    </row>
    <row r="4120" spans="2:7" x14ac:dyDescent="0.2">
      <c r="B4120" s="1" t="s">
        <v>154</v>
      </c>
      <c r="C4120" s="1">
        <f>SUM(C4117:C4119)</f>
        <v>7718710290.210001</v>
      </c>
      <c r="E4120" s="1">
        <v>-6.6</v>
      </c>
      <c r="F4120" s="1" t="s">
        <v>170</v>
      </c>
    </row>
    <row r="4121" spans="2:7" x14ac:dyDescent="0.2">
      <c r="B4121" s="1" t="s">
        <v>155</v>
      </c>
      <c r="C4121" s="1">
        <v>7718693619.1099997</v>
      </c>
      <c r="E4121" s="1">
        <v>-26876213.34</v>
      </c>
      <c r="F4121" s="1" t="s">
        <v>133</v>
      </c>
    </row>
    <row r="4122" spans="2:7" x14ac:dyDescent="0.2">
      <c r="C4122" s="1">
        <f>C4120-C4121</f>
        <v>16671.100001335144</v>
      </c>
      <c r="D4122" s="1" t="s">
        <v>194</v>
      </c>
      <c r="E4122" s="1">
        <f>-(11121581.89+8587130.53)</f>
        <v>-19708712.420000002</v>
      </c>
      <c r="F4122" s="1" t="s">
        <v>196</v>
      </c>
    </row>
    <row r="4123" spans="2:7" x14ac:dyDescent="0.2">
      <c r="C4123" s="87">
        <f>+C4122-E4127</f>
        <v>1.3351454981602728E-6</v>
      </c>
      <c r="E4123" s="1">
        <v>-379150</v>
      </c>
      <c r="F4123" s="1" t="s">
        <v>192</v>
      </c>
    </row>
    <row r="4124" spans="2:7" x14ac:dyDescent="0.2">
      <c r="E4124" s="1">
        <f>SUM(E4118:E4123)</f>
        <v>622133461.87</v>
      </c>
      <c r="G4124" s="1">
        <v>0</v>
      </c>
    </row>
    <row r="4125" spans="2:7" x14ac:dyDescent="0.2">
      <c r="E4125" s="66">
        <v>622116790.76999998</v>
      </c>
      <c r="F4125" s="1" t="s">
        <v>161</v>
      </c>
    </row>
    <row r="4126" spans="2:7" x14ac:dyDescent="0.2">
      <c r="E4126" s="1">
        <f>E4124-E4125</f>
        <v>16671.100000023842</v>
      </c>
      <c r="F4126" s="1" t="s">
        <v>6</v>
      </c>
    </row>
    <row r="4127" spans="2:7" x14ac:dyDescent="0.2">
      <c r="E4127" s="1">
        <v>16671.099999999999</v>
      </c>
      <c r="F4127" s="1" t="s">
        <v>195</v>
      </c>
    </row>
    <row r="4128" spans="2:7" x14ac:dyDescent="0.2">
      <c r="E4128" s="1">
        <f>+E4126-E4127</f>
        <v>2.3843313101679087E-8</v>
      </c>
      <c r="F4128" s="1" t="s">
        <v>6</v>
      </c>
    </row>
    <row r="4130" spans="1:11" s="20" customFormat="1" x14ac:dyDescent="0.2">
      <c r="A4130" s="21"/>
      <c r="B4130" s="63">
        <v>41467</v>
      </c>
      <c r="C4130" s="21" t="s">
        <v>4</v>
      </c>
      <c r="D4130" s="21" t="s">
        <v>5</v>
      </c>
      <c r="E4130" s="21" t="s">
        <v>6</v>
      </c>
      <c r="F4130" s="21"/>
      <c r="G4130" s="21"/>
      <c r="H4130" s="103"/>
      <c r="I4130" s="64"/>
      <c r="J4130" s="21"/>
      <c r="K4130" s="21"/>
    </row>
    <row r="4131" spans="1:11" x14ac:dyDescent="0.2">
      <c r="B4131" s="1" t="s">
        <v>0</v>
      </c>
      <c r="C4131" s="1">
        <v>3110694454</v>
      </c>
      <c r="D4131" s="1">
        <v>2810694454</v>
      </c>
      <c r="E4131" s="1">
        <f>C4131-D4131</f>
        <v>300000000</v>
      </c>
    </row>
    <row r="4132" spans="1:11" x14ac:dyDescent="0.2">
      <c r="B4132" s="1" t="s">
        <v>1</v>
      </c>
      <c r="C4132" s="1">
        <v>424497966.83999997</v>
      </c>
      <c r="D4132" s="1">
        <v>433085097.37</v>
      </c>
      <c r="E4132" s="1">
        <f>C4132-D4132</f>
        <v>-8587130.530000031</v>
      </c>
    </row>
    <row r="4133" spans="1:11" x14ac:dyDescent="0.2">
      <c r="B4133" s="1" t="s">
        <v>2</v>
      </c>
      <c r="C4133" s="1">
        <v>2604445231.1999998</v>
      </c>
      <c r="D4133" s="1">
        <v>2304445231.1999998</v>
      </c>
      <c r="E4133" s="1">
        <f>C4133-D4133</f>
        <v>300000000</v>
      </c>
    </row>
    <row r="4134" spans="1:11" x14ac:dyDescent="0.2">
      <c r="B4134" s="1" t="s">
        <v>3</v>
      </c>
      <c r="C4134" s="1">
        <v>1297026.3</v>
      </c>
      <c r="D4134" s="1">
        <v>1297026.3</v>
      </c>
      <c r="E4134" s="1">
        <f>C4134-D4134</f>
        <v>0</v>
      </c>
      <c r="G4134" s="21"/>
    </row>
    <row r="4136" spans="1:11" x14ac:dyDescent="0.2">
      <c r="B4136" s="1" t="s">
        <v>152</v>
      </c>
      <c r="C4136" s="1">
        <f>C4131</f>
        <v>3110694454</v>
      </c>
    </row>
    <row r="4137" spans="1:11" x14ac:dyDescent="0.2">
      <c r="B4137" s="1" t="s">
        <v>153</v>
      </c>
      <c r="C4137" s="1">
        <v>6738422835.1899996</v>
      </c>
      <c r="E4137" s="1">
        <f>C4131</f>
        <v>3110694454</v>
      </c>
      <c r="F4137" s="1" t="s">
        <v>0</v>
      </c>
    </row>
    <row r="4138" spans="1:11" x14ac:dyDescent="0.2">
      <c r="B4138" s="1" t="s">
        <v>198</v>
      </c>
      <c r="C4138" s="85">
        <v>34225685.450000003</v>
      </c>
    </row>
    <row r="4139" spans="1:11" x14ac:dyDescent="0.2">
      <c r="B4139" s="1" t="s">
        <v>154</v>
      </c>
      <c r="C4139" s="1">
        <f>SUM(C4136:C4138)</f>
        <v>9883342974.6399994</v>
      </c>
      <c r="E4139" s="1">
        <v>-6.6</v>
      </c>
      <c r="F4139" s="1" t="s">
        <v>170</v>
      </c>
    </row>
    <row r="4140" spans="1:11" x14ac:dyDescent="0.2">
      <c r="B4140" s="1" t="s">
        <v>155</v>
      </c>
      <c r="C4140" s="1">
        <v>9883342974.6399994</v>
      </c>
      <c r="E4140" s="1">
        <v>-26876213.34</v>
      </c>
      <c r="F4140" s="1" t="s">
        <v>133</v>
      </c>
    </row>
    <row r="4141" spans="1:11" x14ac:dyDescent="0.2">
      <c r="C4141" s="1">
        <f>C4139-C4140</f>
        <v>0</v>
      </c>
      <c r="D4141" s="1" t="s">
        <v>194</v>
      </c>
      <c r="E4141" s="1">
        <f>-(11121581.89+8587130.53)</f>
        <v>-19708712.420000002</v>
      </c>
      <c r="F4141" s="1" t="s">
        <v>196</v>
      </c>
    </row>
    <row r="4142" spans="1:11" x14ac:dyDescent="0.2">
      <c r="C4142" s="87">
        <f>+C4141-E4146</f>
        <v>0</v>
      </c>
      <c r="E4142" s="1">
        <v>0</v>
      </c>
      <c r="F4142" s="1" t="s">
        <v>192</v>
      </c>
    </row>
    <row r="4143" spans="1:11" x14ac:dyDescent="0.2">
      <c r="E4143" s="1">
        <f>SUM(E4137:E4142)</f>
        <v>3064109521.6399999</v>
      </c>
      <c r="G4143" s="1">
        <v>0</v>
      </c>
    </row>
    <row r="4144" spans="1:11" x14ac:dyDescent="0.2">
      <c r="E4144" s="66">
        <v>3064109521.6399999</v>
      </c>
      <c r="F4144" s="1" t="s">
        <v>161</v>
      </c>
    </row>
    <row r="4145" spans="1:11" x14ac:dyDescent="0.2">
      <c r="E4145" s="1">
        <f>E4143-E4144</f>
        <v>0</v>
      </c>
      <c r="F4145" s="1" t="s">
        <v>6</v>
      </c>
    </row>
    <row r="4146" spans="1:11" x14ac:dyDescent="0.2">
      <c r="E4146" s="1">
        <v>0</v>
      </c>
      <c r="F4146" s="1" t="s">
        <v>195</v>
      </c>
    </row>
    <row r="4147" spans="1:11" x14ac:dyDescent="0.2">
      <c r="E4147" s="1">
        <f>+E4145-E4146</f>
        <v>0</v>
      </c>
      <c r="F4147" s="1" t="s">
        <v>6</v>
      </c>
    </row>
    <row r="4149" spans="1:11" s="20" customFormat="1" x14ac:dyDescent="0.2">
      <c r="A4149" s="21"/>
      <c r="B4149" s="63">
        <v>41486</v>
      </c>
      <c r="C4149" s="21" t="s">
        <v>4</v>
      </c>
      <c r="D4149" s="21" t="s">
        <v>5</v>
      </c>
      <c r="E4149" s="21" t="s">
        <v>6</v>
      </c>
      <c r="F4149" s="21"/>
      <c r="G4149" s="21"/>
      <c r="H4149" s="103"/>
      <c r="I4149" s="64"/>
      <c r="J4149" s="21"/>
      <c r="K4149" s="21"/>
    </row>
    <row r="4150" spans="1:11" x14ac:dyDescent="0.2">
      <c r="B4150" s="1" t="s">
        <v>0</v>
      </c>
      <c r="C4150" s="88">
        <v>718928657.05999994</v>
      </c>
      <c r="D4150" s="1">
        <v>718928657.06000125</v>
      </c>
      <c r="E4150" s="1">
        <f>C4150-D4150</f>
        <v>-1.3113021850585938E-6</v>
      </c>
    </row>
    <row r="4151" spans="1:11" x14ac:dyDescent="0.2">
      <c r="B4151" s="1" t="s">
        <v>1</v>
      </c>
      <c r="C4151" s="1">
        <v>423906028.62</v>
      </c>
      <c r="D4151" s="1">
        <v>432493159.14999962</v>
      </c>
      <c r="E4151" s="1">
        <f>C4151-D4151</f>
        <v>-8587130.5299996138</v>
      </c>
    </row>
    <row r="4152" spans="1:11" x14ac:dyDescent="0.2">
      <c r="B4152" s="1" t="s">
        <v>2</v>
      </c>
      <c r="C4152" s="1">
        <v>111206767.45</v>
      </c>
      <c r="D4152" s="1">
        <v>111206767.44999975</v>
      </c>
      <c r="E4152" s="1">
        <f>C4152-D4152</f>
        <v>2.5331974029541016E-7</v>
      </c>
    </row>
    <row r="4153" spans="1:11" ht="15" x14ac:dyDescent="0.3">
      <c r="B4153" s="1" t="s">
        <v>3</v>
      </c>
      <c r="C4153" s="1">
        <v>11310476.33</v>
      </c>
      <c r="D4153" s="57">
        <v>11310476.330000028</v>
      </c>
      <c r="E4153" s="1">
        <f>C4153-D4153</f>
        <v>-2.7939677238464355E-8</v>
      </c>
      <c r="G4153" s="21"/>
    </row>
    <row r="4155" spans="1:11" x14ac:dyDescent="0.2">
      <c r="B4155" s="1" t="s">
        <v>152</v>
      </c>
      <c r="C4155" s="1">
        <f>C4150</f>
        <v>718928657.05999994</v>
      </c>
    </row>
    <row r="4156" spans="1:11" x14ac:dyDescent="0.2">
      <c r="B4156" s="1" t="s">
        <v>153</v>
      </c>
      <c r="C4156" s="1">
        <v>7039563625.6199999</v>
      </c>
      <c r="E4156" s="1">
        <f>C4150</f>
        <v>718928657.05999994</v>
      </c>
      <c r="F4156" s="1" t="s">
        <v>0</v>
      </c>
    </row>
    <row r="4157" spans="1:11" x14ac:dyDescent="0.2">
      <c r="B4157" s="1" t="s">
        <v>198</v>
      </c>
      <c r="C4157" s="85">
        <v>34247111.280000001</v>
      </c>
    </row>
    <row r="4158" spans="1:11" x14ac:dyDescent="0.2">
      <c r="B4158" s="1" t="s">
        <v>154</v>
      </c>
      <c r="C4158" s="1">
        <f>SUM(C4155:C4157)</f>
        <v>7792739393.96</v>
      </c>
      <c r="E4158" s="1">
        <v>-6.6</v>
      </c>
      <c r="F4158" s="1" t="s">
        <v>170</v>
      </c>
    </row>
    <row r="4159" spans="1:11" x14ac:dyDescent="0.2">
      <c r="B4159" s="1" t="s">
        <v>155</v>
      </c>
      <c r="C4159" s="1">
        <v>7792739393.96</v>
      </c>
      <c r="E4159" s="1">
        <v>-29785622.969999999</v>
      </c>
      <c r="F4159" s="1" t="s">
        <v>133</v>
      </c>
    </row>
    <row r="4160" spans="1:11" x14ac:dyDescent="0.2">
      <c r="C4160" s="1">
        <f>C4158-C4159</f>
        <v>0</v>
      </c>
      <c r="D4160" s="1" t="s">
        <v>194</v>
      </c>
      <c r="E4160" s="1">
        <f>-(11121581.89+8587130.53)</f>
        <v>-19708712.420000002</v>
      </c>
      <c r="F4160" s="1" t="s">
        <v>196</v>
      </c>
    </row>
    <row r="4161" spans="1:11" x14ac:dyDescent="0.2">
      <c r="C4161" s="87">
        <f>+C4160-E4165</f>
        <v>0</v>
      </c>
      <c r="E4161" s="1">
        <v>0</v>
      </c>
      <c r="F4161" s="1" t="s">
        <v>192</v>
      </c>
    </row>
    <row r="4162" spans="1:11" x14ac:dyDescent="0.2">
      <c r="E4162" s="1">
        <f>SUM(E4156:E4161)</f>
        <v>669434315.06999993</v>
      </c>
      <c r="G4162" s="1">
        <v>0</v>
      </c>
    </row>
    <row r="4163" spans="1:11" x14ac:dyDescent="0.2">
      <c r="E4163" s="66">
        <v>669434315.07000005</v>
      </c>
      <c r="F4163" s="1" t="s">
        <v>161</v>
      </c>
    </row>
    <row r="4164" spans="1:11" x14ac:dyDescent="0.2">
      <c r="E4164" s="1">
        <f>E4162-E4163</f>
        <v>0</v>
      </c>
      <c r="F4164" s="1" t="s">
        <v>6</v>
      </c>
    </row>
    <row r="4165" spans="1:11" x14ac:dyDescent="0.2">
      <c r="E4165" s="1">
        <v>0</v>
      </c>
      <c r="F4165" s="1" t="s">
        <v>195</v>
      </c>
    </row>
    <row r="4166" spans="1:11" x14ac:dyDescent="0.2">
      <c r="E4166" s="1">
        <f>+E4164-E4165</f>
        <v>0</v>
      </c>
      <c r="F4166" s="1" t="s">
        <v>6</v>
      </c>
    </row>
    <row r="4168" spans="1:11" s="20" customFormat="1" x14ac:dyDescent="0.2">
      <c r="A4168" s="21"/>
      <c r="B4168" s="63">
        <v>41512</v>
      </c>
      <c r="C4168" s="21" t="s">
        <v>4</v>
      </c>
      <c r="D4168" s="21" t="s">
        <v>5</v>
      </c>
      <c r="E4168" s="21" t="s">
        <v>6</v>
      </c>
      <c r="F4168" s="21"/>
      <c r="G4168" s="21"/>
      <c r="H4168" s="103"/>
      <c r="I4168" s="64"/>
      <c r="J4168" s="21"/>
      <c r="K4168" s="21"/>
    </row>
    <row r="4169" spans="1:11" x14ac:dyDescent="0.2">
      <c r="B4169" s="1" t="s">
        <v>0</v>
      </c>
      <c r="C4169" s="88">
        <v>629477621.16999996</v>
      </c>
      <c r="D4169" s="1">
        <v>629477621.16999996</v>
      </c>
      <c r="E4169" s="1">
        <f>C4169-D4169</f>
        <v>0</v>
      </c>
    </row>
    <row r="4170" spans="1:11" x14ac:dyDescent="0.2">
      <c r="B4170" s="1" t="s">
        <v>1</v>
      </c>
      <c r="C4170" s="1">
        <v>440741530.74000001</v>
      </c>
      <c r="D4170" s="1">
        <v>449328661.26999998</v>
      </c>
      <c r="E4170" s="1">
        <f>C4170-D4170</f>
        <v>-8587130.5299999714</v>
      </c>
    </row>
    <row r="4171" spans="1:11" x14ac:dyDescent="0.2">
      <c r="B4171" s="1" t="s">
        <v>2</v>
      </c>
      <c r="C4171" s="1">
        <v>102041815.86</v>
      </c>
      <c r="D4171" s="1">
        <v>102041815.86</v>
      </c>
      <c r="E4171" s="1">
        <f>C4171-D4171</f>
        <v>0</v>
      </c>
    </row>
    <row r="4172" spans="1:11" ht="15" x14ac:dyDescent="0.3">
      <c r="B4172" s="1" t="s">
        <v>3</v>
      </c>
      <c r="C4172" s="1">
        <v>7055874.8799999999</v>
      </c>
      <c r="D4172" s="57">
        <v>7055874.8799999999</v>
      </c>
      <c r="E4172" s="1">
        <f>C4172-D4172</f>
        <v>0</v>
      </c>
      <c r="G4172" s="21"/>
    </row>
    <row r="4174" spans="1:11" x14ac:dyDescent="0.2">
      <c r="B4174" s="1" t="s">
        <v>152</v>
      </c>
      <c r="C4174" s="1">
        <f>C4169</f>
        <v>629477621.16999996</v>
      </c>
    </row>
    <row r="4175" spans="1:11" x14ac:dyDescent="0.2">
      <c r="B4175" s="1" t="s">
        <v>153</v>
      </c>
      <c r="C4175" s="1">
        <v>6929002999.0799999</v>
      </c>
      <c r="E4175" s="1">
        <f>C4169</f>
        <v>629477621.16999996</v>
      </c>
      <c r="F4175" s="1" t="s">
        <v>0</v>
      </c>
    </row>
    <row r="4176" spans="1:11" x14ac:dyDescent="0.2">
      <c r="B4176" s="1" t="s">
        <v>198</v>
      </c>
      <c r="C4176" s="85">
        <v>34613451.939999998</v>
      </c>
    </row>
    <row r="4177" spans="1:11" x14ac:dyDescent="0.2">
      <c r="B4177" s="1" t="s">
        <v>154</v>
      </c>
      <c r="C4177" s="1">
        <f>SUM(C4174:C4176)</f>
        <v>7593094072.1899996</v>
      </c>
      <c r="E4177" s="1">
        <v>-6.6</v>
      </c>
      <c r="F4177" s="1" t="s">
        <v>170</v>
      </c>
    </row>
    <row r="4178" spans="1:11" x14ac:dyDescent="0.2">
      <c r="B4178" s="1" t="s">
        <v>155</v>
      </c>
      <c r="C4178" s="1">
        <v>7593094072.1899996</v>
      </c>
      <c r="E4178" s="1">
        <v>-2235172.5699999998</v>
      </c>
      <c r="F4178" s="1" t="s">
        <v>133</v>
      </c>
    </row>
    <row r="4179" spans="1:11" x14ac:dyDescent="0.2">
      <c r="C4179" s="1">
        <f>C4177-C4178</f>
        <v>0</v>
      </c>
      <c r="D4179" s="1" t="s">
        <v>194</v>
      </c>
      <c r="E4179" s="1">
        <f>-(11121581.89+8587130.53)</f>
        <v>-19708712.420000002</v>
      </c>
      <c r="F4179" s="1" t="s">
        <v>196</v>
      </c>
    </row>
    <row r="4180" spans="1:11" x14ac:dyDescent="0.2">
      <c r="C4180" s="87">
        <f>+C4179-E4184</f>
        <v>0</v>
      </c>
      <c r="E4180" s="1">
        <v>0</v>
      </c>
      <c r="F4180" s="1" t="s">
        <v>192</v>
      </c>
    </row>
    <row r="4181" spans="1:11" x14ac:dyDescent="0.2">
      <c r="E4181" s="1">
        <f>SUM(E4175:E4180)</f>
        <v>607533729.57999992</v>
      </c>
      <c r="G4181" s="1">
        <v>0</v>
      </c>
    </row>
    <row r="4182" spans="1:11" x14ac:dyDescent="0.2">
      <c r="E4182" s="66">
        <v>607533729.58000004</v>
      </c>
      <c r="F4182" s="1" t="s">
        <v>161</v>
      </c>
    </row>
    <row r="4183" spans="1:11" x14ac:dyDescent="0.2">
      <c r="E4183" s="1">
        <f>E4181-E4182</f>
        <v>0</v>
      </c>
      <c r="F4183" s="1" t="s">
        <v>6</v>
      </c>
    </row>
    <row r="4184" spans="1:11" x14ac:dyDescent="0.2">
      <c r="E4184" s="1">
        <v>0</v>
      </c>
      <c r="F4184" s="1" t="s">
        <v>195</v>
      </c>
    </row>
    <row r="4185" spans="1:11" x14ac:dyDescent="0.2">
      <c r="E4185" s="1">
        <f>+E4183-E4184</f>
        <v>0</v>
      </c>
      <c r="F4185" s="1" t="s">
        <v>6</v>
      </c>
    </row>
    <row r="4187" spans="1:11" s="20" customFormat="1" x14ac:dyDescent="0.2">
      <c r="A4187" s="21"/>
      <c r="B4187" s="63">
        <v>41515</v>
      </c>
      <c r="C4187" s="21" t="s">
        <v>4</v>
      </c>
      <c r="D4187" s="21" t="s">
        <v>5</v>
      </c>
      <c r="E4187" s="21" t="s">
        <v>6</v>
      </c>
      <c r="F4187" s="21"/>
      <c r="G4187" s="21"/>
      <c r="H4187" s="103"/>
      <c r="I4187" s="64"/>
      <c r="J4187" s="21"/>
      <c r="K4187" s="21"/>
    </row>
    <row r="4188" spans="1:11" x14ac:dyDescent="0.2">
      <c r="B4188" s="1" t="s">
        <v>0</v>
      </c>
      <c r="C4188" s="88">
        <v>729493909.17999995</v>
      </c>
      <c r="D4188" s="88">
        <v>729493909.17999995</v>
      </c>
      <c r="E4188" s="1">
        <f>C4188-D4188</f>
        <v>0</v>
      </c>
    </row>
    <row r="4189" spans="1:11" x14ac:dyDescent="0.2">
      <c r="B4189" s="1" t="s">
        <v>1</v>
      </c>
      <c r="C4189" s="1">
        <v>433363724.55000001</v>
      </c>
      <c r="D4189" s="1">
        <v>441950855.07999998</v>
      </c>
      <c r="E4189" s="1">
        <f>C4189-D4189</f>
        <v>-8587130.5299999714</v>
      </c>
    </row>
    <row r="4190" spans="1:11" x14ac:dyDescent="0.2">
      <c r="B4190" s="1" t="s">
        <v>2</v>
      </c>
      <c r="C4190" s="1">
        <v>128028730.88</v>
      </c>
      <c r="D4190" s="1">
        <v>128028730.88</v>
      </c>
      <c r="E4190" s="1">
        <f>C4190-D4190</f>
        <v>0</v>
      </c>
    </row>
    <row r="4191" spans="1:11" x14ac:dyDescent="0.2">
      <c r="B4191" s="1" t="s">
        <v>3</v>
      </c>
      <c r="C4191" s="1">
        <v>9419320.3300000001</v>
      </c>
      <c r="D4191" s="1">
        <v>9419320.3300000001</v>
      </c>
      <c r="E4191" s="1">
        <f>C4191-D4191</f>
        <v>0</v>
      </c>
      <c r="G4191" s="21"/>
    </row>
    <row r="4193" spans="1:11" x14ac:dyDescent="0.2">
      <c r="B4193" s="1" t="s">
        <v>152</v>
      </c>
      <c r="C4193" s="1">
        <f>C4188</f>
        <v>729493909.17999995</v>
      </c>
    </row>
    <row r="4194" spans="1:11" x14ac:dyDescent="0.2">
      <c r="B4194" s="1" t="s">
        <v>153</v>
      </c>
      <c r="C4194" s="1">
        <v>6932080953.4300003</v>
      </c>
      <c r="E4194" s="1">
        <f>C4188</f>
        <v>729493909.17999995</v>
      </c>
      <c r="F4194" s="1" t="s">
        <v>0</v>
      </c>
    </row>
    <row r="4195" spans="1:11" x14ac:dyDescent="0.2">
      <c r="B4195" s="1" t="s">
        <v>198</v>
      </c>
      <c r="C4195" s="85">
        <v>34708912.039999999</v>
      </c>
    </row>
    <row r="4196" spans="1:11" x14ac:dyDescent="0.2">
      <c r="B4196" s="1" t="s">
        <v>154</v>
      </c>
      <c r="C4196" s="1">
        <f>SUM(C4193:C4195)</f>
        <v>7696283774.6500006</v>
      </c>
      <c r="E4196" s="1">
        <v>-6.6</v>
      </c>
      <c r="F4196" s="1" t="s">
        <v>170</v>
      </c>
    </row>
    <row r="4197" spans="1:11" x14ac:dyDescent="0.2">
      <c r="B4197" s="1" t="s">
        <v>155</v>
      </c>
      <c r="C4197" s="1">
        <v>7732400148.25</v>
      </c>
      <c r="E4197" s="1">
        <v>-2235172.5699999998</v>
      </c>
      <c r="F4197" s="1" t="s">
        <v>133</v>
      </c>
    </row>
    <row r="4198" spans="1:11" x14ac:dyDescent="0.2">
      <c r="C4198" s="1">
        <f>C4196-C4197</f>
        <v>-36116373.599999428</v>
      </c>
      <c r="D4198" s="1" t="s">
        <v>194</v>
      </c>
      <c r="E4198" s="1">
        <f>-(11121581.89+8587130.53)</f>
        <v>-19708712.420000002</v>
      </c>
      <c r="F4198" s="1" t="s">
        <v>196</v>
      </c>
    </row>
    <row r="4199" spans="1:11" x14ac:dyDescent="0.2">
      <c r="C4199" s="87">
        <f>+C4198-E4203</f>
        <v>-36116373.599999428</v>
      </c>
      <c r="E4199" s="1">
        <v>0</v>
      </c>
      <c r="F4199" s="1" t="s">
        <v>192</v>
      </c>
    </row>
    <row r="4200" spans="1:11" x14ac:dyDescent="0.2">
      <c r="E4200" s="1">
        <f>SUM(E4194:E4199)</f>
        <v>707550017.58999991</v>
      </c>
      <c r="G4200" s="1">
        <v>0</v>
      </c>
    </row>
    <row r="4201" spans="1:11" x14ac:dyDescent="0.2">
      <c r="E4201" s="66">
        <v>707550017.59000003</v>
      </c>
      <c r="F4201" s="1" t="s">
        <v>161</v>
      </c>
    </row>
    <row r="4202" spans="1:11" x14ac:dyDescent="0.2">
      <c r="E4202" s="1">
        <f>E4200-E4201</f>
        <v>0</v>
      </c>
      <c r="F4202" s="1" t="s">
        <v>6</v>
      </c>
    </row>
    <row r="4203" spans="1:11" x14ac:dyDescent="0.2">
      <c r="E4203" s="1">
        <v>0</v>
      </c>
      <c r="F4203" s="1" t="s">
        <v>195</v>
      </c>
    </row>
    <row r="4204" spans="1:11" x14ac:dyDescent="0.2">
      <c r="E4204" s="1">
        <f>+E4202-E4203</f>
        <v>0</v>
      </c>
      <c r="F4204" s="1" t="s">
        <v>6</v>
      </c>
    </row>
    <row r="4206" spans="1:11" s="20" customFormat="1" x14ac:dyDescent="0.2">
      <c r="A4206" s="21"/>
      <c r="B4206" s="63">
        <v>41516</v>
      </c>
      <c r="C4206" s="21" t="s">
        <v>4</v>
      </c>
      <c r="D4206" s="21" t="s">
        <v>5</v>
      </c>
      <c r="E4206" s="21" t="s">
        <v>6</v>
      </c>
      <c r="F4206" s="21"/>
      <c r="G4206" s="21"/>
      <c r="H4206" s="103"/>
      <c r="I4206" s="64"/>
      <c r="J4206" s="21"/>
      <c r="K4206" s="21"/>
    </row>
    <row r="4207" spans="1:11" x14ac:dyDescent="0.2">
      <c r="B4207" s="1" t="s">
        <v>0</v>
      </c>
      <c r="C4207" s="88">
        <v>765610282.77999997</v>
      </c>
      <c r="D4207" s="88">
        <v>729687463.61999881</v>
      </c>
      <c r="E4207" s="1">
        <f>C4207-D4207</f>
        <v>35922819.160001159</v>
      </c>
    </row>
    <row r="4208" spans="1:11" ht="15" x14ac:dyDescent="0.3">
      <c r="B4208" s="1" t="s">
        <v>1</v>
      </c>
      <c r="C4208" s="1">
        <v>434059176.87</v>
      </c>
      <c r="D4208" s="57">
        <v>442646307.40000027</v>
      </c>
      <c r="E4208" s="1">
        <f>C4208-D4208</f>
        <v>-8587130.5300002694</v>
      </c>
    </row>
    <row r="4209" spans="2:7" ht="15" x14ac:dyDescent="0.3">
      <c r="B4209" s="1" t="s">
        <v>2</v>
      </c>
      <c r="C4209" s="1">
        <v>155138670.18000001</v>
      </c>
      <c r="D4209" s="57">
        <v>119215851.01999997</v>
      </c>
      <c r="E4209" s="1">
        <f>C4209-D4209</f>
        <v>35922819.160000041</v>
      </c>
      <c r="F4209" s="1" t="s">
        <v>199</v>
      </c>
    </row>
    <row r="4210" spans="2:7" ht="15" x14ac:dyDescent="0.3">
      <c r="B4210" s="1" t="s">
        <v>3</v>
      </c>
      <c r="C4210" s="1">
        <v>9273.48</v>
      </c>
      <c r="D4210" s="57">
        <v>9273.4799999967217</v>
      </c>
      <c r="E4210" s="1">
        <f>C4210-D4210</f>
        <v>3.2778189051896334E-9</v>
      </c>
      <c r="G4210" s="21"/>
    </row>
    <row r="4212" spans="2:7" x14ac:dyDescent="0.2">
      <c r="B4212" s="1" t="s">
        <v>152</v>
      </c>
      <c r="C4212" s="1">
        <f>C4207</f>
        <v>765610282.77999997</v>
      </c>
    </row>
    <row r="4213" spans="2:7" x14ac:dyDescent="0.2">
      <c r="B4213" s="1" t="s">
        <v>153</v>
      </c>
      <c r="C4213" s="1">
        <v>6932080953.4300003</v>
      </c>
      <c r="E4213" s="1">
        <f>C4207</f>
        <v>765610282.77999997</v>
      </c>
      <c r="F4213" s="1" t="s">
        <v>0</v>
      </c>
    </row>
    <row r="4214" spans="2:7" x14ac:dyDescent="0.2">
      <c r="B4214" s="1" t="s">
        <v>198</v>
      </c>
      <c r="C4214" s="85">
        <v>34708912.039999999</v>
      </c>
    </row>
    <row r="4215" spans="2:7" x14ac:dyDescent="0.2">
      <c r="B4215" s="1" t="s">
        <v>154</v>
      </c>
      <c r="C4215" s="1">
        <f>SUM(C4212:C4214)</f>
        <v>7732400148.25</v>
      </c>
      <c r="E4215" s="1">
        <v>-6.6</v>
      </c>
      <c r="F4215" s="1" t="s">
        <v>170</v>
      </c>
    </row>
    <row r="4216" spans="2:7" x14ac:dyDescent="0.2">
      <c r="B4216" s="1" t="s">
        <v>155</v>
      </c>
      <c r="C4216" s="1">
        <v>7732400148.25</v>
      </c>
      <c r="E4216" s="1">
        <v>-38157991.729999997</v>
      </c>
      <c r="F4216" s="1" t="s">
        <v>133</v>
      </c>
    </row>
    <row r="4217" spans="2:7" x14ac:dyDescent="0.2">
      <c r="C4217" s="1">
        <f>C4215-C4216</f>
        <v>0</v>
      </c>
      <c r="D4217" s="1" t="s">
        <v>194</v>
      </c>
      <c r="E4217" s="1">
        <f>-(11121581.89+8587130.53)</f>
        <v>-19708712.420000002</v>
      </c>
      <c r="F4217" s="1" t="s">
        <v>196</v>
      </c>
    </row>
    <row r="4218" spans="2:7" x14ac:dyDescent="0.2">
      <c r="C4218" s="87">
        <f>+C4217-E4222</f>
        <v>0</v>
      </c>
      <c r="E4218" s="1">
        <v>0</v>
      </c>
      <c r="F4218" s="1" t="s">
        <v>192</v>
      </c>
    </row>
    <row r="4219" spans="2:7" x14ac:dyDescent="0.2">
      <c r="E4219" s="1">
        <f>SUM(E4213:E4218)</f>
        <v>707743572.02999997</v>
      </c>
      <c r="G4219" s="1">
        <v>0</v>
      </c>
    </row>
    <row r="4220" spans="2:7" x14ac:dyDescent="0.2">
      <c r="E4220" s="66">
        <v>707743572.02999997</v>
      </c>
      <c r="F4220" s="1" t="s">
        <v>161</v>
      </c>
    </row>
    <row r="4221" spans="2:7" x14ac:dyDescent="0.2">
      <c r="E4221" s="1">
        <f>E4219-E4220</f>
        <v>0</v>
      </c>
      <c r="F4221" s="1" t="s">
        <v>6</v>
      </c>
    </row>
    <row r="4222" spans="2:7" x14ac:dyDescent="0.2">
      <c r="E4222" s="1">
        <v>0</v>
      </c>
      <c r="F4222" s="1" t="s">
        <v>195</v>
      </c>
    </row>
    <row r="4223" spans="2:7" x14ac:dyDescent="0.2">
      <c r="E4223" s="1">
        <f>+E4221-E4222</f>
        <v>0</v>
      </c>
      <c r="F4223" s="1" t="s">
        <v>6</v>
      </c>
    </row>
    <row r="4226" spans="1:11" s="20" customFormat="1" x14ac:dyDescent="0.2">
      <c r="A4226" s="21"/>
      <c r="B4226" s="63">
        <v>41537</v>
      </c>
      <c r="C4226" s="21" t="s">
        <v>4</v>
      </c>
      <c r="D4226" s="21" t="s">
        <v>5</v>
      </c>
      <c r="E4226" s="21" t="s">
        <v>6</v>
      </c>
      <c r="F4226" s="21"/>
      <c r="G4226" s="21"/>
      <c r="H4226" s="103"/>
      <c r="I4226" s="64"/>
      <c r="J4226" s="21"/>
      <c r="K4226" s="21"/>
    </row>
    <row r="4227" spans="1:11" x14ac:dyDescent="0.2">
      <c r="B4227" s="1" t="s">
        <v>0</v>
      </c>
      <c r="C4227" s="88">
        <v>664349629.25999999</v>
      </c>
      <c r="D4227" s="88">
        <v>664349629.25999999</v>
      </c>
      <c r="E4227" s="1">
        <f>C4227-D4227</f>
        <v>0</v>
      </c>
    </row>
    <row r="4228" spans="1:11" ht="15" x14ac:dyDescent="0.3">
      <c r="B4228" s="1" t="s">
        <v>1</v>
      </c>
      <c r="C4228" s="1">
        <v>450381717.16000003</v>
      </c>
      <c r="D4228" s="57">
        <v>458968847.69</v>
      </c>
      <c r="E4228" s="1">
        <f>C4228-D4228</f>
        <v>-8587130.5299999714</v>
      </c>
    </row>
    <row r="4229" spans="1:11" ht="15" x14ac:dyDescent="0.3">
      <c r="B4229" s="1" t="s">
        <v>2</v>
      </c>
      <c r="C4229" s="1">
        <v>133387236.53</v>
      </c>
      <c r="D4229" s="57">
        <v>133387236.53</v>
      </c>
      <c r="E4229" s="1">
        <f>C4229-D4229</f>
        <v>0</v>
      </c>
    </row>
    <row r="4230" spans="1:11" ht="15" x14ac:dyDescent="0.3">
      <c r="B4230" s="1" t="s">
        <v>3</v>
      </c>
      <c r="C4230" s="1">
        <v>3798981.97</v>
      </c>
      <c r="D4230" s="57">
        <v>3798981.97</v>
      </c>
      <c r="E4230" s="1">
        <f>C4230-D4230</f>
        <v>0</v>
      </c>
      <c r="G4230" s="21"/>
    </row>
    <row r="4232" spans="1:11" x14ac:dyDescent="0.2">
      <c r="B4232" s="1" t="s">
        <v>152</v>
      </c>
      <c r="C4232" s="1">
        <f>C4227</f>
        <v>664349629.25999999</v>
      </c>
    </row>
    <row r="4233" spans="1:11" x14ac:dyDescent="0.2">
      <c r="B4233" s="1" t="s">
        <v>153</v>
      </c>
      <c r="C4233" s="1">
        <v>6879017767.5100002</v>
      </c>
      <c r="E4233" s="1">
        <f>C4227</f>
        <v>664349629.25999999</v>
      </c>
      <c r="F4233" s="1" t="s">
        <v>0</v>
      </c>
    </row>
    <row r="4234" spans="1:11" x14ac:dyDescent="0.2">
      <c r="B4234" s="1" t="s">
        <v>198</v>
      </c>
      <c r="C4234" s="85">
        <v>34708912.039999999</v>
      </c>
    </row>
    <row r="4235" spans="1:11" x14ac:dyDescent="0.2">
      <c r="B4235" s="1" t="s">
        <v>154</v>
      </c>
      <c r="C4235" s="1">
        <f>SUM(C4232:C4234)</f>
        <v>7578076308.8100004</v>
      </c>
      <c r="E4235" s="1">
        <v>-6.6</v>
      </c>
      <c r="F4235" s="1" t="s">
        <v>170</v>
      </c>
    </row>
    <row r="4236" spans="1:11" x14ac:dyDescent="0.2">
      <c r="B4236" s="1" t="s">
        <v>155</v>
      </c>
      <c r="C4236" s="1">
        <v>7578076308.8100004</v>
      </c>
      <c r="E4236" s="1">
        <v>-10622402.09</v>
      </c>
      <c r="F4236" s="1" t="s">
        <v>133</v>
      </c>
    </row>
    <row r="4237" spans="1:11" x14ac:dyDescent="0.2">
      <c r="C4237" s="1">
        <f>C4235-C4236</f>
        <v>0</v>
      </c>
      <c r="D4237" s="1" t="s">
        <v>194</v>
      </c>
      <c r="E4237" s="1">
        <f>-(11121581.89+8587130.53)</f>
        <v>-19708712.420000002</v>
      </c>
      <c r="F4237" s="1" t="s">
        <v>196</v>
      </c>
    </row>
    <row r="4238" spans="1:11" x14ac:dyDescent="0.2">
      <c r="C4238" s="87">
        <f>+C4237-E4242</f>
        <v>0</v>
      </c>
      <c r="E4238" s="1">
        <v>0</v>
      </c>
      <c r="F4238" s="1" t="s">
        <v>192</v>
      </c>
    </row>
    <row r="4239" spans="1:11" x14ac:dyDescent="0.2">
      <c r="E4239" s="1">
        <f>SUM(E4233:E4238)</f>
        <v>634018508.14999998</v>
      </c>
      <c r="G4239" s="1">
        <v>0</v>
      </c>
    </row>
    <row r="4240" spans="1:11" x14ac:dyDescent="0.2">
      <c r="E4240" s="66">
        <v>634018508.14999998</v>
      </c>
      <c r="F4240" s="1" t="s">
        <v>161</v>
      </c>
    </row>
    <row r="4241" spans="1:11" x14ac:dyDescent="0.2">
      <c r="E4241" s="1">
        <f>E4239-E4240</f>
        <v>0</v>
      </c>
      <c r="F4241" s="1" t="s">
        <v>6</v>
      </c>
    </row>
    <row r="4242" spans="1:11" x14ac:dyDescent="0.2">
      <c r="E4242" s="1">
        <v>0</v>
      </c>
      <c r="F4242" s="1" t="s">
        <v>195</v>
      </c>
    </row>
    <row r="4243" spans="1:11" x14ac:dyDescent="0.2">
      <c r="E4243" s="1">
        <f>+E4241-E4242</f>
        <v>0</v>
      </c>
      <c r="F4243" s="1" t="s">
        <v>6</v>
      </c>
    </row>
    <row r="4244" spans="1:11" s="20" customFormat="1" x14ac:dyDescent="0.2">
      <c r="A4244" s="21"/>
      <c r="B4244" s="63">
        <v>41544</v>
      </c>
      <c r="C4244" s="21" t="s">
        <v>4</v>
      </c>
      <c r="D4244" s="21" t="s">
        <v>5</v>
      </c>
      <c r="E4244" s="21" t="s">
        <v>6</v>
      </c>
      <c r="F4244" s="21"/>
      <c r="G4244" s="21"/>
      <c r="H4244" s="103"/>
      <c r="I4244" s="64"/>
      <c r="J4244" s="21"/>
      <c r="K4244" s="21"/>
    </row>
    <row r="4245" spans="1:11" x14ac:dyDescent="0.2">
      <c r="B4245" s="1" t="s">
        <v>0</v>
      </c>
      <c r="C4245" s="89">
        <v>759172204.69000006</v>
      </c>
      <c r="D4245" s="89">
        <v>759172204.69000006</v>
      </c>
      <c r="E4245" s="1">
        <f>C4245-D4245</f>
        <v>0</v>
      </c>
    </row>
    <row r="4246" spans="1:11" x14ac:dyDescent="0.2">
      <c r="B4246" s="1" t="s">
        <v>1</v>
      </c>
      <c r="C4246" s="1">
        <v>450393439.08999997</v>
      </c>
      <c r="D4246" s="1">
        <v>458980569.62</v>
      </c>
      <c r="E4246" s="1">
        <f>C4246-D4246</f>
        <v>-8587130.530000031</v>
      </c>
    </row>
    <row r="4247" spans="1:11" ht="15" x14ac:dyDescent="0.3">
      <c r="B4247" s="1" t="s">
        <v>2</v>
      </c>
      <c r="C4247" s="1">
        <v>200188571.30000001</v>
      </c>
      <c r="D4247" s="1">
        <v>200188571.30000001</v>
      </c>
      <c r="E4247" s="1">
        <f>C4247-D4247</f>
        <v>0</v>
      </c>
      <c r="G4247" s="10">
        <v>799850634.91999936</v>
      </c>
    </row>
    <row r="4248" spans="1:11" x14ac:dyDescent="0.2">
      <c r="B4248" s="1" t="s">
        <v>3</v>
      </c>
      <c r="C4248" s="1">
        <v>5817277.9699999997</v>
      </c>
      <c r="D4248" s="1">
        <v>5817277.9699999997</v>
      </c>
      <c r="E4248" s="1">
        <f>C4248-D4248</f>
        <v>0</v>
      </c>
      <c r="G4248" s="21"/>
    </row>
    <row r="4250" spans="1:11" x14ac:dyDescent="0.2">
      <c r="B4250" s="1" t="s">
        <v>152</v>
      </c>
      <c r="C4250" s="1">
        <f>C4245</f>
        <v>759172204.69000006</v>
      </c>
    </row>
    <row r="4251" spans="1:11" x14ac:dyDescent="0.2">
      <c r="B4251" s="1" t="s">
        <v>153</v>
      </c>
      <c r="C4251" s="1">
        <v>6839017767.5100002</v>
      </c>
      <c r="E4251" s="1">
        <f>C4245</f>
        <v>759172204.69000006</v>
      </c>
      <c r="F4251" s="1" t="s">
        <v>0</v>
      </c>
    </row>
    <row r="4252" spans="1:11" x14ac:dyDescent="0.2">
      <c r="B4252" s="1" t="s">
        <v>198</v>
      </c>
      <c r="C4252" s="85">
        <v>34708912.039999999</v>
      </c>
    </row>
    <row r="4253" spans="1:11" x14ac:dyDescent="0.2">
      <c r="B4253" s="1" t="s">
        <v>154</v>
      </c>
      <c r="C4253" s="1">
        <f>SUM(C4250:C4252)</f>
        <v>7632898884.2400007</v>
      </c>
      <c r="E4253" s="1">
        <v>-6.6</v>
      </c>
      <c r="F4253" s="1" t="s">
        <v>170</v>
      </c>
    </row>
    <row r="4254" spans="1:11" x14ac:dyDescent="0.2">
      <c r="B4254" s="1" t="s">
        <v>155</v>
      </c>
      <c r="C4254" s="1">
        <v>7632898884.2399998</v>
      </c>
      <c r="E4254" s="1">
        <v>-10622402.09</v>
      </c>
      <c r="F4254" s="1" t="s">
        <v>133</v>
      </c>
    </row>
    <row r="4255" spans="1:11" x14ac:dyDescent="0.2">
      <c r="C4255" s="1">
        <f>C4253-C4254</f>
        <v>0</v>
      </c>
      <c r="D4255" s="1" t="s">
        <v>194</v>
      </c>
      <c r="E4255" s="1">
        <f>-(11121581.89+8587130.53)</f>
        <v>-19708712.420000002</v>
      </c>
      <c r="F4255" s="1" t="s">
        <v>196</v>
      </c>
    </row>
    <row r="4256" spans="1:11" x14ac:dyDescent="0.2">
      <c r="C4256" s="87">
        <f>+C4255-E4260</f>
        <v>0</v>
      </c>
      <c r="E4256" s="1">
        <v>0</v>
      </c>
      <c r="F4256" s="1" t="s">
        <v>192</v>
      </c>
    </row>
    <row r="4257" spans="1:11" x14ac:dyDescent="0.2">
      <c r="E4257" s="1">
        <f>SUM(E4251:E4256)</f>
        <v>728841083.58000004</v>
      </c>
      <c r="G4257" s="1">
        <v>0</v>
      </c>
    </row>
    <row r="4258" spans="1:11" x14ac:dyDescent="0.2">
      <c r="E4258" s="66">
        <v>728841083.58000004</v>
      </c>
      <c r="F4258" s="1" t="s">
        <v>161</v>
      </c>
    </row>
    <row r="4259" spans="1:11" x14ac:dyDescent="0.2">
      <c r="B4259" s="1" t="s">
        <v>200</v>
      </c>
      <c r="C4259" s="1">
        <v>6807683980.6700001</v>
      </c>
      <c r="E4259" s="1">
        <f>E4257-E4258</f>
        <v>0</v>
      </c>
      <c r="F4259" s="1" t="s">
        <v>6</v>
      </c>
    </row>
    <row r="4260" spans="1:11" x14ac:dyDescent="0.2">
      <c r="B4260" s="1" t="s">
        <v>6</v>
      </c>
      <c r="C4260" s="1">
        <f>+C4251-C4259</f>
        <v>31333786.840000153</v>
      </c>
      <c r="E4260" s="1">
        <v>0</v>
      </c>
      <c r="F4260" s="1" t="s">
        <v>195</v>
      </c>
    </row>
    <row r="4261" spans="1:11" x14ac:dyDescent="0.2">
      <c r="B4261" s="1" t="s">
        <v>201</v>
      </c>
      <c r="C4261" s="1">
        <v>31333786.84</v>
      </c>
      <c r="E4261" s="1">
        <f>+E4259-E4260</f>
        <v>0</v>
      </c>
      <c r="F4261" s="1" t="s">
        <v>6</v>
      </c>
    </row>
    <row r="4262" spans="1:11" x14ac:dyDescent="0.2">
      <c r="B4262" s="1" t="s">
        <v>6</v>
      </c>
      <c r="C4262" s="1">
        <f>+C4260-C4261</f>
        <v>1.5273690223693848E-7</v>
      </c>
    </row>
    <row r="4265" spans="1:11" s="20" customFormat="1" x14ac:dyDescent="0.2">
      <c r="A4265" s="21"/>
      <c r="B4265" s="63">
        <v>41547</v>
      </c>
      <c r="C4265" s="21" t="s">
        <v>4</v>
      </c>
      <c r="D4265" s="21" t="s">
        <v>5</v>
      </c>
      <c r="E4265" s="21" t="s">
        <v>6</v>
      </c>
      <c r="F4265" s="21"/>
      <c r="G4265" s="21"/>
      <c r="H4265" s="103"/>
      <c r="I4265" s="64"/>
      <c r="J4265" s="21"/>
      <c r="K4265" s="21"/>
    </row>
    <row r="4266" spans="1:11" x14ac:dyDescent="0.2">
      <c r="B4266" s="1" t="s">
        <v>0</v>
      </c>
      <c r="C4266" s="89">
        <v>806202436.34000003</v>
      </c>
      <c r="D4266" s="89">
        <v>799850634.91999996</v>
      </c>
      <c r="E4266" s="1">
        <f>C4266-D4266</f>
        <v>6351801.4200000763</v>
      </c>
      <c r="F4266" s="1">
        <v>6351801.4199999999</v>
      </c>
    </row>
    <row r="4267" spans="1:11" x14ac:dyDescent="0.2">
      <c r="B4267" s="1" t="s">
        <v>1</v>
      </c>
      <c r="C4267" s="1">
        <v>450797225.86000001</v>
      </c>
      <c r="D4267" s="1">
        <v>459384356.38999999</v>
      </c>
      <c r="E4267" s="1">
        <f>C4267-D4267</f>
        <v>-8587130.5299999714</v>
      </c>
      <c r="F4267" s="21"/>
    </row>
    <row r="4268" spans="1:11" x14ac:dyDescent="0.2">
      <c r="B4268" s="1" t="s">
        <v>2</v>
      </c>
      <c r="C4268" s="1">
        <v>193869921.97</v>
      </c>
      <c r="D4268" s="1">
        <v>187518120.55000001</v>
      </c>
      <c r="E4268" s="1">
        <f>C4268-D4268</f>
        <v>6351801.4199999869</v>
      </c>
      <c r="F4268" s="1">
        <f>+E4266-F4266</f>
        <v>7.6368451118469238E-8</v>
      </c>
    </row>
    <row r="4269" spans="1:11" x14ac:dyDescent="0.2">
      <c r="B4269" s="1" t="s">
        <v>3</v>
      </c>
      <c r="C4269" s="1">
        <v>7357431.7300000004</v>
      </c>
      <c r="D4269" s="1">
        <v>7357431.7300000004</v>
      </c>
      <c r="E4269" s="1">
        <f>C4269-D4269</f>
        <v>0</v>
      </c>
      <c r="G4269" s="21"/>
    </row>
    <row r="4271" spans="1:11" x14ac:dyDescent="0.2">
      <c r="B4271" s="1" t="s">
        <v>152</v>
      </c>
      <c r="C4271" s="1">
        <f>C4266</f>
        <v>806202436.34000003</v>
      </c>
    </row>
    <row r="4272" spans="1:11" x14ac:dyDescent="0.2">
      <c r="B4272" s="1" t="s">
        <v>153</v>
      </c>
      <c r="C4272" s="1">
        <v>6839867439.0500002</v>
      </c>
      <c r="E4272" s="1">
        <f>C4266</f>
        <v>806202436.34000003</v>
      </c>
      <c r="F4272" s="1" t="s">
        <v>0</v>
      </c>
    </row>
    <row r="4273" spans="1:11" x14ac:dyDescent="0.2">
      <c r="B4273" s="1" t="s">
        <v>198</v>
      </c>
      <c r="C4273" s="85">
        <v>34936363.719999999</v>
      </c>
    </row>
    <row r="4274" spans="1:11" x14ac:dyDescent="0.2">
      <c r="B4274" s="1" t="s">
        <v>154</v>
      </c>
      <c r="C4274" s="1">
        <f>SUM(C4271:C4273)</f>
        <v>7681006239.1100006</v>
      </c>
      <c r="E4274" s="1">
        <v>-6.6</v>
      </c>
      <c r="F4274" s="1" t="s">
        <v>170</v>
      </c>
    </row>
    <row r="4275" spans="1:11" x14ac:dyDescent="0.2">
      <c r="B4275" s="1" t="s">
        <v>155</v>
      </c>
      <c r="C4275" s="1">
        <v>7681006239.1099997</v>
      </c>
      <c r="E4275" s="1">
        <v>-40376799.509999998</v>
      </c>
      <c r="F4275" s="1" t="s">
        <v>133</v>
      </c>
    </row>
    <row r="4276" spans="1:11" x14ac:dyDescent="0.2">
      <c r="C4276" s="1">
        <f>C4274-C4275</f>
        <v>0</v>
      </c>
      <c r="D4276" s="1" t="s">
        <v>194</v>
      </c>
      <c r="E4276" s="1">
        <f>-(11121581.89+8587130.53)</f>
        <v>-19708712.420000002</v>
      </c>
      <c r="F4276" s="1" t="s">
        <v>196</v>
      </c>
    </row>
    <row r="4277" spans="1:11" x14ac:dyDescent="0.2">
      <c r="C4277" s="87">
        <f>+C4276-E4281</f>
        <v>0</v>
      </c>
      <c r="E4277" s="1">
        <v>0</v>
      </c>
      <c r="F4277" s="1" t="s">
        <v>192</v>
      </c>
    </row>
    <row r="4278" spans="1:11" x14ac:dyDescent="0.2">
      <c r="E4278" s="1">
        <f>SUM(E4272:E4277)</f>
        <v>746116917.81000006</v>
      </c>
      <c r="G4278" s="1">
        <v>0</v>
      </c>
    </row>
    <row r="4279" spans="1:11" x14ac:dyDescent="0.2">
      <c r="E4279" s="66">
        <v>746116917.80999994</v>
      </c>
      <c r="F4279" s="1" t="s">
        <v>161</v>
      </c>
    </row>
    <row r="4280" spans="1:11" x14ac:dyDescent="0.2">
      <c r="B4280" s="1" t="s">
        <v>200</v>
      </c>
      <c r="C4280" s="1">
        <v>6808533652.21</v>
      </c>
      <c r="E4280" s="1">
        <f>E4278-E4279</f>
        <v>0</v>
      </c>
      <c r="F4280" s="1" t="s">
        <v>6</v>
      </c>
    </row>
    <row r="4281" spans="1:11" x14ac:dyDescent="0.2">
      <c r="B4281" s="1" t="s">
        <v>6</v>
      </c>
      <c r="C4281" s="1">
        <f>+C4272-C4280</f>
        <v>31333786.840000153</v>
      </c>
      <c r="E4281" s="1">
        <v>0</v>
      </c>
      <c r="F4281" s="1" t="s">
        <v>195</v>
      </c>
    </row>
    <row r="4282" spans="1:11" x14ac:dyDescent="0.2">
      <c r="B4282" s="1" t="s">
        <v>201</v>
      </c>
      <c r="C4282" s="1">
        <v>31333786.84</v>
      </c>
      <c r="E4282" s="87">
        <f>+E4280-E4281</f>
        <v>0</v>
      </c>
      <c r="F4282" s="1" t="s">
        <v>6</v>
      </c>
    </row>
    <row r="4283" spans="1:11" x14ac:dyDescent="0.2">
      <c r="B4283" s="1" t="s">
        <v>6</v>
      </c>
      <c r="C4283" s="87">
        <f>+C4281-C4282</f>
        <v>1.5273690223693848E-7</v>
      </c>
    </row>
    <row r="4285" spans="1:11" s="20" customFormat="1" x14ac:dyDescent="0.2">
      <c r="A4285" s="21"/>
      <c r="B4285" s="63">
        <v>41564</v>
      </c>
      <c r="C4285" s="21" t="s">
        <v>4</v>
      </c>
      <c r="D4285" s="21" t="s">
        <v>5</v>
      </c>
      <c r="E4285" s="21" t="s">
        <v>6</v>
      </c>
      <c r="F4285" s="21"/>
      <c r="G4285" s="21"/>
      <c r="H4285" s="103"/>
      <c r="I4285" s="64"/>
      <c r="J4285" s="21"/>
      <c r="K4285" s="21"/>
    </row>
    <row r="4286" spans="1:11" x14ac:dyDescent="0.2">
      <c r="B4286" s="1" t="s">
        <v>0</v>
      </c>
      <c r="C4286" s="89">
        <v>663180372.60000002</v>
      </c>
      <c r="D4286" s="89">
        <v>663180372.60000002</v>
      </c>
      <c r="E4286" s="1">
        <f>C4286-D4286</f>
        <v>0</v>
      </c>
      <c r="F4286" s="1">
        <v>6351801.4199999999</v>
      </c>
    </row>
    <row r="4287" spans="1:11" x14ac:dyDescent="0.2">
      <c r="B4287" s="1" t="s">
        <v>1</v>
      </c>
      <c r="C4287" s="1">
        <v>467851740.94999999</v>
      </c>
      <c r="D4287" s="1">
        <v>476438871.48000002</v>
      </c>
      <c r="E4287" s="1">
        <f>C4287-D4287</f>
        <v>-8587130.530000031</v>
      </c>
      <c r="F4287" s="21"/>
    </row>
    <row r="4288" spans="1:11" x14ac:dyDescent="0.2">
      <c r="B4288" s="1" t="s">
        <v>2</v>
      </c>
      <c r="C4288" s="1">
        <v>90530181.290000007</v>
      </c>
      <c r="D4288" s="1">
        <v>90530181.290000007</v>
      </c>
      <c r="E4288" s="1">
        <f>C4288-D4288</f>
        <v>0</v>
      </c>
      <c r="F4288" s="1">
        <f>+E4286-F4286</f>
        <v>-6351801.4199999999</v>
      </c>
    </row>
    <row r="4289" spans="2:7" x14ac:dyDescent="0.2">
      <c r="B4289" s="1" t="s">
        <v>3</v>
      </c>
      <c r="C4289" s="1">
        <v>28094628.32</v>
      </c>
      <c r="D4289" s="1">
        <v>28094628.32</v>
      </c>
      <c r="E4289" s="1">
        <f>C4289-D4289</f>
        <v>0</v>
      </c>
      <c r="G4289" s="21"/>
    </row>
    <row r="4291" spans="2:7" x14ac:dyDescent="0.2">
      <c r="B4291" s="1" t="s">
        <v>152</v>
      </c>
      <c r="C4291" s="1">
        <f>C4286</f>
        <v>663180372.60000002</v>
      </c>
    </row>
    <row r="4292" spans="2:7" x14ac:dyDescent="0.2">
      <c r="B4292" s="1" t="s">
        <v>153</v>
      </c>
      <c r="C4292" s="1">
        <v>6839578843.6000004</v>
      </c>
      <c r="E4292" s="1">
        <f>C4286</f>
        <v>663180372.60000002</v>
      </c>
      <c r="F4292" s="1" t="s">
        <v>0</v>
      </c>
    </row>
    <row r="4293" spans="2:7" x14ac:dyDescent="0.2">
      <c r="B4293" s="1" t="s">
        <v>198</v>
      </c>
      <c r="C4293" s="85">
        <v>34936363.719999999</v>
      </c>
    </row>
    <row r="4294" spans="2:7" x14ac:dyDescent="0.2">
      <c r="B4294" s="1" t="s">
        <v>154</v>
      </c>
      <c r="C4294" s="1">
        <f>SUM(C4291:C4293)</f>
        <v>7537695579.920001</v>
      </c>
      <c r="E4294" s="1">
        <v>-6.6</v>
      </c>
      <c r="F4294" s="1" t="s">
        <v>170</v>
      </c>
    </row>
    <row r="4295" spans="2:7" x14ac:dyDescent="0.2">
      <c r="B4295" s="1" t="s">
        <v>155</v>
      </c>
      <c r="C4295" s="1">
        <v>7537695579.9200001</v>
      </c>
      <c r="E4295" s="1">
        <v>-1044597.15</v>
      </c>
      <c r="F4295" s="1" t="s">
        <v>133</v>
      </c>
    </row>
    <row r="4296" spans="2:7" x14ac:dyDescent="0.2">
      <c r="C4296" s="1">
        <f>C4294-C4295</f>
        <v>0</v>
      </c>
      <c r="D4296" s="1" t="s">
        <v>194</v>
      </c>
      <c r="E4296" s="1">
        <f>-(11121581.89+8587130.53)</f>
        <v>-19708712.420000002</v>
      </c>
      <c r="F4296" s="1" t="s">
        <v>196</v>
      </c>
    </row>
    <row r="4297" spans="2:7" x14ac:dyDescent="0.2">
      <c r="C4297" s="87">
        <f>+C4296-E4301</f>
        <v>0</v>
      </c>
      <c r="E4297" s="1">
        <v>0</v>
      </c>
      <c r="F4297" s="1" t="s">
        <v>192</v>
      </c>
    </row>
    <row r="4298" spans="2:7" x14ac:dyDescent="0.2">
      <c r="E4298" s="1">
        <f>SUM(E4292:E4297)</f>
        <v>642427056.43000007</v>
      </c>
      <c r="G4298" s="1">
        <v>0</v>
      </c>
    </row>
    <row r="4299" spans="2:7" x14ac:dyDescent="0.2">
      <c r="E4299" s="66">
        <v>642427056.42999995</v>
      </c>
      <c r="F4299" s="1" t="s">
        <v>161</v>
      </c>
    </row>
    <row r="4300" spans="2:7" x14ac:dyDescent="0.2">
      <c r="B4300" s="1" t="s">
        <v>200</v>
      </c>
      <c r="C4300" s="1">
        <v>6792331875.1399994</v>
      </c>
      <c r="E4300" s="1">
        <f>E4298-E4299</f>
        <v>0</v>
      </c>
      <c r="F4300" s="1" t="s">
        <v>6</v>
      </c>
    </row>
    <row r="4301" spans="2:7" x14ac:dyDescent="0.2">
      <c r="B4301" s="1" t="s">
        <v>6</v>
      </c>
      <c r="C4301" s="1">
        <f>+C4292-C4300</f>
        <v>47246968.460000992</v>
      </c>
      <c r="E4301" s="1">
        <v>0</v>
      </c>
      <c r="F4301" s="1" t="s">
        <v>195</v>
      </c>
    </row>
    <row r="4302" spans="2:7" x14ac:dyDescent="0.2">
      <c r="B4302" s="1" t="s">
        <v>201</v>
      </c>
      <c r="C4302" s="1">
        <f>527397.26+6672600</f>
        <v>7199997.2599999998</v>
      </c>
      <c r="E4302" s="87">
        <f>+E4300-E4301</f>
        <v>0</v>
      </c>
      <c r="F4302" s="1" t="s">
        <v>6</v>
      </c>
    </row>
    <row r="4303" spans="2:7" x14ac:dyDescent="0.2">
      <c r="B4303" s="1" t="s">
        <v>6</v>
      </c>
      <c r="C4303" s="87">
        <f>+C4301-C4302</f>
        <v>40046971.200000994</v>
      </c>
    </row>
    <row r="4305" spans="1:11" s="20" customFormat="1" x14ac:dyDescent="0.2">
      <c r="A4305" s="21"/>
      <c r="B4305" s="63">
        <v>41569</v>
      </c>
      <c r="C4305" s="21" t="s">
        <v>4</v>
      </c>
      <c r="D4305" s="21" t="s">
        <v>5</v>
      </c>
      <c r="E4305" s="21" t="s">
        <v>6</v>
      </c>
      <c r="F4305" s="21"/>
      <c r="G4305" s="21"/>
      <c r="H4305" s="103"/>
      <c r="I4305" s="64"/>
      <c r="J4305" s="21"/>
      <c r="K4305" s="21"/>
    </row>
    <row r="4306" spans="1:11" x14ac:dyDescent="0.2">
      <c r="B4306" s="1" t="s">
        <v>0</v>
      </c>
      <c r="C4306" s="89">
        <v>702428449.62</v>
      </c>
      <c r="D4306" s="89">
        <v>702428449.62</v>
      </c>
      <c r="E4306" s="1">
        <f>C4306-D4306</f>
        <v>0</v>
      </c>
      <c r="F4306" s="1">
        <v>6351801.4199999999</v>
      </c>
    </row>
    <row r="4307" spans="1:11" x14ac:dyDescent="0.2">
      <c r="B4307" s="1" t="s">
        <v>1</v>
      </c>
      <c r="C4307" s="1">
        <v>453344554.87</v>
      </c>
      <c r="D4307" s="1">
        <v>461931685.39999998</v>
      </c>
      <c r="E4307" s="1">
        <f>C4307-D4307</f>
        <v>-8587130.5299999714</v>
      </c>
      <c r="F4307" s="21"/>
    </row>
    <row r="4308" spans="1:11" x14ac:dyDescent="0.2">
      <c r="B4308" s="1" t="s">
        <v>2</v>
      </c>
      <c r="C4308" s="1">
        <v>138185201.52000001</v>
      </c>
      <c r="D4308" s="1">
        <v>138185201.52000001</v>
      </c>
      <c r="E4308" s="1">
        <f>C4308-D4308</f>
        <v>0</v>
      </c>
      <c r="F4308" s="1">
        <f>+E4306-F4306</f>
        <v>-6351801.4199999999</v>
      </c>
    </row>
    <row r="4309" spans="1:11" x14ac:dyDescent="0.2">
      <c r="B4309" s="1" t="s">
        <v>3</v>
      </c>
      <c r="C4309" s="1">
        <v>28969367.550000001</v>
      </c>
      <c r="D4309" s="1">
        <v>28969367.550000001</v>
      </c>
      <c r="E4309" s="1">
        <f>C4309-D4309</f>
        <v>0</v>
      </c>
      <c r="G4309" s="21"/>
    </row>
    <row r="4311" spans="1:11" x14ac:dyDescent="0.2">
      <c r="B4311" s="1" t="s">
        <v>152</v>
      </c>
      <c r="C4311" s="1">
        <f>C4306</f>
        <v>702428449.62</v>
      </c>
    </row>
    <row r="4312" spans="1:11" x14ac:dyDescent="0.2">
      <c r="B4312" s="1" t="s">
        <v>153</v>
      </c>
      <c r="C4312" s="1">
        <v>6799578843.6000004</v>
      </c>
      <c r="E4312" s="1">
        <f>C4306</f>
        <v>702428449.62</v>
      </c>
      <c r="F4312" s="1" t="s">
        <v>0</v>
      </c>
    </row>
    <row r="4313" spans="1:11" x14ac:dyDescent="0.2">
      <c r="B4313" s="1" t="s">
        <v>198</v>
      </c>
      <c r="C4313" s="85">
        <v>34936363.719999999</v>
      </c>
    </row>
    <row r="4314" spans="1:11" x14ac:dyDescent="0.2">
      <c r="B4314" s="1" t="s">
        <v>154</v>
      </c>
      <c r="C4314" s="1">
        <f>SUM(C4311:C4313)</f>
        <v>7536943656.9400005</v>
      </c>
      <c r="E4314" s="1">
        <v>-6.6</v>
      </c>
      <c r="F4314" s="1" t="s">
        <v>170</v>
      </c>
    </row>
    <row r="4315" spans="1:11" x14ac:dyDescent="0.2">
      <c r="B4315" s="1" t="s">
        <v>155</v>
      </c>
      <c r="C4315" s="1">
        <v>7536943656.9399996</v>
      </c>
      <c r="E4315" s="1">
        <v>-1044597.15</v>
      </c>
      <c r="F4315" s="1" t="s">
        <v>133</v>
      </c>
    </row>
    <row r="4316" spans="1:11" x14ac:dyDescent="0.2">
      <c r="C4316" s="1">
        <f>C4314-C4315</f>
        <v>0</v>
      </c>
      <c r="D4316" s="1" t="s">
        <v>194</v>
      </c>
      <c r="E4316" s="1">
        <f>-(11121581.89+8587130.53)</f>
        <v>-19708712.420000002</v>
      </c>
      <c r="F4316" s="1" t="s">
        <v>196</v>
      </c>
    </row>
    <row r="4317" spans="1:11" x14ac:dyDescent="0.2">
      <c r="C4317" s="87">
        <f>+C4316-E4321</f>
        <v>0</v>
      </c>
      <c r="E4317" s="1">
        <v>0</v>
      </c>
      <c r="F4317" s="1" t="s">
        <v>192</v>
      </c>
    </row>
    <row r="4318" spans="1:11" x14ac:dyDescent="0.2">
      <c r="E4318" s="1">
        <f>SUM(E4312:E4317)</f>
        <v>681675133.45000005</v>
      </c>
      <c r="G4318" s="1">
        <v>0</v>
      </c>
    </row>
    <row r="4319" spans="1:11" x14ac:dyDescent="0.2">
      <c r="E4319" s="66">
        <v>681675133.45000005</v>
      </c>
      <c r="F4319" s="1" t="s">
        <v>161</v>
      </c>
    </row>
    <row r="4320" spans="1:11" x14ac:dyDescent="0.2">
      <c r="B4320" s="1" t="s">
        <v>200</v>
      </c>
      <c r="C4320" s="1">
        <v>6792378846.3400002</v>
      </c>
      <c r="E4320" s="1">
        <f>E4318-E4319</f>
        <v>0</v>
      </c>
      <c r="F4320" s="1" t="s">
        <v>6</v>
      </c>
    </row>
    <row r="4321" spans="1:11" x14ac:dyDescent="0.2">
      <c r="B4321" s="1" t="s">
        <v>6</v>
      </c>
      <c r="C4321" s="1">
        <f>+C4312-C4320</f>
        <v>7199997.2600002289</v>
      </c>
      <c r="E4321" s="1">
        <v>0</v>
      </c>
      <c r="F4321" s="1" t="s">
        <v>195</v>
      </c>
    </row>
    <row r="4322" spans="1:11" x14ac:dyDescent="0.2">
      <c r="B4322" s="1" t="s">
        <v>201</v>
      </c>
      <c r="C4322" s="1">
        <f>527397.26+6672600</f>
        <v>7199997.2599999998</v>
      </c>
      <c r="E4322" s="87">
        <f>+E4320-E4321</f>
        <v>0</v>
      </c>
      <c r="F4322" s="1" t="s">
        <v>6</v>
      </c>
    </row>
    <row r="4323" spans="1:11" x14ac:dyDescent="0.2">
      <c r="B4323" s="1" t="s">
        <v>6</v>
      </c>
      <c r="C4323" s="87">
        <f>+C4321-C4322</f>
        <v>2.2910535335540771E-7</v>
      </c>
    </row>
    <row r="4324" spans="1:11" x14ac:dyDescent="0.2">
      <c r="C4324" s="87"/>
    </row>
    <row r="4326" spans="1:11" s="20" customFormat="1" x14ac:dyDescent="0.2">
      <c r="A4326" s="21"/>
      <c r="B4326" s="63">
        <v>41577</v>
      </c>
      <c r="C4326" s="21" t="s">
        <v>4</v>
      </c>
      <c r="D4326" s="21" t="s">
        <v>5</v>
      </c>
      <c r="E4326" s="21" t="s">
        <v>6</v>
      </c>
      <c r="F4326" s="21"/>
      <c r="G4326" s="21"/>
      <c r="H4326" s="103"/>
      <c r="I4326" s="64"/>
      <c r="J4326" s="21"/>
      <c r="K4326" s="21"/>
    </row>
    <row r="4327" spans="1:11" x14ac:dyDescent="0.2">
      <c r="B4327" s="1" t="s">
        <v>0</v>
      </c>
      <c r="C4327" s="89">
        <v>767828828.19000006</v>
      </c>
      <c r="D4327" s="89">
        <v>767828828.19000006</v>
      </c>
      <c r="E4327" s="1">
        <f>C4327-D4327</f>
        <v>0</v>
      </c>
      <c r="F4327" s="1">
        <v>6351801.4199999999</v>
      </c>
    </row>
    <row r="4328" spans="1:11" x14ac:dyDescent="0.2">
      <c r="B4328" s="1" t="s">
        <v>1</v>
      </c>
      <c r="C4328" s="1">
        <v>453432680.5</v>
      </c>
      <c r="D4328" s="1">
        <v>462019811.02999997</v>
      </c>
      <c r="E4328" s="1">
        <f>C4328-D4328</f>
        <v>-8587130.5299999714</v>
      </c>
      <c r="F4328" s="21"/>
    </row>
    <row r="4329" spans="1:11" x14ac:dyDescent="0.2">
      <c r="B4329" s="1" t="s">
        <v>2</v>
      </c>
      <c r="C4329" s="1">
        <v>186328066.91</v>
      </c>
      <c r="D4329" s="1">
        <v>186328066.91</v>
      </c>
      <c r="E4329" s="1">
        <f>C4329-D4329</f>
        <v>0</v>
      </c>
      <c r="F4329" s="1">
        <f>+E4327-F4327</f>
        <v>-6351801.4199999999</v>
      </c>
    </row>
    <row r="4330" spans="1:11" x14ac:dyDescent="0.2">
      <c r="B4330" s="1" t="s">
        <v>3</v>
      </c>
      <c r="C4330" s="1">
        <v>11913.76</v>
      </c>
      <c r="D4330" s="1">
        <v>11913.76</v>
      </c>
      <c r="E4330" s="1">
        <f>C4330-D4330</f>
        <v>0</v>
      </c>
      <c r="G4330" s="21"/>
    </row>
    <row r="4332" spans="1:11" x14ac:dyDescent="0.2">
      <c r="B4332" s="1" t="s">
        <v>152</v>
      </c>
      <c r="C4332" s="1">
        <f>C4327</f>
        <v>767828828.19000006</v>
      </c>
    </row>
    <row r="4333" spans="1:11" x14ac:dyDescent="0.2">
      <c r="B4333" s="1" t="s">
        <v>153</v>
      </c>
      <c r="C4333" s="1">
        <v>6839578843.6000004</v>
      </c>
      <c r="E4333" s="1">
        <f>C4327</f>
        <v>767828828.19000006</v>
      </c>
      <c r="F4333" s="1" t="s">
        <v>0</v>
      </c>
    </row>
    <row r="4334" spans="1:11" x14ac:dyDescent="0.2">
      <c r="B4334" s="1" t="s">
        <v>198</v>
      </c>
      <c r="C4334" s="85">
        <v>34936363.719999999</v>
      </c>
    </row>
    <row r="4335" spans="1:11" x14ac:dyDescent="0.2">
      <c r="B4335" s="1" t="s">
        <v>154</v>
      </c>
      <c r="C4335" s="1">
        <f>SUM(C4332:C4334)</f>
        <v>7642344035.5100012</v>
      </c>
      <c r="E4335" s="1">
        <v>-6.6</v>
      </c>
      <c r="F4335" s="1" t="s">
        <v>170</v>
      </c>
    </row>
    <row r="4336" spans="1:11" x14ac:dyDescent="0.2">
      <c r="B4336" s="1" t="s">
        <v>155</v>
      </c>
      <c r="C4336" s="1">
        <v>7642344035.5100002</v>
      </c>
      <c r="E4336" s="1">
        <v>-30750617.16</v>
      </c>
      <c r="F4336" s="1" t="s">
        <v>133</v>
      </c>
    </row>
    <row r="4337" spans="1:11" x14ac:dyDescent="0.2">
      <c r="C4337" s="1">
        <f>C4335-C4336</f>
        <v>0</v>
      </c>
      <c r="D4337" s="1" t="s">
        <v>194</v>
      </c>
      <c r="E4337" s="1">
        <f>-(11121581.89+8587130.53)</f>
        <v>-19708712.420000002</v>
      </c>
      <c r="F4337" s="1" t="s">
        <v>196</v>
      </c>
    </row>
    <row r="4338" spans="1:11" x14ac:dyDescent="0.2">
      <c r="C4338" s="87">
        <f>+C4337-E4342</f>
        <v>0</v>
      </c>
      <c r="E4338" s="1">
        <v>0</v>
      </c>
      <c r="F4338" s="1" t="s">
        <v>192</v>
      </c>
    </row>
    <row r="4339" spans="1:11" x14ac:dyDescent="0.2">
      <c r="E4339" s="1">
        <f>SUM(E4333:E4338)</f>
        <v>717369492.01000011</v>
      </c>
      <c r="G4339" s="1">
        <v>0</v>
      </c>
    </row>
    <row r="4340" spans="1:11" x14ac:dyDescent="0.2">
      <c r="E4340" s="66">
        <v>717369492.00999999</v>
      </c>
      <c r="F4340" s="1" t="s">
        <v>161</v>
      </c>
    </row>
    <row r="4341" spans="1:11" x14ac:dyDescent="0.2">
      <c r="B4341" s="1" t="s">
        <v>200</v>
      </c>
      <c r="C4341" s="1">
        <v>6832378846.3400002</v>
      </c>
      <c r="E4341" s="1">
        <f>E4339-E4340</f>
        <v>0</v>
      </c>
      <c r="F4341" s="1" t="s">
        <v>6</v>
      </c>
    </row>
    <row r="4342" spans="1:11" x14ac:dyDescent="0.2">
      <c r="B4342" s="1" t="s">
        <v>6</v>
      </c>
      <c r="C4342" s="1">
        <f>+C4333-C4341</f>
        <v>7199997.2600002289</v>
      </c>
      <c r="E4342" s="1">
        <v>0</v>
      </c>
      <c r="F4342" s="1" t="s">
        <v>195</v>
      </c>
    </row>
    <row r="4343" spans="1:11" x14ac:dyDescent="0.2">
      <c r="B4343" s="1" t="s">
        <v>201</v>
      </c>
      <c r="C4343" s="1">
        <f>527397.26+6672600</f>
        <v>7199997.2599999998</v>
      </c>
      <c r="E4343" s="87">
        <f>+E4341-E4342</f>
        <v>0</v>
      </c>
      <c r="F4343" s="1" t="s">
        <v>6</v>
      </c>
    </row>
    <row r="4344" spans="1:11" x14ac:dyDescent="0.2">
      <c r="B4344" s="1" t="s">
        <v>6</v>
      </c>
      <c r="C4344" s="87">
        <f>+C4342-C4343</f>
        <v>2.2910535335540771E-7</v>
      </c>
    </row>
    <row r="4345" spans="1:11" ht="14.25" customHeight="1" x14ac:dyDescent="0.2"/>
    <row r="4346" spans="1:11" s="20" customFormat="1" x14ac:dyDescent="0.2">
      <c r="A4346" s="21"/>
      <c r="B4346" s="63">
        <v>41578</v>
      </c>
      <c r="C4346" s="21" t="s">
        <v>4</v>
      </c>
      <c r="D4346" s="21" t="s">
        <v>5</v>
      </c>
      <c r="E4346" s="21" t="s">
        <v>6</v>
      </c>
      <c r="F4346" s="21"/>
      <c r="G4346" s="21"/>
      <c r="H4346" s="103"/>
      <c r="I4346" s="64"/>
      <c r="J4346" s="21"/>
      <c r="K4346" s="21"/>
    </row>
    <row r="4347" spans="1:11" x14ac:dyDescent="0.2">
      <c r="B4347" s="1" t="s">
        <v>0</v>
      </c>
      <c r="C4347" s="89">
        <v>800413879.08000004</v>
      </c>
      <c r="D4347" s="89">
        <v>799274079</v>
      </c>
      <c r="E4347" s="1">
        <f>C4347-D4347</f>
        <v>1139800.0800000429</v>
      </c>
      <c r="F4347" s="1">
        <v>6351801.4199999999</v>
      </c>
    </row>
    <row r="4348" spans="1:11" x14ac:dyDescent="0.2">
      <c r="B4348" s="1" t="s">
        <v>1</v>
      </c>
      <c r="C4348" s="1">
        <v>453783665.24000001</v>
      </c>
      <c r="D4348" s="1">
        <v>462370795.76999998</v>
      </c>
      <c r="E4348" s="1">
        <f>C4348-D4348</f>
        <v>-8587130.5299999714</v>
      </c>
      <c r="F4348" s="21"/>
    </row>
    <row r="4349" spans="1:11" x14ac:dyDescent="0.2">
      <c r="B4349" s="1" t="s">
        <v>2</v>
      </c>
      <c r="C4349" s="1">
        <v>132399620.02</v>
      </c>
      <c r="D4349" s="1">
        <v>131259819.94</v>
      </c>
      <c r="E4349" s="1">
        <f>C4349-D4349</f>
        <v>1139800.0799999982</v>
      </c>
      <c r="F4349" s="1">
        <f>+E4347-F4347</f>
        <v>-5212001.339999957</v>
      </c>
    </row>
    <row r="4350" spans="1:11" x14ac:dyDescent="0.2">
      <c r="B4350" s="1" t="s">
        <v>3</v>
      </c>
      <c r="C4350" s="1">
        <v>2553727.9</v>
      </c>
      <c r="D4350" s="1">
        <v>2553727.9</v>
      </c>
      <c r="E4350" s="1">
        <f>C4350-D4350</f>
        <v>0</v>
      </c>
      <c r="G4350" s="21"/>
    </row>
    <row r="4352" spans="1:11" x14ac:dyDescent="0.2">
      <c r="B4352" s="1" t="s">
        <v>152</v>
      </c>
      <c r="C4352" s="1">
        <f>C4347</f>
        <v>800413879.08000004</v>
      </c>
    </row>
    <row r="4353" spans="1:11" x14ac:dyDescent="0.2">
      <c r="B4353" s="1" t="s">
        <v>153</v>
      </c>
      <c r="C4353" s="1">
        <v>6860506937.1999998</v>
      </c>
      <c r="E4353" s="1">
        <f>C4347</f>
        <v>800413879.08000004</v>
      </c>
      <c r="F4353" s="1" t="s">
        <v>0</v>
      </c>
    </row>
    <row r="4354" spans="1:11" x14ac:dyDescent="0.2">
      <c r="B4354" s="1" t="s">
        <v>198</v>
      </c>
      <c r="C4354" s="85">
        <v>35166334.850000001</v>
      </c>
    </row>
    <row r="4355" spans="1:11" x14ac:dyDescent="0.2">
      <c r="B4355" s="1" t="s">
        <v>154</v>
      </c>
      <c r="C4355" s="1">
        <f>SUM(C4352:C4354)</f>
        <v>7696087151.1300001</v>
      </c>
      <c r="E4355" s="1">
        <v>-6.6</v>
      </c>
      <c r="F4355" s="1" t="s">
        <v>170</v>
      </c>
    </row>
    <row r="4356" spans="1:11" x14ac:dyDescent="0.2">
      <c r="B4356" s="1" t="s">
        <v>155</v>
      </c>
      <c r="C4356" s="1">
        <v>7696087151.1300001</v>
      </c>
      <c r="E4356" s="1">
        <v>-30750617.16</v>
      </c>
      <c r="F4356" s="1" t="s">
        <v>133</v>
      </c>
    </row>
    <row r="4357" spans="1:11" x14ac:dyDescent="0.2">
      <c r="C4357" s="1">
        <f>C4355-C4356</f>
        <v>0</v>
      </c>
      <c r="D4357" s="1" t="s">
        <v>194</v>
      </c>
      <c r="E4357" s="1">
        <f>-(11121581.89+8587130.53)</f>
        <v>-19708712.420000002</v>
      </c>
      <c r="F4357" s="1" t="s">
        <v>196</v>
      </c>
    </row>
    <row r="4358" spans="1:11" x14ac:dyDescent="0.2">
      <c r="C4358" s="87">
        <f>+C4357-E4362</f>
        <v>0</v>
      </c>
      <c r="E4358" s="1">
        <v>0</v>
      </c>
      <c r="F4358" s="1" t="s">
        <v>192</v>
      </c>
    </row>
    <row r="4359" spans="1:11" x14ac:dyDescent="0.2">
      <c r="E4359" s="1">
        <f>SUM(E4353:E4358)</f>
        <v>749954542.9000001</v>
      </c>
      <c r="G4359" s="1">
        <v>0</v>
      </c>
    </row>
    <row r="4360" spans="1:11" x14ac:dyDescent="0.2">
      <c r="E4360" s="66">
        <v>749954542.89999998</v>
      </c>
      <c r="F4360" s="1" t="s">
        <v>161</v>
      </c>
    </row>
    <row r="4361" spans="1:11" x14ac:dyDescent="0.2">
      <c r="B4361" s="1" t="s">
        <v>200</v>
      </c>
      <c r="C4361" s="1">
        <v>6853306939.9399996</v>
      </c>
      <c r="E4361" s="1">
        <f>E4359-E4360</f>
        <v>0</v>
      </c>
      <c r="F4361" s="1" t="s">
        <v>6</v>
      </c>
    </row>
    <row r="4362" spans="1:11" x14ac:dyDescent="0.2">
      <c r="B4362" s="1" t="s">
        <v>6</v>
      </c>
      <c r="C4362" s="1">
        <f>+C4353-C4361</f>
        <v>7199997.2600002289</v>
      </c>
      <c r="E4362" s="1">
        <v>0</v>
      </c>
      <c r="F4362" s="1" t="s">
        <v>195</v>
      </c>
    </row>
    <row r="4363" spans="1:11" x14ac:dyDescent="0.2">
      <c r="B4363" s="1" t="s">
        <v>201</v>
      </c>
      <c r="C4363" s="1">
        <f>527397.26+6672600</f>
        <v>7199997.2599999998</v>
      </c>
      <c r="E4363" s="87">
        <f>+E4361-E4362</f>
        <v>0</v>
      </c>
      <c r="F4363" s="1" t="s">
        <v>6</v>
      </c>
    </row>
    <row r="4364" spans="1:11" x14ac:dyDescent="0.2">
      <c r="B4364" s="1" t="s">
        <v>6</v>
      </c>
      <c r="C4364" s="87">
        <f>+C4362-C4363</f>
        <v>2.2910535335540771E-7</v>
      </c>
    </row>
    <row r="4366" spans="1:11" s="20" customFormat="1" x14ac:dyDescent="0.2">
      <c r="A4366" s="21"/>
      <c r="B4366" s="63">
        <v>41596</v>
      </c>
      <c r="C4366" s="21" t="s">
        <v>4</v>
      </c>
      <c r="D4366" s="21" t="s">
        <v>5</v>
      </c>
      <c r="E4366" s="21" t="s">
        <v>6</v>
      </c>
      <c r="F4366" s="21"/>
      <c r="G4366" s="21"/>
      <c r="H4366" s="103"/>
      <c r="I4366" s="64"/>
      <c r="J4366" s="21"/>
      <c r="K4366" s="21"/>
    </row>
    <row r="4367" spans="1:11" x14ac:dyDescent="0.2">
      <c r="B4367" s="1" t="s">
        <v>0</v>
      </c>
      <c r="C4367" s="89">
        <v>729102080.51999998</v>
      </c>
      <c r="D4367" s="89">
        <v>729102080.51999998</v>
      </c>
      <c r="E4367" s="1">
        <f>C4367-D4367</f>
        <v>0</v>
      </c>
      <c r="F4367" s="1">
        <v>6351801.4199999999</v>
      </c>
    </row>
    <row r="4368" spans="1:11" x14ac:dyDescent="0.2">
      <c r="B4368" s="1" t="s">
        <v>1</v>
      </c>
      <c r="C4368" s="1">
        <v>470920822.79000002</v>
      </c>
      <c r="D4368" s="1">
        <v>479507953.31999999</v>
      </c>
      <c r="E4368" s="1">
        <f>C4368-D4368</f>
        <v>-8587130.5299999714</v>
      </c>
      <c r="F4368" s="21"/>
    </row>
    <row r="4369" spans="2:7" x14ac:dyDescent="0.2">
      <c r="B4369" s="1" t="s">
        <v>2</v>
      </c>
      <c r="C4369" s="1">
        <v>178187720.43000001</v>
      </c>
      <c r="D4369" s="1">
        <v>178187720.43000001</v>
      </c>
      <c r="E4369" s="1">
        <f>C4369-D4369</f>
        <v>0</v>
      </c>
      <c r="F4369" s="1">
        <f>+E4367-F4367</f>
        <v>-6351801.4199999999</v>
      </c>
    </row>
    <row r="4370" spans="2:7" x14ac:dyDescent="0.2">
      <c r="B4370" s="1" t="s">
        <v>3</v>
      </c>
      <c r="C4370" s="1">
        <v>2705095.8</v>
      </c>
      <c r="D4370" s="1">
        <v>2705095.8</v>
      </c>
      <c r="E4370" s="1">
        <f>C4370-D4370</f>
        <v>0</v>
      </c>
      <c r="G4370" s="21"/>
    </row>
    <row r="4372" spans="2:7" x14ac:dyDescent="0.2">
      <c r="B4372" s="1" t="s">
        <v>152</v>
      </c>
      <c r="C4372" s="1">
        <f>C4367</f>
        <v>729102080.51999998</v>
      </c>
    </row>
    <row r="4373" spans="2:7" x14ac:dyDescent="0.2">
      <c r="B4373" s="1" t="s">
        <v>153</v>
      </c>
      <c r="C4373" s="1">
        <v>6739939022.0200005</v>
      </c>
      <c r="E4373" s="1">
        <f>C4367</f>
        <v>729102080.51999998</v>
      </c>
      <c r="F4373" s="1" t="s">
        <v>0</v>
      </c>
    </row>
    <row r="4374" spans="2:7" x14ac:dyDescent="0.2">
      <c r="B4374" s="1" t="s">
        <v>198</v>
      </c>
      <c r="C4374" s="85">
        <v>35166334.850000001</v>
      </c>
    </row>
    <row r="4375" spans="2:7" x14ac:dyDescent="0.2">
      <c r="B4375" s="1" t="s">
        <v>154</v>
      </c>
      <c r="C4375" s="1">
        <f>SUM(C4372:C4374)</f>
        <v>7504207437.3900013</v>
      </c>
      <c r="E4375" s="1">
        <v>-6.6</v>
      </c>
      <c r="F4375" s="1" t="s">
        <v>170</v>
      </c>
    </row>
    <row r="4376" spans="2:7" x14ac:dyDescent="0.2">
      <c r="B4376" s="1" t="s">
        <v>155</v>
      </c>
      <c r="C4376" s="1">
        <v>7504207437.3900003</v>
      </c>
      <c r="E4376" s="1">
        <v>-22055.91</v>
      </c>
      <c r="F4376" s="1" t="s">
        <v>133</v>
      </c>
    </row>
    <row r="4377" spans="2:7" x14ac:dyDescent="0.2">
      <c r="C4377" s="1">
        <f>C4375-C4376</f>
        <v>0</v>
      </c>
      <c r="D4377" s="1" t="s">
        <v>194</v>
      </c>
      <c r="E4377" s="1">
        <f>-(11121581.89+8587130.53)</f>
        <v>-19708712.420000002</v>
      </c>
      <c r="F4377" s="1" t="s">
        <v>196</v>
      </c>
    </row>
    <row r="4378" spans="2:7" x14ac:dyDescent="0.2">
      <c r="C4378" s="87">
        <f>+C4377-E4382</f>
        <v>0</v>
      </c>
      <c r="E4378" s="1">
        <v>0</v>
      </c>
      <c r="F4378" s="1" t="s">
        <v>192</v>
      </c>
    </row>
    <row r="4379" spans="2:7" x14ac:dyDescent="0.2">
      <c r="E4379" s="1">
        <f>SUM(E4373:E4378)</f>
        <v>709371305.59000003</v>
      </c>
      <c r="G4379" s="1">
        <v>0</v>
      </c>
    </row>
    <row r="4380" spans="2:7" x14ac:dyDescent="0.2">
      <c r="E4380" s="66">
        <v>709371305.59000003</v>
      </c>
      <c r="F4380" s="1" t="s">
        <v>161</v>
      </c>
    </row>
    <row r="4381" spans="2:7" x14ac:dyDescent="0.2">
      <c r="B4381" s="1" t="s">
        <v>200</v>
      </c>
      <c r="C4381" s="1">
        <v>6732739024.7600002</v>
      </c>
      <c r="E4381" s="1">
        <f>E4379-E4380</f>
        <v>0</v>
      </c>
      <c r="F4381" s="1" t="s">
        <v>6</v>
      </c>
    </row>
    <row r="4382" spans="2:7" x14ac:dyDescent="0.2">
      <c r="B4382" s="1" t="s">
        <v>6</v>
      </c>
      <c r="C4382" s="1">
        <f>+C4373-C4381</f>
        <v>7199997.2600002289</v>
      </c>
      <c r="E4382" s="1">
        <v>0</v>
      </c>
      <c r="F4382" s="1" t="s">
        <v>195</v>
      </c>
    </row>
    <row r="4383" spans="2:7" x14ac:dyDescent="0.2">
      <c r="B4383" s="1" t="s">
        <v>201</v>
      </c>
      <c r="C4383" s="1">
        <f>527397.26+6672600</f>
        <v>7199997.2599999998</v>
      </c>
      <c r="E4383" s="87">
        <f>+E4381-E4382</f>
        <v>0</v>
      </c>
      <c r="F4383" s="1" t="s">
        <v>6</v>
      </c>
    </row>
    <row r="4384" spans="2:7" x14ac:dyDescent="0.2">
      <c r="B4384" s="1" t="s">
        <v>6</v>
      </c>
      <c r="C4384" s="87">
        <f>+C4382-C4383</f>
        <v>2.2910535335540771E-7</v>
      </c>
    </row>
    <row r="4387" spans="1:11" s="20" customFormat="1" x14ac:dyDescent="0.2">
      <c r="A4387" s="21"/>
      <c r="B4387" s="63">
        <v>41599</v>
      </c>
      <c r="C4387" s="21" t="s">
        <v>4</v>
      </c>
      <c r="D4387" s="21" t="s">
        <v>5</v>
      </c>
      <c r="E4387" s="21" t="s">
        <v>6</v>
      </c>
      <c r="F4387" s="21"/>
      <c r="G4387" s="21"/>
      <c r="H4387" s="103"/>
      <c r="I4387" s="64"/>
      <c r="J4387" s="21"/>
      <c r="K4387" s="21"/>
    </row>
    <row r="4388" spans="1:11" x14ac:dyDescent="0.2">
      <c r="B4388" s="1" t="s">
        <v>0</v>
      </c>
      <c r="C4388" s="89">
        <v>668769053.70000005</v>
      </c>
      <c r="D4388" s="89">
        <v>668769053.70000005</v>
      </c>
      <c r="E4388" s="1">
        <f>C4388-D4388</f>
        <v>0</v>
      </c>
      <c r="F4388" s="1">
        <v>6351801.4199999999</v>
      </c>
    </row>
    <row r="4389" spans="1:11" x14ac:dyDescent="0.2">
      <c r="B4389" s="1" t="s">
        <v>1</v>
      </c>
      <c r="C4389" s="1">
        <v>470408020.70999998</v>
      </c>
      <c r="D4389" s="1">
        <v>478995151.24000001</v>
      </c>
      <c r="E4389" s="1">
        <f>C4389-D4389</f>
        <v>-8587130.530000031</v>
      </c>
      <c r="F4389" s="21"/>
    </row>
    <row r="4390" spans="1:11" x14ac:dyDescent="0.2">
      <c r="B4390" s="1" t="s">
        <v>2</v>
      </c>
      <c r="C4390" s="1">
        <v>118826458.29000001</v>
      </c>
      <c r="D4390" s="1">
        <v>118826458.29000001</v>
      </c>
      <c r="E4390" s="1">
        <f>C4390-D4390</f>
        <v>0</v>
      </c>
      <c r="F4390" s="1">
        <f>+E4388-F4388</f>
        <v>-6351801.4199999999</v>
      </c>
    </row>
    <row r="4391" spans="1:11" x14ac:dyDescent="0.2">
      <c r="B4391" s="1" t="s">
        <v>3</v>
      </c>
      <c r="C4391" s="1">
        <v>3752422.97</v>
      </c>
      <c r="D4391" s="1">
        <v>3752422.97</v>
      </c>
      <c r="E4391" s="1">
        <f>C4391-D4391</f>
        <v>0</v>
      </c>
      <c r="G4391" s="21"/>
    </row>
    <row r="4393" spans="1:11" x14ac:dyDescent="0.2">
      <c r="B4393" s="1" t="s">
        <v>152</v>
      </c>
      <c r="C4393" s="1">
        <f>C4388</f>
        <v>668769053.70000005</v>
      </c>
    </row>
    <row r="4394" spans="1:11" x14ac:dyDescent="0.2">
      <c r="B4394" s="1" t="s">
        <v>153</v>
      </c>
      <c r="C4394" s="1">
        <v>6808839022.0200005</v>
      </c>
      <c r="E4394" s="1">
        <f>C4388</f>
        <v>668769053.70000005</v>
      </c>
      <c r="F4394" s="1" t="s">
        <v>0</v>
      </c>
    </row>
    <row r="4395" spans="1:11" x14ac:dyDescent="0.2">
      <c r="B4395" s="1" t="s">
        <v>198</v>
      </c>
      <c r="C4395" s="85">
        <v>35166334.850000001</v>
      </c>
    </row>
    <row r="4396" spans="1:11" x14ac:dyDescent="0.2">
      <c r="B4396" s="1" t="s">
        <v>154</v>
      </c>
      <c r="C4396" s="1">
        <f>SUM(C4393:C4395)</f>
        <v>7512774410.5700006</v>
      </c>
      <c r="E4396" s="1">
        <v>-6.6</v>
      </c>
      <c r="F4396" s="1" t="s">
        <v>170</v>
      </c>
    </row>
    <row r="4397" spans="1:11" x14ac:dyDescent="0.2">
      <c r="B4397" s="1" t="s">
        <v>155</v>
      </c>
      <c r="C4397" s="1">
        <v>7512774410.5699997</v>
      </c>
      <c r="E4397" s="1">
        <v>-22055.91</v>
      </c>
      <c r="F4397" s="1" t="s">
        <v>133</v>
      </c>
    </row>
    <row r="4398" spans="1:11" x14ac:dyDescent="0.2">
      <c r="C4398" s="1">
        <f>C4396-C4397</f>
        <v>0</v>
      </c>
      <c r="D4398" s="1" t="s">
        <v>194</v>
      </c>
      <c r="E4398" s="1">
        <f>-(11121581.89+8587130.53)</f>
        <v>-19708712.420000002</v>
      </c>
      <c r="F4398" s="1" t="s">
        <v>196</v>
      </c>
    </row>
    <row r="4399" spans="1:11" x14ac:dyDescent="0.2">
      <c r="C4399" s="87">
        <f>+C4398-E4403</f>
        <v>0</v>
      </c>
      <c r="E4399" s="1">
        <v>0</v>
      </c>
      <c r="F4399" s="1" t="s">
        <v>192</v>
      </c>
    </row>
    <row r="4400" spans="1:11" x14ac:dyDescent="0.2">
      <c r="E4400" s="1">
        <f>SUM(E4394:E4399)</f>
        <v>649038278.7700001</v>
      </c>
      <c r="G4400" s="1">
        <v>0</v>
      </c>
    </row>
    <row r="4401" spans="1:11" x14ac:dyDescent="0.2">
      <c r="E4401" s="66">
        <v>649038278.76999998</v>
      </c>
      <c r="F4401" s="1" t="s">
        <v>161</v>
      </c>
    </row>
    <row r="4402" spans="1:11" x14ac:dyDescent="0.2">
      <c r="B4402" s="1" t="s">
        <v>200</v>
      </c>
      <c r="C4402" s="1">
        <v>6801639024.7600002</v>
      </c>
      <c r="E4402" s="1">
        <f>E4400-E4401</f>
        <v>0</v>
      </c>
      <c r="F4402" s="1" t="s">
        <v>6</v>
      </c>
    </row>
    <row r="4403" spans="1:11" x14ac:dyDescent="0.2">
      <c r="B4403" s="1" t="s">
        <v>6</v>
      </c>
      <c r="C4403" s="1">
        <f>+C4394-C4402</f>
        <v>7199997.2600002289</v>
      </c>
      <c r="E4403" s="1">
        <v>0</v>
      </c>
      <c r="F4403" s="1" t="s">
        <v>195</v>
      </c>
    </row>
    <row r="4404" spans="1:11" x14ac:dyDescent="0.2">
      <c r="B4404" s="1" t="s">
        <v>201</v>
      </c>
      <c r="C4404" s="1">
        <f>527397.26+6672600</f>
        <v>7199997.2599999998</v>
      </c>
      <c r="E4404" s="87">
        <f>+E4402-E4403</f>
        <v>0</v>
      </c>
      <c r="F4404" s="1" t="s">
        <v>6</v>
      </c>
    </row>
    <row r="4405" spans="1:11" x14ac:dyDescent="0.2">
      <c r="B4405" s="1" t="s">
        <v>6</v>
      </c>
      <c r="C4405" s="87">
        <f>+C4403-C4404</f>
        <v>2.2910535335540771E-7</v>
      </c>
    </row>
    <row r="4407" spans="1:11" s="20" customFormat="1" x14ac:dyDescent="0.2">
      <c r="A4407" s="21"/>
      <c r="B4407" s="63">
        <v>41603</v>
      </c>
      <c r="C4407" s="21" t="s">
        <v>4</v>
      </c>
      <c r="D4407" s="21" t="s">
        <v>5</v>
      </c>
      <c r="E4407" s="21" t="s">
        <v>6</v>
      </c>
      <c r="F4407" s="21"/>
      <c r="G4407" s="21"/>
      <c r="H4407" s="103"/>
      <c r="I4407" s="64"/>
      <c r="J4407" s="21"/>
      <c r="K4407" s="21"/>
    </row>
    <row r="4408" spans="1:11" x14ac:dyDescent="0.2">
      <c r="B4408" s="1" t="s">
        <v>0</v>
      </c>
      <c r="C4408" s="89">
        <v>665631715.17999995</v>
      </c>
      <c r="D4408" s="89">
        <v>665631715.17999995</v>
      </c>
      <c r="E4408" s="1">
        <f>C4408-D4408</f>
        <v>0</v>
      </c>
      <c r="F4408" s="1">
        <v>6351801.4199999999</v>
      </c>
    </row>
    <row r="4409" spans="1:11" x14ac:dyDescent="0.2">
      <c r="B4409" s="1" t="s">
        <v>1</v>
      </c>
      <c r="C4409" s="1">
        <v>470585448.80000001</v>
      </c>
      <c r="D4409" s="1">
        <v>479172579.32999998</v>
      </c>
      <c r="E4409" s="1">
        <f>C4409-D4409</f>
        <v>-8587130.5299999714</v>
      </c>
      <c r="F4409" s="21"/>
    </row>
    <row r="4410" spans="1:11" x14ac:dyDescent="0.2">
      <c r="B4410" s="1" t="s">
        <v>2</v>
      </c>
      <c r="C4410" s="1">
        <v>111248886.11</v>
      </c>
      <c r="D4410" s="1">
        <v>111248886.11</v>
      </c>
      <c r="E4410" s="1">
        <f>C4410-D4410</f>
        <v>0</v>
      </c>
      <c r="F4410" s="1">
        <f>+E4408-F4408</f>
        <v>-6351801.4199999999</v>
      </c>
    </row>
    <row r="4411" spans="1:11" x14ac:dyDescent="0.2">
      <c r="B4411" s="1" t="s">
        <v>3</v>
      </c>
      <c r="C4411" s="1">
        <v>12620.24</v>
      </c>
      <c r="D4411" s="1">
        <v>12620.24</v>
      </c>
      <c r="E4411" s="1">
        <f>C4411-D4411</f>
        <v>0</v>
      </c>
      <c r="G4411" s="21"/>
    </row>
    <row r="4413" spans="1:11" x14ac:dyDescent="0.2">
      <c r="B4413" s="1" t="s">
        <v>152</v>
      </c>
      <c r="C4413" s="1">
        <f>C4408</f>
        <v>665631715.17999995</v>
      </c>
    </row>
    <row r="4414" spans="1:11" x14ac:dyDescent="0.2">
      <c r="B4414" s="1" t="s">
        <v>153</v>
      </c>
      <c r="C4414" s="1">
        <v>6808839022.0200005</v>
      </c>
      <c r="E4414" s="1">
        <f>C4408</f>
        <v>665631715.17999995</v>
      </c>
      <c r="F4414" s="1" t="s">
        <v>0</v>
      </c>
    </row>
    <row r="4415" spans="1:11" x14ac:dyDescent="0.2">
      <c r="B4415" s="1" t="s">
        <v>198</v>
      </c>
      <c r="C4415" s="85">
        <v>35166334.850000001</v>
      </c>
    </row>
    <row r="4416" spans="1:11" x14ac:dyDescent="0.2">
      <c r="B4416" s="1" t="s">
        <v>154</v>
      </c>
      <c r="C4416" s="1">
        <f>SUM(C4413:C4415)</f>
        <v>7509637072.0500011</v>
      </c>
      <c r="E4416" s="1">
        <v>-6.6</v>
      </c>
      <c r="F4416" s="1" t="s">
        <v>170</v>
      </c>
    </row>
    <row r="4417" spans="1:11" x14ac:dyDescent="0.2">
      <c r="B4417" s="1" t="s">
        <v>155</v>
      </c>
      <c r="C4417" s="1">
        <v>7509637072.0500002</v>
      </c>
      <c r="E4417" s="1">
        <v>-22055.91</v>
      </c>
      <c r="F4417" s="1" t="s">
        <v>133</v>
      </c>
    </row>
    <row r="4418" spans="1:11" x14ac:dyDescent="0.2">
      <c r="C4418" s="1">
        <f>C4416-C4417</f>
        <v>0</v>
      </c>
      <c r="D4418" s="1" t="s">
        <v>194</v>
      </c>
      <c r="E4418" s="1">
        <f>-(11121581.89+8587130.53)</f>
        <v>-19708712.420000002</v>
      </c>
      <c r="F4418" s="1" t="s">
        <v>196</v>
      </c>
    </row>
    <row r="4419" spans="1:11" x14ac:dyDescent="0.2">
      <c r="C4419" s="87">
        <f>+C4418-E4423</f>
        <v>0</v>
      </c>
      <c r="E4419" s="1">
        <v>0</v>
      </c>
      <c r="F4419" s="1" t="s">
        <v>192</v>
      </c>
    </row>
    <row r="4420" spans="1:11" x14ac:dyDescent="0.2">
      <c r="E4420" s="1">
        <f>SUM(E4414:E4419)</f>
        <v>645900940.25</v>
      </c>
      <c r="G4420" s="1">
        <v>0</v>
      </c>
    </row>
    <row r="4421" spans="1:11" x14ac:dyDescent="0.2">
      <c r="E4421" s="66">
        <v>645900940.25</v>
      </c>
      <c r="F4421" s="1" t="s">
        <v>161</v>
      </c>
    </row>
    <row r="4422" spans="1:11" x14ac:dyDescent="0.2">
      <c r="B4422" s="1" t="s">
        <v>200</v>
      </c>
      <c r="C4422" s="1">
        <v>6801639024.7600002</v>
      </c>
      <c r="E4422" s="1">
        <f>E4420-E4421</f>
        <v>0</v>
      </c>
      <c r="F4422" s="1" t="s">
        <v>6</v>
      </c>
    </row>
    <row r="4423" spans="1:11" x14ac:dyDescent="0.2">
      <c r="B4423" s="1" t="s">
        <v>6</v>
      </c>
      <c r="C4423" s="1">
        <f>+C4414-C4422</f>
        <v>7199997.2600002289</v>
      </c>
      <c r="E4423" s="1">
        <v>0</v>
      </c>
      <c r="F4423" s="1" t="s">
        <v>195</v>
      </c>
    </row>
    <row r="4424" spans="1:11" x14ac:dyDescent="0.2">
      <c r="B4424" s="1" t="s">
        <v>201</v>
      </c>
      <c r="C4424" s="1">
        <f>527397.26+6672600</f>
        <v>7199997.2599999998</v>
      </c>
      <c r="E4424" s="87">
        <f>+E4422-E4423</f>
        <v>0</v>
      </c>
      <c r="F4424" s="1" t="s">
        <v>6</v>
      </c>
    </row>
    <row r="4425" spans="1:11" x14ac:dyDescent="0.2">
      <c r="B4425" s="1" t="s">
        <v>6</v>
      </c>
      <c r="C4425" s="87">
        <f>+C4423-C4424</f>
        <v>2.2910535335540771E-7</v>
      </c>
    </row>
    <row r="4428" spans="1:11" s="20" customFormat="1" x14ac:dyDescent="0.2">
      <c r="A4428" s="21"/>
      <c r="B4428" s="63">
        <v>41608</v>
      </c>
      <c r="C4428" s="21" t="s">
        <v>4</v>
      </c>
      <c r="D4428" s="21" t="s">
        <v>5</v>
      </c>
      <c r="E4428" s="21" t="s">
        <v>6</v>
      </c>
      <c r="F4428" s="21"/>
      <c r="G4428" s="21"/>
      <c r="H4428" s="103"/>
      <c r="I4428" s="64"/>
      <c r="J4428" s="21"/>
      <c r="K4428" s="21"/>
    </row>
    <row r="4429" spans="1:11" x14ac:dyDescent="0.2">
      <c r="B4429" s="1" t="s">
        <v>0</v>
      </c>
      <c r="C4429" s="89">
        <v>767821663.80999994</v>
      </c>
      <c r="D4429" s="89">
        <v>767781219.37</v>
      </c>
      <c r="E4429" s="1">
        <f>C4429-D4429</f>
        <v>40444.439999938011</v>
      </c>
      <c r="F4429" s="1">
        <v>6351801.4199999999</v>
      </c>
    </row>
    <row r="4430" spans="1:11" x14ac:dyDescent="0.2">
      <c r="B4430" s="1" t="s">
        <v>1</v>
      </c>
      <c r="C4430" s="1">
        <v>470892038.31999999</v>
      </c>
      <c r="D4430" s="1">
        <v>479479168.85000002</v>
      </c>
      <c r="E4430" s="1">
        <f>C4430-D4430</f>
        <v>-8587130.530000031</v>
      </c>
      <c r="F4430" s="21"/>
    </row>
    <row r="4431" spans="1:11" x14ac:dyDescent="0.2">
      <c r="B4431" s="1" t="s">
        <v>2</v>
      </c>
      <c r="C4431" s="1">
        <v>163407164.78999999</v>
      </c>
      <c r="D4431" s="1">
        <v>163366720.34999999</v>
      </c>
      <c r="E4431" s="1">
        <f>C4431-D4431</f>
        <v>40444.439999997616</v>
      </c>
      <c r="F4431" s="1">
        <f>+E4429-F4429</f>
        <v>-6311356.9800000619</v>
      </c>
    </row>
    <row r="4432" spans="1:11" x14ac:dyDescent="0.2">
      <c r="B4432" s="1" t="s">
        <v>3</v>
      </c>
      <c r="C4432" s="1">
        <v>12620.24</v>
      </c>
      <c r="D4432" s="1">
        <v>12620.24</v>
      </c>
      <c r="E4432" s="1">
        <f>C4432-D4432</f>
        <v>0</v>
      </c>
      <c r="F4432" s="1">
        <f>+E4429-E4431</f>
        <v>-5.9604644775390625E-8</v>
      </c>
      <c r="G4432" s="21"/>
    </row>
    <row r="4434" spans="1:11" x14ac:dyDescent="0.2">
      <c r="B4434" s="1" t="s">
        <v>152</v>
      </c>
      <c r="C4434" s="1">
        <f>C4429</f>
        <v>767821663.80999994</v>
      </c>
    </row>
    <row r="4435" spans="1:11" x14ac:dyDescent="0.2">
      <c r="B4435" s="1" t="s">
        <v>153</v>
      </c>
      <c r="C4435" s="1">
        <v>6744793950.9099998</v>
      </c>
      <c r="E4435" s="1">
        <f>C4429</f>
        <v>767821663.80999994</v>
      </c>
      <c r="F4435" s="1" t="s">
        <v>0</v>
      </c>
    </row>
    <row r="4436" spans="1:11" x14ac:dyDescent="0.2">
      <c r="B4436" s="1" t="s">
        <v>198</v>
      </c>
      <c r="C4436" s="85">
        <v>35423676.170000002</v>
      </c>
    </row>
    <row r="4437" spans="1:11" x14ac:dyDescent="0.2">
      <c r="B4437" s="1" t="s">
        <v>154</v>
      </c>
      <c r="C4437" s="1">
        <f>SUM(C4434:C4436)</f>
        <v>7548039290.8899994</v>
      </c>
      <c r="E4437" s="1">
        <v>-6.6</v>
      </c>
      <c r="F4437" s="1" t="s">
        <v>170</v>
      </c>
    </row>
    <row r="4438" spans="1:11" x14ac:dyDescent="0.2">
      <c r="B4438" s="1" t="s">
        <v>155</v>
      </c>
      <c r="C4438" s="1">
        <v>7548038628.9799995</v>
      </c>
      <c r="E4438" s="1">
        <v>-29549775.48</v>
      </c>
      <c r="F4438" s="1" t="s">
        <v>133</v>
      </c>
    </row>
    <row r="4439" spans="1:11" x14ac:dyDescent="0.2">
      <c r="C4439" s="1">
        <f>C4437-C4438</f>
        <v>661.90999984741211</v>
      </c>
      <c r="D4439" s="1" t="s">
        <v>194</v>
      </c>
      <c r="E4439" s="1">
        <f>-(11121581.89+8587130.53)</f>
        <v>-19708712.420000002</v>
      </c>
      <c r="F4439" s="1" t="s">
        <v>196</v>
      </c>
    </row>
    <row r="4440" spans="1:11" x14ac:dyDescent="0.2">
      <c r="C4440" s="87">
        <f>+C4439-E4444</f>
        <v>-1.5258785879268544E-7</v>
      </c>
      <c r="E4440" s="1">
        <v>0</v>
      </c>
      <c r="F4440" s="1" t="s">
        <v>192</v>
      </c>
    </row>
    <row r="4441" spans="1:11" x14ac:dyDescent="0.2">
      <c r="E4441" s="1">
        <f>SUM(E4435:E4440)</f>
        <v>718563169.30999994</v>
      </c>
      <c r="G4441" s="1">
        <v>0</v>
      </c>
    </row>
    <row r="4442" spans="1:11" x14ac:dyDescent="0.2">
      <c r="E4442" s="66">
        <v>718562507.39999998</v>
      </c>
      <c r="F4442" s="1" t="s">
        <v>161</v>
      </c>
    </row>
    <row r="4443" spans="1:11" x14ac:dyDescent="0.2">
      <c r="B4443" s="1" t="s">
        <v>200</v>
      </c>
      <c r="C4443" s="1">
        <v>6737593953.6500006</v>
      </c>
      <c r="E4443" s="1">
        <f>E4441-E4442</f>
        <v>661.9099999666214</v>
      </c>
      <c r="F4443" s="1" t="s">
        <v>6</v>
      </c>
    </row>
    <row r="4444" spans="1:11" x14ac:dyDescent="0.2">
      <c r="B4444" s="1" t="s">
        <v>6</v>
      </c>
      <c r="C4444" s="1">
        <f>+C4435-C4443</f>
        <v>7199997.2599992752</v>
      </c>
      <c r="E4444" s="1">
        <v>661.91</v>
      </c>
      <c r="F4444" s="1" t="s">
        <v>195</v>
      </c>
    </row>
    <row r="4445" spans="1:11" x14ac:dyDescent="0.2">
      <c r="B4445" s="1" t="s">
        <v>201</v>
      </c>
      <c r="C4445" s="1">
        <f>527397.26+6672600</f>
        <v>7199997.2599999998</v>
      </c>
      <c r="E4445" s="87">
        <f>+E4443-E4444</f>
        <v>-3.3378569241904188E-8</v>
      </c>
      <c r="F4445" s="1" t="s">
        <v>6</v>
      </c>
    </row>
    <row r="4446" spans="1:11" x14ac:dyDescent="0.2">
      <c r="B4446" s="1" t="s">
        <v>6</v>
      </c>
      <c r="C4446" s="87">
        <f>+C4444-C4445</f>
        <v>-7.2456896305084229E-7</v>
      </c>
    </row>
    <row r="4448" spans="1:11" s="20" customFormat="1" x14ac:dyDescent="0.2">
      <c r="A4448" s="21"/>
      <c r="B4448" s="63">
        <v>41620</v>
      </c>
      <c r="C4448" s="21" t="s">
        <v>4</v>
      </c>
      <c r="D4448" s="21" t="s">
        <v>5</v>
      </c>
      <c r="E4448" s="21" t="s">
        <v>6</v>
      </c>
      <c r="F4448" s="21"/>
      <c r="G4448" s="21"/>
      <c r="H4448" s="103"/>
      <c r="I4448" s="64"/>
      <c r="J4448" s="21"/>
      <c r="K4448" s="21"/>
    </row>
    <row r="4449" spans="2:7" x14ac:dyDescent="0.2">
      <c r="B4449" s="1" t="s">
        <v>0</v>
      </c>
      <c r="C4449" s="89">
        <v>3049254276.8200002</v>
      </c>
      <c r="D4449" s="89">
        <v>3049578112.4299998</v>
      </c>
      <c r="E4449" s="1">
        <f>C4449-D4449</f>
        <v>-323835.60999965668</v>
      </c>
      <c r="F4449" s="1">
        <v>6351801.4199999999</v>
      </c>
    </row>
    <row r="4450" spans="2:7" x14ac:dyDescent="0.2">
      <c r="B4450" s="1" t="s">
        <v>1</v>
      </c>
      <c r="C4450" s="1">
        <v>480863803.11000001</v>
      </c>
      <c r="D4450" s="1">
        <v>489450933.63999999</v>
      </c>
      <c r="E4450" s="1">
        <f>C4450-D4450</f>
        <v>-8587130.5299999714</v>
      </c>
      <c r="F4450" s="21"/>
    </row>
    <row r="4451" spans="2:7" x14ac:dyDescent="0.2">
      <c r="B4451" s="1" t="s">
        <v>2</v>
      </c>
      <c r="C4451" s="1">
        <v>2485336510.8499999</v>
      </c>
      <c r="D4451" s="1">
        <v>2485660346.46</v>
      </c>
      <c r="E4451" s="1">
        <f>C4451-D4451</f>
        <v>-323835.61000013351</v>
      </c>
      <c r="F4451" s="1">
        <f>+E4449-F4449</f>
        <v>-6675637.0299996566</v>
      </c>
    </row>
    <row r="4452" spans="2:7" x14ac:dyDescent="0.2">
      <c r="B4452" s="1" t="s">
        <v>3</v>
      </c>
      <c r="C4452" s="1">
        <v>2385364.73</v>
      </c>
      <c r="D4452" s="1">
        <v>2385364.73</v>
      </c>
      <c r="E4452" s="1">
        <f>C4452-D4452</f>
        <v>0</v>
      </c>
      <c r="F4452" s="1">
        <f>+E4449-E4451</f>
        <v>4.76837158203125E-7</v>
      </c>
      <c r="G4452" s="21"/>
    </row>
    <row r="4454" spans="2:7" x14ac:dyDescent="0.2">
      <c r="B4454" s="1" t="s">
        <v>152</v>
      </c>
      <c r="C4454" s="1">
        <f>C4449</f>
        <v>3049254276.8200002</v>
      </c>
    </row>
    <row r="4455" spans="2:7" x14ac:dyDescent="0.2">
      <c r="B4455" s="1" t="s">
        <v>153</v>
      </c>
      <c r="C4455" s="1">
        <v>6796981762.1499996</v>
      </c>
      <c r="E4455" s="1">
        <f>C4449</f>
        <v>3049254276.8200002</v>
      </c>
      <c r="F4455" s="1" t="s">
        <v>0</v>
      </c>
    </row>
    <row r="4456" spans="2:7" x14ac:dyDescent="0.2">
      <c r="B4456" s="1" t="s">
        <v>198</v>
      </c>
      <c r="C4456" s="85">
        <v>35423676.170000002</v>
      </c>
    </row>
    <row r="4457" spans="2:7" x14ac:dyDescent="0.2">
      <c r="B4457" s="1" t="s">
        <v>154</v>
      </c>
      <c r="C4457" s="1">
        <f>SUM(C4454:C4456)</f>
        <v>9881659715.1399994</v>
      </c>
      <c r="E4457" s="1">
        <v>-6.6</v>
      </c>
      <c r="F4457" s="1" t="s">
        <v>170</v>
      </c>
    </row>
    <row r="4458" spans="2:7" x14ac:dyDescent="0.2">
      <c r="B4458" s="1" t="s">
        <v>155</v>
      </c>
      <c r="C4458" s="1">
        <v>9881659715.1399994</v>
      </c>
      <c r="E4458" s="1">
        <v>-29549775.48</v>
      </c>
      <c r="F4458" s="1" t="s">
        <v>133</v>
      </c>
    </row>
    <row r="4459" spans="2:7" x14ac:dyDescent="0.2">
      <c r="C4459" s="1">
        <f>C4457-C4458</f>
        <v>0</v>
      </c>
      <c r="D4459" s="1" t="s">
        <v>194</v>
      </c>
      <c r="E4459" s="1">
        <f>-(11121581.89+8587130.53)</f>
        <v>-19708712.420000002</v>
      </c>
      <c r="F4459" s="1" t="s">
        <v>196</v>
      </c>
    </row>
    <row r="4460" spans="2:7" x14ac:dyDescent="0.2">
      <c r="C4460" s="87">
        <f>+C4459-E4464</f>
        <v>0</v>
      </c>
      <c r="E4460" s="1">
        <v>0</v>
      </c>
      <c r="F4460" s="1" t="s">
        <v>192</v>
      </c>
    </row>
    <row r="4461" spans="2:7" x14ac:dyDescent="0.2">
      <c r="E4461" s="1">
        <f>SUM(E4455:E4460)</f>
        <v>2999995782.3200002</v>
      </c>
      <c r="G4461" s="1">
        <v>0</v>
      </c>
    </row>
    <row r="4462" spans="2:7" x14ac:dyDescent="0.2">
      <c r="E4462" s="66">
        <v>2999995782.3200002</v>
      </c>
      <c r="F4462" s="1" t="s">
        <v>161</v>
      </c>
    </row>
    <row r="4463" spans="2:7" x14ac:dyDescent="0.2">
      <c r="B4463" s="1" t="s">
        <v>200</v>
      </c>
      <c r="C4463" s="1">
        <v>6789781764.8900003</v>
      </c>
      <c r="E4463" s="1">
        <f>E4461-E4462</f>
        <v>0</v>
      </c>
      <c r="F4463" s="1" t="s">
        <v>6</v>
      </c>
    </row>
    <row r="4464" spans="2:7" x14ac:dyDescent="0.2">
      <c r="B4464" s="1" t="s">
        <v>6</v>
      </c>
      <c r="C4464" s="1">
        <f>+C4455-C4463</f>
        <v>7199997.2599992752</v>
      </c>
      <c r="E4464" s="1">
        <v>0</v>
      </c>
      <c r="F4464" s="1" t="s">
        <v>195</v>
      </c>
    </row>
    <row r="4465" spans="1:11" x14ac:dyDescent="0.2">
      <c r="B4465" s="1" t="s">
        <v>201</v>
      </c>
      <c r="C4465" s="1">
        <f>527397.26+6672600</f>
        <v>7199997.2599999998</v>
      </c>
      <c r="E4465" s="87">
        <f>+E4463-E4464</f>
        <v>0</v>
      </c>
      <c r="F4465" s="1" t="s">
        <v>6</v>
      </c>
    </row>
    <row r="4466" spans="1:11" x14ac:dyDescent="0.2">
      <c r="B4466" s="1" t="s">
        <v>6</v>
      </c>
      <c r="C4466" s="87">
        <f>+C4464-C4465</f>
        <v>-7.2456896305084229E-7</v>
      </c>
    </row>
    <row r="4469" spans="1:11" s="20" customFormat="1" x14ac:dyDescent="0.2">
      <c r="A4469" s="21"/>
      <c r="B4469" s="63">
        <v>41627</v>
      </c>
      <c r="C4469" s="21" t="s">
        <v>4</v>
      </c>
      <c r="D4469" s="21" t="s">
        <v>5</v>
      </c>
      <c r="E4469" s="21" t="s">
        <v>6</v>
      </c>
      <c r="F4469" s="21"/>
      <c r="G4469" s="21"/>
      <c r="H4469" s="103"/>
      <c r="I4469" s="64"/>
      <c r="J4469" s="21"/>
      <c r="K4469" s="21"/>
    </row>
    <row r="4470" spans="1:11" x14ac:dyDescent="0.2">
      <c r="B4470" s="1" t="s">
        <v>0</v>
      </c>
      <c r="C4470" s="89">
        <v>683260691.39999998</v>
      </c>
      <c r="D4470" s="89">
        <v>683260691.39999998</v>
      </c>
      <c r="E4470" s="1">
        <f>C4470-D4470</f>
        <v>0</v>
      </c>
      <c r="F4470" s="1">
        <v>6351801.4199999999</v>
      </c>
    </row>
    <row r="4471" spans="1:11" x14ac:dyDescent="0.2">
      <c r="B4471" s="1" t="s">
        <v>1</v>
      </c>
      <c r="C4471" s="1">
        <v>479532509.62</v>
      </c>
      <c r="D4471" s="1">
        <v>488119640.14999998</v>
      </c>
      <c r="E4471" s="1">
        <f>C4471-D4471</f>
        <v>-8587130.5299999714</v>
      </c>
      <c r="F4471" s="21"/>
    </row>
    <row r="4472" spans="1:11" x14ac:dyDescent="0.2">
      <c r="B4472" s="1" t="s">
        <v>2</v>
      </c>
      <c r="C4472" s="1">
        <v>124397730.70999999</v>
      </c>
      <c r="D4472" s="1">
        <v>124397730.70999999</v>
      </c>
      <c r="E4472" s="1">
        <f>C4472-D4472</f>
        <v>0</v>
      </c>
      <c r="F4472" s="1">
        <f>+E4470-F4470</f>
        <v>-6351801.4199999999</v>
      </c>
    </row>
    <row r="4473" spans="1:11" x14ac:dyDescent="0.2">
      <c r="B4473" s="1" t="s">
        <v>3</v>
      </c>
      <c r="C4473" s="1">
        <v>4348708.59</v>
      </c>
      <c r="D4473" s="1">
        <v>4348708.59</v>
      </c>
      <c r="E4473" s="1">
        <f>C4473-D4473</f>
        <v>0</v>
      </c>
      <c r="F4473" s="1">
        <f>+E4470-E4472</f>
        <v>0</v>
      </c>
      <c r="G4473" s="21"/>
    </row>
    <row r="4475" spans="1:11" x14ac:dyDescent="0.2">
      <c r="B4475" s="1" t="s">
        <v>152</v>
      </c>
      <c r="C4475" s="1">
        <f>C4470</f>
        <v>683260691.39999998</v>
      </c>
    </row>
    <row r="4476" spans="1:11" x14ac:dyDescent="0.2">
      <c r="B4476" s="1" t="s">
        <v>153</v>
      </c>
      <c r="C4476" s="1">
        <v>6756929666.8900003</v>
      </c>
      <c r="E4476" s="1">
        <f>C4470</f>
        <v>683260691.39999998</v>
      </c>
      <c r="F4476" s="1" t="s">
        <v>0</v>
      </c>
    </row>
    <row r="4477" spans="1:11" x14ac:dyDescent="0.2">
      <c r="B4477" s="1" t="s">
        <v>198</v>
      </c>
      <c r="C4477" s="85">
        <v>35423676.170000002</v>
      </c>
    </row>
    <row r="4478" spans="1:11" x14ac:dyDescent="0.2">
      <c r="B4478" s="1" t="s">
        <v>154</v>
      </c>
      <c r="C4478" s="1">
        <f>SUM(C4475:C4477)</f>
        <v>7475614034.46</v>
      </c>
      <c r="E4478" s="1">
        <v>-6.6</v>
      </c>
      <c r="F4478" s="1" t="s">
        <v>170</v>
      </c>
    </row>
    <row r="4479" spans="1:11" x14ac:dyDescent="0.2">
      <c r="B4479" s="1" t="s">
        <v>155</v>
      </c>
      <c r="C4479" s="1">
        <v>7475614034.46</v>
      </c>
      <c r="E4479" s="1">
        <v>-2558521.4</v>
      </c>
      <c r="F4479" s="1" t="s">
        <v>133</v>
      </c>
    </row>
    <row r="4480" spans="1:11" x14ac:dyDescent="0.2">
      <c r="C4480" s="1">
        <f>C4478-C4479</f>
        <v>0</v>
      </c>
      <c r="D4480" s="1" t="s">
        <v>194</v>
      </c>
      <c r="E4480" s="1">
        <f>-(11121581.89+8587130.53)</f>
        <v>-19708712.420000002</v>
      </c>
      <c r="F4480" s="1" t="s">
        <v>196</v>
      </c>
    </row>
    <row r="4481" spans="1:11" x14ac:dyDescent="0.2">
      <c r="C4481" s="87">
        <f>+C4480-E4485</f>
        <v>0</v>
      </c>
      <c r="E4481" s="1">
        <v>0</v>
      </c>
      <c r="F4481" s="1" t="s">
        <v>192</v>
      </c>
    </row>
    <row r="4482" spans="1:11" x14ac:dyDescent="0.2">
      <c r="E4482" s="1">
        <f>SUM(E4476:E4481)</f>
        <v>660993450.98000002</v>
      </c>
      <c r="G4482" s="1">
        <v>0</v>
      </c>
    </row>
    <row r="4483" spans="1:11" x14ac:dyDescent="0.2">
      <c r="E4483" s="66">
        <v>660993450.98000002</v>
      </c>
      <c r="F4483" s="1" t="s">
        <v>161</v>
      </c>
    </row>
    <row r="4484" spans="1:11" x14ac:dyDescent="0.2">
      <c r="B4484" s="1" t="s">
        <v>200</v>
      </c>
      <c r="C4484" s="1">
        <v>6756929666.8900003</v>
      </c>
      <c r="E4484" s="1">
        <f>E4482-E4483</f>
        <v>0</v>
      </c>
      <c r="F4484" s="1" t="s">
        <v>6</v>
      </c>
    </row>
    <row r="4485" spans="1:11" x14ac:dyDescent="0.2">
      <c r="B4485" s="1" t="s">
        <v>6</v>
      </c>
      <c r="C4485" s="1">
        <f>+C4476-C4484</f>
        <v>0</v>
      </c>
      <c r="E4485" s="1">
        <v>0</v>
      </c>
      <c r="F4485" s="1" t="s">
        <v>195</v>
      </c>
    </row>
    <row r="4486" spans="1:11" x14ac:dyDescent="0.2">
      <c r="B4486" s="1" t="s">
        <v>201</v>
      </c>
      <c r="C4486" s="1">
        <v>0</v>
      </c>
      <c r="E4486" s="87">
        <f>+E4484-E4485</f>
        <v>0</v>
      </c>
      <c r="F4486" s="1" t="s">
        <v>6</v>
      </c>
    </row>
    <row r="4487" spans="1:11" x14ac:dyDescent="0.2">
      <c r="B4487" s="1" t="s">
        <v>6</v>
      </c>
      <c r="C4487" s="87">
        <f>+C4485-C4486</f>
        <v>0</v>
      </c>
    </row>
    <row r="4489" spans="1:11" s="20" customFormat="1" x14ac:dyDescent="0.2">
      <c r="A4489" s="21"/>
      <c r="B4489" s="63">
        <v>41634</v>
      </c>
      <c r="C4489" s="21" t="s">
        <v>4</v>
      </c>
      <c r="D4489" s="21" t="s">
        <v>5</v>
      </c>
      <c r="E4489" s="21" t="s">
        <v>6</v>
      </c>
      <c r="F4489" s="21"/>
      <c r="G4489" s="21"/>
      <c r="H4489" s="103"/>
      <c r="I4489" s="64"/>
      <c r="J4489" s="21"/>
      <c r="K4489" s="21"/>
    </row>
    <row r="4490" spans="1:11" x14ac:dyDescent="0.2">
      <c r="B4490" s="1" t="s">
        <v>0</v>
      </c>
      <c r="C4490" s="89">
        <v>758268464.46000004</v>
      </c>
      <c r="D4490" s="89">
        <v>758268464.46000004</v>
      </c>
      <c r="E4490" s="1">
        <f>C4490-D4490</f>
        <v>0</v>
      </c>
      <c r="F4490" s="1">
        <v>6351801.4199999999</v>
      </c>
    </row>
    <row r="4491" spans="1:11" x14ac:dyDescent="0.2">
      <c r="B4491" s="1" t="s">
        <v>1</v>
      </c>
      <c r="C4491" s="1">
        <v>480642640.93000001</v>
      </c>
      <c r="D4491" s="1">
        <v>489229771.45999998</v>
      </c>
      <c r="E4491" s="1">
        <f>C4491-D4491</f>
        <v>-8587130.5299999714</v>
      </c>
      <c r="F4491" s="21"/>
    </row>
    <row r="4492" spans="1:11" x14ac:dyDescent="0.2">
      <c r="B4492" s="1" t="s">
        <v>2</v>
      </c>
      <c r="C4492" s="1">
        <v>187666599.63</v>
      </c>
      <c r="D4492" s="1">
        <v>187666599.63</v>
      </c>
      <c r="E4492" s="1">
        <f>C4492-D4492</f>
        <v>0</v>
      </c>
      <c r="F4492" s="1">
        <f>+E4490-F4490</f>
        <v>-6351801.4199999999</v>
      </c>
    </row>
    <row r="4493" spans="1:11" x14ac:dyDescent="0.2">
      <c r="B4493" s="1" t="s">
        <v>3</v>
      </c>
      <c r="C4493" s="1">
        <v>10623698.609999999</v>
      </c>
      <c r="D4493" s="1">
        <v>10623698.609999999</v>
      </c>
      <c r="E4493" s="1">
        <f>C4493-D4493</f>
        <v>0</v>
      </c>
      <c r="F4493" s="1">
        <f>+E4490-E4492</f>
        <v>0</v>
      </c>
      <c r="G4493" s="21"/>
    </row>
    <row r="4495" spans="1:11" x14ac:dyDescent="0.2">
      <c r="B4495" s="1" t="s">
        <v>152</v>
      </c>
      <c r="C4495" s="1">
        <f>C4490</f>
        <v>758268464.46000004</v>
      </c>
    </row>
    <row r="4496" spans="1:11" x14ac:dyDescent="0.2">
      <c r="B4496" s="1" t="s">
        <v>153</v>
      </c>
      <c r="C4496" s="1">
        <v>6756929666.8900003</v>
      </c>
      <c r="E4496" s="1">
        <f>C4490</f>
        <v>758268464.46000004</v>
      </c>
      <c r="F4496" s="1" t="s">
        <v>0</v>
      </c>
    </row>
    <row r="4497" spans="1:11" x14ac:dyDescent="0.2">
      <c r="B4497" s="1" t="s">
        <v>198</v>
      </c>
      <c r="C4497" s="85">
        <v>35423676.170000002</v>
      </c>
    </row>
    <row r="4498" spans="1:11" x14ac:dyDescent="0.2">
      <c r="B4498" s="1" t="s">
        <v>154</v>
      </c>
      <c r="C4498" s="1">
        <f>SUM(C4495:C4497)</f>
        <v>7550621807.5200005</v>
      </c>
      <c r="E4498" s="1">
        <v>-6.6</v>
      </c>
      <c r="F4498" s="1" t="s">
        <v>170</v>
      </c>
    </row>
    <row r="4499" spans="1:11" x14ac:dyDescent="0.2">
      <c r="B4499" s="1" t="s">
        <v>155</v>
      </c>
      <c r="C4499" s="1">
        <v>7550621807.5200005</v>
      </c>
      <c r="E4499" s="1">
        <v>-2558521.4</v>
      </c>
      <c r="F4499" s="1" t="s">
        <v>133</v>
      </c>
    </row>
    <row r="4500" spans="1:11" x14ac:dyDescent="0.2">
      <c r="C4500" s="1">
        <f>C4498-C4499</f>
        <v>0</v>
      </c>
      <c r="D4500" s="1" t="s">
        <v>194</v>
      </c>
      <c r="E4500" s="1">
        <f>-(11121581.89+8587130.53)</f>
        <v>-19708712.420000002</v>
      </c>
      <c r="F4500" s="1" t="s">
        <v>196</v>
      </c>
    </row>
    <row r="4501" spans="1:11" x14ac:dyDescent="0.2">
      <c r="C4501" s="87">
        <f>+C4500-E4505</f>
        <v>0</v>
      </c>
      <c r="E4501" s="1">
        <v>0</v>
      </c>
      <c r="F4501" s="1" t="s">
        <v>192</v>
      </c>
    </row>
    <row r="4502" spans="1:11" x14ac:dyDescent="0.2">
      <c r="E4502" s="1">
        <f>SUM(E4496:E4501)</f>
        <v>736001224.04000008</v>
      </c>
      <c r="G4502" s="1">
        <v>0</v>
      </c>
    </row>
    <row r="4503" spans="1:11" x14ac:dyDescent="0.2">
      <c r="E4503" s="66">
        <v>736001224.03999996</v>
      </c>
      <c r="F4503" s="1" t="s">
        <v>161</v>
      </c>
    </row>
    <row r="4504" spans="1:11" x14ac:dyDescent="0.2">
      <c r="B4504" s="1" t="s">
        <v>200</v>
      </c>
      <c r="C4504" s="1">
        <v>6756929666.8900003</v>
      </c>
      <c r="E4504" s="1">
        <f>E4502-E4503</f>
        <v>0</v>
      </c>
      <c r="F4504" s="1" t="s">
        <v>6</v>
      </c>
    </row>
    <row r="4505" spans="1:11" x14ac:dyDescent="0.2">
      <c r="B4505" s="1" t="s">
        <v>6</v>
      </c>
      <c r="C4505" s="1">
        <f>+C4496-C4504</f>
        <v>0</v>
      </c>
      <c r="E4505" s="1">
        <v>0</v>
      </c>
      <c r="F4505" s="1" t="s">
        <v>195</v>
      </c>
    </row>
    <row r="4506" spans="1:11" x14ac:dyDescent="0.2">
      <c r="B4506" s="1" t="s">
        <v>201</v>
      </c>
      <c r="C4506" s="1">
        <v>0</v>
      </c>
      <c r="E4506" s="87">
        <f>+E4504-E4505</f>
        <v>0</v>
      </c>
      <c r="F4506" s="1" t="s">
        <v>6</v>
      </c>
    </row>
    <row r="4507" spans="1:11" x14ac:dyDescent="0.2">
      <c r="B4507" s="1" t="s">
        <v>6</v>
      </c>
      <c r="C4507" s="87">
        <f>+C4505-C4506</f>
        <v>0</v>
      </c>
    </row>
    <row r="4509" spans="1:11" s="20" customFormat="1" x14ac:dyDescent="0.2">
      <c r="A4509" s="21"/>
      <c r="B4509" s="63">
        <v>41639</v>
      </c>
      <c r="C4509" s="21" t="s">
        <v>4</v>
      </c>
      <c r="D4509" s="21" t="s">
        <v>5</v>
      </c>
      <c r="E4509" s="21" t="s">
        <v>6</v>
      </c>
      <c r="F4509" s="21"/>
      <c r="G4509" s="21"/>
      <c r="H4509" s="103"/>
      <c r="I4509" s="64"/>
      <c r="J4509" s="21"/>
      <c r="K4509" s="21"/>
    </row>
    <row r="4510" spans="1:11" x14ac:dyDescent="0.2">
      <c r="B4510" s="1" t="s">
        <v>0</v>
      </c>
      <c r="C4510" s="89">
        <v>970691596.77999997</v>
      </c>
      <c r="D4510" s="89">
        <v>970691596.77999997</v>
      </c>
      <c r="E4510" s="1">
        <f>C4510-D4510</f>
        <v>0</v>
      </c>
      <c r="F4510" s="1">
        <v>6351801.4199999999</v>
      </c>
    </row>
    <row r="4511" spans="1:11" x14ac:dyDescent="0.2">
      <c r="B4511" s="1" t="s">
        <v>1</v>
      </c>
      <c r="C4511" s="1">
        <v>481329205.69999999</v>
      </c>
      <c r="D4511" s="1">
        <v>489916336.23000002</v>
      </c>
      <c r="E4511" s="1">
        <f>C4511-D4511</f>
        <v>-8587130.530000031</v>
      </c>
      <c r="F4511" s="21"/>
    </row>
    <row r="4512" spans="1:11" x14ac:dyDescent="0.2">
      <c r="B4512" s="1" t="s">
        <v>2</v>
      </c>
      <c r="C4512" s="1">
        <v>238786401.52000001</v>
      </c>
      <c r="D4512" s="1">
        <v>238786401.52000001</v>
      </c>
      <c r="E4512" s="1">
        <f>C4512-D4512</f>
        <v>0</v>
      </c>
      <c r="F4512" s="1">
        <f>+E4510-F4510</f>
        <v>-6351801.4199999999</v>
      </c>
    </row>
    <row r="4513" spans="2:7" x14ac:dyDescent="0.2">
      <c r="B4513" s="1" t="s">
        <v>3</v>
      </c>
      <c r="C4513" s="1">
        <v>3709099.82</v>
      </c>
      <c r="D4513" s="1">
        <v>3709099.82</v>
      </c>
      <c r="E4513" s="1">
        <f>C4513-D4513</f>
        <v>0</v>
      </c>
      <c r="F4513" s="1">
        <f>+E4510-E4512</f>
        <v>0</v>
      </c>
      <c r="G4513" s="21"/>
    </row>
    <row r="4515" spans="2:7" x14ac:dyDescent="0.2">
      <c r="B4515" s="1" t="s">
        <v>152</v>
      </c>
      <c r="C4515" s="1">
        <f>C4510</f>
        <v>970691596.77999997</v>
      </c>
    </row>
    <row r="4516" spans="2:7" x14ac:dyDescent="0.2">
      <c r="B4516" s="1" t="s">
        <v>153</v>
      </c>
      <c r="C4516" s="1">
        <v>6761769660.6199999</v>
      </c>
      <c r="E4516" s="1">
        <f>C4510</f>
        <v>970691596.77999997</v>
      </c>
      <c r="F4516" s="1" t="s">
        <v>0</v>
      </c>
    </row>
    <row r="4517" spans="2:7" x14ac:dyDescent="0.2">
      <c r="B4517" s="1" t="s">
        <v>198</v>
      </c>
      <c r="C4517" s="90">
        <v>35718557.700000003</v>
      </c>
      <c r="G4517" s="1">
        <v>7768179815.1000004</v>
      </c>
    </row>
    <row r="4518" spans="2:7" x14ac:dyDescent="0.2">
      <c r="B4518" s="1" t="s">
        <v>154</v>
      </c>
      <c r="C4518" s="1">
        <f>SUM(C4515:C4517)</f>
        <v>7768179815.0999994</v>
      </c>
      <c r="E4518" s="1">
        <v>-6.6</v>
      </c>
      <c r="F4518" s="1" t="s">
        <v>170</v>
      </c>
      <c r="G4518" s="1">
        <f>+G4517-C4519</f>
        <v>0</v>
      </c>
    </row>
    <row r="4519" spans="2:7" x14ac:dyDescent="0.2">
      <c r="B4519" s="1" t="s">
        <v>155</v>
      </c>
      <c r="C4519" s="1">
        <v>7768179815.1000004</v>
      </c>
      <c r="E4519" s="1">
        <v>-31685488.559999999</v>
      </c>
      <c r="F4519" s="1" t="s">
        <v>133</v>
      </c>
    </row>
    <row r="4520" spans="2:7" x14ac:dyDescent="0.2">
      <c r="C4520" s="1">
        <f>C4518-C4519</f>
        <v>0</v>
      </c>
      <c r="D4520" s="1" t="s">
        <v>194</v>
      </c>
      <c r="E4520" s="1">
        <f>-(11121581.89+8587130.53)</f>
        <v>-19708712.420000002</v>
      </c>
      <c r="F4520" s="1" t="s">
        <v>196</v>
      </c>
    </row>
    <row r="4521" spans="2:7" x14ac:dyDescent="0.2">
      <c r="C4521" s="87">
        <f>+C4520-E4525</f>
        <v>0</v>
      </c>
      <c r="E4521" s="1">
        <v>0</v>
      </c>
      <c r="F4521" s="1" t="s">
        <v>192</v>
      </c>
    </row>
    <row r="4522" spans="2:7" x14ac:dyDescent="0.2">
      <c r="E4522" s="1">
        <f>SUM(E4516:E4521)</f>
        <v>919297389.20000005</v>
      </c>
      <c r="G4522" s="1">
        <v>0</v>
      </c>
    </row>
    <row r="4523" spans="2:7" x14ac:dyDescent="0.2">
      <c r="E4523" s="66">
        <v>919297389.20000005</v>
      </c>
      <c r="F4523" s="1" t="s">
        <v>161</v>
      </c>
    </row>
    <row r="4524" spans="2:7" x14ac:dyDescent="0.2">
      <c r="B4524" s="1" t="s">
        <v>200</v>
      </c>
      <c r="C4524" s="1">
        <v>6761769660.6200008</v>
      </c>
      <c r="E4524" s="1">
        <f>E4522-E4523</f>
        <v>0</v>
      </c>
      <c r="F4524" s="1" t="s">
        <v>6</v>
      </c>
    </row>
    <row r="4525" spans="2:7" x14ac:dyDescent="0.2">
      <c r="B4525" s="1" t="s">
        <v>6</v>
      </c>
      <c r="C4525" s="1">
        <f>+C4516-C4524</f>
        <v>0</v>
      </c>
      <c r="E4525" s="1">
        <v>0</v>
      </c>
      <c r="F4525" s="1" t="s">
        <v>195</v>
      </c>
    </row>
    <row r="4526" spans="2:7" x14ac:dyDescent="0.2">
      <c r="B4526" s="1" t="s">
        <v>201</v>
      </c>
      <c r="C4526" s="1">
        <v>0</v>
      </c>
      <c r="E4526" s="87">
        <f>+E4524-E4525</f>
        <v>0</v>
      </c>
      <c r="F4526" s="1" t="s">
        <v>6</v>
      </c>
    </row>
    <row r="4527" spans="2:7" x14ac:dyDescent="0.2">
      <c r="B4527" s="1" t="s">
        <v>6</v>
      </c>
      <c r="C4527" s="87">
        <f>+C4525-C4526</f>
        <v>0</v>
      </c>
    </row>
    <row r="4530" spans="1:11" s="20" customFormat="1" x14ac:dyDescent="0.2">
      <c r="A4530" s="21"/>
      <c r="B4530" s="63">
        <v>41659</v>
      </c>
      <c r="C4530" s="21" t="s">
        <v>4</v>
      </c>
      <c r="D4530" s="21" t="s">
        <v>5</v>
      </c>
      <c r="E4530" s="21" t="s">
        <v>6</v>
      </c>
      <c r="F4530" s="21"/>
      <c r="G4530" s="21"/>
      <c r="H4530" s="103"/>
      <c r="I4530" s="64"/>
      <c r="J4530" s="21"/>
      <c r="K4530" s="21"/>
    </row>
    <row r="4531" spans="1:11" x14ac:dyDescent="0.2">
      <c r="B4531" s="1" t="s">
        <v>0</v>
      </c>
      <c r="C4531" s="89">
        <v>752402466.46000004</v>
      </c>
      <c r="D4531" s="89">
        <v>752402466.46000004</v>
      </c>
      <c r="E4531" s="1">
        <f>C4531-D4531</f>
        <v>0</v>
      </c>
      <c r="F4531" s="1">
        <v>6351801.4199999999</v>
      </c>
    </row>
    <row r="4532" spans="1:11" x14ac:dyDescent="0.2">
      <c r="B4532" s="1" t="s">
        <v>1</v>
      </c>
      <c r="C4532" s="1">
        <v>496841617.49000001</v>
      </c>
      <c r="D4532" s="1">
        <v>505428748.01999998</v>
      </c>
      <c r="E4532" s="1">
        <f>C4532-D4532</f>
        <v>-8587130.5299999714</v>
      </c>
      <c r="F4532" s="21"/>
    </row>
    <row r="4533" spans="1:11" x14ac:dyDescent="0.2">
      <c r="B4533" s="1" t="s">
        <v>2</v>
      </c>
      <c r="C4533" s="1">
        <v>162111594.36000001</v>
      </c>
      <c r="D4533" s="1">
        <v>162111594.36000001</v>
      </c>
      <c r="E4533" s="1">
        <f>C4533-D4533</f>
        <v>0</v>
      </c>
      <c r="F4533" s="1">
        <f>+E4531-F4531</f>
        <v>-6351801.4199999999</v>
      </c>
    </row>
    <row r="4534" spans="1:11" x14ac:dyDescent="0.2">
      <c r="B4534" s="1" t="s">
        <v>3</v>
      </c>
      <c r="C4534" s="1">
        <v>4853043.6100000003</v>
      </c>
      <c r="D4534" s="1">
        <v>4853043.6100000003</v>
      </c>
      <c r="E4534" s="1">
        <f>C4534-D4534</f>
        <v>0</v>
      </c>
      <c r="F4534" s="1">
        <f>+E4531-E4533</f>
        <v>0</v>
      </c>
      <c r="G4534" s="21"/>
    </row>
    <row r="4536" spans="1:11" x14ac:dyDescent="0.2">
      <c r="B4536" s="1" t="s">
        <v>152</v>
      </c>
      <c r="C4536" s="1">
        <f>C4531</f>
        <v>752402466.46000004</v>
      </c>
    </row>
    <row r="4537" spans="1:11" x14ac:dyDescent="0.2">
      <c r="B4537" s="1" t="s">
        <v>153</v>
      </c>
      <c r="C4537" s="1">
        <v>6752769720.4099998</v>
      </c>
      <c r="E4537" s="1">
        <f>C4531</f>
        <v>752402466.46000004</v>
      </c>
      <c r="F4537" s="1" t="s">
        <v>0</v>
      </c>
    </row>
    <row r="4538" spans="1:11" x14ac:dyDescent="0.2">
      <c r="B4538" s="1" t="s">
        <v>198</v>
      </c>
      <c r="C4538" s="90">
        <v>35718557.700000003</v>
      </c>
    </row>
    <row r="4539" spans="1:11" x14ac:dyDescent="0.2">
      <c r="B4539" s="1" t="s">
        <v>154</v>
      </c>
      <c r="C4539" s="1">
        <f>SUM(C4536:C4538)</f>
        <v>7540890744.5699997</v>
      </c>
      <c r="E4539" s="1">
        <v>-6.6</v>
      </c>
      <c r="F4539" s="1" t="s">
        <v>170</v>
      </c>
    </row>
    <row r="4540" spans="1:11" x14ac:dyDescent="0.2">
      <c r="B4540" s="1" t="s">
        <v>155</v>
      </c>
      <c r="C4540" s="1">
        <f>7768179815.1-227289070.53</f>
        <v>7540890744.5700006</v>
      </c>
      <c r="E4540" s="1">
        <v>-4634911.5199999996</v>
      </c>
      <c r="F4540" s="1" t="s">
        <v>133</v>
      </c>
    </row>
    <row r="4541" spans="1:11" x14ac:dyDescent="0.2">
      <c r="C4541" s="1">
        <f>C4539-C4540</f>
        <v>0</v>
      </c>
      <c r="D4541" s="1" t="s">
        <v>194</v>
      </c>
      <c r="E4541" s="1">
        <f>-(11121581.89+8587130.53)</f>
        <v>-19708712.420000002</v>
      </c>
      <c r="F4541" s="1" t="s">
        <v>196</v>
      </c>
    </row>
    <row r="4542" spans="1:11" x14ac:dyDescent="0.2">
      <c r="C4542" s="87">
        <f>+C4541-E4546</f>
        <v>0</v>
      </c>
      <c r="E4542" s="1">
        <v>0</v>
      </c>
      <c r="F4542" s="1" t="s">
        <v>192</v>
      </c>
    </row>
    <row r="4543" spans="1:11" x14ac:dyDescent="0.2">
      <c r="E4543" s="1">
        <f>SUM(E4537:E4542)</f>
        <v>728058835.92000008</v>
      </c>
      <c r="G4543" s="1">
        <v>0</v>
      </c>
    </row>
    <row r="4544" spans="1:11" x14ac:dyDescent="0.2">
      <c r="E4544" s="66">
        <f>919297389.2+5344240171.75-5535478725.03</f>
        <v>728058835.92000008</v>
      </c>
      <c r="F4544" s="1" t="s">
        <v>161</v>
      </c>
    </row>
    <row r="4545" spans="1:11" x14ac:dyDescent="0.2">
      <c r="B4545" s="1" t="s">
        <v>200</v>
      </c>
      <c r="C4545" s="1">
        <v>6752769720.4099998</v>
      </c>
      <c r="E4545" s="1">
        <f>E4543-E4544</f>
        <v>0</v>
      </c>
      <c r="F4545" s="1" t="s">
        <v>6</v>
      </c>
    </row>
    <row r="4546" spans="1:11" x14ac:dyDescent="0.2">
      <c r="B4546" s="1" t="s">
        <v>6</v>
      </c>
      <c r="C4546" s="1">
        <f>+C4537-C4545</f>
        <v>0</v>
      </c>
      <c r="E4546" s="1">
        <v>0</v>
      </c>
      <c r="F4546" s="1" t="s">
        <v>195</v>
      </c>
    </row>
    <row r="4547" spans="1:11" x14ac:dyDescent="0.2">
      <c r="B4547" s="1" t="s">
        <v>201</v>
      </c>
      <c r="C4547" s="1">
        <v>0</v>
      </c>
      <c r="E4547" s="87">
        <f>+E4545-E4546</f>
        <v>0</v>
      </c>
      <c r="F4547" s="1" t="s">
        <v>6</v>
      </c>
    </row>
    <row r="4548" spans="1:11" x14ac:dyDescent="0.2">
      <c r="B4548" s="1" t="s">
        <v>6</v>
      </c>
      <c r="C4548" s="87">
        <f>+C4546-C4547</f>
        <v>0</v>
      </c>
    </row>
    <row r="4549" spans="1:11" x14ac:dyDescent="0.2">
      <c r="F4549" s="66"/>
    </row>
    <row r="4551" spans="1:11" s="20" customFormat="1" x14ac:dyDescent="0.2">
      <c r="A4551" s="21"/>
      <c r="B4551" s="63">
        <v>41667</v>
      </c>
      <c r="C4551" s="21" t="s">
        <v>4</v>
      </c>
      <c r="D4551" s="21" t="s">
        <v>5</v>
      </c>
      <c r="E4551" s="21" t="s">
        <v>6</v>
      </c>
      <c r="F4551" s="21"/>
      <c r="G4551" s="21"/>
      <c r="H4551" s="103"/>
      <c r="I4551" s="64"/>
      <c r="J4551" s="21"/>
      <c r="K4551" s="21"/>
    </row>
    <row r="4552" spans="1:11" x14ac:dyDescent="0.2">
      <c r="B4552" s="1" t="s">
        <v>0</v>
      </c>
      <c r="C4552" s="89">
        <v>722128261.07000005</v>
      </c>
      <c r="D4552" s="89">
        <v>722128261.07000005</v>
      </c>
      <c r="E4552" s="1">
        <f>C4552-D4552</f>
        <v>0</v>
      </c>
      <c r="F4552" s="1">
        <v>6351801.4199999999</v>
      </c>
    </row>
    <row r="4553" spans="1:11" x14ac:dyDescent="0.2">
      <c r="B4553" s="1" t="s">
        <v>1</v>
      </c>
      <c r="C4553" s="1">
        <v>481713458.50999999</v>
      </c>
      <c r="D4553" s="1">
        <v>490300589.04000002</v>
      </c>
      <c r="E4553" s="1">
        <f>C4553-D4553</f>
        <v>-8587130.530000031</v>
      </c>
      <c r="F4553" s="21"/>
    </row>
    <row r="4554" spans="1:11" x14ac:dyDescent="0.2">
      <c r="B4554" s="1" t="s">
        <v>2</v>
      </c>
      <c r="C4554" s="1">
        <v>147508056.56999999</v>
      </c>
      <c r="D4554" s="1">
        <v>147508056.56999999</v>
      </c>
      <c r="E4554" s="1">
        <f>C4554-D4554</f>
        <v>0</v>
      </c>
      <c r="F4554" s="1">
        <f>+E4552-F4552</f>
        <v>-6351801.4199999999</v>
      </c>
    </row>
    <row r="4555" spans="1:11" x14ac:dyDescent="0.2">
      <c r="B4555" s="1" t="s">
        <v>3</v>
      </c>
      <c r="C4555" s="1">
        <v>1804733.75</v>
      </c>
      <c r="D4555" s="1">
        <v>1804733.75</v>
      </c>
      <c r="E4555" s="1">
        <f>C4555-D4555</f>
        <v>0</v>
      </c>
      <c r="F4555" s="1">
        <f>+E4552-E4554</f>
        <v>0</v>
      </c>
      <c r="G4555" s="21"/>
    </row>
    <row r="4557" spans="1:11" x14ac:dyDescent="0.2">
      <c r="B4557" s="1" t="s">
        <v>152</v>
      </c>
      <c r="C4557" s="1">
        <f>C4552</f>
        <v>722128261.07000005</v>
      </c>
    </row>
    <row r="4558" spans="1:11" x14ac:dyDescent="0.2">
      <c r="B4558" s="1" t="s">
        <v>153</v>
      </c>
      <c r="C4558" s="1">
        <v>6795169720.4099998</v>
      </c>
      <c r="E4558" s="1">
        <f>C4552</f>
        <v>722128261.07000005</v>
      </c>
      <c r="F4558" s="1" t="s">
        <v>0</v>
      </c>
    </row>
    <row r="4559" spans="1:11" x14ac:dyDescent="0.2">
      <c r="B4559" s="1" t="s">
        <v>198</v>
      </c>
      <c r="C4559" s="90">
        <v>35718557.700000003</v>
      </c>
    </row>
    <row r="4560" spans="1:11" x14ac:dyDescent="0.2">
      <c r="B4560" s="1" t="s">
        <v>154</v>
      </c>
      <c r="C4560" s="1">
        <f>SUM(C4557:C4559)</f>
        <v>7553016539.1799994</v>
      </c>
      <c r="E4560" s="1">
        <v>-6.6</v>
      </c>
      <c r="F4560" s="1" t="s">
        <v>170</v>
      </c>
    </row>
    <row r="4561" spans="1:11" x14ac:dyDescent="0.2">
      <c r="B4561" s="1" t="s">
        <v>155</v>
      </c>
      <c r="C4561" s="1">
        <f>7768179815.1-215163275.92</f>
        <v>7553016539.1800003</v>
      </c>
      <c r="E4561" s="1">
        <v>-4634911.5199999996</v>
      </c>
      <c r="F4561" s="1" t="s">
        <v>133</v>
      </c>
    </row>
    <row r="4562" spans="1:11" x14ac:dyDescent="0.2">
      <c r="C4562" s="1">
        <f>C4560-C4561</f>
        <v>0</v>
      </c>
      <c r="D4562" s="1" t="s">
        <v>194</v>
      </c>
      <c r="E4562" s="1">
        <f>-(11121581.89+8587130.53)</f>
        <v>-19708712.420000002</v>
      </c>
      <c r="F4562" s="1" t="s">
        <v>196</v>
      </c>
    </row>
    <row r="4563" spans="1:11" x14ac:dyDescent="0.2">
      <c r="C4563" s="87">
        <f>+C4562-E4567</f>
        <v>0</v>
      </c>
      <c r="E4563" s="1">
        <v>0</v>
      </c>
      <c r="F4563" s="1" t="s">
        <v>192</v>
      </c>
    </row>
    <row r="4564" spans="1:11" x14ac:dyDescent="0.2">
      <c r="E4564" s="1">
        <f>SUM(E4558:E4563)</f>
        <v>697784630.53000009</v>
      </c>
      <c r="G4564" s="1">
        <v>0</v>
      </c>
    </row>
    <row r="4565" spans="1:11" x14ac:dyDescent="0.2">
      <c r="E4565" s="66">
        <f>919297389.2+5460343316.95-5681856075.62</f>
        <v>697784630.52999973</v>
      </c>
      <c r="F4565" s="1" t="s">
        <v>161</v>
      </c>
    </row>
    <row r="4566" spans="1:11" x14ac:dyDescent="0.2">
      <c r="B4566" s="1" t="s">
        <v>200</v>
      </c>
      <c r="C4566" s="1">
        <v>6752769720.4099998</v>
      </c>
      <c r="E4566" s="1">
        <f>E4564-E4565</f>
        <v>0</v>
      </c>
      <c r="F4566" s="1" t="s">
        <v>6</v>
      </c>
    </row>
    <row r="4567" spans="1:11" x14ac:dyDescent="0.2">
      <c r="B4567" s="1" t="s">
        <v>6</v>
      </c>
      <c r="C4567" s="1">
        <f>+C4558-C4566</f>
        <v>42400000</v>
      </c>
      <c r="E4567" s="1">
        <v>0</v>
      </c>
      <c r="F4567" s="1" t="s">
        <v>195</v>
      </c>
    </row>
    <row r="4568" spans="1:11" x14ac:dyDescent="0.2">
      <c r="B4568" s="1" t="s">
        <v>201</v>
      </c>
      <c r="C4568" s="1">
        <v>0</v>
      </c>
      <c r="E4568" s="87">
        <f>+E4566-E4567</f>
        <v>0</v>
      </c>
      <c r="F4568" s="1" t="s">
        <v>6</v>
      </c>
    </row>
    <row r="4569" spans="1:11" x14ac:dyDescent="0.2">
      <c r="B4569" s="1" t="s">
        <v>6</v>
      </c>
      <c r="C4569" s="87">
        <f>+C4567-C4568</f>
        <v>42400000</v>
      </c>
    </row>
    <row r="4573" spans="1:11" s="20" customFormat="1" x14ac:dyDescent="0.2">
      <c r="A4573" s="21"/>
      <c r="B4573" s="63">
        <v>41669</v>
      </c>
      <c r="C4573" s="21" t="s">
        <v>4</v>
      </c>
      <c r="D4573" s="21" t="s">
        <v>5</v>
      </c>
      <c r="E4573" s="21" t="s">
        <v>6</v>
      </c>
      <c r="F4573" s="21"/>
      <c r="G4573" s="21"/>
      <c r="H4573" s="103"/>
      <c r="I4573" s="64"/>
      <c r="J4573" s="21"/>
      <c r="K4573" s="21"/>
    </row>
    <row r="4574" spans="1:11" x14ac:dyDescent="0.2">
      <c r="B4574" s="1" t="s">
        <v>0</v>
      </c>
      <c r="C4574" s="89">
        <v>789857529.62</v>
      </c>
      <c r="D4574" s="89">
        <v>789857529.62000144</v>
      </c>
      <c r="E4574" s="1">
        <f>C4574-D4574</f>
        <v>-1.430511474609375E-6</v>
      </c>
      <c r="F4574" s="1">
        <v>6351801.4199999999</v>
      </c>
    </row>
    <row r="4575" spans="1:11" x14ac:dyDescent="0.2">
      <c r="B4575" s="1" t="s">
        <v>1</v>
      </c>
      <c r="C4575" s="1">
        <v>482119042.93000001</v>
      </c>
      <c r="D4575" s="1">
        <v>490706173.46000004</v>
      </c>
      <c r="E4575" s="1">
        <f>C4575-D4575</f>
        <v>-8587130.530000031</v>
      </c>
      <c r="F4575" s="21"/>
    </row>
    <row r="4576" spans="1:11" x14ac:dyDescent="0.2">
      <c r="B4576" s="1" t="s">
        <v>2</v>
      </c>
      <c r="C4576" s="1">
        <v>183426887.80000001</v>
      </c>
      <c r="D4576" s="1">
        <v>183426887.80000222</v>
      </c>
      <c r="E4576" s="1">
        <f>C4576-D4576</f>
        <v>-2.2053718566894531E-6</v>
      </c>
      <c r="F4576" s="1">
        <f>+E4574-F4574</f>
        <v>-6351801.4200014304</v>
      </c>
    </row>
    <row r="4577" spans="2:7" x14ac:dyDescent="0.2">
      <c r="B4577" s="1" t="s">
        <v>3</v>
      </c>
      <c r="C4577" s="1">
        <v>4114783.53</v>
      </c>
      <c r="D4577" s="1">
        <v>4114783.5299999882</v>
      </c>
      <c r="E4577" s="1">
        <f>C4577-D4577</f>
        <v>1.1641532182693481E-8</v>
      </c>
      <c r="F4577" s="1">
        <f>+E4574-E4576</f>
        <v>7.7486038208007813E-7</v>
      </c>
      <c r="G4577" s="21"/>
    </row>
    <row r="4579" spans="2:7" x14ac:dyDescent="0.2">
      <c r="B4579" s="1" t="s">
        <v>152</v>
      </c>
      <c r="C4579" s="1">
        <f>C4574</f>
        <v>789857529.62</v>
      </c>
    </row>
    <row r="4580" spans="2:7" x14ac:dyDescent="0.2">
      <c r="B4580" s="1" t="s">
        <v>153</v>
      </c>
      <c r="C4580" s="1">
        <v>6795169644.1000004</v>
      </c>
      <c r="E4580" s="1">
        <f>C4574</f>
        <v>789857529.62</v>
      </c>
      <c r="F4580" s="1" t="s">
        <v>0</v>
      </c>
    </row>
    <row r="4581" spans="2:7" x14ac:dyDescent="0.2">
      <c r="B4581" s="1" t="s">
        <v>198</v>
      </c>
      <c r="C4581" s="90">
        <v>35718557.700000003</v>
      </c>
    </row>
    <row r="4582" spans="2:7" x14ac:dyDescent="0.2">
      <c r="B4582" s="1" t="s">
        <v>154</v>
      </c>
      <c r="C4582" s="1">
        <f>SUM(C4579:C4581)</f>
        <v>7620745731.4200001</v>
      </c>
      <c r="E4582" s="1">
        <v>-6.6</v>
      </c>
      <c r="F4582" s="1" t="s">
        <v>170</v>
      </c>
    </row>
    <row r="4583" spans="2:7" x14ac:dyDescent="0.2">
      <c r="B4583" s="1" t="s">
        <v>155</v>
      </c>
      <c r="C4583" s="1">
        <f>7768179815.1-147434083.68</f>
        <v>7620745731.4200001</v>
      </c>
      <c r="E4583" s="1">
        <v>-4634911.5199999996</v>
      </c>
      <c r="F4583" s="1" t="s">
        <v>133</v>
      </c>
    </row>
    <row r="4584" spans="2:7" x14ac:dyDescent="0.2">
      <c r="C4584" s="1">
        <f>C4582-C4583</f>
        <v>0</v>
      </c>
      <c r="D4584" s="1" t="s">
        <v>194</v>
      </c>
      <c r="E4584" s="1">
        <f>-(11121581.89+8587130.53)</f>
        <v>-19708712.420000002</v>
      </c>
      <c r="F4584" s="1" t="s">
        <v>196</v>
      </c>
    </row>
    <row r="4585" spans="2:7" x14ac:dyDescent="0.2">
      <c r="C4585" s="87">
        <f>+C4584-E4589</f>
        <v>0</v>
      </c>
      <c r="E4585" s="1">
        <v>0</v>
      </c>
      <c r="F4585" s="1" t="s">
        <v>192</v>
      </c>
    </row>
    <row r="4586" spans="2:7" x14ac:dyDescent="0.2">
      <c r="E4586" s="1">
        <f>SUM(E4580:E4585)</f>
        <v>765513899.08000004</v>
      </c>
      <c r="G4586" s="1">
        <v>0</v>
      </c>
    </row>
    <row r="4587" spans="2:7" x14ac:dyDescent="0.2">
      <c r="E4587" s="66">
        <f>919297389.2+6609579086.6-6763362576.72</f>
        <v>765513899.07999992</v>
      </c>
      <c r="F4587" s="1" t="s">
        <v>161</v>
      </c>
    </row>
    <row r="4588" spans="2:7" x14ac:dyDescent="0.2">
      <c r="B4588" s="1" t="s">
        <v>200</v>
      </c>
      <c r="C4588" s="1">
        <v>6795169644.1000004</v>
      </c>
      <c r="E4588" s="1">
        <f>E4586-E4587</f>
        <v>0</v>
      </c>
      <c r="F4588" s="1" t="s">
        <v>6</v>
      </c>
    </row>
    <row r="4589" spans="2:7" x14ac:dyDescent="0.2">
      <c r="B4589" s="1" t="s">
        <v>6</v>
      </c>
      <c r="C4589" s="1">
        <f>+C4580-C4588</f>
        <v>0</v>
      </c>
      <c r="E4589" s="1">
        <v>0</v>
      </c>
      <c r="F4589" s="1" t="s">
        <v>195</v>
      </c>
    </row>
    <row r="4590" spans="2:7" x14ac:dyDescent="0.2">
      <c r="B4590" s="1" t="s">
        <v>201</v>
      </c>
      <c r="C4590" s="1">
        <v>0</v>
      </c>
      <c r="E4590" s="87">
        <f>+E4588-E4589</f>
        <v>0</v>
      </c>
      <c r="F4590" s="1" t="s">
        <v>6</v>
      </c>
    </row>
    <row r="4591" spans="2:7" x14ac:dyDescent="0.2">
      <c r="B4591" s="1" t="s">
        <v>6</v>
      </c>
      <c r="C4591" s="87">
        <f>+C4589-C4590</f>
        <v>0</v>
      </c>
    </row>
    <row r="4593" spans="1:11" s="20" customFormat="1" x14ac:dyDescent="0.2">
      <c r="A4593" s="21"/>
      <c r="B4593" s="63">
        <v>41670</v>
      </c>
      <c r="C4593" s="21" t="s">
        <v>4</v>
      </c>
      <c r="D4593" s="21" t="s">
        <v>5</v>
      </c>
      <c r="E4593" s="21" t="s">
        <v>6</v>
      </c>
      <c r="F4593" s="21"/>
      <c r="G4593" s="21"/>
      <c r="H4593" s="103"/>
      <c r="I4593" s="64"/>
      <c r="J4593" s="21"/>
      <c r="K4593" s="21"/>
    </row>
    <row r="4594" spans="1:11" x14ac:dyDescent="0.2">
      <c r="B4594" s="1" t="s">
        <v>0</v>
      </c>
      <c r="C4594" s="89">
        <v>793975801.77999997</v>
      </c>
      <c r="D4594" s="89">
        <v>793975801.77999997</v>
      </c>
      <c r="E4594" s="1">
        <f>C4594-D4594</f>
        <v>0</v>
      </c>
    </row>
    <row r="4595" spans="1:11" x14ac:dyDescent="0.2">
      <c r="B4595" s="1" t="s">
        <v>1</v>
      </c>
      <c r="C4595" s="1">
        <v>482951845.44</v>
      </c>
      <c r="D4595" s="1">
        <v>491538975.97000003</v>
      </c>
      <c r="E4595" s="1">
        <f>C4595-D4595</f>
        <v>-8587130.530000031</v>
      </c>
      <c r="F4595" s="21"/>
    </row>
    <row r="4596" spans="1:11" x14ac:dyDescent="0.2">
      <c r="B4596" s="1" t="s">
        <v>2</v>
      </c>
      <c r="C4596" s="1">
        <v>104959652.11</v>
      </c>
      <c r="D4596" s="1">
        <v>104959652.11</v>
      </c>
      <c r="E4596" s="1">
        <f>C4596-D4596</f>
        <v>0</v>
      </c>
    </row>
    <row r="4597" spans="1:11" x14ac:dyDescent="0.2">
      <c r="B4597" s="1" t="s">
        <v>3</v>
      </c>
      <c r="C4597" s="1">
        <v>6429483.8899999997</v>
      </c>
      <c r="D4597" s="1">
        <v>6429483.8899999997</v>
      </c>
      <c r="E4597" s="1">
        <f>C4597-D4597</f>
        <v>0</v>
      </c>
      <c r="G4597" s="21"/>
    </row>
    <row r="4599" spans="1:11" x14ac:dyDescent="0.2">
      <c r="B4599" s="1" t="s">
        <v>152</v>
      </c>
      <c r="C4599" s="1">
        <f>C4594</f>
        <v>793975801.77999997</v>
      </c>
    </row>
    <row r="4600" spans="1:11" x14ac:dyDescent="0.2">
      <c r="B4600" s="1" t="s">
        <v>153</v>
      </c>
      <c r="C4600" s="1">
        <v>6800685959.9399996</v>
      </c>
      <c r="E4600" s="1">
        <f>C4594</f>
        <v>793975801.77999997</v>
      </c>
      <c r="F4600" s="1" t="s">
        <v>0</v>
      </c>
    </row>
    <row r="4601" spans="1:11" x14ac:dyDescent="0.2">
      <c r="B4601" s="1" t="s">
        <v>198</v>
      </c>
      <c r="C4601" s="90">
        <v>36015474.859999999</v>
      </c>
    </row>
    <row r="4602" spans="1:11" x14ac:dyDescent="0.2">
      <c r="B4602" s="1" t="s">
        <v>154</v>
      </c>
      <c r="C4602" s="1">
        <f>SUM(C4599:C4601)</f>
        <v>7630677236.579999</v>
      </c>
      <c r="E4602" s="1">
        <v>-6.6</v>
      </c>
      <c r="F4602" s="1" t="s">
        <v>170</v>
      </c>
    </row>
    <row r="4603" spans="1:11" x14ac:dyDescent="0.2">
      <c r="B4603" s="1" t="s">
        <v>155</v>
      </c>
      <c r="C4603" s="1">
        <f>7768179815.1-137502578.52</f>
        <v>7630677236.5799999</v>
      </c>
      <c r="E4603" s="1">
        <v>-4634911.5199999996</v>
      </c>
      <c r="F4603" s="1" t="s">
        <v>133</v>
      </c>
    </row>
    <row r="4604" spans="1:11" x14ac:dyDescent="0.2">
      <c r="C4604" s="1">
        <f>C4602-C4603</f>
        <v>0</v>
      </c>
      <c r="D4604" s="1" t="s">
        <v>194</v>
      </c>
      <c r="E4604" s="1">
        <f>-(11121581.89+8587130.53)</f>
        <v>-19708712.420000002</v>
      </c>
      <c r="F4604" s="1" t="s">
        <v>196</v>
      </c>
    </row>
    <row r="4605" spans="1:11" x14ac:dyDescent="0.2">
      <c r="C4605" s="87">
        <f>+C4604-E4609</f>
        <v>0</v>
      </c>
      <c r="E4605" s="1">
        <v>0</v>
      </c>
      <c r="F4605" s="1" t="s">
        <v>192</v>
      </c>
    </row>
    <row r="4606" spans="1:11" x14ac:dyDescent="0.2">
      <c r="E4606" s="1">
        <f>SUM(E4600:E4605)</f>
        <v>769632171.24000001</v>
      </c>
      <c r="G4606" s="1">
        <v>0</v>
      </c>
    </row>
    <row r="4607" spans="1:11" x14ac:dyDescent="0.2">
      <c r="E4607" s="66">
        <f>919297389.2+6739768581.4-6889433799.36</f>
        <v>769632171.23999977</v>
      </c>
      <c r="F4607" s="1" t="s">
        <v>161</v>
      </c>
    </row>
    <row r="4608" spans="1:11" x14ac:dyDescent="0.2">
      <c r="B4608" s="1" t="s">
        <v>200</v>
      </c>
      <c r="C4608" s="1">
        <v>6800685959.9399996</v>
      </c>
      <c r="E4608" s="1">
        <f>E4606-E4607</f>
        <v>0</v>
      </c>
      <c r="F4608" s="1" t="s">
        <v>6</v>
      </c>
    </row>
    <row r="4609" spans="1:11" x14ac:dyDescent="0.2">
      <c r="A4609"/>
      <c r="B4609" s="1" t="s">
        <v>6</v>
      </c>
      <c r="C4609" s="1">
        <f>+C4600-C4608</f>
        <v>0</v>
      </c>
      <c r="E4609" s="1">
        <v>0</v>
      </c>
      <c r="F4609" s="1" t="s">
        <v>195</v>
      </c>
      <c r="G4609"/>
      <c r="I4609"/>
      <c r="J4609"/>
      <c r="K4609"/>
    </row>
    <row r="4610" spans="1:11" x14ac:dyDescent="0.2">
      <c r="A4610"/>
      <c r="B4610" s="1" t="s">
        <v>201</v>
      </c>
      <c r="C4610" s="1">
        <v>0</v>
      </c>
      <c r="E4610" s="87">
        <f>+E4608-E4609</f>
        <v>0</v>
      </c>
      <c r="F4610" s="1" t="s">
        <v>6</v>
      </c>
      <c r="G4610"/>
      <c r="I4610"/>
      <c r="J4610"/>
      <c r="K4610"/>
    </row>
    <row r="4611" spans="1:11" x14ac:dyDescent="0.2">
      <c r="A4611"/>
      <c r="B4611" s="1" t="s">
        <v>6</v>
      </c>
      <c r="C4611" s="87">
        <f>+C4609-C4610</f>
        <v>0</v>
      </c>
      <c r="G4611"/>
      <c r="I4611"/>
      <c r="J4611"/>
      <c r="K4611"/>
    </row>
    <row r="4614" spans="1:11" s="20" customFormat="1" x14ac:dyDescent="0.2">
      <c r="A4614" s="21"/>
      <c r="B4614" s="63">
        <v>41698</v>
      </c>
      <c r="C4614" s="21" t="s">
        <v>4</v>
      </c>
      <c r="D4614" s="21" t="s">
        <v>5</v>
      </c>
      <c r="E4614" s="21" t="s">
        <v>6</v>
      </c>
      <c r="F4614" s="21"/>
      <c r="G4614" s="21"/>
      <c r="H4614" s="103"/>
      <c r="I4614" s="64"/>
      <c r="J4614" s="21"/>
      <c r="K4614" s="21"/>
    </row>
    <row r="4615" spans="1:11" ht="15" x14ac:dyDescent="0.2">
      <c r="B4615" s="1" t="s">
        <v>0</v>
      </c>
      <c r="C4615" s="89">
        <v>730883636.38</v>
      </c>
      <c r="D4615" s="91">
        <v>730883636.37700057</v>
      </c>
      <c r="E4615" s="1">
        <f>C4615-D4615</f>
        <v>2.999424934387207E-3</v>
      </c>
    </row>
    <row r="4616" spans="1:11" x14ac:dyDescent="0.2">
      <c r="B4616" s="1" t="s">
        <v>1</v>
      </c>
      <c r="C4616" s="1">
        <v>497652550.94</v>
      </c>
      <c r="D4616" s="1">
        <v>506239681.47000051</v>
      </c>
      <c r="E4616" s="1">
        <f>C4616-D4616</f>
        <v>-8587130.5300005078</v>
      </c>
      <c r="F4616" s="21"/>
    </row>
    <row r="4617" spans="1:11" x14ac:dyDescent="0.2">
      <c r="B4617" s="1" t="s">
        <v>2</v>
      </c>
      <c r="C4617" s="1">
        <v>104284971.29000001</v>
      </c>
      <c r="D4617" s="1">
        <v>104194707.06999993</v>
      </c>
      <c r="E4617" s="1">
        <f>C4617-D4617</f>
        <v>90264.220000073314</v>
      </c>
    </row>
    <row r="4618" spans="1:11" x14ac:dyDescent="0.2">
      <c r="B4618" s="1" t="s">
        <v>3</v>
      </c>
      <c r="C4618" s="1">
        <v>11013924.779999999</v>
      </c>
      <c r="D4618" s="1">
        <v>11104188.999999998</v>
      </c>
      <c r="E4618" s="1">
        <f>C4618-D4618</f>
        <v>-90264.219999998808</v>
      </c>
      <c r="G4618" s="21"/>
    </row>
    <row r="4620" spans="1:11" x14ac:dyDescent="0.2">
      <c r="B4620" s="1" t="s">
        <v>152</v>
      </c>
      <c r="C4620" s="1">
        <f>C4615</f>
        <v>730883636.38</v>
      </c>
    </row>
    <row r="4621" spans="1:11" x14ac:dyDescent="0.2">
      <c r="B4621" s="1" t="s">
        <v>153</v>
      </c>
      <c r="C4621" s="1">
        <v>6716432661.6000004</v>
      </c>
      <c r="E4621" s="1">
        <f>C4615</f>
        <v>730883636.38</v>
      </c>
      <c r="F4621" s="1" t="s">
        <v>0</v>
      </c>
    </row>
    <row r="4622" spans="1:11" x14ac:dyDescent="0.2">
      <c r="B4622" s="1" t="s">
        <v>198</v>
      </c>
      <c r="C4622" s="90">
        <v>37965051.450000003</v>
      </c>
    </row>
    <row r="4623" spans="1:11" x14ac:dyDescent="0.2">
      <c r="B4623" s="1" t="s">
        <v>154</v>
      </c>
      <c r="C4623" s="1">
        <f>SUM(C4620:C4622)</f>
        <v>7485281349.4300003</v>
      </c>
      <c r="E4623" s="1">
        <v>-6.6</v>
      </c>
      <c r="F4623" s="1" t="s">
        <v>170</v>
      </c>
    </row>
    <row r="4624" spans="1:11" x14ac:dyDescent="0.2">
      <c r="B4624" s="1" t="s">
        <v>155</v>
      </c>
      <c r="C4624" s="1">
        <v>7485281349.4300003</v>
      </c>
      <c r="E4624" s="1">
        <v>-1192305.6000000001</v>
      </c>
      <c r="F4624" s="1" t="s">
        <v>133</v>
      </c>
    </row>
    <row r="4625" spans="1:11" x14ac:dyDescent="0.2">
      <c r="C4625" s="1">
        <f>C4623-C4624</f>
        <v>0</v>
      </c>
      <c r="D4625" s="1" t="s">
        <v>194</v>
      </c>
      <c r="E4625" s="1">
        <f>-(11121581.89+8587130.53)</f>
        <v>-19708712.420000002</v>
      </c>
      <c r="F4625" s="1" t="s">
        <v>196</v>
      </c>
    </row>
    <row r="4626" spans="1:11" x14ac:dyDescent="0.2">
      <c r="C4626" s="87">
        <f>+C4625-E4630</f>
        <v>0</v>
      </c>
      <c r="E4626" s="1">
        <v>0</v>
      </c>
      <c r="F4626" s="1" t="s">
        <v>192</v>
      </c>
    </row>
    <row r="4627" spans="1:11" x14ac:dyDescent="0.2">
      <c r="E4627" s="1">
        <f>SUM(E4621:E4626)</f>
        <v>709982611.75999999</v>
      </c>
      <c r="G4627" s="1">
        <v>0</v>
      </c>
    </row>
    <row r="4628" spans="1:11" x14ac:dyDescent="0.2">
      <c r="E4628" s="66">
        <f>769632171.24+6957283247.86-7016932807.34</f>
        <v>709982611.75999928</v>
      </c>
      <c r="F4628" s="1" t="s">
        <v>161</v>
      </c>
    </row>
    <row r="4629" spans="1:11" x14ac:dyDescent="0.2">
      <c r="B4629" s="1" t="s">
        <v>200</v>
      </c>
      <c r="C4629" s="1">
        <v>6714259616.1199999</v>
      </c>
      <c r="E4629" s="1">
        <f>E4627-E4628</f>
        <v>0</v>
      </c>
      <c r="F4629" s="1" t="s">
        <v>6</v>
      </c>
    </row>
    <row r="4630" spans="1:11" x14ac:dyDescent="0.2">
      <c r="A4630"/>
      <c r="B4630" s="1" t="s">
        <v>6</v>
      </c>
      <c r="C4630" s="1">
        <f>+C4621-C4629</f>
        <v>2173045.4800004959</v>
      </c>
      <c r="E4630" s="1">
        <v>0</v>
      </c>
      <c r="F4630" s="1" t="s">
        <v>195</v>
      </c>
      <c r="G4630"/>
      <c r="I4630"/>
      <c r="J4630"/>
      <c r="K4630"/>
    </row>
    <row r="4631" spans="1:11" x14ac:dyDescent="0.2">
      <c r="A4631"/>
      <c r="B4631" s="1" t="s">
        <v>201</v>
      </c>
      <c r="C4631" s="1">
        <v>2173045.48</v>
      </c>
      <c r="E4631" s="87">
        <f>+E4629-E4630</f>
        <v>0</v>
      </c>
      <c r="F4631" s="1" t="s">
        <v>6</v>
      </c>
      <c r="G4631"/>
      <c r="I4631"/>
      <c r="J4631"/>
      <c r="K4631"/>
    </row>
    <row r="4632" spans="1:11" x14ac:dyDescent="0.2">
      <c r="A4632"/>
      <c r="B4632" s="1" t="s">
        <v>6</v>
      </c>
      <c r="C4632" s="87">
        <f>+C4630-C4631</f>
        <v>4.9592927098274231E-7</v>
      </c>
      <c r="G4632"/>
      <c r="I4632"/>
      <c r="J4632"/>
      <c r="K4632"/>
    </row>
    <row r="4634" spans="1:11" s="20" customFormat="1" x14ac:dyDescent="0.2">
      <c r="A4634" s="21"/>
      <c r="B4634" s="63">
        <v>41723</v>
      </c>
      <c r="C4634" s="21" t="s">
        <v>4</v>
      </c>
      <c r="D4634" s="21" t="s">
        <v>5</v>
      </c>
      <c r="E4634" s="21" t="s">
        <v>6</v>
      </c>
      <c r="F4634" s="21"/>
      <c r="G4634" s="21"/>
      <c r="H4634" s="103"/>
      <c r="I4634" s="64"/>
      <c r="J4634" s="21"/>
      <c r="K4634" s="21"/>
    </row>
    <row r="4635" spans="1:11" ht="15" x14ac:dyDescent="0.2">
      <c r="B4635" s="1" t="s">
        <v>0</v>
      </c>
      <c r="C4635" s="89">
        <v>942376716.38999999</v>
      </c>
      <c r="D4635" s="93">
        <v>942376716.38999999</v>
      </c>
      <c r="E4635" s="1">
        <f>C4635-D4635</f>
        <v>0</v>
      </c>
    </row>
    <row r="4636" spans="1:11" x14ac:dyDescent="0.2">
      <c r="B4636" s="1" t="s">
        <v>1</v>
      </c>
      <c r="C4636" s="1">
        <v>502298559.97000003</v>
      </c>
      <c r="D4636" s="92">
        <v>510885690.5</v>
      </c>
      <c r="E4636" s="1">
        <f>C4636-D4636</f>
        <v>-8587130.5299999714</v>
      </c>
      <c r="F4636" s="21"/>
    </row>
    <row r="4637" spans="1:11" x14ac:dyDescent="0.2">
      <c r="B4637" s="1" t="s">
        <v>2</v>
      </c>
      <c r="C4637" s="1">
        <v>336733064.12</v>
      </c>
      <c r="D4637" s="92">
        <v>336733064.12</v>
      </c>
      <c r="E4637" s="1">
        <f>C4637-D4637</f>
        <v>0</v>
      </c>
    </row>
    <row r="4638" spans="1:11" x14ac:dyDescent="0.2">
      <c r="B4638" s="1" t="s">
        <v>3</v>
      </c>
      <c r="C4638" s="1">
        <v>12118507.23</v>
      </c>
      <c r="D4638" s="92">
        <v>12118507.23</v>
      </c>
      <c r="E4638" s="1">
        <f>C4638-D4638</f>
        <v>0</v>
      </c>
      <c r="G4638" s="21"/>
    </row>
    <row r="4640" spans="1:11" x14ac:dyDescent="0.2">
      <c r="B4640" s="1" t="s">
        <v>152</v>
      </c>
      <c r="C4640" s="1">
        <f>C4635</f>
        <v>942376716.38999999</v>
      </c>
    </row>
    <row r="4641" spans="1:11" x14ac:dyDescent="0.2">
      <c r="B4641" s="1" t="s">
        <v>153</v>
      </c>
      <c r="C4641" s="1">
        <v>6554340603.6000004</v>
      </c>
      <c r="E4641" s="1">
        <f>C4635</f>
        <v>942376716.38999999</v>
      </c>
      <c r="F4641" s="1" t="s">
        <v>0</v>
      </c>
    </row>
    <row r="4642" spans="1:11" x14ac:dyDescent="0.2">
      <c r="B4642" s="1" t="s">
        <v>198</v>
      </c>
      <c r="C4642" s="90">
        <v>40043879.479999997</v>
      </c>
    </row>
    <row r="4643" spans="1:11" x14ac:dyDescent="0.2">
      <c r="B4643" s="1" t="s">
        <v>154</v>
      </c>
      <c r="C4643" s="1">
        <f>SUM(C4640:C4642)</f>
        <v>7536761199.4700003</v>
      </c>
      <c r="E4643" s="1">
        <v>-6.6</v>
      </c>
      <c r="F4643" s="1" t="s">
        <v>170</v>
      </c>
    </row>
    <row r="4644" spans="1:11" x14ac:dyDescent="0.2">
      <c r="B4644" s="1" t="s">
        <v>155</v>
      </c>
      <c r="C4644" s="1">
        <v>7536761199.4700003</v>
      </c>
      <c r="E4644" s="1">
        <v>-893.2</v>
      </c>
      <c r="F4644" s="1" t="s">
        <v>133</v>
      </c>
    </row>
    <row r="4645" spans="1:11" x14ac:dyDescent="0.2">
      <c r="C4645" s="1">
        <f>C4643-C4644</f>
        <v>0</v>
      </c>
      <c r="D4645" s="1" t="s">
        <v>194</v>
      </c>
      <c r="E4645" s="1">
        <f>-(11121581.89+8587130.53)</f>
        <v>-19708712.420000002</v>
      </c>
      <c r="F4645" s="1" t="s">
        <v>196</v>
      </c>
    </row>
    <row r="4646" spans="1:11" x14ac:dyDescent="0.2">
      <c r="C4646" s="87">
        <f>+C4645-E4650</f>
        <v>0</v>
      </c>
      <c r="E4646" s="1">
        <v>0</v>
      </c>
      <c r="F4646" s="1" t="s">
        <v>192</v>
      </c>
    </row>
    <row r="4647" spans="1:11" x14ac:dyDescent="0.2">
      <c r="E4647" s="1">
        <f>SUM(E4641:E4646)</f>
        <v>922667104.16999996</v>
      </c>
      <c r="G4647" s="1">
        <v>0</v>
      </c>
    </row>
    <row r="4648" spans="1:11" x14ac:dyDescent="0.2">
      <c r="E4648" s="66">
        <v>922667104.16999996</v>
      </c>
      <c r="F4648" s="1" t="s">
        <v>161</v>
      </c>
    </row>
    <row r="4649" spans="1:11" x14ac:dyDescent="0.2">
      <c r="B4649" s="1" t="s">
        <v>200</v>
      </c>
      <c r="C4649" s="1">
        <v>6552167558.1199999</v>
      </c>
      <c r="E4649" s="1">
        <f>E4647-E4648</f>
        <v>0</v>
      </c>
      <c r="F4649" s="1" t="s">
        <v>6</v>
      </c>
    </row>
    <row r="4650" spans="1:11" x14ac:dyDescent="0.2">
      <c r="A4650"/>
      <c r="B4650" s="1" t="s">
        <v>6</v>
      </c>
      <c r="C4650" s="1">
        <f>+C4641-C4649</f>
        <v>2173045.4800004959</v>
      </c>
      <c r="E4650" s="1">
        <v>0</v>
      </c>
      <c r="F4650" s="1" t="s">
        <v>195</v>
      </c>
      <c r="G4650"/>
      <c r="I4650"/>
      <c r="J4650"/>
      <c r="K4650"/>
    </row>
    <row r="4651" spans="1:11" x14ac:dyDescent="0.2">
      <c r="A4651"/>
      <c r="B4651" s="1" t="s">
        <v>201</v>
      </c>
      <c r="C4651" s="1">
        <v>2173045.48</v>
      </c>
      <c r="E4651" s="87">
        <f>+E4649-E4650</f>
        <v>0</v>
      </c>
      <c r="F4651" s="1" t="s">
        <v>6</v>
      </c>
      <c r="G4651"/>
      <c r="I4651"/>
      <c r="J4651"/>
      <c r="K4651"/>
    </row>
    <row r="4652" spans="1:11" x14ac:dyDescent="0.2">
      <c r="A4652"/>
      <c r="B4652" s="1" t="s">
        <v>6</v>
      </c>
      <c r="C4652" s="87">
        <f>+C4650-C4651</f>
        <v>4.9592927098274231E-7</v>
      </c>
      <c r="G4652"/>
      <c r="I4652"/>
      <c r="J4652"/>
      <c r="K4652"/>
    </row>
    <row r="4655" spans="1:11" s="20" customFormat="1" x14ac:dyDescent="0.2">
      <c r="A4655" s="21"/>
      <c r="B4655" s="63">
        <v>41726</v>
      </c>
      <c r="C4655" s="21" t="s">
        <v>4</v>
      </c>
      <c r="D4655" s="21" t="s">
        <v>5</v>
      </c>
      <c r="E4655" s="21" t="s">
        <v>6</v>
      </c>
      <c r="F4655" s="21"/>
      <c r="G4655" s="21"/>
      <c r="H4655" s="103"/>
      <c r="I4655" s="64"/>
      <c r="J4655" s="21"/>
      <c r="K4655" s="21"/>
    </row>
    <row r="4656" spans="1:11" ht="15" x14ac:dyDescent="0.2">
      <c r="B4656" s="1" t="s">
        <v>0</v>
      </c>
      <c r="C4656" s="89">
        <v>1002844109.0700001</v>
      </c>
      <c r="D4656" s="93">
        <v>1002844109.0700001</v>
      </c>
      <c r="E4656" s="1">
        <f>C4656-D4656</f>
        <v>0</v>
      </c>
    </row>
    <row r="4657" spans="1:11" x14ac:dyDescent="0.2">
      <c r="B4657" s="1" t="s">
        <v>1</v>
      </c>
      <c r="C4657" s="1">
        <v>503066443.95999998</v>
      </c>
      <c r="D4657" s="92">
        <v>511653574.49000001</v>
      </c>
      <c r="E4657" s="1">
        <f>C4657-D4657</f>
        <v>-8587130.530000031</v>
      </c>
      <c r="F4657" s="21">
        <f>+E4636-E4657</f>
        <v>5.9604644775390625E-8</v>
      </c>
    </row>
    <row r="4658" spans="1:11" x14ac:dyDescent="0.2">
      <c r="B4658" s="1" t="s">
        <v>2</v>
      </c>
      <c r="C4658" s="1">
        <v>224091378.56</v>
      </c>
      <c r="D4658" s="92">
        <v>224091378.56</v>
      </c>
      <c r="E4658" s="1">
        <f>C4658-D4658</f>
        <v>0</v>
      </c>
    </row>
    <row r="4659" spans="1:11" x14ac:dyDescent="0.2">
      <c r="B4659" s="1" t="s">
        <v>3</v>
      </c>
      <c r="C4659" s="1">
        <v>14886988.869999999</v>
      </c>
      <c r="D4659" s="92">
        <v>14886988.869999999</v>
      </c>
      <c r="E4659" s="1">
        <f>C4659-D4659</f>
        <v>0</v>
      </c>
      <c r="G4659" s="21"/>
    </row>
    <row r="4661" spans="1:11" x14ac:dyDescent="0.2">
      <c r="B4661" s="1" t="s">
        <v>152</v>
      </c>
      <c r="C4661" s="1">
        <f>C4656</f>
        <v>1002844109.0700001</v>
      </c>
    </row>
    <row r="4662" spans="1:11" x14ac:dyDescent="0.2">
      <c r="B4662" s="1" t="s">
        <v>153</v>
      </c>
      <c r="C4662" s="1">
        <v>6554340603.6000004</v>
      </c>
      <c r="E4662" s="1">
        <f>C4656</f>
        <v>1002844109.0700001</v>
      </c>
      <c r="F4662" s="1" t="s">
        <v>0</v>
      </c>
    </row>
    <row r="4663" spans="1:11" x14ac:dyDescent="0.2">
      <c r="B4663" s="1" t="s">
        <v>198</v>
      </c>
      <c r="C4663" s="90">
        <v>39593879.479999997</v>
      </c>
    </row>
    <row r="4664" spans="1:11" x14ac:dyDescent="0.2">
      <c r="B4664" s="1" t="s">
        <v>154</v>
      </c>
      <c r="C4664" s="1">
        <f>SUM(C4661:C4663)</f>
        <v>7596778592.1499996</v>
      </c>
      <c r="E4664" s="1">
        <v>-6.6</v>
      </c>
      <c r="F4664" s="1" t="s">
        <v>170</v>
      </c>
    </row>
    <row r="4665" spans="1:11" x14ac:dyDescent="0.2">
      <c r="B4665" s="1" t="s">
        <v>155</v>
      </c>
      <c r="C4665" s="1">
        <v>7596778592.1499996</v>
      </c>
      <c r="E4665" s="1">
        <v>-893.2</v>
      </c>
      <c r="F4665" s="1" t="s">
        <v>133</v>
      </c>
    </row>
    <row r="4666" spans="1:11" x14ac:dyDescent="0.2">
      <c r="C4666" s="1">
        <f>C4664-C4665</f>
        <v>0</v>
      </c>
      <c r="D4666" s="1" t="s">
        <v>194</v>
      </c>
      <c r="E4666" s="1">
        <f>-(11121581.89+51896900.94)</f>
        <v>-63018482.829999998</v>
      </c>
      <c r="F4666" s="1" t="s">
        <v>196</v>
      </c>
    </row>
    <row r="4667" spans="1:11" x14ac:dyDescent="0.2">
      <c r="C4667" s="87">
        <f>+C4666-E4671</f>
        <v>0</v>
      </c>
      <c r="E4667" s="1">
        <v>0</v>
      </c>
      <c r="F4667" s="1" t="s">
        <v>192</v>
      </c>
    </row>
    <row r="4668" spans="1:11" x14ac:dyDescent="0.2">
      <c r="E4668" s="1">
        <f>SUM(E4662:E4667)</f>
        <v>939824726.43999994</v>
      </c>
      <c r="G4668" s="1">
        <v>0</v>
      </c>
    </row>
    <row r="4669" spans="1:11" x14ac:dyDescent="0.2">
      <c r="E4669" s="66">
        <v>939824726.44000006</v>
      </c>
      <c r="F4669" s="1" t="s">
        <v>161</v>
      </c>
    </row>
    <row r="4670" spans="1:11" x14ac:dyDescent="0.2">
      <c r="B4670" s="1" t="s">
        <v>200</v>
      </c>
      <c r="C4670" s="1">
        <v>6552167558.1199999</v>
      </c>
      <c r="E4670" s="1">
        <f>E4668-E4669</f>
        <v>0</v>
      </c>
      <c r="F4670" s="1" t="s">
        <v>6</v>
      </c>
    </row>
    <row r="4671" spans="1:11" x14ac:dyDescent="0.2">
      <c r="A4671"/>
      <c r="B4671" s="1" t="s">
        <v>6</v>
      </c>
      <c r="C4671" s="1">
        <f>+C4662-C4670</f>
        <v>2173045.4800004959</v>
      </c>
      <c r="E4671" s="1">
        <v>0</v>
      </c>
      <c r="F4671" s="1" t="s">
        <v>195</v>
      </c>
      <c r="G4671"/>
      <c r="I4671"/>
      <c r="J4671"/>
      <c r="K4671"/>
    </row>
    <row r="4672" spans="1:11" x14ac:dyDescent="0.2">
      <c r="A4672"/>
      <c r="B4672" s="1" t="s">
        <v>201</v>
      </c>
      <c r="C4672" s="1">
        <v>2173045.48</v>
      </c>
      <c r="E4672" s="87">
        <f>+E4670-E4671</f>
        <v>0</v>
      </c>
      <c r="F4672" s="1" t="s">
        <v>6</v>
      </c>
      <c r="G4672"/>
      <c r="I4672"/>
      <c r="J4672"/>
      <c r="K4672"/>
    </row>
    <row r="4673" spans="1:11" x14ac:dyDescent="0.2">
      <c r="A4673"/>
      <c r="B4673" s="1" t="s">
        <v>6</v>
      </c>
      <c r="C4673" s="87">
        <f>+C4671-C4672</f>
        <v>4.9592927098274231E-7</v>
      </c>
      <c r="G4673"/>
      <c r="I4673"/>
      <c r="J4673"/>
      <c r="K4673"/>
    </row>
    <row r="4675" spans="1:11" s="20" customFormat="1" x14ac:dyDescent="0.2">
      <c r="A4675" s="21"/>
      <c r="B4675" s="63">
        <v>41729</v>
      </c>
      <c r="C4675" s="21" t="s">
        <v>4</v>
      </c>
      <c r="D4675" s="21" t="s">
        <v>5</v>
      </c>
      <c r="E4675" s="21" t="s">
        <v>6</v>
      </c>
      <c r="F4675" s="21"/>
      <c r="G4675" s="21"/>
      <c r="H4675" s="103"/>
      <c r="I4675" s="64"/>
      <c r="J4675" s="21"/>
      <c r="K4675" s="21"/>
    </row>
    <row r="4676" spans="1:11" ht="15" x14ac:dyDescent="0.2">
      <c r="B4676" s="1" t="s">
        <v>0</v>
      </c>
      <c r="C4676" s="89">
        <v>968974157.75</v>
      </c>
      <c r="D4676" s="93">
        <v>968974157.75</v>
      </c>
      <c r="E4676" s="1">
        <f>C4676-D4676</f>
        <v>0</v>
      </c>
    </row>
    <row r="4677" spans="1:11" x14ac:dyDescent="0.2">
      <c r="B4677" s="1" t="s">
        <v>1</v>
      </c>
      <c r="C4677" s="1">
        <v>503557738.86000001</v>
      </c>
      <c r="D4677" s="92">
        <v>512144869.38999999</v>
      </c>
      <c r="E4677" s="1">
        <f>C4677-D4677</f>
        <v>-8587130.5299999714</v>
      </c>
      <c r="F4677" s="21">
        <f>+E4656-E4677</f>
        <v>8587130.5299999714</v>
      </c>
    </row>
    <row r="4678" spans="1:11" x14ac:dyDescent="0.2">
      <c r="B4678" s="1" t="s">
        <v>2</v>
      </c>
      <c r="C4678" s="1">
        <v>165726396.19</v>
      </c>
      <c r="D4678" s="92">
        <v>165726396.19</v>
      </c>
      <c r="E4678" s="1">
        <f>C4678-D4678</f>
        <v>0</v>
      </c>
    </row>
    <row r="4679" spans="1:11" x14ac:dyDescent="0.2">
      <c r="B4679" s="1" t="s">
        <v>3</v>
      </c>
      <c r="C4679" s="1">
        <v>16925907.890000001</v>
      </c>
      <c r="D4679" s="92">
        <v>16925907.890000001</v>
      </c>
      <c r="E4679" s="1">
        <f>C4679-D4679</f>
        <v>0</v>
      </c>
      <c r="G4679" s="21"/>
    </row>
    <row r="4681" spans="1:11" x14ac:dyDescent="0.2">
      <c r="B4681" s="1" t="s">
        <v>152</v>
      </c>
      <c r="C4681" s="1">
        <f>C4676</f>
        <v>968974157.75</v>
      </c>
    </row>
    <row r="4682" spans="1:11" x14ac:dyDescent="0.2">
      <c r="B4682" s="1" t="s">
        <v>153</v>
      </c>
      <c r="C4682" s="1">
        <v>6560069030.6099997</v>
      </c>
      <c r="E4682" s="1">
        <f>C4676</f>
        <v>968974157.75</v>
      </c>
      <c r="F4682" s="1" t="s">
        <v>0</v>
      </c>
    </row>
    <row r="4683" spans="1:11" x14ac:dyDescent="0.2">
      <c r="B4683" s="1" t="s">
        <v>198</v>
      </c>
      <c r="C4683" s="90">
        <v>39887442.259999998</v>
      </c>
    </row>
    <row r="4684" spans="1:11" x14ac:dyDescent="0.2">
      <c r="B4684" s="1" t="s">
        <v>154</v>
      </c>
      <c r="C4684" s="1">
        <f>SUM(C4681:C4683)</f>
        <v>7568930630.6199999</v>
      </c>
      <c r="E4684" s="1">
        <v>-6.6</v>
      </c>
      <c r="F4684" s="1" t="s">
        <v>170</v>
      </c>
    </row>
    <row r="4685" spans="1:11" x14ac:dyDescent="0.2">
      <c r="B4685" s="1" t="s">
        <v>155</v>
      </c>
      <c r="C4685" s="1">
        <v>7566279252.8299999</v>
      </c>
      <c r="E4685" s="1">
        <v>-893.2</v>
      </c>
      <c r="F4685" s="1" t="s">
        <v>133</v>
      </c>
    </row>
    <row r="4686" spans="1:11" x14ac:dyDescent="0.2">
      <c r="C4686" s="1">
        <f>C4684-C4685</f>
        <v>2651377.7899999619</v>
      </c>
      <c r="D4686" s="1" t="s">
        <v>194</v>
      </c>
      <c r="E4686" s="1">
        <f>-(11223577.29+8599085.03)</f>
        <v>-19822662.32</v>
      </c>
      <c r="F4686" s="1" t="s">
        <v>196</v>
      </c>
    </row>
    <row r="4687" spans="1:11" x14ac:dyDescent="0.2">
      <c r="C4687" s="87">
        <f>+C4686-E4691</f>
        <v>-3.8184225559234619E-8</v>
      </c>
      <c r="E4687" s="1">
        <v>0</v>
      </c>
      <c r="F4687" s="1" t="s">
        <v>192</v>
      </c>
    </row>
    <row r="4688" spans="1:11" x14ac:dyDescent="0.2">
      <c r="E4688" s="1">
        <f>SUM(E4682:E4687)</f>
        <v>949150595.62999988</v>
      </c>
      <c r="G4688" s="1">
        <v>0</v>
      </c>
    </row>
    <row r="4689" spans="1:11" x14ac:dyDescent="0.2">
      <c r="E4689" s="66">
        <v>946499217.84000003</v>
      </c>
      <c r="F4689" s="1" t="s">
        <v>161</v>
      </c>
    </row>
    <row r="4690" spans="1:11" x14ac:dyDescent="0.2">
      <c r="B4690" s="1" t="s">
        <v>200</v>
      </c>
      <c r="C4690" s="1">
        <v>6557895985.1300001</v>
      </c>
      <c r="E4690" s="1">
        <f>E4688-E4689</f>
        <v>2651377.7899998426</v>
      </c>
      <c r="F4690" s="1" t="s">
        <v>6</v>
      </c>
    </row>
    <row r="4691" spans="1:11" x14ac:dyDescent="0.2">
      <c r="A4691"/>
      <c r="B4691" s="1" t="s">
        <v>6</v>
      </c>
      <c r="C4691" s="1">
        <f>+C4682-C4690</f>
        <v>2173045.4799995422</v>
      </c>
      <c r="E4691" s="1">
        <v>2651377.79</v>
      </c>
      <c r="F4691" s="1" t="s">
        <v>195</v>
      </c>
      <c r="G4691"/>
      <c r="I4691"/>
      <c r="J4691"/>
      <c r="K4691"/>
    </row>
    <row r="4692" spans="1:11" x14ac:dyDescent="0.2">
      <c r="A4692"/>
      <c r="B4692" s="1" t="s">
        <v>201</v>
      </c>
      <c r="C4692" s="1">
        <v>2173045.48</v>
      </c>
      <c r="E4692" s="87">
        <f>+E4690-E4691</f>
        <v>-1.5739351511001587E-7</v>
      </c>
      <c r="F4692" s="1" t="s">
        <v>6</v>
      </c>
      <c r="G4692"/>
      <c r="I4692"/>
      <c r="J4692"/>
      <c r="K4692"/>
    </row>
    <row r="4693" spans="1:11" x14ac:dyDescent="0.2">
      <c r="A4693"/>
      <c r="B4693" s="1" t="s">
        <v>6</v>
      </c>
      <c r="C4693" s="87">
        <f>+C4691-C4692</f>
        <v>-4.5774504542350769E-7</v>
      </c>
      <c r="G4693"/>
      <c r="I4693"/>
      <c r="J4693"/>
      <c r="K4693"/>
    </row>
    <row r="4696" spans="1:11" s="20" customFormat="1" x14ac:dyDescent="0.2">
      <c r="A4696" s="21"/>
      <c r="B4696" s="63">
        <v>41757</v>
      </c>
      <c r="C4696" s="21" t="s">
        <v>4</v>
      </c>
      <c r="D4696" s="21" t="s">
        <v>5</v>
      </c>
      <c r="E4696" s="21" t="s">
        <v>6</v>
      </c>
      <c r="F4696" s="21"/>
      <c r="G4696" s="21"/>
      <c r="H4696" s="103"/>
      <c r="I4696" s="64"/>
      <c r="J4696" s="21"/>
      <c r="K4696" s="21"/>
    </row>
    <row r="4697" spans="1:11" ht="15" x14ac:dyDescent="0.2">
      <c r="B4697" s="1" t="s">
        <v>0</v>
      </c>
      <c r="C4697" s="89">
        <v>825618700.63</v>
      </c>
      <c r="D4697" s="93">
        <v>825618700.63</v>
      </c>
      <c r="E4697" s="1">
        <f>C4697-D4697</f>
        <v>0</v>
      </c>
    </row>
    <row r="4698" spans="1:11" x14ac:dyDescent="0.2">
      <c r="B4698" s="1" t="s">
        <v>1</v>
      </c>
      <c r="C4698" s="1">
        <v>513214353.38</v>
      </c>
      <c r="D4698" s="92">
        <v>521801483.91000003</v>
      </c>
      <c r="E4698" s="1">
        <f>C4698-D4698</f>
        <v>-8587130.530000031</v>
      </c>
      <c r="F4698" s="21">
        <f>+E4677-E4698</f>
        <v>5.9604644775390625E-8</v>
      </c>
    </row>
    <row r="4699" spans="1:11" x14ac:dyDescent="0.2">
      <c r="B4699" s="1" t="s">
        <v>2</v>
      </c>
      <c r="C4699" s="1">
        <v>201696706.66999999</v>
      </c>
      <c r="D4699" s="92">
        <v>201696706.66999999</v>
      </c>
      <c r="E4699" s="1">
        <f>C4699-D4699</f>
        <v>0</v>
      </c>
    </row>
    <row r="4700" spans="1:11" x14ac:dyDescent="0.2">
      <c r="B4700" s="1" t="s">
        <v>3</v>
      </c>
      <c r="C4700" s="1">
        <v>4548605.12</v>
      </c>
      <c r="D4700" s="92">
        <v>4548605.12</v>
      </c>
      <c r="E4700" s="1">
        <f>C4700-D4700</f>
        <v>0</v>
      </c>
      <c r="G4700" s="21"/>
    </row>
    <row r="4702" spans="1:11" x14ac:dyDescent="0.2">
      <c r="B4702" s="1" t="s">
        <v>152</v>
      </c>
      <c r="C4702" s="1">
        <f>C4697</f>
        <v>825618700.63</v>
      </c>
    </row>
    <row r="4703" spans="1:11" x14ac:dyDescent="0.2">
      <c r="B4703" s="1" t="s">
        <v>153</v>
      </c>
      <c r="C4703" s="1">
        <v>6523804028.8299999</v>
      </c>
      <c r="E4703" s="1">
        <f>C4697</f>
        <v>825618700.63</v>
      </c>
      <c r="F4703" s="1" t="s">
        <v>0</v>
      </c>
    </row>
    <row r="4704" spans="1:11" x14ac:dyDescent="0.2">
      <c r="B4704" s="1" t="s">
        <v>198</v>
      </c>
      <c r="C4704" s="90">
        <v>40910633.869999997</v>
      </c>
    </row>
    <row r="4705" spans="1:11" x14ac:dyDescent="0.2">
      <c r="B4705" s="1" t="s">
        <v>154</v>
      </c>
      <c r="C4705" s="1">
        <f>SUM(C4702:C4704)</f>
        <v>7390333363.3299999</v>
      </c>
      <c r="E4705" s="1">
        <v>-6.6</v>
      </c>
      <c r="F4705" s="1" t="s">
        <v>170</v>
      </c>
    </row>
    <row r="4706" spans="1:11" x14ac:dyDescent="0.2">
      <c r="B4706" s="1" t="s">
        <v>155</v>
      </c>
      <c r="C4706" s="1">
        <v>7391574361.7200003</v>
      </c>
      <c r="E4706" s="1">
        <v>-8308.93</v>
      </c>
      <c r="F4706" s="1" t="s">
        <v>133</v>
      </c>
    </row>
    <row r="4707" spans="1:11" x14ac:dyDescent="0.2">
      <c r="C4707" s="1">
        <f>C4705-C4706</f>
        <v>-1240998.3900003433</v>
      </c>
      <c r="D4707" s="1" t="s">
        <v>194</v>
      </c>
      <c r="E4707" s="1">
        <f>-(11223577.29+8599085.03)</f>
        <v>-19822662.32</v>
      </c>
      <c r="F4707" s="1" t="s">
        <v>196</v>
      </c>
    </row>
    <row r="4708" spans="1:11" x14ac:dyDescent="0.2">
      <c r="C4708" s="87">
        <f>+C4707-E4712</f>
        <v>-1240998.3900003433</v>
      </c>
      <c r="E4708" s="1">
        <v>0</v>
      </c>
      <c r="F4708" s="1" t="s">
        <v>192</v>
      </c>
    </row>
    <row r="4709" spans="1:11" x14ac:dyDescent="0.2">
      <c r="E4709" s="1">
        <f>SUM(E4703:E4708)</f>
        <v>805787722.77999997</v>
      </c>
      <c r="G4709" s="1">
        <v>0</v>
      </c>
    </row>
    <row r="4710" spans="1:11" x14ac:dyDescent="0.2">
      <c r="E4710" s="66">
        <v>805787722.77999997</v>
      </c>
      <c r="F4710" s="1" t="s">
        <v>161</v>
      </c>
    </row>
    <row r="4711" spans="1:11" x14ac:dyDescent="0.2">
      <c r="B4711" s="1" t="s">
        <v>200</v>
      </c>
      <c r="C4711" s="1">
        <v>6354426519.1400013</v>
      </c>
      <c r="E4711" s="1">
        <f>E4709-E4710</f>
        <v>0</v>
      </c>
      <c r="F4711" s="1" t="s">
        <v>6</v>
      </c>
    </row>
    <row r="4712" spans="1:11" x14ac:dyDescent="0.2">
      <c r="A4712"/>
      <c r="B4712" s="1" t="s">
        <v>6</v>
      </c>
      <c r="C4712" s="1">
        <f>+C4703-C4711</f>
        <v>169377509.68999863</v>
      </c>
      <c r="E4712" s="1">
        <v>0</v>
      </c>
      <c r="F4712" s="1" t="s">
        <v>195</v>
      </c>
      <c r="G4712"/>
      <c r="I4712"/>
      <c r="J4712"/>
      <c r="K4712"/>
    </row>
    <row r="4713" spans="1:11" x14ac:dyDescent="0.2">
      <c r="A4713"/>
      <c r="B4713" s="1" t="s">
        <v>201</v>
      </c>
      <c r="C4713" s="1">
        <v>0</v>
      </c>
      <c r="E4713" s="87">
        <f>+E4711-E4712</f>
        <v>0</v>
      </c>
      <c r="F4713" s="1" t="s">
        <v>6</v>
      </c>
      <c r="G4713"/>
      <c r="I4713"/>
      <c r="J4713"/>
      <c r="K4713"/>
    </row>
    <row r="4714" spans="1:11" x14ac:dyDescent="0.2">
      <c r="A4714"/>
      <c r="B4714" s="1" t="s">
        <v>6</v>
      </c>
      <c r="C4714" s="87">
        <f>+C4712-C4713</f>
        <v>169377509.68999863</v>
      </c>
      <c r="G4714"/>
      <c r="I4714"/>
      <c r="J4714"/>
      <c r="K4714"/>
    </row>
    <row r="4718" spans="1:11" s="20" customFormat="1" x14ac:dyDescent="0.2">
      <c r="A4718" s="21"/>
      <c r="B4718" s="63">
        <v>41790</v>
      </c>
      <c r="C4718" s="21" t="s">
        <v>4</v>
      </c>
      <c r="D4718" s="21" t="s">
        <v>5</v>
      </c>
      <c r="E4718" s="21" t="s">
        <v>6</v>
      </c>
      <c r="F4718" s="21"/>
      <c r="G4718" s="21"/>
      <c r="H4718" s="103"/>
      <c r="I4718" s="64"/>
      <c r="J4718" s="21"/>
      <c r="K4718" s="21"/>
    </row>
    <row r="4719" spans="1:11" ht="15" x14ac:dyDescent="0.2">
      <c r="B4719" s="1" t="s">
        <v>0</v>
      </c>
      <c r="C4719" s="89">
        <v>958963001.27999997</v>
      </c>
      <c r="D4719" s="93">
        <f>958869807.95+93193.33</f>
        <v>958963001.28000009</v>
      </c>
      <c r="E4719" s="1">
        <f>C4719-D4719</f>
        <v>0</v>
      </c>
    </row>
    <row r="4720" spans="1:11" x14ac:dyDescent="0.2">
      <c r="B4720" s="1" t="s">
        <v>1</v>
      </c>
      <c r="C4720" s="1">
        <v>540315627.64999998</v>
      </c>
      <c r="D4720" s="92">
        <v>548902758.18000007</v>
      </c>
      <c r="E4720" s="1">
        <f>C4720-D4720</f>
        <v>-8587130.5300000906</v>
      </c>
      <c r="F4720" s="21">
        <v>8587130.5300000291</v>
      </c>
      <c r="G4720" s="1">
        <f>+F4720+E4720</f>
        <v>-6.1467289924621582E-8</v>
      </c>
    </row>
    <row r="4721" spans="1:11" x14ac:dyDescent="0.2">
      <c r="B4721" s="1" t="s">
        <v>2</v>
      </c>
      <c r="C4721" s="1">
        <v>272090145.88999999</v>
      </c>
      <c r="D4721" s="92">
        <f>271996952.56+93193.33</f>
        <v>272090145.88999999</v>
      </c>
      <c r="E4721" s="1">
        <f>C4721-D4721</f>
        <v>0</v>
      </c>
    </row>
    <row r="4722" spans="1:11" x14ac:dyDescent="0.2">
      <c r="B4722" s="1" t="s">
        <v>3</v>
      </c>
      <c r="C4722" s="1">
        <v>10777545.119999999</v>
      </c>
      <c r="D4722" s="92">
        <v>10777545.120000001</v>
      </c>
      <c r="E4722" s="1">
        <f>C4722-D4722</f>
        <v>0</v>
      </c>
      <c r="G4722" s="21"/>
    </row>
    <row r="4724" spans="1:11" x14ac:dyDescent="0.2">
      <c r="B4724" s="1" t="s">
        <v>152</v>
      </c>
      <c r="C4724" s="1">
        <f>C4719</f>
        <v>958963001.27999997</v>
      </c>
    </row>
    <row r="4725" spans="1:11" x14ac:dyDescent="0.2">
      <c r="B4725" s="1" t="s">
        <v>153</v>
      </c>
      <c r="C4725" s="1">
        <v>6443478138.6000004</v>
      </c>
      <c r="E4725" s="1">
        <f>C4719</f>
        <v>958963001.27999997</v>
      </c>
      <c r="F4725" s="1" t="s">
        <v>0</v>
      </c>
    </row>
    <row r="4726" spans="1:11" x14ac:dyDescent="0.2">
      <c r="B4726" s="1" t="s">
        <v>198</v>
      </c>
      <c r="C4726" s="90">
        <v>39025369.409999996</v>
      </c>
    </row>
    <row r="4727" spans="1:11" x14ac:dyDescent="0.2">
      <c r="B4727" s="1" t="s">
        <v>154</v>
      </c>
      <c r="C4727" s="1">
        <f>SUM(C4724:C4726)</f>
        <v>7441466509.29</v>
      </c>
      <c r="E4727" s="1">
        <v>-6.6</v>
      </c>
      <c r="F4727" s="1" t="s">
        <v>170</v>
      </c>
    </row>
    <row r="4728" spans="1:11" x14ac:dyDescent="0.2">
      <c r="B4728" s="1" t="s">
        <v>155</v>
      </c>
      <c r="C4728" s="1">
        <v>7441466509.29</v>
      </c>
      <c r="E4728" s="1">
        <v>-14685017.939999999</v>
      </c>
      <c r="F4728" s="1" t="s">
        <v>133</v>
      </c>
    </row>
    <row r="4729" spans="1:11" x14ac:dyDescent="0.2">
      <c r="C4729" s="1">
        <f>C4727-C4728</f>
        <v>0</v>
      </c>
      <c r="D4729" s="1" t="s">
        <v>194</v>
      </c>
      <c r="E4729" s="1">
        <f>-(11223577.29+8599085.03)</f>
        <v>-19822662.32</v>
      </c>
      <c r="F4729" s="1" t="s">
        <v>196</v>
      </c>
    </row>
    <row r="4730" spans="1:11" x14ac:dyDescent="0.2">
      <c r="C4730" s="87">
        <f>+C4729-E4734</f>
        <v>0</v>
      </c>
      <c r="E4730" s="1">
        <v>0</v>
      </c>
      <c r="F4730" s="1" t="s">
        <v>192</v>
      </c>
    </row>
    <row r="4731" spans="1:11" x14ac:dyDescent="0.2">
      <c r="E4731" s="1">
        <f>SUM(E4725:E4730)</f>
        <v>924455314.41999984</v>
      </c>
      <c r="G4731" s="1">
        <v>0</v>
      </c>
    </row>
    <row r="4732" spans="1:11" x14ac:dyDescent="0.2">
      <c r="E4732" s="66">
        <v>924455314.41999996</v>
      </c>
      <c r="F4732" s="1" t="s">
        <v>161</v>
      </c>
    </row>
    <row r="4733" spans="1:11" x14ac:dyDescent="0.2">
      <c r="B4733" s="1" t="s">
        <v>200</v>
      </c>
      <c r="C4733" s="1">
        <v>6443478138.6000004</v>
      </c>
      <c r="E4733" s="1">
        <f>E4731-E4732</f>
        <v>0</v>
      </c>
      <c r="F4733" s="1" t="s">
        <v>6</v>
      </c>
    </row>
    <row r="4734" spans="1:11" x14ac:dyDescent="0.2">
      <c r="A4734"/>
      <c r="B4734" s="1" t="s">
        <v>6</v>
      </c>
      <c r="C4734" s="1">
        <f>+C4725-C4733</f>
        <v>0</v>
      </c>
      <c r="E4734" s="1">
        <v>0</v>
      </c>
      <c r="F4734" s="1" t="s">
        <v>195</v>
      </c>
      <c r="G4734"/>
      <c r="I4734"/>
      <c r="J4734"/>
      <c r="K4734"/>
    </row>
    <row r="4735" spans="1:11" x14ac:dyDescent="0.2">
      <c r="A4735"/>
      <c r="B4735" s="1" t="s">
        <v>201</v>
      </c>
      <c r="C4735" s="1">
        <v>0</v>
      </c>
      <c r="E4735" s="87">
        <f>+E4733-E4734</f>
        <v>0</v>
      </c>
      <c r="F4735" s="1" t="s">
        <v>6</v>
      </c>
      <c r="G4735"/>
      <c r="I4735"/>
      <c r="J4735"/>
      <c r="K4735"/>
    </row>
    <row r="4736" spans="1:11" x14ac:dyDescent="0.2">
      <c r="A4736"/>
      <c r="B4736" s="1" t="s">
        <v>6</v>
      </c>
      <c r="C4736" s="87">
        <f>+C4734-C4735</f>
        <v>0</v>
      </c>
      <c r="G4736"/>
      <c r="I4736"/>
      <c r="J4736"/>
      <c r="K4736"/>
    </row>
    <row r="4738" spans="1:11" x14ac:dyDescent="0.2">
      <c r="C4738" s="1">
        <v>7636671086.8999996</v>
      </c>
    </row>
    <row r="4739" spans="1:11" x14ac:dyDescent="0.2">
      <c r="C4739" s="1">
        <f>+C4738-C4728</f>
        <v>195204577.60999966</v>
      </c>
    </row>
    <row r="4740" spans="1:11" x14ac:dyDescent="0.2">
      <c r="E4740" s="1">
        <v>7402441139.8800001</v>
      </c>
    </row>
    <row r="4741" spans="1:11" x14ac:dyDescent="0.2">
      <c r="E4741" s="1">
        <v>38967477.770000003</v>
      </c>
    </row>
    <row r="4742" spans="1:11" x14ac:dyDescent="0.2">
      <c r="E4742" s="1">
        <f>SUM(E4740:E4741)</f>
        <v>7441408617.6500006</v>
      </c>
    </row>
    <row r="4744" spans="1:11" s="20" customFormat="1" x14ac:dyDescent="0.2">
      <c r="A4744" s="21"/>
      <c r="B4744" s="63">
        <v>41817</v>
      </c>
      <c r="C4744" s="21" t="s">
        <v>4</v>
      </c>
      <c r="D4744" s="21" t="s">
        <v>5</v>
      </c>
      <c r="E4744" s="21" t="s">
        <v>6</v>
      </c>
      <c r="F4744" s="21"/>
      <c r="G4744" s="21"/>
      <c r="H4744" s="103"/>
      <c r="I4744" s="64"/>
      <c r="J4744" s="21"/>
      <c r="K4744" s="21"/>
    </row>
    <row r="4745" spans="1:11" ht="15" x14ac:dyDescent="0.2">
      <c r="B4745" s="1" t="s">
        <v>0</v>
      </c>
      <c r="C4745" s="89">
        <v>887890059.69000006</v>
      </c>
      <c r="D4745" s="93">
        <v>887890059.69000006</v>
      </c>
      <c r="E4745" s="1">
        <f>C4745-D4745</f>
        <v>0</v>
      </c>
    </row>
    <row r="4746" spans="1:11" x14ac:dyDescent="0.2">
      <c r="B4746" s="1" t="s">
        <v>1</v>
      </c>
      <c r="C4746" s="1">
        <v>534473096.69</v>
      </c>
      <c r="D4746" s="92">
        <v>543060227.22000003</v>
      </c>
      <c r="E4746" s="1">
        <f>C4746-D4746</f>
        <v>-8587130.530000031</v>
      </c>
      <c r="F4746" s="21">
        <v>8587130.5300000291</v>
      </c>
      <c r="G4746" s="1">
        <f>+F4746+E4746</f>
        <v>0</v>
      </c>
    </row>
    <row r="4747" spans="1:11" x14ac:dyDescent="0.2">
      <c r="B4747" s="1" t="s">
        <v>2</v>
      </c>
      <c r="C4747" s="1">
        <v>237209144.86000001</v>
      </c>
      <c r="D4747" s="92">
        <v>237209144.86000001</v>
      </c>
      <c r="E4747" s="1">
        <f>C4747-D4747</f>
        <v>0</v>
      </c>
    </row>
    <row r="4748" spans="1:11" x14ac:dyDescent="0.2">
      <c r="B4748" s="1" t="s">
        <v>3</v>
      </c>
      <c r="C4748" s="1">
        <v>13969686.699999999</v>
      </c>
      <c r="D4748" s="92">
        <v>13969686.699999999</v>
      </c>
      <c r="E4748" s="1">
        <f>C4748-D4748</f>
        <v>0</v>
      </c>
      <c r="G4748" s="21"/>
    </row>
    <row r="4750" spans="1:11" x14ac:dyDescent="0.2">
      <c r="B4750" s="1" t="s">
        <v>152</v>
      </c>
      <c r="C4750" s="1">
        <f>C4745</f>
        <v>887890059.69000006</v>
      </c>
    </row>
    <row r="4751" spans="1:11" x14ac:dyDescent="0.2">
      <c r="B4751" s="1" t="s">
        <v>153</v>
      </c>
      <c r="C4751" s="1">
        <v>6535607890.3299999</v>
      </c>
      <c r="E4751" s="1">
        <f>C4745</f>
        <v>887890059.69000006</v>
      </c>
      <c r="F4751" s="1" t="s">
        <v>0</v>
      </c>
    </row>
    <row r="4752" spans="1:11" x14ac:dyDescent="0.2">
      <c r="B4752" s="1" t="s">
        <v>198</v>
      </c>
      <c r="C4752" s="90">
        <v>40673056.409999996</v>
      </c>
    </row>
    <row r="4753" spans="1:11" x14ac:dyDescent="0.2">
      <c r="B4753" s="1" t="s">
        <v>154</v>
      </c>
      <c r="C4753" s="1">
        <f>SUM(C4750:C4752)</f>
        <v>7464171006.4300003</v>
      </c>
      <c r="E4753" s="1">
        <v>-6.6</v>
      </c>
      <c r="F4753" s="1" t="s">
        <v>170</v>
      </c>
    </row>
    <row r="4754" spans="1:11" x14ac:dyDescent="0.2">
      <c r="B4754" s="1" t="s">
        <v>155</v>
      </c>
      <c r="C4754" s="1">
        <v>7464171006.4300003</v>
      </c>
      <c r="E4754" s="1">
        <v>-622388.26</v>
      </c>
      <c r="F4754" s="1" t="s">
        <v>133</v>
      </c>
    </row>
    <row r="4755" spans="1:11" x14ac:dyDescent="0.2">
      <c r="C4755" s="1">
        <f>C4753-C4754</f>
        <v>0</v>
      </c>
      <c r="D4755" s="1" t="s">
        <v>194</v>
      </c>
      <c r="E4755" s="1">
        <f>-(11223577.29+8599085.03)</f>
        <v>-19822662.32</v>
      </c>
      <c r="F4755" s="1" t="s">
        <v>196</v>
      </c>
    </row>
    <row r="4756" spans="1:11" x14ac:dyDescent="0.2">
      <c r="C4756" s="87">
        <f>+C4755-E4760</f>
        <v>0</v>
      </c>
      <c r="E4756" s="1">
        <v>0</v>
      </c>
      <c r="F4756" s="1" t="s">
        <v>192</v>
      </c>
    </row>
    <row r="4757" spans="1:11" x14ac:dyDescent="0.2">
      <c r="E4757" s="1">
        <f>SUM(E4751:E4756)</f>
        <v>867445002.50999999</v>
      </c>
      <c r="G4757" s="1">
        <v>0</v>
      </c>
    </row>
    <row r="4758" spans="1:11" x14ac:dyDescent="0.2">
      <c r="E4758" s="66">
        <v>867445002.50999999</v>
      </c>
      <c r="F4758" s="1" t="s">
        <v>161</v>
      </c>
    </row>
    <row r="4759" spans="1:11" x14ac:dyDescent="0.2">
      <c r="B4759" s="1" t="s">
        <v>200</v>
      </c>
      <c r="C4759" s="1">
        <v>6832429583.4799995</v>
      </c>
      <c r="E4759" s="1">
        <f>E4757-E4758</f>
        <v>0</v>
      </c>
      <c r="F4759" s="1" t="s">
        <v>6</v>
      </c>
    </row>
    <row r="4760" spans="1:11" x14ac:dyDescent="0.2">
      <c r="A4760"/>
      <c r="B4760" s="1" t="s">
        <v>6</v>
      </c>
      <c r="C4760" s="1">
        <f>+C4751-C4759</f>
        <v>-296821693.14999962</v>
      </c>
      <c r="E4760" s="1">
        <v>0</v>
      </c>
      <c r="F4760" s="1" t="s">
        <v>195</v>
      </c>
      <c r="G4760"/>
      <c r="I4760"/>
      <c r="J4760"/>
      <c r="K4760"/>
    </row>
    <row r="4761" spans="1:11" x14ac:dyDescent="0.2">
      <c r="A4761"/>
      <c r="B4761" s="1" t="s">
        <v>201</v>
      </c>
      <c r="C4761" s="1">
        <v>3178306.85</v>
      </c>
      <c r="E4761" s="87">
        <f>+E4759-E4760</f>
        <v>0</v>
      </c>
      <c r="F4761" s="1" t="s">
        <v>6</v>
      </c>
      <c r="G4761"/>
      <c r="I4761"/>
      <c r="J4761"/>
      <c r="K4761"/>
    </row>
    <row r="4762" spans="1:11" x14ac:dyDescent="0.2">
      <c r="A4762"/>
      <c r="B4762" s="1" t="s">
        <v>6</v>
      </c>
      <c r="C4762" s="87">
        <f>+C4760-C4761</f>
        <v>-299999999.99999964</v>
      </c>
      <c r="G4762"/>
      <c r="I4762"/>
      <c r="J4762"/>
      <c r="K4762"/>
    </row>
    <row r="4764" spans="1:11" s="20" customFormat="1" x14ac:dyDescent="0.2">
      <c r="A4764" s="21"/>
      <c r="B4764" s="63">
        <v>41820</v>
      </c>
      <c r="C4764" s="21" t="s">
        <v>4</v>
      </c>
      <c r="D4764" s="21" t="s">
        <v>5</v>
      </c>
      <c r="E4764" s="21" t="s">
        <v>6</v>
      </c>
      <c r="F4764" s="21"/>
      <c r="G4764" s="21"/>
      <c r="H4764" s="103"/>
      <c r="I4764" s="64"/>
      <c r="J4764" s="21"/>
      <c r="K4764" s="21"/>
    </row>
    <row r="4765" spans="1:11" ht="15" x14ac:dyDescent="0.2">
      <c r="B4765" s="1" t="s">
        <v>0</v>
      </c>
      <c r="C4765" s="89">
        <v>881473127</v>
      </c>
      <c r="D4765" s="93">
        <v>841444460.33000004</v>
      </c>
      <c r="E4765" s="1">
        <f>C4765-D4765</f>
        <v>40028666.669999957</v>
      </c>
    </row>
    <row r="4766" spans="1:11" x14ac:dyDescent="0.2">
      <c r="B4766" s="1" t="s">
        <v>1</v>
      </c>
      <c r="C4766" s="1">
        <v>534835465.77999997</v>
      </c>
      <c r="D4766" s="92">
        <v>543422596.30999994</v>
      </c>
      <c r="E4766" s="1">
        <f>C4766-D4766</f>
        <v>-8587130.5299999714</v>
      </c>
      <c r="F4766" s="21">
        <v>8587130.5300000291</v>
      </c>
      <c r="G4766" s="1">
        <f>+F4766+E4766</f>
        <v>5.7741999626159668E-8</v>
      </c>
    </row>
    <row r="4767" spans="1:11" x14ac:dyDescent="0.2">
      <c r="B4767" s="1" t="s">
        <v>2</v>
      </c>
      <c r="C4767" s="1">
        <v>197272449.06</v>
      </c>
      <c r="D4767" s="92">
        <v>157243782.38999999</v>
      </c>
      <c r="E4767" s="1">
        <f>C4767-D4767</f>
        <v>40028666.670000017</v>
      </c>
    </row>
    <row r="4768" spans="1:11" x14ac:dyDescent="0.2">
      <c r="B4768" s="1" t="s">
        <v>3</v>
      </c>
      <c r="C4768" s="1">
        <v>15197333.57</v>
      </c>
      <c r="D4768" s="92">
        <v>15197333.57</v>
      </c>
      <c r="E4768" s="1">
        <f>C4768-D4768</f>
        <v>0</v>
      </c>
      <c r="G4768" s="21"/>
    </row>
    <row r="4770" spans="1:11" x14ac:dyDescent="0.2">
      <c r="B4770" s="1" t="s">
        <v>152</v>
      </c>
      <c r="C4770" s="1">
        <f>C4765</f>
        <v>881473127</v>
      </c>
    </row>
    <row r="4771" spans="1:11" x14ac:dyDescent="0.2">
      <c r="B4771" s="1" t="s">
        <v>153</v>
      </c>
      <c r="C4771" s="1">
        <v>6501102702.6700001</v>
      </c>
      <c r="E4771" s="1">
        <f>C4765</f>
        <v>881473127</v>
      </c>
      <c r="F4771" s="1" t="s">
        <v>0</v>
      </c>
    </row>
    <row r="4772" spans="1:11" x14ac:dyDescent="0.2">
      <c r="B4772" s="1" t="s">
        <v>198</v>
      </c>
      <c r="C4772" s="90">
        <v>39329838.380000003</v>
      </c>
    </row>
    <row r="4773" spans="1:11" x14ac:dyDescent="0.2">
      <c r="B4773" s="1" t="s">
        <v>154</v>
      </c>
      <c r="C4773" s="1">
        <f>SUM(C4770:C4772)</f>
        <v>7421905668.0500002</v>
      </c>
      <c r="E4773" s="1">
        <v>-6.6</v>
      </c>
      <c r="F4773" s="1" t="s">
        <v>170</v>
      </c>
    </row>
    <row r="4774" spans="1:11" x14ac:dyDescent="0.2">
      <c r="B4774" s="1" t="s">
        <v>155</v>
      </c>
      <c r="C4774" s="1">
        <v>7421905668.0500002</v>
      </c>
      <c r="E4774" s="1">
        <v>-622388.26</v>
      </c>
      <c r="F4774" s="1" t="s">
        <v>133</v>
      </c>
    </row>
    <row r="4775" spans="1:11" x14ac:dyDescent="0.2">
      <c r="C4775" s="1">
        <f>C4773-C4774</f>
        <v>0</v>
      </c>
      <c r="D4775" s="1" t="s">
        <v>194</v>
      </c>
      <c r="E4775" s="1">
        <f>-(11223577.29+8599085.03)</f>
        <v>-19822662.32</v>
      </c>
      <c r="F4775" s="1" t="s">
        <v>196</v>
      </c>
    </row>
    <row r="4776" spans="1:11" x14ac:dyDescent="0.2">
      <c r="C4776" s="87">
        <f>+C4775-E4780</f>
        <v>0</v>
      </c>
      <c r="E4776" s="1">
        <v>0</v>
      </c>
      <c r="F4776" s="1" t="s">
        <v>192</v>
      </c>
    </row>
    <row r="4777" spans="1:11" x14ac:dyDescent="0.2">
      <c r="E4777" s="1">
        <f>SUM(E4771:E4776)</f>
        <v>861028069.81999993</v>
      </c>
      <c r="G4777" s="1">
        <v>0</v>
      </c>
    </row>
    <row r="4778" spans="1:11" x14ac:dyDescent="0.2">
      <c r="E4778" s="66">
        <v>861028069.82000005</v>
      </c>
      <c r="F4778" s="1" t="s">
        <v>161</v>
      </c>
    </row>
    <row r="4779" spans="1:11" x14ac:dyDescent="0.2">
      <c r="B4779" s="1" t="s">
        <v>200</v>
      </c>
      <c r="C4779" s="1">
        <v>6495819628.7000008</v>
      </c>
      <c r="E4779" s="1">
        <f>E4777-E4778</f>
        <v>0</v>
      </c>
      <c r="F4779" s="1" t="s">
        <v>6</v>
      </c>
    </row>
    <row r="4780" spans="1:11" x14ac:dyDescent="0.2">
      <c r="A4780"/>
      <c r="B4780" s="1" t="s">
        <v>6</v>
      </c>
      <c r="C4780" s="1">
        <f>+C4771-C4779</f>
        <v>5283073.9699993134</v>
      </c>
      <c r="E4780" s="1">
        <v>0</v>
      </c>
      <c r="F4780" s="1" t="s">
        <v>195</v>
      </c>
      <c r="G4780"/>
      <c r="I4780"/>
      <c r="J4780"/>
      <c r="K4780"/>
    </row>
    <row r="4781" spans="1:11" x14ac:dyDescent="0.2">
      <c r="A4781"/>
      <c r="B4781" s="1" t="s">
        <v>201</v>
      </c>
      <c r="C4781" s="1">
        <v>5283073.97</v>
      </c>
      <c r="E4781" s="87">
        <f>+E4779-E4780</f>
        <v>0</v>
      </c>
      <c r="F4781" s="1" t="s">
        <v>6</v>
      </c>
      <c r="G4781"/>
      <c r="I4781"/>
      <c r="J4781"/>
      <c r="K4781"/>
    </row>
    <row r="4782" spans="1:11" x14ac:dyDescent="0.2">
      <c r="A4782"/>
      <c r="B4782" s="1" t="s">
        <v>6</v>
      </c>
      <c r="C4782" s="87">
        <f>+C4780-C4781</f>
        <v>-6.8638473749160767E-7</v>
      </c>
      <c r="G4782"/>
      <c r="I4782"/>
      <c r="J4782"/>
      <c r="K4782"/>
    </row>
    <row r="4785" spans="1:11" s="20" customFormat="1" x14ac:dyDescent="0.2">
      <c r="A4785" s="21"/>
      <c r="B4785" s="63">
        <v>41843</v>
      </c>
      <c r="C4785" s="21" t="s">
        <v>4</v>
      </c>
      <c r="D4785" s="21" t="s">
        <v>5</v>
      </c>
      <c r="E4785" s="21" t="s">
        <v>6</v>
      </c>
      <c r="F4785" s="21"/>
      <c r="G4785" s="21"/>
      <c r="H4785" s="103"/>
      <c r="I4785" s="64"/>
      <c r="J4785" s="21"/>
      <c r="K4785" s="21"/>
    </row>
    <row r="4786" spans="1:11" x14ac:dyDescent="0.2">
      <c r="B4786" s="1" t="s">
        <v>0</v>
      </c>
      <c r="C4786" s="89">
        <v>828204215.82000005</v>
      </c>
      <c r="D4786" s="89">
        <v>828204215.82000005</v>
      </c>
      <c r="E4786" s="1">
        <f>C4786-D4786</f>
        <v>0</v>
      </c>
    </row>
    <row r="4787" spans="1:11" x14ac:dyDescent="0.2">
      <c r="B4787" s="1" t="s">
        <v>1</v>
      </c>
      <c r="C4787" s="1">
        <v>552514985.83000004</v>
      </c>
      <c r="D4787" s="1">
        <v>561102116.36000001</v>
      </c>
      <c r="E4787" s="1">
        <f>C4787-D4787</f>
        <v>-8587130.5299999714</v>
      </c>
      <c r="F4787" s="21">
        <v>8587130.5300000291</v>
      </c>
      <c r="G4787" s="1">
        <f>+F4787+E4787</f>
        <v>5.7741999626159668E-8</v>
      </c>
    </row>
    <row r="4788" spans="1:11" x14ac:dyDescent="0.2">
      <c r="B4788" s="1" t="s">
        <v>2</v>
      </c>
      <c r="C4788" s="1">
        <v>188923317.38999999</v>
      </c>
      <c r="D4788" s="1">
        <v>188923317.38999999</v>
      </c>
      <c r="E4788" s="1">
        <f>C4788-D4788</f>
        <v>0</v>
      </c>
    </row>
    <row r="4789" spans="1:11" x14ac:dyDescent="0.2">
      <c r="B4789" s="1" t="s">
        <v>3</v>
      </c>
      <c r="C4789" s="1">
        <v>19895.91</v>
      </c>
      <c r="D4789" s="1">
        <v>19895.91</v>
      </c>
      <c r="E4789" s="1">
        <f>C4789-D4789</f>
        <v>0</v>
      </c>
      <c r="G4789" s="21"/>
    </row>
    <row r="4791" spans="1:11" x14ac:dyDescent="0.2">
      <c r="B4791" s="1" t="s">
        <v>152</v>
      </c>
      <c r="C4791" s="1">
        <f>C4786</f>
        <v>828204215.82000005</v>
      </c>
    </row>
    <row r="4792" spans="1:11" x14ac:dyDescent="0.2">
      <c r="B4792" s="1" t="s">
        <v>153</v>
      </c>
      <c r="C4792" s="1">
        <v>6531102738.6300001</v>
      </c>
      <c r="E4792" s="1">
        <f>C4786</f>
        <v>828204215.82000005</v>
      </c>
      <c r="F4792" s="1" t="s">
        <v>0</v>
      </c>
    </row>
    <row r="4793" spans="1:11" x14ac:dyDescent="0.2">
      <c r="B4793" s="1" t="s">
        <v>198</v>
      </c>
      <c r="C4793" s="90">
        <v>41087328.380000003</v>
      </c>
    </row>
    <row r="4794" spans="1:11" x14ac:dyDescent="0.2">
      <c r="B4794" s="1" t="s">
        <v>154</v>
      </c>
      <c r="C4794" s="1">
        <f>SUM(C4791:C4793)</f>
        <v>7400394282.8299999</v>
      </c>
      <c r="E4794" s="1">
        <v>-6.6</v>
      </c>
      <c r="F4794" s="1" t="s">
        <v>170</v>
      </c>
    </row>
    <row r="4795" spans="1:11" x14ac:dyDescent="0.2">
      <c r="B4795" s="1" t="s">
        <v>155</v>
      </c>
      <c r="C4795" s="1">
        <v>7400394282.8299999</v>
      </c>
      <c r="E4795" s="1">
        <v>-2692080</v>
      </c>
      <c r="F4795" s="1" t="s">
        <v>133</v>
      </c>
    </row>
    <row r="4796" spans="1:11" x14ac:dyDescent="0.2">
      <c r="C4796" s="1">
        <f>C4794-C4795</f>
        <v>0</v>
      </c>
      <c r="D4796" s="1" t="s">
        <v>194</v>
      </c>
      <c r="E4796" s="1">
        <f>-(11223577.29+8599085.03)</f>
        <v>-19822662.32</v>
      </c>
      <c r="F4796" s="1" t="s">
        <v>196</v>
      </c>
    </row>
    <row r="4797" spans="1:11" x14ac:dyDescent="0.2">
      <c r="C4797" s="87">
        <f>+C4796-E4801</f>
        <v>0</v>
      </c>
      <c r="E4797" s="1">
        <v>0</v>
      </c>
      <c r="F4797" s="1" t="s">
        <v>192</v>
      </c>
    </row>
    <row r="4798" spans="1:11" x14ac:dyDescent="0.2">
      <c r="E4798" s="1">
        <f>SUM(E4792:E4797)</f>
        <v>805689466.89999998</v>
      </c>
      <c r="G4798" s="1">
        <v>0</v>
      </c>
    </row>
    <row r="4799" spans="1:11" x14ac:dyDescent="0.2">
      <c r="E4799" s="66">
        <v>805689466.89999998</v>
      </c>
      <c r="F4799" s="1" t="s">
        <v>161</v>
      </c>
    </row>
    <row r="4800" spans="1:11" x14ac:dyDescent="0.2">
      <c r="B4800" s="1" t="s">
        <v>200</v>
      </c>
      <c r="C4800" s="1">
        <v>6524690893.2900009</v>
      </c>
      <c r="E4800" s="1">
        <f>E4798-E4799</f>
        <v>0</v>
      </c>
      <c r="F4800" s="1" t="s">
        <v>6</v>
      </c>
    </row>
    <row r="4801" spans="1:11" x14ac:dyDescent="0.2">
      <c r="A4801"/>
      <c r="B4801" s="1" t="s">
        <v>6</v>
      </c>
      <c r="C4801" s="1">
        <f>+C4792-C4800</f>
        <v>6411845.3399991989</v>
      </c>
      <c r="E4801" s="1">
        <v>0</v>
      </c>
      <c r="F4801" s="1" t="s">
        <v>195</v>
      </c>
      <c r="G4801"/>
      <c r="I4801"/>
      <c r="J4801"/>
      <c r="K4801"/>
    </row>
    <row r="4802" spans="1:11" x14ac:dyDescent="0.2">
      <c r="A4802"/>
      <c r="B4802" s="1" t="s">
        <v>201</v>
      </c>
      <c r="C4802" s="1">
        <v>6411845.3399999999</v>
      </c>
      <c r="E4802" s="87">
        <f>+E4800-E4801</f>
        <v>0</v>
      </c>
      <c r="F4802" s="1" t="s">
        <v>6</v>
      </c>
      <c r="G4802"/>
      <c r="I4802"/>
      <c r="J4802"/>
      <c r="K4802"/>
    </row>
    <row r="4803" spans="1:11" x14ac:dyDescent="0.2">
      <c r="A4803"/>
      <c r="B4803" s="1" t="s">
        <v>6</v>
      </c>
      <c r="C4803" s="87">
        <f>+C4801-C4802</f>
        <v>-8.0093741416931152E-7</v>
      </c>
      <c r="G4803"/>
      <c r="I4803"/>
      <c r="J4803"/>
      <c r="K4803"/>
    </row>
    <row r="4805" spans="1:11" s="20" customFormat="1" x14ac:dyDescent="0.2">
      <c r="A4805" s="21"/>
      <c r="B4805" s="63">
        <v>41849</v>
      </c>
      <c r="C4805" s="21" t="s">
        <v>4</v>
      </c>
      <c r="D4805" s="21" t="s">
        <v>5</v>
      </c>
      <c r="E4805" s="21" t="s">
        <v>6</v>
      </c>
      <c r="F4805" s="21"/>
      <c r="G4805" s="21"/>
      <c r="H4805" s="103"/>
      <c r="I4805" s="64"/>
      <c r="J4805" s="21"/>
      <c r="K4805" s="21"/>
    </row>
    <row r="4806" spans="1:11" x14ac:dyDescent="0.2">
      <c r="B4806" s="1" t="s">
        <v>0</v>
      </c>
      <c r="C4806" s="89">
        <v>886797675.78999996</v>
      </c>
      <c r="D4806" s="89">
        <v>886797675.78999996</v>
      </c>
      <c r="E4806" s="1">
        <f>C4806-D4806</f>
        <v>0</v>
      </c>
    </row>
    <row r="4807" spans="1:11" x14ac:dyDescent="0.2">
      <c r="B4807" s="1" t="s">
        <v>1</v>
      </c>
      <c r="C4807" s="1">
        <v>544856751.66999996</v>
      </c>
      <c r="D4807" s="1">
        <v>553443882.20000005</v>
      </c>
      <c r="E4807" s="1">
        <f>C4807-D4807</f>
        <v>-8587130.5300000906</v>
      </c>
      <c r="F4807" s="21">
        <v>8587130.5300000291</v>
      </c>
      <c r="G4807" s="1">
        <f>+F4807+E4807</f>
        <v>-6.1467289924621582E-8</v>
      </c>
    </row>
    <row r="4808" spans="1:11" x14ac:dyDescent="0.2">
      <c r="B4808" s="1" t="s">
        <v>2</v>
      </c>
      <c r="C4808" s="1">
        <v>223391188.62</v>
      </c>
      <c r="D4808" s="1">
        <v>223391188.62</v>
      </c>
      <c r="E4808" s="1">
        <f>C4808-D4808</f>
        <v>0</v>
      </c>
    </row>
    <row r="4809" spans="1:11" x14ac:dyDescent="0.2">
      <c r="B4809" s="1" t="s">
        <v>3</v>
      </c>
      <c r="C4809" s="1">
        <v>2438265.4</v>
      </c>
      <c r="D4809" s="1">
        <v>2438265.4</v>
      </c>
      <c r="E4809" s="1">
        <f>C4809-D4809</f>
        <v>0</v>
      </c>
      <c r="G4809" s="21"/>
    </row>
    <row r="4811" spans="1:11" x14ac:dyDescent="0.2">
      <c r="B4811" s="1" t="s">
        <v>152</v>
      </c>
      <c r="C4811" s="1">
        <f>C4806</f>
        <v>886797675.78999996</v>
      </c>
    </row>
    <row r="4812" spans="1:11" x14ac:dyDescent="0.2">
      <c r="B4812" s="1" t="s">
        <v>153</v>
      </c>
      <c r="C4812" s="1">
        <v>6531102738.6300001</v>
      </c>
      <c r="E4812" s="1">
        <f>C4806</f>
        <v>886797675.78999996</v>
      </c>
      <c r="F4812" s="1" t="s">
        <v>0</v>
      </c>
    </row>
    <row r="4813" spans="1:11" x14ac:dyDescent="0.2">
      <c r="B4813" s="1" t="s">
        <v>198</v>
      </c>
      <c r="C4813" s="90">
        <v>37993749.630000003</v>
      </c>
    </row>
    <row r="4814" spans="1:11" x14ac:dyDescent="0.2">
      <c r="B4814" s="1" t="s">
        <v>154</v>
      </c>
      <c r="C4814" s="1">
        <f>SUM(C4811:C4813)</f>
        <v>7455894164.0500002</v>
      </c>
      <c r="E4814" s="1">
        <v>-6.6</v>
      </c>
      <c r="F4814" s="1" t="s">
        <v>170</v>
      </c>
    </row>
    <row r="4815" spans="1:11" x14ac:dyDescent="0.2">
      <c r="B4815" s="1" t="s">
        <v>155</v>
      </c>
      <c r="C4815" s="1">
        <v>7455894164.0500002</v>
      </c>
      <c r="E4815" s="1">
        <v>-2692080</v>
      </c>
      <c r="F4815" s="1" t="s">
        <v>133</v>
      </c>
    </row>
    <row r="4816" spans="1:11" x14ac:dyDescent="0.2">
      <c r="C4816" s="1">
        <f>C4814-C4815</f>
        <v>0</v>
      </c>
      <c r="D4816" s="1" t="s">
        <v>194</v>
      </c>
      <c r="E4816" s="1">
        <f>-(11223577.29+8599085.03)</f>
        <v>-19822662.32</v>
      </c>
      <c r="F4816" s="1" t="s">
        <v>196</v>
      </c>
    </row>
    <row r="4817" spans="1:11" x14ac:dyDescent="0.2">
      <c r="C4817" s="87">
        <f>+C4816-E4821</f>
        <v>0</v>
      </c>
      <c r="E4817" s="1">
        <v>-216125</v>
      </c>
      <c r="F4817" s="1" t="s">
        <v>192</v>
      </c>
    </row>
    <row r="4818" spans="1:11" x14ac:dyDescent="0.2">
      <c r="E4818" s="1">
        <f>SUM(E4812:E4817)</f>
        <v>864066801.86999989</v>
      </c>
      <c r="G4818" s="1">
        <v>0</v>
      </c>
    </row>
    <row r="4819" spans="1:11" x14ac:dyDescent="0.2">
      <c r="E4819" s="66">
        <v>864066801.87</v>
      </c>
      <c r="F4819" s="1" t="s">
        <v>161</v>
      </c>
    </row>
    <row r="4820" spans="1:11" x14ac:dyDescent="0.2">
      <c r="B4820" s="1" t="s">
        <v>200</v>
      </c>
      <c r="C4820" s="1">
        <v>6524690893.2900009</v>
      </c>
      <c r="E4820" s="1">
        <f>E4818-E4819</f>
        <v>0</v>
      </c>
      <c r="F4820" s="1" t="s">
        <v>6</v>
      </c>
    </row>
    <row r="4821" spans="1:11" x14ac:dyDescent="0.2">
      <c r="A4821"/>
      <c r="B4821" s="1" t="s">
        <v>6</v>
      </c>
      <c r="C4821" s="1">
        <f>+C4812-C4820</f>
        <v>6411845.3399991989</v>
      </c>
      <c r="E4821" s="1">
        <v>0</v>
      </c>
      <c r="F4821" s="1" t="s">
        <v>195</v>
      </c>
      <c r="G4821"/>
      <c r="I4821"/>
      <c r="J4821"/>
      <c r="K4821"/>
    </row>
    <row r="4822" spans="1:11" x14ac:dyDescent="0.2">
      <c r="A4822"/>
      <c r="B4822" s="1" t="s">
        <v>201</v>
      </c>
      <c r="C4822" s="1">
        <v>6411845.3399999999</v>
      </c>
      <c r="E4822" s="87">
        <f>+E4820-E4821</f>
        <v>0</v>
      </c>
      <c r="F4822" s="1" t="s">
        <v>6</v>
      </c>
      <c r="G4822"/>
      <c r="I4822"/>
      <c r="J4822"/>
      <c r="K4822"/>
    </row>
    <row r="4823" spans="1:11" x14ac:dyDescent="0.2">
      <c r="A4823"/>
      <c r="B4823" s="1" t="s">
        <v>6</v>
      </c>
      <c r="C4823" s="87">
        <f>+C4821-C4822</f>
        <v>-8.0093741416931152E-7</v>
      </c>
      <c r="G4823"/>
      <c r="I4823"/>
      <c r="J4823"/>
      <c r="K4823"/>
    </row>
    <row r="4825" spans="1:11" s="20" customFormat="1" x14ac:dyDescent="0.2">
      <c r="A4825" s="21"/>
      <c r="B4825" s="63">
        <v>41851</v>
      </c>
      <c r="C4825" s="21" t="s">
        <v>4</v>
      </c>
      <c r="D4825" s="21" t="s">
        <v>5</v>
      </c>
      <c r="E4825" s="21" t="s">
        <v>6</v>
      </c>
      <c r="F4825" s="21"/>
      <c r="G4825" s="21"/>
      <c r="H4825" s="103"/>
      <c r="I4825" s="64"/>
      <c r="J4825" s="21"/>
      <c r="K4825" s="21"/>
    </row>
    <row r="4826" spans="1:11" x14ac:dyDescent="0.2">
      <c r="B4826" s="1" t="s">
        <v>0</v>
      </c>
      <c r="C4826" s="89">
        <v>956360624.13999999</v>
      </c>
      <c r="D4826" s="89">
        <v>956360624.13999999</v>
      </c>
      <c r="E4826" s="1">
        <f>C4826-D4826</f>
        <v>0</v>
      </c>
    </row>
    <row r="4827" spans="1:11" x14ac:dyDescent="0.2">
      <c r="B4827" s="1" t="s">
        <v>1</v>
      </c>
      <c r="C4827" s="1">
        <v>545690696.41999996</v>
      </c>
      <c r="D4827" s="1">
        <v>554277826.95000005</v>
      </c>
      <c r="E4827" s="1">
        <f>C4827-D4827</f>
        <v>-8587130.5300000906</v>
      </c>
      <c r="F4827" s="21">
        <v>8587130.5300000291</v>
      </c>
      <c r="G4827" s="1">
        <f>+F4827+E4827</f>
        <v>-6.1467289924621582E-8</v>
      </c>
    </row>
    <row r="4828" spans="1:11" x14ac:dyDescent="0.2">
      <c r="B4828" s="1" t="s">
        <v>2</v>
      </c>
      <c r="C4828" s="1">
        <v>186074546.33000001</v>
      </c>
      <c r="D4828" s="1">
        <v>186074546.33000001</v>
      </c>
      <c r="E4828" s="1">
        <f>C4828-D4828</f>
        <v>0</v>
      </c>
    </row>
    <row r="4829" spans="1:11" x14ac:dyDescent="0.2">
      <c r="B4829" s="1" t="s">
        <v>3</v>
      </c>
      <c r="C4829" s="1">
        <v>6742950.3700000001</v>
      </c>
      <c r="D4829" s="1">
        <v>6742950.3700000001</v>
      </c>
      <c r="E4829" s="1">
        <f>C4829-D4829</f>
        <v>0</v>
      </c>
      <c r="G4829" s="21"/>
    </row>
    <row r="4831" spans="1:11" x14ac:dyDescent="0.2">
      <c r="B4831" s="1" t="s">
        <v>152</v>
      </c>
      <c r="C4831" s="1">
        <f>C4826</f>
        <v>956360624.13999999</v>
      </c>
    </row>
    <row r="4832" spans="1:11" x14ac:dyDescent="0.2">
      <c r="B4832" s="1" t="s">
        <v>153</v>
      </c>
      <c r="C4832" s="1">
        <v>6536109578.4099998</v>
      </c>
      <c r="E4832" s="1">
        <f>C4826</f>
        <v>956360624.13999999</v>
      </c>
      <c r="F4832" s="1" t="s">
        <v>0</v>
      </c>
    </row>
    <row r="4833" spans="1:11" x14ac:dyDescent="0.2">
      <c r="B4833" s="1" t="s">
        <v>198</v>
      </c>
      <c r="C4833" s="90">
        <v>38295529.439999998</v>
      </c>
    </row>
    <row r="4834" spans="1:11" x14ac:dyDescent="0.2">
      <c r="B4834" s="1" t="s">
        <v>154</v>
      </c>
      <c r="C4834" s="1">
        <f>SUM(C4831:C4833)</f>
        <v>7530765731.9899998</v>
      </c>
      <c r="E4834" s="1">
        <v>-6.6</v>
      </c>
      <c r="F4834" s="1" t="s">
        <v>170</v>
      </c>
    </row>
    <row r="4835" spans="1:11" x14ac:dyDescent="0.2">
      <c r="B4835" s="1" t="s">
        <v>155</v>
      </c>
      <c r="C4835" s="1">
        <v>7530765731.9899998</v>
      </c>
      <c r="E4835" s="1">
        <v>-2692080</v>
      </c>
      <c r="F4835" s="1" t="s">
        <v>133</v>
      </c>
    </row>
    <row r="4836" spans="1:11" x14ac:dyDescent="0.2">
      <c r="C4836" s="1">
        <f>C4834-C4835</f>
        <v>0</v>
      </c>
      <c r="D4836" s="1" t="s">
        <v>194</v>
      </c>
      <c r="E4836" s="1">
        <f>-(11223577.29+8599085.03)</f>
        <v>-19822662.32</v>
      </c>
      <c r="F4836" s="1" t="s">
        <v>196</v>
      </c>
    </row>
    <row r="4837" spans="1:11" x14ac:dyDescent="0.2">
      <c r="C4837" s="87">
        <f>+C4836-E4841</f>
        <v>0</v>
      </c>
      <c r="E4837" s="1">
        <v>0</v>
      </c>
      <c r="F4837" s="1" t="s">
        <v>192</v>
      </c>
    </row>
    <row r="4838" spans="1:11" x14ac:dyDescent="0.2">
      <c r="E4838" s="1">
        <f>SUM(E4832:E4837)</f>
        <v>933845875.21999991</v>
      </c>
      <c r="G4838" s="1">
        <v>0</v>
      </c>
    </row>
    <row r="4839" spans="1:11" x14ac:dyDescent="0.2">
      <c r="E4839" s="66">
        <v>933845875.22000003</v>
      </c>
      <c r="F4839" s="1" t="s">
        <v>161</v>
      </c>
    </row>
    <row r="4840" spans="1:11" x14ac:dyDescent="0.2">
      <c r="B4840" s="1" t="s">
        <v>200</v>
      </c>
      <c r="C4840" s="1">
        <v>6529697733.0699997</v>
      </c>
      <c r="E4840" s="1">
        <f>E4838-E4839</f>
        <v>0</v>
      </c>
      <c r="F4840" s="1" t="s">
        <v>6</v>
      </c>
    </row>
    <row r="4841" spans="1:11" x14ac:dyDescent="0.2">
      <c r="A4841"/>
      <c r="B4841" s="1" t="s">
        <v>6</v>
      </c>
      <c r="C4841" s="1">
        <f>+C4832-C4840</f>
        <v>6411845.3400001526</v>
      </c>
      <c r="E4841" s="1">
        <v>0</v>
      </c>
      <c r="F4841" s="1" t="s">
        <v>195</v>
      </c>
      <c r="G4841"/>
      <c r="I4841"/>
      <c r="J4841"/>
      <c r="K4841"/>
    </row>
    <row r="4842" spans="1:11" x14ac:dyDescent="0.2">
      <c r="A4842"/>
      <c r="B4842" s="1" t="s">
        <v>201</v>
      </c>
      <c r="C4842" s="1">
        <v>6411845.3399999999</v>
      </c>
      <c r="E4842" s="87">
        <f>+E4840-E4841</f>
        <v>0</v>
      </c>
      <c r="F4842" s="1" t="s">
        <v>6</v>
      </c>
      <c r="G4842"/>
      <c r="I4842"/>
      <c r="J4842"/>
      <c r="K4842"/>
    </row>
    <row r="4843" spans="1:11" x14ac:dyDescent="0.2">
      <c r="A4843"/>
      <c r="B4843" s="1" t="s">
        <v>6</v>
      </c>
      <c r="C4843" s="87">
        <f>+C4841-C4842</f>
        <v>1.5273690223693848E-7</v>
      </c>
      <c r="G4843"/>
      <c r="I4843"/>
      <c r="J4843"/>
      <c r="K4843"/>
    </row>
    <row r="4845" spans="1:11" s="20" customFormat="1" x14ac:dyDescent="0.2">
      <c r="A4845" s="21"/>
      <c r="B4845" s="63">
        <v>41864</v>
      </c>
      <c r="C4845" s="21" t="s">
        <v>4</v>
      </c>
      <c r="D4845" s="21" t="s">
        <v>5</v>
      </c>
      <c r="E4845" s="21" t="s">
        <v>6</v>
      </c>
      <c r="F4845" s="21"/>
      <c r="G4845" s="21"/>
      <c r="H4845" s="103"/>
      <c r="I4845" s="64"/>
      <c r="J4845" s="21"/>
      <c r="K4845" s="21"/>
    </row>
    <row r="4846" spans="1:11" x14ac:dyDescent="0.2">
      <c r="B4846" s="1" t="s">
        <v>0</v>
      </c>
      <c r="C4846" s="89">
        <v>3395018840.3699999</v>
      </c>
      <c r="D4846" s="89">
        <v>3395018840.3699999</v>
      </c>
      <c r="E4846" s="1">
        <f>C4846-D4846</f>
        <v>0</v>
      </c>
    </row>
    <row r="4847" spans="1:11" x14ac:dyDescent="0.2">
      <c r="B4847" s="1" t="s">
        <v>1</v>
      </c>
      <c r="C4847" s="1">
        <v>563367686.88999999</v>
      </c>
      <c r="D4847" s="1">
        <v>571954817.41999996</v>
      </c>
      <c r="E4847" s="1">
        <f>C4847-D4847</f>
        <v>-8587130.5299999714</v>
      </c>
      <c r="F4847" s="21">
        <v>8587130.5300000291</v>
      </c>
      <c r="G4847" s="1">
        <f>+F4847+E4847</f>
        <v>5.7741999626159668E-8</v>
      </c>
    </row>
    <row r="4848" spans="1:11" x14ac:dyDescent="0.2">
      <c r="B4848" s="1" t="s">
        <v>2</v>
      </c>
      <c r="C4848" s="1">
        <v>2736955466.4699998</v>
      </c>
      <c r="D4848" s="1">
        <v>2736955466.4699998</v>
      </c>
      <c r="E4848" s="1">
        <f>C4848-D4848</f>
        <v>0</v>
      </c>
    </row>
    <row r="4849" spans="1:11" x14ac:dyDescent="0.2">
      <c r="B4849" s="1" t="s">
        <v>3</v>
      </c>
      <c r="C4849" s="1">
        <v>7680000.04</v>
      </c>
      <c r="D4849" s="1">
        <v>7680000.04</v>
      </c>
      <c r="E4849" s="1">
        <f>C4849-D4849</f>
        <v>0</v>
      </c>
      <c r="G4849" s="21"/>
    </row>
    <row r="4851" spans="1:11" x14ac:dyDescent="0.2">
      <c r="B4851" s="1" t="s">
        <v>152</v>
      </c>
      <c r="C4851" s="1">
        <f>C4846</f>
        <v>3395018840.3699999</v>
      </c>
    </row>
    <row r="4852" spans="1:11" x14ac:dyDescent="0.2">
      <c r="B4852" s="1" t="s">
        <v>153</v>
      </c>
      <c r="C4852" s="1">
        <v>6568931274.9700003</v>
      </c>
      <c r="E4852" s="1">
        <f>C4846</f>
        <v>3395018840.3699999</v>
      </c>
      <c r="F4852" s="1" t="s">
        <v>0</v>
      </c>
    </row>
    <row r="4853" spans="1:11" x14ac:dyDescent="0.2">
      <c r="B4853" s="1" t="s">
        <v>198</v>
      </c>
      <c r="C4853" s="90">
        <v>38280529.439999998</v>
      </c>
    </row>
    <row r="4854" spans="1:11" x14ac:dyDescent="0.2">
      <c r="B4854" s="1" t="s">
        <v>154</v>
      </c>
      <c r="C4854" s="1">
        <f>SUM(C4851:C4853)</f>
        <v>10002230644.780001</v>
      </c>
      <c r="E4854" s="1">
        <v>-6.6</v>
      </c>
      <c r="F4854" s="1" t="s">
        <v>170</v>
      </c>
    </row>
    <row r="4855" spans="1:11" x14ac:dyDescent="0.2">
      <c r="B4855" s="1" t="s">
        <v>155</v>
      </c>
      <c r="C4855" s="94">
        <v>10002230644.780001</v>
      </c>
      <c r="E4855" s="1">
        <v>-26094676</v>
      </c>
      <c r="F4855" s="1" t="s">
        <v>133</v>
      </c>
    </row>
    <row r="4856" spans="1:11" x14ac:dyDescent="0.2">
      <c r="C4856" s="1">
        <f>C4854-C4855</f>
        <v>0</v>
      </c>
      <c r="D4856" s="1" t="s">
        <v>194</v>
      </c>
      <c r="E4856" s="1">
        <f>-(11223577.29+8599085.03)</f>
        <v>-19822662.32</v>
      </c>
      <c r="F4856" s="1" t="s">
        <v>196</v>
      </c>
    </row>
    <row r="4857" spans="1:11" x14ac:dyDescent="0.2">
      <c r="C4857" s="87">
        <f>+C4856-E4861</f>
        <v>0</v>
      </c>
      <c r="E4857" s="1">
        <v>0</v>
      </c>
      <c r="F4857" s="1" t="s">
        <v>192</v>
      </c>
    </row>
    <row r="4858" spans="1:11" x14ac:dyDescent="0.2">
      <c r="E4858" s="1">
        <f>SUM(E4852:E4857)</f>
        <v>3349101495.4499998</v>
      </c>
      <c r="G4858" s="1">
        <v>0</v>
      </c>
    </row>
    <row r="4859" spans="1:11" x14ac:dyDescent="0.2">
      <c r="E4859" s="66">
        <v>3349101495.4499998</v>
      </c>
      <c r="F4859" s="1" t="s">
        <v>161</v>
      </c>
    </row>
    <row r="4860" spans="1:11" x14ac:dyDescent="0.2">
      <c r="B4860" s="1" t="s">
        <v>200</v>
      </c>
      <c r="C4860" s="1">
        <v>6551247736.4800005</v>
      </c>
      <c r="E4860" s="1">
        <f>E4858-E4859</f>
        <v>0</v>
      </c>
      <c r="F4860" s="1" t="s">
        <v>6</v>
      </c>
    </row>
    <row r="4861" spans="1:11" x14ac:dyDescent="0.2">
      <c r="A4861"/>
      <c r="B4861" s="1" t="s">
        <v>6</v>
      </c>
      <c r="C4861" s="1">
        <f>+C4852-C4860</f>
        <v>17683538.489999771</v>
      </c>
      <c r="E4861" s="1">
        <v>0</v>
      </c>
      <c r="F4861" s="1" t="s">
        <v>195</v>
      </c>
      <c r="G4861"/>
      <c r="I4861"/>
      <c r="J4861"/>
      <c r="K4861"/>
    </row>
    <row r="4862" spans="1:11" x14ac:dyDescent="0.2">
      <c r="A4862"/>
      <c r="B4862" s="1" t="s">
        <v>201</v>
      </c>
      <c r="C4862" s="1">
        <v>3233538.49</v>
      </c>
      <c r="E4862" s="87">
        <f>+E4860-E4861</f>
        <v>0</v>
      </c>
      <c r="F4862" s="1" t="s">
        <v>6</v>
      </c>
      <c r="G4862"/>
      <c r="I4862"/>
      <c r="J4862"/>
      <c r="K4862"/>
    </row>
    <row r="4863" spans="1:11" x14ac:dyDescent="0.2">
      <c r="A4863"/>
      <c r="B4863" s="1" t="s">
        <v>6</v>
      </c>
      <c r="C4863" s="87">
        <f>+C4861-C4862</f>
        <v>14449999.999999771</v>
      </c>
      <c r="G4863"/>
      <c r="I4863"/>
      <c r="J4863"/>
      <c r="K4863"/>
    </row>
    <row r="4866" spans="1:11" s="20" customFormat="1" x14ac:dyDescent="0.2">
      <c r="A4866" s="21"/>
      <c r="B4866" s="63">
        <v>41872</v>
      </c>
      <c r="C4866" s="21" t="s">
        <v>4</v>
      </c>
      <c r="D4866" s="21" t="s">
        <v>5</v>
      </c>
      <c r="E4866" s="21" t="s">
        <v>6</v>
      </c>
      <c r="F4866" s="21"/>
      <c r="G4866" s="21"/>
      <c r="H4866" s="103"/>
      <c r="I4866" s="64"/>
      <c r="J4866" s="21"/>
      <c r="K4866" s="21"/>
    </row>
    <row r="4867" spans="1:11" x14ac:dyDescent="0.2">
      <c r="B4867" s="1" t="s">
        <v>0</v>
      </c>
      <c r="C4867" s="89">
        <v>832701319.57000005</v>
      </c>
      <c r="D4867" s="89">
        <v>832701319.57000005</v>
      </c>
      <c r="E4867" s="1">
        <f>C4867-D4867</f>
        <v>0</v>
      </c>
    </row>
    <row r="4868" spans="1:11" x14ac:dyDescent="0.2">
      <c r="B4868" s="1" t="s">
        <v>1</v>
      </c>
      <c r="C4868" s="1">
        <v>555576362.23000002</v>
      </c>
      <c r="D4868" s="1">
        <v>564163492.75999999</v>
      </c>
      <c r="E4868" s="1">
        <f>C4868-D4868</f>
        <v>-8587130.5299999714</v>
      </c>
      <c r="F4868" s="21">
        <v>8587130.5300000291</v>
      </c>
      <c r="G4868" s="1">
        <f>+F4868+E4868</f>
        <v>5.7741999626159668E-8</v>
      </c>
    </row>
    <row r="4869" spans="1:11" x14ac:dyDescent="0.2">
      <c r="B4869" s="1" t="s">
        <v>2</v>
      </c>
      <c r="C4869" s="1">
        <v>183932290.24000001</v>
      </c>
      <c r="D4869" s="1">
        <v>183932290.24000001</v>
      </c>
      <c r="E4869" s="1">
        <f>C4869-D4869</f>
        <v>0</v>
      </c>
    </row>
    <row r="4870" spans="1:11" x14ac:dyDescent="0.2">
      <c r="B4870" s="1" t="s">
        <v>3</v>
      </c>
      <c r="C4870" s="1">
        <v>9930954.8699999992</v>
      </c>
      <c r="D4870" s="1">
        <v>9930954.8699999992</v>
      </c>
      <c r="E4870" s="1">
        <f>C4870-D4870</f>
        <v>0</v>
      </c>
      <c r="G4870" s="21"/>
    </row>
    <row r="4872" spans="1:11" x14ac:dyDescent="0.2">
      <c r="B4872" s="1" t="s">
        <v>152</v>
      </c>
      <c r="C4872" s="1">
        <f>C4867</f>
        <v>832701319.57000005</v>
      </c>
    </row>
    <row r="4873" spans="1:11" x14ac:dyDescent="0.2">
      <c r="B4873" s="1" t="s">
        <v>153</v>
      </c>
      <c r="C4873" s="1">
        <v>6554481274.9700003</v>
      </c>
      <c r="E4873" s="1">
        <f>C4867</f>
        <v>832701319.57000005</v>
      </c>
      <c r="F4873" s="1" t="s">
        <v>0</v>
      </c>
    </row>
    <row r="4874" spans="1:11" x14ac:dyDescent="0.2">
      <c r="B4874" s="1" t="s">
        <v>198</v>
      </c>
      <c r="C4874" s="90">
        <v>36758648.75</v>
      </c>
    </row>
    <row r="4875" spans="1:11" x14ac:dyDescent="0.2">
      <c r="B4875" s="1" t="s">
        <v>154</v>
      </c>
      <c r="C4875" s="1">
        <f>SUM(C4872:C4874)</f>
        <v>7423941243.29</v>
      </c>
      <c r="E4875" s="1">
        <v>-6.6</v>
      </c>
      <c r="F4875" s="1" t="s">
        <v>170</v>
      </c>
    </row>
    <row r="4876" spans="1:11" x14ac:dyDescent="0.2">
      <c r="B4876" s="1" t="s">
        <v>155</v>
      </c>
      <c r="C4876" s="94">
        <v>7423941243.29</v>
      </c>
      <c r="E4876" s="1">
        <v>-4736271.43</v>
      </c>
      <c r="F4876" s="1" t="s">
        <v>133</v>
      </c>
    </row>
    <row r="4877" spans="1:11" x14ac:dyDescent="0.2">
      <c r="C4877" s="1">
        <f>C4875-C4876</f>
        <v>0</v>
      </c>
      <c r="D4877" s="1" t="s">
        <v>194</v>
      </c>
      <c r="E4877" s="1">
        <f>-(11223577.29+8599085.03)</f>
        <v>-19822662.32</v>
      </c>
      <c r="F4877" s="1" t="s">
        <v>196</v>
      </c>
    </row>
    <row r="4878" spans="1:11" x14ac:dyDescent="0.2">
      <c r="C4878" s="87">
        <f>+C4877-E4882</f>
        <v>0</v>
      </c>
      <c r="E4878" s="1">
        <v>0</v>
      </c>
      <c r="F4878" s="1" t="s">
        <v>192</v>
      </c>
    </row>
    <row r="4879" spans="1:11" x14ac:dyDescent="0.2">
      <c r="E4879" s="1">
        <f>SUM(E4873:E4878)</f>
        <v>808142379.22000003</v>
      </c>
      <c r="G4879" s="1">
        <v>0</v>
      </c>
    </row>
    <row r="4880" spans="1:11" x14ac:dyDescent="0.2">
      <c r="E4880" s="66">
        <v>808142379.22000003</v>
      </c>
      <c r="F4880" s="1" t="s">
        <v>161</v>
      </c>
    </row>
    <row r="4881" spans="1:11" x14ac:dyDescent="0.2">
      <c r="B4881" s="1" t="s">
        <v>200</v>
      </c>
      <c r="C4881" s="1">
        <v>6551247736.4800005</v>
      </c>
      <c r="E4881" s="1">
        <f>E4879-E4880</f>
        <v>0</v>
      </c>
      <c r="F4881" s="1" t="s">
        <v>6</v>
      </c>
    </row>
    <row r="4882" spans="1:11" x14ac:dyDescent="0.2">
      <c r="A4882"/>
      <c r="B4882" s="1" t="s">
        <v>6</v>
      </c>
      <c r="C4882" s="1">
        <f>+C4873-C4881</f>
        <v>3233538.4899997711</v>
      </c>
      <c r="E4882" s="1">
        <v>0</v>
      </c>
      <c r="F4882" s="1" t="s">
        <v>195</v>
      </c>
      <c r="G4882"/>
      <c r="I4882"/>
      <c r="J4882"/>
      <c r="K4882"/>
    </row>
    <row r="4883" spans="1:11" x14ac:dyDescent="0.2">
      <c r="A4883"/>
      <c r="B4883" s="1" t="s">
        <v>201</v>
      </c>
      <c r="C4883" s="1">
        <v>3233538.49</v>
      </c>
      <c r="E4883" s="87">
        <f>+E4881-E4882</f>
        <v>0</v>
      </c>
      <c r="F4883" s="1" t="s">
        <v>6</v>
      </c>
      <c r="G4883"/>
      <c r="I4883"/>
      <c r="J4883"/>
      <c r="K4883"/>
    </row>
    <row r="4884" spans="1:11" x14ac:dyDescent="0.2">
      <c r="A4884"/>
      <c r="B4884" s="1" t="s">
        <v>6</v>
      </c>
      <c r="C4884" s="87">
        <f>+C4882-C4883</f>
        <v>-2.2910535335540771E-7</v>
      </c>
      <c r="G4884"/>
      <c r="I4884"/>
      <c r="J4884"/>
      <c r="K4884"/>
    </row>
    <row r="4887" spans="1:11" s="20" customFormat="1" x14ac:dyDescent="0.2">
      <c r="A4887" s="21"/>
      <c r="B4887" s="63">
        <v>41879</v>
      </c>
      <c r="C4887" s="21" t="s">
        <v>4</v>
      </c>
      <c r="D4887" s="21" t="s">
        <v>5</v>
      </c>
      <c r="E4887" s="21" t="s">
        <v>6</v>
      </c>
      <c r="F4887" s="21"/>
      <c r="G4887" s="21"/>
      <c r="H4887" s="103"/>
      <c r="I4887" s="64"/>
      <c r="J4887" s="21"/>
      <c r="K4887" s="21"/>
    </row>
    <row r="4888" spans="1:11" x14ac:dyDescent="0.2">
      <c r="B4888" s="1" t="s">
        <v>0</v>
      </c>
      <c r="C4888" s="89">
        <v>889077371.75999999</v>
      </c>
      <c r="D4888" s="89">
        <v>889077371.75999999</v>
      </c>
      <c r="E4888" s="1">
        <f>C4888-D4888</f>
        <v>0</v>
      </c>
    </row>
    <row r="4889" spans="1:11" x14ac:dyDescent="0.2">
      <c r="B4889" s="1" t="s">
        <v>1</v>
      </c>
      <c r="C4889" s="1">
        <v>555855505.09000003</v>
      </c>
      <c r="D4889" s="1">
        <v>564442635.62</v>
      </c>
      <c r="E4889" s="1">
        <f>C4889-D4889</f>
        <v>-8587130.5299999714</v>
      </c>
      <c r="F4889" s="21">
        <v>8587130.5300000291</v>
      </c>
      <c r="G4889" s="1">
        <f>+F4889+E4889</f>
        <v>5.7741999626159668E-8</v>
      </c>
    </row>
    <row r="4890" spans="1:11" x14ac:dyDescent="0.2">
      <c r="B4890" s="1" t="s">
        <v>2</v>
      </c>
      <c r="C4890" s="1">
        <v>218485686.69</v>
      </c>
      <c r="D4890" s="1">
        <v>218485686.69</v>
      </c>
      <c r="E4890" s="1">
        <f>C4890-D4890</f>
        <v>0</v>
      </c>
    </row>
    <row r="4891" spans="1:11" x14ac:dyDescent="0.2">
      <c r="B4891" s="1" t="s">
        <v>3</v>
      </c>
      <c r="C4891" s="1">
        <v>13577310.449999999</v>
      </c>
      <c r="D4891" s="1">
        <v>13577310.449999999</v>
      </c>
      <c r="E4891" s="1">
        <f>C4891-D4891</f>
        <v>0</v>
      </c>
      <c r="G4891" s="21"/>
    </row>
    <row r="4893" spans="1:11" x14ac:dyDescent="0.2">
      <c r="B4893" s="1" t="s">
        <v>152</v>
      </c>
      <c r="C4893" s="1">
        <f>C4888</f>
        <v>889077371.75999999</v>
      </c>
    </row>
    <row r="4894" spans="1:11" x14ac:dyDescent="0.2">
      <c r="B4894" s="1" t="s">
        <v>153</v>
      </c>
      <c r="C4894" s="1">
        <v>6553352503.6000004</v>
      </c>
      <c r="E4894" s="1">
        <f>C4888</f>
        <v>889077371.75999999</v>
      </c>
      <c r="F4894" s="1" t="s">
        <v>0</v>
      </c>
    </row>
    <row r="4895" spans="1:11" x14ac:dyDescent="0.2">
      <c r="B4895" s="1" t="s">
        <v>198</v>
      </c>
      <c r="C4895" s="90">
        <v>36758648.75</v>
      </c>
    </row>
    <row r="4896" spans="1:11" x14ac:dyDescent="0.2">
      <c r="B4896" s="1" t="s">
        <v>154</v>
      </c>
      <c r="C4896" s="1">
        <f>SUM(C4893:C4895)</f>
        <v>7479188524.1100006</v>
      </c>
      <c r="E4896" s="1">
        <v>-6.6</v>
      </c>
      <c r="F4896" s="1" t="s">
        <v>170</v>
      </c>
    </row>
    <row r="4897" spans="1:11" x14ac:dyDescent="0.2">
      <c r="B4897" s="1" t="s">
        <v>155</v>
      </c>
      <c r="C4897" s="94">
        <v>7479186946.9499998</v>
      </c>
      <c r="E4897" s="1">
        <v>-4736271.43</v>
      </c>
      <c r="F4897" s="1" t="s">
        <v>133</v>
      </c>
    </row>
    <row r="4898" spans="1:11" x14ac:dyDescent="0.2">
      <c r="C4898" s="1">
        <f>C4896-C4897</f>
        <v>1577.1600008010864</v>
      </c>
      <c r="D4898" s="1" t="s">
        <v>194</v>
      </c>
      <c r="E4898" s="1">
        <f>-(11223577.29+8599085.03)</f>
        <v>-19822662.32</v>
      </c>
      <c r="F4898" s="1" t="s">
        <v>196</v>
      </c>
    </row>
    <row r="4899" spans="1:11" x14ac:dyDescent="0.2">
      <c r="C4899" s="87">
        <f>+C4898-E4903</f>
        <v>8.0108634392672684E-7</v>
      </c>
      <c r="E4899" s="1">
        <v>0</v>
      </c>
      <c r="F4899" s="1" t="s">
        <v>192</v>
      </c>
    </row>
    <row r="4900" spans="1:11" x14ac:dyDescent="0.2">
      <c r="E4900" s="1">
        <f>SUM(E4894:E4899)</f>
        <v>864518431.40999997</v>
      </c>
      <c r="G4900" s="1">
        <v>0</v>
      </c>
    </row>
    <row r="4901" spans="1:11" x14ac:dyDescent="0.2">
      <c r="E4901" s="66">
        <v>864516854.25</v>
      </c>
      <c r="F4901" s="1" t="s">
        <v>161</v>
      </c>
    </row>
    <row r="4902" spans="1:11" x14ac:dyDescent="0.2">
      <c r="B4902" s="1" t="s">
        <v>200</v>
      </c>
      <c r="C4902" s="1">
        <v>6551247736.4800005</v>
      </c>
      <c r="E4902" s="1">
        <f>E4900-E4901</f>
        <v>1577.1599999666214</v>
      </c>
      <c r="F4902" s="1" t="s">
        <v>6</v>
      </c>
    </row>
    <row r="4903" spans="1:11" x14ac:dyDescent="0.2">
      <c r="A4903"/>
      <c r="B4903" s="1" t="s">
        <v>6</v>
      </c>
      <c r="C4903" s="1">
        <f>+C4894-C4902</f>
        <v>2104767.1199998856</v>
      </c>
      <c r="E4903" s="1">
        <v>1577.16</v>
      </c>
      <c r="F4903" s="1" t="s">
        <v>195</v>
      </c>
      <c r="G4903"/>
      <c r="I4903"/>
      <c r="J4903"/>
      <c r="K4903"/>
    </row>
    <row r="4904" spans="1:11" x14ac:dyDescent="0.2">
      <c r="A4904"/>
      <c r="B4904" s="1" t="s">
        <v>201</v>
      </c>
      <c r="C4904" s="1">
        <v>2104767.12</v>
      </c>
      <c r="E4904" s="87">
        <f>+E4902-E4903</f>
        <v>-3.337868292874191E-8</v>
      </c>
      <c r="F4904" s="1" t="s">
        <v>6</v>
      </c>
      <c r="G4904"/>
      <c r="I4904"/>
      <c r="J4904"/>
      <c r="K4904"/>
    </row>
    <row r="4905" spans="1:11" x14ac:dyDescent="0.2">
      <c r="A4905"/>
      <c r="B4905" s="1" t="s">
        <v>6</v>
      </c>
      <c r="C4905" s="87">
        <f>+C4903-C4904</f>
        <v>-1.1455267667770386E-7</v>
      </c>
      <c r="G4905"/>
      <c r="I4905"/>
      <c r="J4905"/>
      <c r="K4905"/>
    </row>
    <row r="4907" spans="1:11" s="20" customFormat="1" x14ac:dyDescent="0.2">
      <c r="A4907" s="21"/>
      <c r="B4907" s="63">
        <v>41882</v>
      </c>
      <c r="C4907" s="21" t="s">
        <v>4</v>
      </c>
      <c r="D4907" s="21" t="s">
        <v>5</v>
      </c>
      <c r="E4907" s="21" t="s">
        <v>6</v>
      </c>
      <c r="F4907" s="21"/>
      <c r="G4907" s="21"/>
      <c r="H4907" s="103"/>
      <c r="I4907" s="64"/>
      <c r="J4907" s="21"/>
      <c r="K4907" s="21"/>
    </row>
    <row r="4908" spans="1:11" x14ac:dyDescent="0.2">
      <c r="B4908" s="1" t="s">
        <v>0</v>
      </c>
      <c r="C4908" s="89">
        <v>895469283.80999994</v>
      </c>
      <c r="D4908" s="89">
        <v>895469283.80999994</v>
      </c>
      <c r="E4908" s="1">
        <f>C4908-D4908</f>
        <v>0</v>
      </c>
    </row>
    <row r="4909" spans="1:11" x14ac:dyDescent="0.2">
      <c r="B4909" s="1" t="s">
        <v>1</v>
      </c>
      <c r="C4909" s="1">
        <v>556066252.48000002</v>
      </c>
      <c r="D4909" s="1">
        <v>564653383.00999999</v>
      </c>
      <c r="E4909" s="1">
        <f>C4909-D4909</f>
        <v>-8587130.5299999714</v>
      </c>
      <c r="F4909" s="21">
        <v>8587130.5300000291</v>
      </c>
      <c r="G4909" s="1">
        <f>+F4909+E4909</f>
        <v>5.7741999626159668E-8</v>
      </c>
    </row>
    <row r="4910" spans="1:11" x14ac:dyDescent="0.2">
      <c r="B4910" s="1" t="s">
        <v>2</v>
      </c>
      <c r="C4910" s="1">
        <v>175136328.30000001</v>
      </c>
      <c r="D4910" s="1">
        <v>175136328.30000001</v>
      </c>
      <c r="E4910" s="1">
        <f>C4910-D4910</f>
        <v>0</v>
      </c>
    </row>
    <row r="4911" spans="1:11" x14ac:dyDescent="0.2">
      <c r="B4911" s="1" t="s">
        <v>3</v>
      </c>
      <c r="C4911" s="1">
        <v>14750180.619999999</v>
      </c>
      <c r="D4911" s="1">
        <v>14750180.619999999</v>
      </c>
      <c r="E4911" s="1">
        <f>C4911-D4911</f>
        <v>0</v>
      </c>
      <c r="G4911" s="21"/>
    </row>
    <row r="4913" spans="1:11" x14ac:dyDescent="0.2">
      <c r="B4913" s="1" t="s">
        <v>152</v>
      </c>
      <c r="C4913" s="1">
        <f>C4908</f>
        <v>895469283.80999994</v>
      </c>
    </row>
    <row r="4914" spans="1:11" x14ac:dyDescent="0.2">
      <c r="B4914" s="1" t="s">
        <v>153</v>
      </c>
      <c r="C4914" s="1">
        <v>6517757827.29</v>
      </c>
      <c r="E4914" s="1">
        <f>C4908</f>
        <v>895469283.80999994</v>
      </c>
      <c r="F4914" s="1" t="s">
        <v>0</v>
      </c>
    </row>
    <row r="4915" spans="1:11" x14ac:dyDescent="0.2">
      <c r="B4915" s="1" t="s">
        <v>198</v>
      </c>
      <c r="C4915" s="90">
        <v>36863233.090000004</v>
      </c>
    </row>
    <row r="4916" spans="1:11" x14ac:dyDescent="0.2">
      <c r="B4916" s="1" t="s">
        <v>154</v>
      </c>
      <c r="C4916" s="1">
        <f>SUM(C4913:C4915)</f>
        <v>7450090344.1900005</v>
      </c>
      <c r="E4916" s="1">
        <v>-6.6</v>
      </c>
      <c r="F4916" s="1" t="s">
        <v>170</v>
      </c>
    </row>
    <row r="4917" spans="1:11" x14ac:dyDescent="0.2">
      <c r="B4917" s="1" t="s">
        <v>155</v>
      </c>
      <c r="C4917" s="94">
        <v>7450090344.1899996</v>
      </c>
      <c r="E4917" s="1">
        <v>-4736271.43</v>
      </c>
      <c r="F4917" s="1" t="s">
        <v>133</v>
      </c>
    </row>
    <row r="4918" spans="1:11" x14ac:dyDescent="0.2">
      <c r="C4918" s="1">
        <f>C4916-C4917</f>
        <v>0</v>
      </c>
      <c r="D4918" s="1" t="s">
        <v>194</v>
      </c>
      <c r="E4918" s="1">
        <f>-(11223577.29+8599085.03)</f>
        <v>-19822662.32</v>
      </c>
      <c r="F4918" s="1" t="s">
        <v>196</v>
      </c>
    </row>
    <row r="4919" spans="1:11" x14ac:dyDescent="0.2">
      <c r="C4919" s="87">
        <f>+C4918-E4923</f>
        <v>0</v>
      </c>
      <c r="E4919" s="1">
        <v>0</v>
      </c>
      <c r="F4919" s="1" t="s">
        <v>192</v>
      </c>
    </row>
    <row r="4920" spans="1:11" x14ac:dyDescent="0.2">
      <c r="E4920" s="1">
        <f>SUM(E4914:E4919)</f>
        <v>870910343.45999992</v>
      </c>
      <c r="G4920" s="1">
        <v>0</v>
      </c>
    </row>
    <row r="4921" spans="1:11" x14ac:dyDescent="0.2">
      <c r="E4921" s="66">
        <v>870910343.46000004</v>
      </c>
      <c r="F4921" s="1" t="s">
        <v>161</v>
      </c>
    </row>
    <row r="4922" spans="1:11" x14ac:dyDescent="0.2">
      <c r="B4922" s="1" t="s">
        <v>200</v>
      </c>
      <c r="C4922" s="1">
        <v>6515653060.1700001</v>
      </c>
      <c r="E4922" s="1">
        <f>E4920-E4921</f>
        <v>0</v>
      </c>
      <c r="F4922" s="1" t="s">
        <v>6</v>
      </c>
    </row>
    <row r="4923" spans="1:11" x14ac:dyDescent="0.2">
      <c r="A4923"/>
      <c r="B4923" s="1" t="s">
        <v>6</v>
      </c>
      <c r="C4923" s="1">
        <f>+C4914-C4922</f>
        <v>2104767.1199998856</v>
      </c>
      <c r="E4923" s="1">
        <v>0</v>
      </c>
      <c r="F4923" s="1" t="s">
        <v>195</v>
      </c>
      <c r="G4923"/>
      <c r="I4923"/>
      <c r="J4923"/>
      <c r="K4923"/>
    </row>
    <row r="4924" spans="1:11" x14ac:dyDescent="0.2">
      <c r="A4924"/>
      <c r="B4924" s="1" t="s">
        <v>201</v>
      </c>
      <c r="C4924" s="1">
        <v>2104767.12</v>
      </c>
      <c r="E4924" s="87">
        <f>+E4922-E4923</f>
        <v>0</v>
      </c>
      <c r="F4924" s="1" t="s">
        <v>6</v>
      </c>
      <c r="G4924"/>
      <c r="I4924"/>
      <c r="J4924"/>
      <c r="K4924"/>
    </row>
    <row r="4925" spans="1:11" x14ac:dyDescent="0.2">
      <c r="A4925"/>
      <c r="B4925" s="1" t="s">
        <v>6</v>
      </c>
      <c r="C4925" s="87">
        <f>+C4923-C4924</f>
        <v>-1.1455267667770386E-7</v>
      </c>
      <c r="G4925"/>
      <c r="I4925"/>
      <c r="J4925"/>
      <c r="K4925"/>
    </row>
    <row r="4927" spans="1:11" s="20" customFormat="1" x14ac:dyDescent="0.2">
      <c r="A4927" s="21"/>
      <c r="B4927" s="63">
        <v>41899</v>
      </c>
      <c r="C4927" s="21" t="s">
        <v>4</v>
      </c>
      <c r="D4927" s="21" t="s">
        <v>5</v>
      </c>
      <c r="E4927" s="21" t="s">
        <v>6</v>
      </c>
      <c r="F4927" s="21"/>
      <c r="G4927" s="21"/>
      <c r="H4927" s="103"/>
      <c r="I4927" s="64"/>
      <c r="J4927" s="21"/>
      <c r="K4927" s="21"/>
    </row>
    <row r="4928" spans="1:11" x14ac:dyDescent="0.2">
      <c r="B4928" s="1" t="s">
        <v>0</v>
      </c>
      <c r="C4928" s="89">
        <v>801805727.19000006</v>
      </c>
      <c r="D4928" s="89">
        <v>801805727.19000006</v>
      </c>
      <c r="E4928" s="1">
        <f>C4928-D4928</f>
        <v>0</v>
      </c>
    </row>
    <row r="4929" spans="1:11" x14ac:dyDescent="0.2">
      <c r="B4929" s="1" t="s">
        <v>1</v>
      </c>
      <c r="C4929" s="1">
        <v>536525326.13</v>
      </c>
      <c r="D4929" s="1">
        <v>545112456.65999997</v>
      </c>
      <c r="E4929" s="1">
        <f>C4929-D4929</f>
        <v>-8587130.5299999714</v>
      </c>
      <c r="F4929" s="21">
        <v>8587130.5300000291</v>
      </c>
      <c r="G4929" s="1">
        <f>+F4929+E4929</f>
        <v>5.7741999626159668E-8</v>
      </c>
    </row>
    <row r="4930" spans="1:11" x14ac:dyDescent="0.2">
      <c r="B4930" s="1" t="s">
        <v>2</v>
      </c>
      <c r="C4930" s="1">
        <v>173256189.94</v>
      </c>
      <c r="D4930" s="1">
        <v>173256189.94</v>
      </c>
      <c r="E4930" s="1">
        <f>C4930-D4930</f>
        <v>0</v>
      </c>
    </row>
    <row r="4931" spans="1:11" x14ac:dyDescent="0.2">
      <c r="B4931" s="1" t="s">
        <v>3</v>
      </c>
      <c r="C4931" s="1">
        <v>3768850.83</v>
      </c>
      <c r="D4931" s="1">
        <v>3768850.83</v>
      </c>
      <c r="E4931" s="1">
        <f>C4931-D4931</f>
        <v>0</v>
      </c>
      <c r="G4931" s="21"/>
    </row>
    <row r="4933" spans="1:11" x14ac:dyDescent="0.2">
      <c r="B4933" s="1" t="s">
        <v>152</v>
      </c>
      <c r="C4933" s="1">
        <f>C4928</f>
        <v>801805727.19000006</v>
      </c>
    </row>
    <row r="4934" spans="1:11" x14ac:dyDescent="0.2">
      <c r="B4934" s="1" t="s">
        <v>153</v>
      </c>
      <c r="C4934" s="1">
        <v>6579257826.6400003</v>
      </c>
      <c r="E4934" s="1">
        <f>C4928</f>
        <v>801805727.19000006</v>
      </c>
      <c r="F4934" s="1" t="s">
        <v>0</v>
      </c>
    </row>
    <row r="4935" spans="1:11" x14ac:dyDescent="0.2">
      <c r="B4935" s="1" t="s">
        <v>198</v>
      </c>
      <c r="C4935" s="90">
        <v>36758924.590000004</v>
      </c>
    </row>
    <row r="4936" spans="1:11" x14ac:dyDescent="0.2">
      <c r="B4936" s="1" t="s">
        <v>154</v>
      </c>
      <c r="C4936" s="1">
        <f>SUM(C4933:C4935)</f>
        <v>7417822478.4200001</v>
      </c>
      <c r="E4936" s="1">
        <v>-6.6</v>
      </c>
      <c r="F4936" s="1" t="s">
        <v>170</v>
      </c>
    </row>
    <row r="4937" spans="1:11" x14ac:dyDescent="0.2">
      <c r="B4937" s="1" t="s">
        <v>155</v>
      </c>
      <c r="C4937" s="94">
        <v>7417822478.4200001</v>
      </c>
      <c r="E4937" s="1">
        <v>-111204.6</v>
      </c>
      <c r="F4937" s="1" t="s">
        <v>133</v>
      </c>
    </row>
    <row r="4938" spans="1:11" x14ac:dyDescent="0.2">
      <c r="C4938" s="1">
        <f>C4936-C4937</f>
        <v>0</v>
      </c>
      <c r="D4938" s="1" t="s">
        <v>194</v>
      </c>
      <c r="E4938" s="1">
        <f>-(11223577.29+8599085.03)</f>
        <v>-19822662.32</v>
      </c>
      <c r="F4938" s="1" t="s">
        <v>196</v>
      </c>
    </row>
    <row r="4939" spans="1:11" x14ac:dyDescent="0.2">
      <c r="C4939" s="87">
        <f>+C4938-E4943</f>
        <v>0</v>
      </c>
      <c r="E4939" s="1">
        <v>0</v>
      </c>
      <c r="F4939" s="1" t="s">
        <v>192</v>
      </c>
    </row>
    <row r="4940" spans="1:11" x14ac:dyDescent="0.2">
      <c r="E4940" s="1">
        <f>SUM(E4934:E4939)</f>
        <v>781871853.66999996</v>
      </c>
      <c r="G4940" s="1">
        <v>0</v>
      </c>
    </row>
    <row r="4941" spans="1:11" x14ac:dyDescent="0.2">
      <c r="E4941" s="66">
        <v>781871853.66999996</v>
      </c>
      <c r="F4941" s="1" t="s">
        <v>161</v>
      </c>
    </row>
    <row r="4942" spans="1:11" x14ac:dyDescent="0.2">
      <c r="B4942" s="1" t="s">
        <v>200</v>
      </c>
      <c r="C4942" s="1">
        <v>6577153059.5200005</v>
      </c>
      <c r="E4942" s="1">
        <f>E4940-E4941</f>
        <v>0</v>
      </c>
      <c r="F4942" s="1" t="s">
        <v>6</v>
      </c>
    </row>
    <row r="4943" spans="1:11" x14ac:dyDescent="0.2">
      <c r="A4943"/>
      <c r="B4943" s="1" t="s">
        <v>6</v>
      </c>
      <c r="C4943" s="1">
        <f>+C4934-C4942</f>
        <v>2104767.1199998856</v>
      </c>
      <c r="E4943" s="1">
        <v>0</v>
      </c>
      <c r="F4943" s="1" t="s">
        <v>195</v>
      </c>
      <c r="G4943"/>
      <c r="I4943"/>
      <c r="J4943"/>
      <c r="K4943"/>
    </row>
    <row r="4944" spans="1:11" x14ac:dyDescent="0.2">
      <c r="A4944"/>
      <c r="B4944" s="1" t="s">
        <v>201</v>
      </c>
      <c r="C4944" s="1">
        <v>2104767.12</v>
      </c>
      <c r="E4944" s="87">
        <f>+E4942-E4943</f>
        <v>0</v>
      </c>
      <c r="F4944" s="1" t="s">
        <v>6</v>
      </c>
      <c r="G4944"/>
      <c r="I4944"/>
      <c r="J4944"/>
      <c r="K4944"/>
    </row>
    <row r="4945" spans="1:11" x14ac:dyDescent="0.2">
      <c r="A4945"/>
      <c r="B4945" s="1" t="s">
        <v>6</v>
      </c>
      <c r="C4945" s="87">
        <f>+C4943-C4944</f>
        <v>-1.1455267667770386E-7</v>
      </c>
      <c r="G4945"/>
      <c r="I4945"/>
      <c r="J4945"/>
      <c r="K4945"/>
    </row>
    <row r="4947" spans="1:11" s="20" customFormat="1" x14ac:dyDescent="0.2">
      <c r="A4947" s="21"/>
      <c r="B4947" s="63">
        <v>41907</v>
      </c>
      <c r="C4947" s="21" t="s">
        <v>4</v>
      </c>
      <c r="D4947" s="21" t="s">
        <v>5</v>
      </c>
      <c r="E4947" s="21" t="s">
        <v>6</v>
      </c>
      <c r="F4947" s="21"/>
      <c r="G4947" s="21"/>
      <c r="H4947" s="103"/>
      <c r="I4947" s="64"/>
      <c r="J4947" s="21"/>
      <c r="K4947" s="21"/>
    </row>
    <row r="4948" spans="1:11" x14ac:dyDescent="0.2">
      <c r="B4948" s="1" t="s">
        <v>0</v>
      </c>
      <c r="C4948" s="89">
        <v>850784535.95000005</v>
      </c>
      <c r="D4948" s="89">
        <v>850784535.95000005</v>
      </c>
      <c r="E4948" s="1">
        <f>C4948-D4948</f>
        <v>0</v>
      </c>
    </row>
    <row r="4949" spans="1:11" x14ac:dyDescent="0.2">
      <c r="B4949" s="1" t="s">
        <v>1</v>
      </c>
      <c r="C4949" s="1">
        <v>536397544.42000002</v>
      </c>
      <c r="D4949" s="1">
        <v>544984674.95000005</v>
      </c>
      <c r="E4949" s="1">
        <f>C4949-D4949</f>
        <v>-8587130.530000031</v>
      </c>
      <c r="F4949" s="21">
        <v>8587130.5300000291</v>
      </c>
      <c r="G4949" s="1">
        <f>+F4949+E4949</f>
        <v>0</v>
      </c>
    </row>
    <row r="4950" spans="1:11" x14ac:dyDescent="0.2">
      <c r="B4950" s="1" t="s">
        <v>2</v>
      </c>
      <c r="C4950" s="1">
        <v>219097004.68000001</v>
      </c>
      <c r="D4950" s="1">
        <v>219097004.68000001</v>
      </c>
      <c r="E4950" s="1">
        <f>C4950-D4950</f>
        <v>0</v>
      </c>
    </row>
    <row r="4951" spans="1:11" x14ac:dyDescent="0.2">
      <c r="B4951" s="1" t="s">
        <v>3</v>
      </c>
      <c r="C4951" s="1">
        <v>6168095.2000000002</v>
      </c>
      <c r="D4951" s="1">
        <v>6168095.2000000002</v>
      </c>
      <c r="E4951" s="1">
        <f>C4951-D4951</f>
        <v>0</v>
      </c>
      <c r="G4951" s="21"/>
    </row>
    <row r="4953" spans="1:11" x14ac:dyDescent="0.2">
      <c r="B4953" s="1" t="s">
        <v>152</v>
      </c>
      <c r="C4953" s="1">
        <f>C4948</f>
        <v>850784535.95000005</v>
      </c>
    </row>
    <row r="4954" spans="1:11" x14ac:dyDescent="0.2">
      <c r="B4954" s="1" t="s">
        <v>153</v>
      </c>
      <c r="C4954" s="1">
        <v>6579257826.6400003</v>
      </c>
      <c r="E4954" s="1">
        <f>C4948</f>
        <v>850784535.95000005</v>
      </c>
      <c r="F4954" s="1" t="s">
        <v>0</v>
      </c>
    </row>
    <row r="4955" spans="1:11" x14ac:dyDescent="0.2">
      <c r="B4955" s="1" t="s">
        <v>198</v>
      </c>
      <c r="C4955" s="90">
        <v>35004333.810000002</v>
      </c>
    </row>
    <row r="4956" spans="1:11" x14ac:dyDescent="0.2">
      <c r="B4956" s="1" t="s">
        <v>154</v>
      </c>
      <c r="C4956" s="1">
        <f>SUM(C4953:C4955)</f>
        <v>7465046696.4000006</v>
      </c>
      <c r="E4956" s="1">
        <v>-6.6</v>
      </c>
      <c r="F4956" s="1" t="s">
        <v>170</v>
      </c>
    </row>
    <row r="4957" spans="1:11" x14ac:dyDescent="0.2">
      <c r="B4957" s="1" t="s">
        <v>155</v>
      </c>
      <c r="C4957" s="94">
        <v>7465046696.3999996</v>
      </c>
      <c r="E4957" s="1">
        <v>-111204.6</v>
      </c>
      <c r="F4957" s="1" t="s">
        <v>133</v>
      </c>
    </row>
    <row r="4958" spans="1:11" x14ac:dyDescent="0.2">
      <c r="C4958" s="1">
        <f>C4956-C4957</f>
        <v>0</v>
      </c>
      <c r="D4958" s="1" t="s">
        <v>194</v>
      </c>
      <c r="E4958" s="1">
        <f>-(11223577.29+8599085.03)</f>
        <v>-19822662.32</v>
      </c>
      <c r="F4958" s="1" t="s">
        <v>196</v>
      </c>
    </row>
    <row r="4959" spans="1:11" x14ac:dyDescent="0.2">
      <c r="C4959" s="87">
        <f>+C4958-E4963</f>
        <v>0</v>
      </c>
      <c r="E4959" s="1">
        <v>-216125</v>
      </c>
      <c r="F4959" s="1" t="s">
        <v>192</v>
      </c>
    </row>
    <row r="4960" spans="1:11" x14ac:dyDescent="0.2">
      <c r="E4960" s="1">
        <f>SUM(E4954:E4959)</f>
        <v>830634537.42999995</v>
      </c>
      <c r="G4960" s="1">
        <v>0</v>
      </c>
    </row>
    <row r="4961" spans="1:11" x14ac:dyDescent="0.2">
      <c r="E4961" s="66">
        <v>830634537.42999995</v>
      </c>
      <c r="F4961" s="1" t="s">
        <v>161</v>
      </c>
    </row>
    <row r="4962" spans="1:11" x14ac:dyDescent="0.2">
      <c r="B4962" s="1" t="s">
        <v>200</v>
      </c>
      <c r="C4962" s="1">
        <v>6577153059.5200005</v>
      </c>
      <c r="E4962" s="1">
        <f>E4960-E4961</f>
        <v>0</v>
      </c>
      <c r="F4962" s="1" t="s">
        <v>6</v>
      </c>
    </row>
    <row r="4963" spans="1:11" x14ac:dyDescent="0.2">
      <c r="A4963"/>
      <c r="B4963" s="1" t="s">
        <v>6</v>
      </c>
      <c r="C4963" s="1">
        <f>+C4954-C4962</f>
        <v>2104767.1199998856</v>
      </c>
      <c r="E4963" s="1">
        <v>0</v>
      </c>
      <c r="F4963" s="1" t="s">
        <v>195</v>
      </c>
      <c r="G4963"/>
      <c r="I4963"/>
      <c r="J4963"/>
      <c r="K4963"/>
    </row>
    <row r="4964" spans="1:11" x14ac:dyDescent="0.2">
      <c r="A4964"/>
      <c r="B4964" s="1" t="s">
        <v>201</v>
      </c>
      <c r="C4964" s="1">
        <v>2104767.12</v>
      </c>
      <c r="E4964" s="87">
        <f>+E4962-E4963</f>
        <v>0</v>
      </c>
      <c r="F4964" s="1" t="s">
        <v>6</v>
      </c>
      <c r="G4964"/>
      <c r="I4964"/>
      <c r="J4964"/>
      <c r="K4964"/>
    </row>
    <row r="4965" spans="1:11" x14ac:dyDescent="0.2">
      <c r="A4965"/>
      <c r="B4965" s="1" t="s">
        <v>6</v>
      </c>
      <c r="C4965" s="87">
        <f>+C4963-C4964</f>
        <v>-1.1455267667770386E-7</v>
      </c>
      <c r="G4965"/>
      <c r="I4965"/>
      <c r="J4965"/>
      <c r="K4965"/>
    </row>
    <row r="4967" spans="1:11" s="20" customFormat="1" x14ac:dyDescent="0.2">
      <c r="A4967" s="21"/>
      <c r="B4967" s="63">
        <v>41912</v>
      </c>
      <c r="C4967" s="21" t="s">
        <v>4</v>
      </c>
      <c r="D4967" s="21" t="s">
        <v>5</v>
      </c>
      <c r="E4967" s="21" t="s">
        <v>6</v>
      </c>
      <c r="F4967" s="21"/>
      <c r="G4967" s="21"/>
      <c r="H4967" s="103"/>
      <c r="I4967" s="64"/>
      <c r="J4967" s="21"/>
      <c r="K4967" s="21"/>
    </row>
    <row r="4968" spans="1:11" x14ac:dyDescent="0.2">
      <c r="B4968" s="1" t="s">
        <v>0</v>
      </c>
      <c r="C4968" s="89">
        <v>980229476.25999999</v>
      </c>
      <c r="D4968" s="89">
        <v>980229476.25999999</v>
      </c>
      <c r="E4968" s="1">
        <f>C4968-D4968</f>
        <v>0</v>
      </c>
    </row>
    <row r="4969" spans="1:11" x14ac:dyDescent="0.2">
      <c r="B4969" s="1" t="s">
        <v>1</v>
      </c>
      <c r="C4969" s="1">
        <v>536606314.30000001</v>
      </c>
      <c r="D4969" s="1">
        <v>545193444.83000004</v>
      </c>
      <c r="E4969" s="1">
        <f>C4969-D4969</f>
        <v>-8587130.530000031</v>
      </c>
      <c r="F4969" s="21">
        <v>8587130.5300000291</v>
      </c>
      <c r="G4969" s="1">
        <f>+F4969+E4969</f>
        <v>0</v>
      </c>
    </row>
    <row r="4970" spans="1:11" x14ac:dyDescent="0.2">
      <c r="B4970" s="1" t="s">
        <v>2</v>
      </c>
      <c r="C4970" s="1">
        <v>272927893.76999998</v>
      </c>
      <c r="D4970" s="1">
        <v>272927893.76999998</v>
      </c>
      <c r="E4970" s="1">
        <f>C4970-D4970</f>
        <v>0</v>
      </c>
    </row>
    <row r="4971" spans="1:11" x14ac:dyDescent="0.2">
      <c r="B4971" s="1" t="s">
        <v>3</v>
      </c>
      <c r="C4971" s="1">
        <v>9447387.5199999996</v>
      </c>
      <c r="D4971" s="1">
        <v>9447387.5199999996</v>
      </c>
      <c r="E4971" s="1">
        <f>C4971-D4971</f>
        <v>0</v>
      </c>
      <c r="G4971" s="21"/>
    </row>
    <row r="4973" spans="1:11" x14ac:dyDescent="0.2">
      <c r="B4973" s="1" t="s">
        <v>152</v>
      </c>
      <c r="C4973" s="1">
        <f>C4968</f>
        <v>980229476.25999999</v>
      </c>
    </row>
    <row r="4974" spans="1:11" x14ac:dyDescent="0.2">
      <c r="B4974" s="1" t="s">
        <v>153</v>
      </c>
      <c r="C4974" s="1">
        <v>6503874599.75</v>
      </c>
      <c r="E4974" s="1">
        <f>C4968</f>
        <v>980229476.25999999</v>
      </c>
      <c r="F4974" s="1" t="s">
        <v>0</v>
      </c>
    </row>
    <row r="4975" spans="1:11" x14ac:dyDescent="0.2">
      <c r="B4975" s="1" t="s">
        <v>198</v>
      </c>
      <c r="C4975" s="90">
        <v>33764657.869999997</v>
      </c>
    </row>
    <row r="4976" spans="1:11" x14ac:dyDescent="0.2">
      <c r="B4976" s="1" t="s">
        <v>154</v>
      </c>
      <c r="C4976" s="1">
        <f>SUM(C4973:C4975)</f>
        <v>7517868733.8800001</v>
      </c>
      <c r="E4976" s="1">
        <v>-6.6</v>
      </c>
      <c r="F4976" s="1" t="s">
        <v>170</v>
      </c>
    </row>
    <row r="4977" spans="1:11" x14ac:dyDescent="0.2">
      <c r="B4977" s="1" t="s">
        <v>155</v>
      </c>
      <c r="C4977" s="94">
        <v>7517868733.8800001</v>
      </c>
      <c r="E4977" s="1">
        <v>-29783068.43</v>
      </c>
      <c r="F4977" s="1" t="s">
        <v>133</v>
      </c>
    </row>
    <row r="4978" spans="1:11" x14ac:dyDescent="0.2">
      <c r="C4978" s="1">
        <f>C4976-C4977</f>
        <v>0</v>
      </c>
      <c r="D4978" s="1" t="s">
        <v>194</v>
      </c>
      <c r="E4978" s="1">
        <f>-(11223577.29+8599085.03)</f>
        <v>-19822662.32</v>
      </c>
      <c r="F4978" s="1" t="s">
        <v>196</v>
      </c>
    </row>
    <row r="4979" spans="1:11" x14ac:dyDescent="0.2">
      <c r="C4979" s="87">
        <f>+C4978-E4983</f>
        <v>0</v>
      </c>
      <c r="E4979" s="1">
        <v>0</v>
      </c>
      <c r="F4979" s="1" t="s">
        <v>192</v>
      </c>
    </row>
    <row r="4980" spans="1:11" x14ac:dyDescent="0.2">
      <c r="E4980" s="1">
        <f>SUM(E4974:E4979)</f>
        <v>930623738.90999997</v>
      </c>
      <c r="G4980" s="1">
        <v>0</v>
      </c>
    </row>
    <row r="4981" spans="1:11" x14ac:dyDescent="0.2">
      <c r="E4981" s="66">
        <v>930623738.90999997</v>
      </c>
      <c r="F4981" s="1" t="s">
        <v>161</v>
      </c>
    </row>
    <row r="4982" spans="1:11" x14ac:dyDescent="0.2">
      <c r="B4982" s="1" t="s">
        <v>200</v>
      </c>
      <c r="C4982" s="1">
        <v>6501769832.6300001</v>
      </c>
      <c r="E4982" s="1">
        <f>E4980-E4981</f>
        <v>0</v>
      </c>
      <c r="F4982" s="1" t="s">
        <v>6</v>
      </c>
    </row>
    <row r="4983" spans="1:11" x14ac:dyDescent="0.2">
      <c r="A4983"/>
      <c r="B4983" s="1" t="s">
        <v>6</v>
      </c>
      <c r="C4983" s="1">
        <f>+C4974-C4982</f>
        <v>2104767.1199998856</v>
      </c>
      <c r="E4983" s="1">
        <v>0</v>
      </c>
      <c r="F4983" s="1" t="s">
        <v>195</v>
      </c>
      <c r="G4983"/>
      <c r="I4983"/>
      <c r="J4983"/>
      <c r="K4983"/>
    </row>
    <row r="4984" spans="1:11" x14ac:dyDescent="0.2">
      <c r="A4984"/>
      <c r="B4984" s="1" t="s">
        <v>201</v>
      </c>
      <c r="C4984" s="1">
        <v>2104767.12</v>
      </c>
      <c r="E4984" s="87">
        <f>+E4982-E4983</f>
        <v>0</v>
      </c>
      <c r="F4984" s="1" t="s">
        <v>6</v>
      </c>
      <c r="G4984"/>
      <c r="I4984"/>
      <c r="J4984"/>
      <c r="K4984"/>
    </row>
    <row r="4985" spans="1:11" x14ac:dyDescent="0.2">
      <c r="A4985"/>
      <c r="B4985" s="1" t="s">
        <v>6</v>
      </c>
      <c r="C4985" s="87">
        <f>+C4983-C4984</f>
        <v>-1.1455267667770386E-7</v>
      </c>
      <c r="G4985"/>
      <c r="I4985"/>
      <c r="J4985"/>
      <c r="K4985"/>
    </row>
    <row r="4988" spans="1:11" s="20" customFormat="1" x14ac:dyDescent="0.2">
      <c r="A4988" s="21"/>
      <c r="B4988" s="63">
        <v>41925</v>
      </c>
      <c r="C4988" s="21" t="s">
        <v>4</v>
      </c>
      <c r="D4988" s="21" t="s">
        <v>5</v>
      </c>
      <c r="E4988" s="21" t="s">
        <v>6</v>
      </c>
      <c r="F4988" s="21"/>
      <c r="G4988" s="21"/>
      <c r="H4988" s="103"/>
      <c r="I4988" s="64"/>
      <c r="J4988" s="21"/>
      <c r="K4988" s="21"/>
    </row>
    <row r="4989" spans="1:11" x14ac:dyDescent="0.2">
      <c r="B4989" s="1" t="s">
        <v>0</v>
      </c>
      <c r="C4989" s="89">
        <v>3416515642.4400001</v>
      </c>
      <c r="D4989" s="89">
        <v>3416515642.4400001</v>
      </c>
      <c r="E4989" s="1">
        <f>C4989-D4989</f>
        <v>0</v>
      </c>
    </row>
    <row r="4990" spans="1:11" x14ac:dyDescent="0.2">
      <c r="B4990" s="1" t="s">
        <v>1</v>
      </c>
      <c r="C4990" s="1">
        <v>551826686.42999995</v>
      </c>
      <c r="D4990" s="1">
        <v>560413816.96000004</v>
      </c>
      <c r="E4990" s="1">
        <f>C4990-D4990</f>
        <v>-8587130.5300000906</v>
      </c>
      <c r="F4990" s="21">
        <v>8587130.5300000291</v>
      </c>
      <c r="G4990" s="1">
        <f>+F4990+E4990</f>
        <v>-6.1467289924621582E-8</v>
      </c>
    </row>
    <row r="4991" spans="1:11" x14ac:dyDescent="0.2">
      <c r="B4991" s="1" t="s">
        <v>2</v>
      </c>
      <c r="C4991" s="1">
        <v>2771569461.21</v>
      </c>
      <c r="D4991" s="1">
        <v>2778635833.4099998</v>
      </c>
      <c r="E4991" s="1">
        <f>C4991-D4991</f>
        <v>-7066372.1999998093</v>
      </c>
    </row>
    <row r="4992" spans="1:11" x14ac:dyDescent="0.2">
      <c r="B4992" s="1" t="s">
        <v>3</v>
      </c>
      <c r="C4992" s="1">
        <v>651577.85</v>
      </c>
      <c r="D4992" s="1">
        <v>651577.85</v>
      </c>
      <c r="E4992" s="1">
        <f>C4992-D4992</f>
        <v>0</v>
      </c>
      <c r="G4992" s="21"/>
    </row>
    <row r="4994" spans="1:11" x14ac:dyDescent="0.2">
      <c r="B4994" s="1" t="s">
        <v>152</v>
      </c>
      <c r="C4994" s="1">
        <f>C4989</f>
        <v>3416515642.4400001</v>
      </c>
    </row>
    <row r="4995" spans="1:11" x14ac:dyDescent="0.2">
      <c r="B4995" s="1" t="s">
        <v>153</v>
      </c>
      <c r="C4995" s="1">
        <v>6611484541.9700003</v>
      </c>
      <c r="E4995" s="1">
        <f>C4989</f>
        <v>3416515642.4400001</v>
      </c>
      <c r="F4995" s="1" t="s">
        <v>0</v>
      </c>
    </row>
    <row r="4996" spans="1:11" x14ac:dyDescent="0.2">
      <c r="B4996" s="1" t="s">
        <v>198</v>
      </c>
      <c r="C4996" s="90">
        <v>33749657.869999997</v>
      </c>
    </row>
    <row r="4997" spans="1:11" x14ac:dyDescent="0.2">
      <c r="B4997" s="1" t="s">
        <v>154</v>
      </c>
      <c r="C4997" s="1">
        <f>SUM(C4994:C4996)</f>
        <v>10061749842.280001</v>
      </c>
      <c r="E4997" s="1">
        <v>-6.6</v>
      </c>
      <c r="F4997" s="1" t="s">
        <v>170</v>
      </c>
    </row>
    <row r="4998" spans="1:11" x14ac:dyDescent="0.2">
      <c r="B4998" s="1" t="s">
        <v>155</v>
      </c>
      <c r="C4998" s="94">
        <v>7517868733.8800001</v>
      </c>
      <c r="E4998" s="1">
        <v>-29783068.43</v>
      </c>
      <c r="F4998" s="1" t="s">
        <v>133</v>
      </c>
    </row>
    <row r="4999" spans="1:11" x14ac:dyDescent="0.2">
      <c r="C4999" s="1">
        <f>C4997-C4998</f>
        <v>2543881108.4000006</v>
      </c>
      <c r="D4999" s="1" t="s">
        <v>194</v>
      </c>
      <c r="E4999" s="1">
        <f>-(11223577.29+8599085.03)</f>
        <v>-19822662.32</v>
      </c>
      <c r="F4999" s="1" t="s">
        <v>196</v>
      </c>
    </row>
    <row r="5000" spans="1:11" x14ac:dyDescent="0.2">
      <c r="C5000" s="87">
        <f>+C4999-E5004</f>
        <v>2543881108.4000006</v>
      </c>
      <c r="E5000" s="1">
        <v>0</v>
      </c>
      <c r="F5000" s="1" t="s">
        <v>192</v>
      </c>
    </row>
    <row r="5001" spans="1:11" x14ac:dyDescent="0.2">
      <c r="E5001" s="1">
        <f>SUM(E4995:E5000)</f>
        <v>3366909905.0900002</v>
      </c>
      <c r="G5001" s="1">
        <v>0</v>
      </c>
    </row>
    <row r="5002" spans="1:11" x14ac:dyDescent="0.2">
      <c r="E5002" s="66">
        <v>3366909905.0900002</v>
      </c>
      <c r="F5002" s="1" t="s">
        <v>161</v>
      </c>
    </row>
    <row r="5003" spans="1:11" x14ac:dyDescent="0.2">
      <c r="B5003" s="1" t="s">
        <v>200</v>
      </c>
      <c r="C5003" s="1">
        <v>6610033530.46</v>
      </c>
      <c r="E5003" s="1">
        <f>E5001-E5002</f>
        <v>0</v>
      </c>
      <c r="F5003" s="1" t="s">
        <v>6</v>
      </c>
    </row>
    <row r="5004" spans="1:11" x14ac:dyDescent="0.2">
      <c r="A5004"/>
      <c r="B5004" s="1" t="s">
        <v>6</v>
      </c>
      <c r="C5004" s="1">
        <f>+C4995-C5003</f>
        <v>1451011.5100002289</v>
      </c>
      <c r="E5004" s="1">
        <v>0</v>
      </c>
      <c r="F5004" s="1" t="s">
        <v>195</v>
      </c>
      <c r="G5004"/>
      <c r="I5004"/>
      <c r="J5004"/>
      <c r="K5004"/>
    </row>
    <row r="5005" spans="1:11" x14ac:dyDescent="0.2">
      <c r="A5005"/>
      <c r="B5005" s="1" t="s">
        <v>201</v>
      </c>
      <c r="C5005" s="1">
        <v>1451011.51</v>
      </c>
      <c r="E5005" s="87">
        <f>+E5003-E5004</f>
        <v>0</v>
      </c>
      <c r="F5005" s="1" t="s">
        <v>6</v>
      </c>
      <c r="G5005"/>
      <c r="I5005"/>
      <c r="J5005"/>
      <c r="K5005"/>
    </row>
    <row r="5006" spans="1:11" x14ac:dyDescent="0.2">
      <c r="A5006"/>
      <c r="B5006" s="1" t="s">
        <v>6</v>
      </c>
      <c r="C5006" s="87">
        <f>+C5004-C5005</f>
        <v>2.2887252271175385E-7</v>
      </c>
      <c r="G5006"/>
      <c r="I5006"/>
      <c r="J5006"/>
      <c r="K5006"/>
    </row>
    <row r="5009" spans="1:11" s="20" customFormat="1" x14ac:dyDescent="0.2">
      <c r="A5009" s="21"/>
      <c r="B5009" s="63">
        <v>41943</v>
      </c>
      <c r="C5009" s="21" t="s">
        <v>4</v>
      </c>
      <c r="D5009" s="21" t="s">
        <v>5</v>
      </c>
      <c r="E5009" s="21" t="s">
        <v>6</v>
      </c>
      <c r="F5009" s="21"/>
      <c r="G5009" s="21"/>
      <c r="H5009" s="103"/>
      <c r="I5009" s="64"/>
      <c r="J5009" s="21"/>
      <c r="K5009" s="21"/>
    </row>
    <row r="5010" spans="1:11" x14ac:dyDescent="0.2">
      <c r="B5010" s="1" t="s">
        <v>0</v>
      </c>
      <c r="C5010" s="89">
        <v>987340584.61000001</v>
      </c>
      <c r="D5010" s="89">
        <v>987340584.60999942</v>
      </c>
      <c r="E5010" s="1">
        <f>C5010-D5010</f>
        <v>0</v>
      </c>
    </row>
    <row r="5011" spans="1:11" x14ac:dyDescent="0.2">
      <c r="B5011" s="1" t="s">
        <v>1</v>
      </c>
      <c r="C5011" s="1">
        <v>547028543.96000004</v>
      </c>
      <c r="D5011" s="1">
        <v>555615674.49000001</v>
      </c>
      <c r="E5011" s="1">
        <f>C5011-D5011</f>
        <v>-8587130.5299999714</v>
      </c>
      <c r="F5011" s="21">
        <v>8587130.5300000291</v>
      </c>
      <c r="G5011" s="1">
        <f>+F5011+E5011</f>
        <v>5.7741999626159668E-8</v>
      </c>
    </row>
    <row r="5012" spans="1:11" x14ac:dyDescent="0.2">
      <c r="B5012" s="1" t="s">
        <v>2</v>
      </c>
      <c r="C5012" s="1">
        <v>218379144.11000001</v>
      </c>
      <c r="D5012" s="1">
        <v>218379144.11000001</v>
      </c>
      <c r="E5012" s="1">
        <f>C5012-D5012</f>
        <v>0</v>
      </c>
    </row>
    <row r="5013" spans="1:11" x14ac:dyDescent="0.2">
      <c r="B5013" s="1" t="s">
        <v>3</v>
      </c>
      <c r="C5013" s="1">
        <v>11877545.34</v>
      </c>
      <c r="D5013" s="1">
        <v>11877545.34</v>
      </c>
      <c r="E5013" s="1">
        <f>C5013-D5013</f>
        <v>0</v>
      </c>
      <c r="G5013" s="21"/>
    </row>
    <row r="5015" spans="1:11" x14ac:dyDescent="0.2">
      <c r="B5015" s="1" t="s">
        <v>152</v>
      </c>
      <c r="C5015" s="1">
        <f>C5010</f>
        <v>987340584.61000001</v>
      </c>
    </row>
    <row r="5016" spans="1:11" x14ac:dyDescent="0.2">
      <c r="B5016" s="1" t="s">
        <v>153</v>
      </c>
      <c r="C5016" s="1">
        <v>6572996682.1400003</v>
      </c>
      <c r="E5016" s="1">
        <f>C5010</f>
        <v>987340584.61000001</v>
      </c>
      <c r="F5016" s="1" t="s">
        <v>0</v>
      </c>
    </row>
    <row r="5017" spans="1:11" x14ac:dyDescent="0.2">
      <c r="B5017" s="1" t="s">
        <v>198</v>
      </c>
      <c r="C5017" s="90">
        <v>35851557.149999999</v>
      </c>
    </row>
    <row r="5018" spans="1:11" x14ac:dyDescent="0.2">
      <c r="B5018" s="1" t="s">
        <v>154</v>
      </c>
      <c r="C5018" s="1">
        <f>SUM(C5015:C5017)</f>
        <v>7596188823.8999996</v>
      </c>
      <c r="E5018" s="1">
        <v>-6.6</v>
      </c>
      <c r="F5018" s="1" t="s">
        <v>170</v>
      </c>
    </row>
    <row r="5019" spans="1:11" x14ac:dyDescent="0.2">
      <c r="B5019" s="1" t="s">
        <v>155</v>
      </c>
      <c r="C5019" s="94">
        <v>7596188823.8999996</v>
      </c>
      <c r="E5019" s="1">
        <v>-8187820.7800000003</v>
      </c>
      <c r="F5019" s="1" t="s">
        <v>133</v>
      </c>
    </row>
    <row r="5020" spans="1:11" x14ac:dyDescent="0.2">
      <c r="C5020" s="1">
        <f>C5018-C5019</f>
        <v>0</v>
      </c>
      <c r="D5020" s="1" t="s">
        <v>194</v>
      </c>
      <c r="E5020" s="1">
        <f>-(11223577.29+8599085.03)</f>
        <v>-19822662.32</v>
      </c>
      <c r="F5020" s="1" t="s">
        <v>196</v>
      </c>
    </row>
    <row r="5021" spans="1:11" x14ac:dyDescent="0.2">
      <c r="C5021" s="87">
        <f>+C5020-E5025</f>
        <v>0</v>
      </c>
      <c r="E5021" s="1">
        <v>0</v>
      </c>
      <c r="F5021" s="1" t="s">
        <v>192</v>
      </c>
    </row>
    <row r="5022" spans="1:11" x14ac:dyDescent="0.2">
      <c r="E5022" s="1">
        <f>SUM(E5016:E5021)</f>
        <v>959330094.90999997</v>
      </c>
      <c r="G5022" s="1">
        <v>0</v>
      </c>
    </row>
    <row r="5023" spans="1:11" x14ac:dyDescent="0.2">
      <c r="E5023" s="66">
        <v>959330094.90999997</v>
      </c>
      <c r="F5023" s="1" t="s">
        <v>161</v>
      </c>
    </row>
    <row r="5024" spans="1:11" x14ac:dyDescent="0.2">
      <c r="B5024" s="1" t="s">
        <v>200</v>
      </c>
      <c r="C5024" s="1">
        <v>6571545670.6300001</v>
      </c>
      <c r="E5024" s="87">
        <f>E5022-E5023</f>
        <v>0</v>
      </c>
      <c r="F5024" s="1" t="s">
        <v>6</v>
      </c>
    </row>
    <row r="5025" spans="1:11" x14ac:dyDescent="0.2">
      <c r="A5025"/>
      <c r="B5025" s="1" t="s">
        <v>6</v>
      </c>
      <c r="C5025" s="1">
        <f>+C5016-C5024</f>
        <v>1451011.5100002289</v>
      </c>
      <c r="E5025" s="1">
        <v>0</v>
      </c>
      <c r="F5025" s="1" t="s">
        <v>195</v>
      </c>
      <c r="G5025"/>
      <c r="I5025"/>
      <c r="J5025"/>
      <c r="K5025"/>
    </row>
    <row r="5026" spans="1:11" x14ac:dyDescent="0.2">
      <c r="A5026"/>
      <c r="B5026" s="1" t="s">
        <v>201</v>
      </c>
      <c r="C5026" s="1">
        <v>1451011.51</v>
      </c>
      <c r="E5026" s="87">
        <f>+E5024-E5025</f>
        <v>0</v>
      </c>
      <c r="F5026" s="1" t="s">
        <v>6</v>
      </c>
      <c r="G5026"/>
      <c r="I5026"/>
      <c r="J5026"/>
      <c r="K5026"/>
    </row>
    <row r="5027" spans="1:11" x14ac:dyDescent="0.2">
      <c r="A5027"/>
      <c r="B5027" s="1" t="s">
        <v>6</v>
      </c>
      <c r="C5027" s="95">
        <f>+C5025-C5026</f>
        <v>2.2887252271175385E-7</v>
      </c>
      <c r="G5027"/>
      <c r="I5027"/>
      <c r="J5027"/>
      <c r="K5027"/>
    </row>
    <row r="5028" spans="1:11" x14ac:dyDescent="0.2">
      <c r="E5028" s="1">
        <f>+E5024/2</f>
        <v>0</v>
      </c>
    </row>
    <row r="5029" spans="1:11" x14ac:dyDescent="0.2">
      <c r="E5029" s="1">
        <f>+E5024*2</f>
        <v>0</v>
      </c>
    </row>
    <row r="5030" spans="1:11" s="20" customFormat="1" x14ac:dyDescent="0.2">
      <c r="A5030" s="21"/>
      <c r="B5030" s="63">
        <v>41960</v>
      </c>
      <c r="C5030" s="21" t="s">
        <v>4</v>
      </c>
      <c r="D5030" s="21" t="s">
        <v>5</v>
      </c>
      <c r="E5030" s="21" t="s">
        <v>6</v>
      </c>
      <c r="F5030" s="21"/>
      <c r="G5030" s="21"/>
      <c r="H5030" s="103"/>
      <c r="I5030" s="64"/>
      <c r="J5030" s="21"/>
      <c r="K5030" s="21"/>
    </row>
    <row r="5031" spans="1:11" x14ac:dyDescent="0.2">
      <c r="B5031" s="1" t="s">
        <v>0</v>
      </c>
      <c r="C5031" s="89">
        <v>864766263.32000005</v>
      </c>
      <c r="D5031" s="89">
        <v>864766263.31999993</v>
      </c>
      <c r="E5031" s="1">
        <f>C5031-D5031</f>
        <v>0</v>
      </c>
    </row>
    <row r="5032" spans="1:11" x14ac:dyDescent="0.2">
      <c r="B5032" s="1" t="s">
        <v>1</v>
      </c>
      <c r="C5032" s="1">
        <v>565716881.45000005</v>
      </c>
      <c r="D5032" s="1">
        <v>574304011.98000002</v>
      </c>
      <c r="E5032" s="1">
        <f>C5032-D5032</f>
        <v>-8587130.5299999714</v>
      </c>
      <c r="F5032" s="21">
        <v>8587130.5300000291</v>
      </c>
      <c r="G5032" s="1">
        <f>+F5032+E5032</f>
        <v>5.7741999626159668E-8</v>
      </c>
    </row>
    <row r="5033" spans="1:11" x14ac:dyDescent="0.2">
      <c r="B5033" s="1" t="s">
        <v>2</v>
      </c>
      <c r="C5033" s="1">
        <v>208949425.65000001</v>
      </c>
      <c r="D5033" s="1">
        <v>208949425.64999998</v>
      </c>
      <c r="E5033" s="1">
        <f>C5033-D5033</f>
        <v>0</v>
      </c>
    </row>
    <row r="5034" spans="1:11" x14ac:dyDescent="0.2">
      <c r="B5034" s="1" t="s">
        <v>3</v>
      </c>
      <c r="C5034" s="1">
        <v>3598317.76</v>
      </c>
      <c r="D5034" s="1">
        <v>3598317.76</v>
      </c>
      <c r="E5034" s="1">
        <f>C5034-D5034</f>
        <v>0</v>
      </c>
      <c r="G5034" s="21"/>
    </row>
    <row r="5036" spans="1:11" x14ac:dyDescent="0.2">
      <c r="B5036" s="1" t="s">
        <v>152</v>
      </c>
      <c r="C5036" s="1">
        <f>C5031</f>
        <v>864766263.32000005</v>
      </c>
    </row>
    <row r="5037" spans="1:11" x14ac:dyDescent="0.2">
      <c r="B5037" s="1" t="s">
        <v>153</v>
      </c>
      <c r="C5037" s="1">
        <v>6580456682.3800001</v>
      </c>
      <c r="E5037" s="1">
        <f>C5031</f>
        <v>864766263.32000005</v>
      </c>
      <c r="F5037" s="1" t="s">
        <v>0</v>
      </c>
    </row>
    <row r="5038" spans="1:11" x14ac:dyDescent="0.2">
      <c r="B5038" s="1" t="s">
        <v>198</v>
      </c>
      <c r="C5038" s="90">
        <v>38206977.149999999</v>
      </c>
    </row>
    <row r="5039" spans="1:11" x14ac:dyDescent="0.2">
      <c r="B5039" s="1" t="s">
        <v>154</v>
      </c>
      <c r="C5039" s="1">
        <f>SUM(C5036:C5038)</f>
        <v>7483429922.8499994</v>
      </c>
      <c r="E5039" s="1">
        <v>-6.6</v>
      </c>
      <c r="F5039" s="1" t="s">
        <v>170</v>
      </c>
    </row>
    <row r="5040" spans="1:11" x14ac:dyDescent="0.2">
      <c r="B5040" s="1" t="s">
        <v>155</v>
      </c>
      <c r="C5040" s="94">
        <v>7483429922.8500004</v>
      </c>
      <c r="E5040" s="1">
        <v>-27508083.390000001</v>
      </c>
      <c r="F5040" s="1" t="s">
        <v>133</v>
      </c>
    </row>
    <row r="5041" spans="1:11" x14ac:dyDescent="0.2">
      <c r="C5041" s="1">
        <f>C5039-C5040</f>
        <v>0</v>
      </c>
      <c r="D5041" s="1" t="s">
        <v>194</v>
      </c>
      <c r="E5041" s="1">
        <f>-(11223577.29+8599085.03)</f>
        <v>-19822662.32</v>
      </c>
      <c r="F5041" s="1" t="s">
        <v>196</v>
      </c>
    </row>
    <row r="5042" spans="1:11" x14ac:dyDescent="0.2">
      <c r="C5042" s="87">
        <f>+C5041-E5046</f>
        <v>0</v>
      </c>
      <c r="E5042" s="1">
        <v>0</v>
      </c>
      <c r="F5042" s="1" t="s">
        <v>192</v>
      </c>
    </row>
    <row r="5043" spans="1:11" x14ac:dyDescent="0.2">
      <c r="E5043" s="1">
        <f>SUM(E5037:E5042)</f>
        <v>817435511.00999999</v>
      </c>
      <c r="G5043" s="1">
        <v>0</v>
      </c>
    </row>
    <row r="5044" spans="1:11" x14ac:dyDescent="0.2">
      <c r="E5044" s="66">
        <v>817435511.00999999</v>
      </c>
      <c r="F5044" s="1" t="s">
        <v>161</v>
      </c>
    </row>
    <row r="5045" spans="1:11" x14ac:dyDescent="0.2">
      <c r="B5045" s="1" t="s">
        <v>200</v>
      </c>
      <c r="C5045" s="1">
        <v>6579005670.8699989</v>
      </c>
      <c r="E5045" s="87">
        <f>E5043-E5044</f>
        <v>0</v>
      </c>
      <c r="F5045" s="1" t="s">
        <v>6</v>
      </c>
    </row>
    <row r="5046" spans="1:11" x14ac:dyDescent="0.2">
      <c r="A5046"/>
      <c r="B5046" s="1" t="s">
        <v>6</v>
      </c>
      <c r="C5046" s="1">
        <f>+C5037-C5045</f>
        <v>1451011.5100011826</v>
      </c>
      <c r="E5046" s="1">
        <v>0</v>
      </c>
      <c r="F5046" s="1" t="s">
        <v>195</v>
      </c>
      <c r="G5046"/>
      <c r="I5046"/>
      <c r="J5046"/>
      <c r="K5046"/>
    </row>
    <row r="5047" spans="1:11" x14ac:dyDescent="0.2">
      <c r="A5047"/>
      <c r="B5047" s="1" t="s">
        <v>201</v>
      </c>
      <c r="C5047" s="1">
        <v>1451011.51</v>
      </c>
      <c r="E5047" s="87">
        <f>+E5045-E5046</f>
        <v>0</v>
      </c>
      <c r="F5047" s="1" t="s">
        <v>6</v>
      </c>
      <c r="G5047"/>
      <c r="I5047"/>
      <c r="J5047"/>
      <c r="K5047"/>
    </row>
    <row r="5048" spans="1:11" x14ac:dyDescent="0.2">
      <c r="A5048"/>
      <c r="B5048" s="1" t="s">
        <v>6</v>
      </c>
      <c r="C5048" s="95">
        <f>+C5046-C5047</f>
        <v>1.1825468391180038E-6</v>
      </c>
      <c r="G5048"/>
      <c r="I5048"/>
      <c r="J5048"/>
      <c r="K5048"/>
    </row>
    <row r="5051" spans="1:11" s="20" customFormat="1" x14ac:dyDescent="0.2">
      <c r="A5051" s="21"/>
      <c r="B5051" s="63">
        <v>41967</v>
      </c>
      <c r="C5051" s="21" t="s">
        <v>4</v>
      </c>
      <c r="D5051" s="21" t="s">
        <v>5</v>
      </c>
      <c r="E5051" s="21" t="s">
        <v>6</v>
      </c>
      <c r="F5051" s="21"/>
      <c r="G5051" s="21"/>
      <c r="H5051" s="103"/>
      <c r="I5051" s="64"/>
      <c r="J5051" s="21"/>
      <c r="K5051" s="21"/>
    </row>
    <row r="5052" spans="1:11" x14ac:dyDescent="0.2">
      <c r="B5052" s="1" t="s">
        <v>0</v>
      </c>
      <c r="C5052" s="89">
        <v>836350269.26999998</v>
      </c>
      <c r="D5052" s="89">
        <v>836350269.26999986</v>
      </c>
      <c r="E5052" s="1">
        <f>C5052-D5052</f>
        <v>0</v>
      </c>
    </row>
    <row r="5053" spans="1:11" x14ac:dyDescent="0.2">
      <c r="B5053" s="1" t="s">
        <v>1</v>
      </c>
      <c r="C5053" s="1">
        <v>558392027.25</v>
      </c>
      <c r="D5053" s="1">
        <v>566979157.78000009</v>
      </c>
      <c r="E5053" s="1">
        <f>C5053-D5053</f>
        <v>-8587130.5300000906</v>
      </c>
      <c r="F5053" s="21">
        <v>8587130.5300000291</v>
      </c>
      <c r="G5053" s="1">
        <f>+F5053+E5053</f>
        <v>-6.1467289924621582E-8</v>
      </c>
    </row>
    <row r="5054" spans="1:11" x14ac:dyDescent="0.2">
      <c r="B5054" s="1" t="s">
        <v>2</v>
      </c>
      <c r="C5054" s="1">
        <v>185284598.11000001</v>
      </c>
      <c r="D5054" s="1">
        <v>185284598.11000001</v>
      </c>
      <c r="E5054" s="1">
        <f>C5054-D5054</f>
        <v>0</v>
      </c>
    </row>
    <row r="5055" spans="1:11" x14ac:dyDescent="0.2">
      <c r="B5055" s="1" t="s">
        <v>3</v>
      </c>
      <c r="C5055" s="1">
        <v>5786535.6699999999</v>
      </c>
      <c r="D5055" s="1">
        <v>5786535.669999999</v>
      </c>
      <c r="E5055" s="1">
        <f>C5055-D5055</f>
        <v>0</v>
      </c>
      <c r="G5055" s="21"/>
    </row>
    <row r="5057" spans="1:11" x14ac:dyDescent="0.2">
      <c r="B5057" s="1" t="s">
        <v>152</v>
      </c>
      <c r="C5057" s="1">
        <f>C5052</f>
        <v>836350269.26999998</v>
      </c>
    </row>
    <row r="5058" spans="1:11" x14ac:dyDescent="0.2">
      <c r="B5058" s="1" t="s">
        <v>153</v>
      </c>
      <c r="C5058" s="1">
        <v>6607964682.3800001</v>
      </c>
      <c r="E5058" s="1">
        <f>C5052</f>
        <v>836350269.26999998</v>
      </c>
      <c r="F5058" s="1" t="s">
        <v>0</v>
      </c>
    </row>
    <row r="5059" spans="1:11" x14ac:dyDescent="0.2">
      <c r="B5059" s="1" t="s">
        <v>198</v>
      </c>
      <c r="C5059" s="90">
        <v>37852629.780000001</v>
      </c>
    </row>
    <row r="5060" spans="1:11" x14ac:dyDescent="0.2">
      <c r="B5060" s="1" t="s">
        <v>154</v>
      </c>
      <c r="C5060" s="1">
        <f>SUM(C5057:C5059)</f>
        <v>7482167581.4299994</v>
      </c>
      <c r="E5060" s="1">
        <v>-6.6</v>
      </c>
      <c r="F5060" s="1" t="s">
        <v>170</v>
      </c>
    </row>
    <row r="5061" spans="1:11" x14ac:dyDescent="0.2">
      <c r="B5061" s="1" t="s">
        <v>155</v>
      </c>
      <c r="C5061" s="94">
        <v>7482167581.4300003</v>
      </c>
      <c r="E5061" s="1">
        <v>-83.39</v>
      </c>
      <c r="F5061" s="1" t="s">
        <v>133</v>
      </c>
    </row>
    <row r="5062" spans="1:11" x14ac:dyDescent="0.2">
      <c r="C5062" s="1">
        <f>C5060-C5061</f>
        <v>0</v>
      </c>
      <c r="D5062" s="1" t="s">
        <v>194</v>
      </c>
      <c r="E5062" s="1">
        <f>-(11223577.29+8599085.03)</f>
        <v>-19822662.32</v>
      </c>
      <c r="F5062" s="1" t="s">
        <v>196</v>
      </c>
    </row>
    <row r="5063" spans="1:11" x14ac:dyDescent="0.2">
      <c r="C5063" s="87">
        <f>+C5062-E5067</f>
        <v>0</v>
      </c>
      <c r="E5063" s="1">
        <v>-216225</v>
      </c>
      <c r="F5063" s="1" t="s">
        <v>192</v>
      </c>
    </row>
    <row r="5064" spans="1:11" x14ac:dyDescent="0.2">
      <c r="E5064" s="1">
        <f>SUM(E5058:E5063)</f>
        <v>816311291.95999992</v>
      </c>
      <c r="G5064" s="1">
        <v>0</v>
      </c>
    </row>
    <row r="5065" spans="1:11" x14ac:dyDescent="0.2">
      <c r="E5065" s="66">
        <v>816311291.96000004</v>
      </c>
      <c r="F5065" s="1" t="s">
        <v>161</v>
      </c>
    </row>
    <row r="5066" spans="1:11" x14ac:dyDescent="0.2">
      <c r="B5066" s="1" t="s">
        <v>200</v>
      </c>
      <c r="C5066" s="1">
        <v>6606513670.8699989</v>
      </c>
      <c r="E5066" s="87">
        <f>E5064-E5065</f>
        <v>0</v>
      </c>
      <c r="F5066" s="1" t="s">
        <v>6</v>
      </c>
    </row>
    <row r="5067" spans="1:11" x14ac:dyDescent="0.2">
      <c r="A5067"/>
      <c r="B5067" s="1" t="s">
        <v>6</v>
      </c>
      <c r="C5067" s="1">
        <f>+C5058-C5066</f>
        <v>1451011.5100011826</v>
      </c>
      <c r="E5067" s="1">
        <v>0</v>
      </c>
      <c r="F5067" s="1" t="s">
        <v>195</v>
      </c>
      <c r="G5067"/>
      <c r="I5067"/>
      <c r="J5067"/>
      <c r="K5067"/>
    </row>
    <row r="5068" spans="1:11" x14ac:dyDescent="0.2">
      <c r="A5068"/>
      <c r="B5068" s="1" t="s">
        <v>201</v>
      </c>
      <c r="C5068" s="1">
        <v>1451011.51</v>
      </c>
      <c r="E5068" s="87">
        <f>+E5066-E5067</f>
        <v>0</v>
      </c>
      <c r="F5068" s="1" t="s">
        <v>6</v>
      </c>
      <c r="G5068"/>
      <c r="I5068"/>
      <c r="J5068"/>
      <c r="K5068"/>
    </row>
    <row r="5069" spans="1:11" x14ac:dyDescent="0.2">
      <c r="A5069"/>
      <c r="B5069" s="1" t="s">
        <v>6</v>
      </c>
      <c r="C5069" s="95">
        <f>+C5067-C5068</f>
        <v>1.1825468391180038E-6</v>
      </c>
      <c r="G5069"/>
      <c r="I5069"/>
      <c r="J5069"/>
      <c r="K5069"/>
    </row>
    <row r="5072" spans="1:11" s="20" customFormat="1" x14ac:dyDescent="0.2">
      <c r="A5072" s="21"/>
      <c r="B5072" s="63">
        <v>41971</v>
      </c>
      <c r="C5072" s="21" t="s">
        <v>4</v>
      </c>
      <c r="D5072" s="21" t="s">
        <v>5</v>
      </c>
      <c r="E5072" s="21" t="s">
        <v>6</v>
      </c>
      <c r="F5072" s="21"/>
      <c r="G5072" s="21"/>
      <c r="H5072" s="103"/>
      <c r="I5072" s="64"/>
      <c r="J5072" s="21"/>
      <c r="K5072" s="21"/>
    </row>
    <row r="5073" spans="1:11" x14ac:dyDescent="0.2">
      <c r="B5073" s="1" t="s">
        <v>0</v>
      </c>
      <c r="C5073" s="89">
        <v>825872531.66999996</v>
      </c>
      <c r="D5073" s="89">
        <v>825872531.66999996</v>
      </c>
      <c r="E5073" s="1">
        <f>C5073-D5073</f>
        <v>0</v>
      </c>
    </row>
    <row r="5074" spans="1:11" x14ac:dyDescent="0.2">
      <c r="B5074" s="1" t="s">
        <v>1</v>
      </c>
      <c r="C5074" s="1">
        <v>558603893.33000004</v>
      </c>
      <c r="D5074" s="1">
        <v>567191023.86000001</v>
      </c>
      <c r="E5074" s="1">
        <f>C5074-D5074</f>
        <v>-8587130.5299999714</v>
      </c>
      <c r="F5074" s="21">
        <v>8587130.5300000291</v>
      </c>
      <c r="G5074" s="1">
        <f>+F5074+E5074</f>
        <v>5.7741999626159668E-8</v>
      </c>
    </row>
    <row r="5075" spans="1:11" x14ac:dyDescent="0.2">
      <c r="B5075" s="1" t="s">
        <v>2</v>
      </c>
      <c r="C5075" s="1">
        <v>144038856.11000001</v>
      </c>
      <c r="D5075" s="1">
        <v>144038856.11000001</v>
      </c>
      <c r="E5075" s="1">
        <f>C5075-D5075</f>
        <v>0</v>
      </c>
    </row>
    <row r="5076" spans="1:11" x14ac:dyDescent="0.2">
      <c r="B5076" s="1" t="s">
        <v>3</v>
      </c>
      <c r="C5076" s="1">
        <v>9356553.7400000002</v>
      </c>
      <c r="D5076" s="1">
        <v>9356553.7400000002</v>
      </c>
      <c r="E5076" s="1">
        <f>C5076-D5076</f>
        <v>0</v>
      </c>
      <c r="G5076" s="21"/>
    </row>
    <row r="5078" spans="1:11" x14ac:dyDescent="0.2">
      <c r="B5078" s="1" t="s">
        <v>152</v>
      </c>
      <c r="C5078" s="1">
        <f>C5073</f>
        <v>825872531.66999996</v>
      </c>
    </row>
    <row r="5079" spans="1:11" x14ac:dyDescent="0.2">
      <c r="B5079" s="1" t="s">
        <v>153</v>
      </c>
      <c r="C5079" s="1">
        <v>6634111384.8599997</v>
      </c>
      <c r="E5079" s="1">
        <f>C5073</f>
        <v>825872531.66999996</v>
      </c>
      <c r="F5079" s="1" t="s">
        <v>0</v>
      </c>
    </row>
    <row r="5080" spans="1:11" x14ac:dyDescent="0.2">
      <c r="B5080" s="1" t="s">
        <v>198</v>
      </c>
      <c r="C5080" s="90">
        <v>38002025.399999999</v>
      </c>
    </row>
    <row r="5081" spans="1:11" x14ac:dyDescent="0.2">
      <c r="B5081" s="1" t="s">
        <v>154</v>
      </c>
      <c r="C5081" s="1">
        <f>SUM(C5078:C5080)</f>
        <v>7497985941.9299994</v>
      </c>
      <c r="E5081" s="1">
        <v>-6.6</v>
      </c>
      <c r="F5081" s="1" t="s">
        <v>170</v>
      </c>
    </row>
    <row r="5082" spans="1:11" x14ac:dyDescent="0.2">
      <c r="B5082" s="1" t="s">
        <v>155</v>
      </c>
      <c r="C5082" s="94">
        <v>7497985941.9300003</v>
      </c>
      <c r="E5082" s="1">
        <v>-83.39</v>
      </c>
      <c r="F5082" s="1" t="s">
        <v>133</v>
      </c>
    </row>
    <row r="5083" spans="1:11" x14ac:dyDescent="0.2">
      <c r="C5083" s="1">
        <f>C5081-C5082</f>
        <v>0</v>
      </c>
      <c r="D5083" s="1" t="s">
        <v>194</v>
      </c>
      <c r="E5083" s="1">
        <f>-(11223577.29+8599085.03)</f>
        <v>-19822662.32</v>
      </c>
      <c r="F5083" s="1" t="s">
        <v>196</v>
      </c>
    </row>
    <row r="5084" spans="1:11" x14ac:dyDescent="0.2">
      <c r="C5084" s="87">
        <f>+C5083-E5088</f>
        <v>0</v>
      </c>
      <c r="E5084" s="1">
        <v>-216225</v>
      </c>
      <c r="F5084" s="1" t="s">
        <v>192</v>
      </c>
    </row>
    <row r="5085" spans="1:11" x14ac:dyDescent="0.2">
      <c r="E5085" s="1">
        <f>SUM(E5079:E5084)</f>
        <v>805833554.3599999</v>
      </c>
      <c r="G5085" s="1">
        <v>0</v>
      </c>
    </row>
    <row r="5086" spans="1:11" x14ac:dyDescent="0.2">
      <c r="E5086" s="66">
        <v>805833554.36000001</v>
      </c>
      <c r="F5086" s="1" t="s">
        <v>161</v>
      </c>
    </row>
    <row r="5087" spans="1:11" x14ac:dyDescent="0.2">
      <c r="B5087" s="1" t="s">
        <v>200</v>
      </c>
      <c r="C5087" s="1">
        <v>6632660373.3500004</v>
      </c>
      <c r="E5087" s="87">
        <f>E5085-E5086</f>
        <v>0</v>
      </c>
      <c r="F5087" s="1" t="s">
        <v>6</v>
      </c>
    </row>
    <row r="5088" spans="1:11" x14ac:dyDescent="0.2">
      <c r="A5088"/>
      <c r="B5088" s="1" t="s">
        <v>6</v>
      </c>
      <c r="C5088" s="1">
        <f>+C5079-C5087</f>
        <v>1451011.5099992752</v>
      </c>
      <c r="E5088" s="1">
        <v>0</v>
      </c>
      <c r="F5088" s="1" t="s">
        <v>195</v>
      </c>
      <c r="G5088"/>
      <c r="I5088"/>
      <c r="J5088"/>
      <c r="K5088"/>
    </row>
    <row r="5089" spans="1:11" x14ac:dyDescent="0.2">
      <c r="A5089"/>
      <c r="B5089" s="1" t="s">
        <v>201</v>
      </c>
      <c r="C5089" s="1">
        <v>1451011.51</v>
      </c>
      <c r="E5089" s="87">
        <f>+E5087-E5088</f>
        <v>0</v>
      </c>
      <c r="F5089" s="1" t="s">
        <v>6</v>
      </c>
      <c r="G5089"/>
      <c r="I5089"/>
      <c r="J5089"/>
      <c r="K5089"/>
    </row>
    <row r="5090" spans="1:11" x14ac:dyDescent="0.2">
      <c r="A5090"/>
      <c r="B5090" s="1" t="s">
        <v>6</v>
      </c>
      <c r="C5090" s="95">
        <f>+C5088-C5089</f>
        <v>-7.2480179369449615E-7</v>
      </c>
      <c r="G5090"/>
      <c r="I5090"/>
      <c r="J5090"/>
      <c r="K5090"/>
    </row>
    <row r="5093" spans="1:11" s="20" customFormat="1" x14ac:dyDescent="0.2">
      <c r="A5093" s="21"/>
      <c r="B5093" s="63">
        <v>41999</v>
      </c>
      <c r="C5093" s="21" t="s">
        <v>4</v>
      </c>
      <c r="D5093" s="21" t="s">
        <v>5</v>
      </c>
      <c r="E5093" s="21" t="s">
        <v>6</v>
      </c>
      <c r="F5093" s="21"/>
      <c r="G5093" s="21"/>
      <c r="H5093" s="103"/>
      <c r="I5093" s="64"/>
      <c r="J5093" s="21"/>
      <c r="K5093" s="21"/>
    </row>
    <row r="5094" spans="1:11" x14ac:dyDescent="0.2">
      <c r="B5094" s="1" t="s">
        <v>0</v>
      </c>
      <c r="C5094" s="89">
        <v>1023479338.4400001</v>
      </c>
      <c r="D5094" s="89">
        <v>1023479338.4400001</v>
      </c>
      <c r="E5094" s="1">
        <f>C5094-D5094</f>
        <v>0</v>
      </c>
    </row>
    <row r="5095" spans="1:11" x14ac:dyDescent="0.2">
      <c r="B5095" s="1" t="s">
        <v>1</v>
      </c>
      <c r="C5095" s="1">
        <v>571330299.16999996</v>
      </c>
      <c r="D5095" s="1">
        <v>579917429.70000005</v>
      </c>
      <c r="E5095" s="1">
        <f>C5095-D5095</f>
        <v>-8587130.5300000906</v>
      </c>
      <c r="F5095" s="21">
        <v>8587130.5300000291</v>
      </c>
      <c r="G5095" s="1">
        <f>+F5095+E5095</f>
        <v>-6.1467289924621582E-8</v>
      </c>
    </row>
    <row r="5096" spans="1:11" x14ac:dyDescent="0.2">
      <c r="B5096" s="1" t="s">
        <v>2</v>
      </c>
      <c r="C5096" s="1">
        <v>337818717.01999998</v>
      </c>
      <c r="D5096" s="1">
        <v>337818717.01999998</v>
      </c>
      <c r="E5096" s="1">
        <f>C5096-D5096</f>
        <v>0</v>
      </c>
    </row>
    <row r="5097" spans="1:11" x14ac:dyDescent="0.2">
      <c r="B5097" s="1" t="s">
        <v>3</v>
      </c>
      <c r="C5097" s="1">
        <v>14392449.08</v>
      </c>
      <c r="D5097" s="1">
        <v>14392449.08</v>
      </c>
      <c r="E5097" s="1">
        <f>C5097-D5097</f>
        <v>0</v>
      </c>
      <c r="G5097" s="21"/>
    </row>
    <row r="5099" spans="1:11" x14ac:dyDescent="0.2">
      <c r="B5099" s="1" t="s">
        <v>152</v>
      </c>
      <c r="C5099" s="1">
        <f>C5094</f>
        <v>1023479338.4400001</v>
      </c>
    </row>
    <row r="5100" spans="1:11" x14ac:dyDescent="0.2">
      <c r="B5100" s="1" t="s">
        <v>153</v>
      </c>
      <c r="C5100" s="1">
        <v>6667492894.3299999</v>
      </c>
      <c r="E5100" s="1">
        <f>C5094</f>
        <v>1023479338.4400001</v>
      </c>
      <c r="F5100" s="1" t="s">
        <v>0</v>
      </c>
    </row>
    <row r="5101" spans="1:11" x14ac:dyDescent="0.2">
      <c r="B5101" s="1" t="s">
        <v>198</v>
      </c>
      <c r="C5101" s="90">
        <v>37584726.770000003</v>
      </c>
    </row>
    <row r="5102" spans="1:11" x14ac:dyDescent="0.2">
      <c r="B5102" s="1" t="s">
        <v>154</v>
      </c>
      <c r="C5102" s="1">
        <f>SUM(C5099:C5101)</f>
        <v>7728556959.5400009</v>
      </c>
      <c r="E5102" s="1">
        <v>-6.6</v>
      </c>
      <c r="F5102" s="1" t="s">
        <v>170</v>
      </c>
    </row>
    <row r="5103" spans="1:11" x14ac:dyDescent="0.2">
      <c r="B5103" s="1" t="s">
        <v>155</v>
      </c>
      <c r="C5103" s="94">
        <v>7728556959.54</v>
      </c>
      <c r="E5103" s="1">
        <v>-1780.67</v>
      </c>
      <c r="F5103" s="1" t="s">
        <v>133</v>
      </c>
    </row>
    <row r="5104" spans="1:11" x14ac:dyDescent="0.2">
      <c r="C5104" s="1">
        <f>C5102-C5103</f>
        <v>0</v>
      </c>
      <c r="D5104" s="1" t="s">
        <v>194</v>
      </c>
      <c r="E5104" s="1">
        <f>-(11235531.79+8587130.53)</f>
        <v>-19822662.32</v>
      </c>
      <c r="F5104" s="1" t="s">
        <v>196</v>
      </c>
    </row>
    <row r="5105" spans="1:11" x14ac:dyDescent="0.2">
      <c r="C5105" s="87">
        <f>+C5104-E5109</f>
        <v>0</v>
      </c>
      <c r="E5105" s="1">
        <v>-216225</v>
      </c>
      <c r="F5105" s="1" t="s">
        <v>192</v>
      </c>
    </row>
    <row r="5106" spans="1:11" x14ac:dyDescent="0.2">
      <c r="E5106" s="1">
        <f>SUM(E5100:E5105)</f>
        <v>1003438663.85</v>
      </c>
      <c r="G5106" s="1">
        <v>0</v>
      </c>
    </row>
    <row r="5107" spans="1:11" x14ac:dyDescent="0.2">
      <c r="E5107" s="66">
        <v>1003438663.85</v>
      </c>
      <c r="F5107" s="1" t="s">
        <v>161</v>
      </c>
    </row>
    <row r="5108" spans="1:11" x14ac:dyDescent="0.2">
      <c r="B5108" s="1" t="s">
        <v>200</v>
      </c>
      <c r="C5108" s="1">
        <v>6633793767.0600004</v>
      </c>
      <c r="E5108" s="87">
        <f>E5106-E5107</f>
        <v>0</v>
      </c>
      <c r="F5108" s="1" t="s">
        <v>6</v>
      </c>
    </row>
    <row r="5109" spans="1:11" x14ac:dyDescent="0.2">
      <c r="A5109"/>
      <c r="B5109" s="1" t="s">
        <v>6</v>
      </c>
      <c r="C5109" s="1">
        <f>+C5100-C5108</f>
        <v>33699127.269999504</v>
      </c>
      <c r="E5109" s="1">
        <v>0</v>
      </c>
      <c r="F5109" s="1" t="s">
        <v>195</v>
      </c>
      <c r="G5109"/>
      <c r="I5109"/>
      <c r="J5109"/>
      <c r="K5109"/>
    </row>
    <row r="5110" spans="1:11" x14ac:dyDescent="0.2">
      <c r="A5110"/>
      <c r="B5110" s="1" t="s">
        <v>201</v>
      </c>
      <c r="C5110" s="1">
        <f>26010094.72+6901190.76</f>
        <v>32911285.479999997</v>
      </c>
      <c r="E5110" s="87">
        <f>+E5108-E5109</f>
        <v>0</v>
      </c>
      <c r="F5110" s="1" t="s">
        <v>6</v>
      </c>
      <c r="G5110"/>
      <c r="I5110"/>
      <c r="J5110"/>
      <c r="K5110"/>
    </row>
    <row r="5111" spans="1:11" x14ac:dyDescent="0.2">
      <c r="A5111"/>
      <c r="B5111" s="1" t="s">
        <v>6</v>
      </c>
      <c r="C5111" s="95">
        <f>+C5109-C5110</f>
        <v>787841.78999950737</v>
      </c>
      <c r="G5111"/>
      <c r="I5111"/>
      <c r="J5111"/>
      <c r="K5111"/>
    </row>
    <row r="5115" spans="1:11" s="20" customFormat="1" x14ac:dyDescent="0.2">
      <c r="A5115" s="21"/>
      <c r="B5115" s="63">
        <v>42369</v>
      </c>
      <c r="C5115" s="21" t="s">
        <v>4</v>
      </c>
      <c r="D5115" s="21" t="s">
        <v>5</v>
      </c>
      <c r="E5115" s="21" t="s">
        <v>6</v>
      </c>
      <c r="F5115" s="21"/>
      <c r="G5115" s="21"/>
      <c r="H5115" s="103"/>
      <c r="I5115" s="64"/>
      <c r="J5115" s="21"/>
      <c r="K5115" s="21"/>
    </row>
    <row r="5116" spans="1:11" x14ac:dyDescent="0.2">
      <c r="B5116" s="1" t="s">
        <v>0</v>
      </c>
      <c r="C5116" s="89">
        <v>1211197993.8199999</v>
      </c>
      <c r="D5116" s="89">
        <v>1211197993.8199999</v>
      </c>
      <c r="E5116" s="1">
        <f>C5116-D5116</f>
        <v>0</v>
      </c>
    </row>
    <row r="5117" spans="1:11" x14ac:dyDescent="0.2">
      <c r="B5117" s="1" t="s">
        <v>1</v>
      </c>
      <c r="C5117" s="1">
        <v>571415089.98000002</v>
      </c>
      <c r="D5117" s="1">
        <v>580002220.50999999</v>
      </c>
      <c r="E5117" s="1">
        <f>C5117-D5117</f>
        <v>-8587130.5299999714</v>
      </c>
      <c r="F5117" s="21">
        <v>8587130.5300000291</v>
      </c>
      <c r="G5117" s="1">
        <f>+F5117+E5117</f>
        <v>5.7741999626159668E-8</v>
      </c>
    </row>
    <row r="5118" spans="1:11" x14ac:dyDescent="0.2">
      <c r="B5118" s="1" t="s">
        <v>2</v>
      </c>
      <c r="C5118" s="1">
        <v>298760543.74000001</v>
      </c>
      <c r="D5118" s="1">
        <v>298760543.74000001</v>
      </c>
      <c r="E5118" s="1">
        <f>C5118-D5118</f>
        <v>0</v>
      </c>
    </row>
    <row r="5119" spans="1:11" x14ac:dyDescent="0.2">
      <c r="B5119" s="1" t="s">
        <v>3</v>
      </c>
      <c r="C5119" s="1">
        <v>20285605.239999998</v>
      </c>
      <c r="D5119" s="1">
        <v>20285605.239999998</v>
      </c>
      <c r="E5119" s="1">
        <f>C5119-D5119</f>
        <v>0</v>
      </c>
      <c r="G5119" s="21"/>
    </row>
    <row r="5121" spans="1:11" x14ac:dyDescent="0.2">
      <c r="B5121" s="1" t="s">
        <v>152</v>
      </c>
      <c r="C5121" s="1">
        <f>C5116</f>
        <v>1211197993.8199999</v>
      </c>
    </row>
    <row r="5122" spans="1:11" x14ac:dyDescent="0.2">
      <c r="B5122" s="1" t="s">
        <v>153</v>
      </c>
      <c r="C5122" s="1">
        <v>6667492894.3299999</v>
      </c>
      <c r="E5122" s="1">
        <f>C5116</f>
        <v>1211197993.8199999</v>
      </c>
      <c r="F5122" s="1" t="s">
        <v>0</v>
      </c>
    </row>
    <row r="5123" spans="1:11" x14ac:dyDescent="0.2">
      <c r="B5123" s="1" t="s">
        <v>198</v>
      </c>
      <c r="C5123" s="90">
        <v>37584726.770000003</v>
      </c>
    </row>
    <row r="5124" spans="1:11" x14ac:dyDescent="0.2">
      <c r="B5124" s="1" t="s">
        <v>154</v>
      </c>
      <c r="C5124" s="1">
        <f>SUM(C5121:C5123)</f>
        <v>7916275614.9200001</v>
      </c>
      <c r="E5124" s="1">
        <v>-6.6</v>
      </c>
      <c r="F5124" s="1" t="s">
        <v>170</v>
      </c>
    </row>
    <row r="5125" spans="1:11" x14ac:dyDescent="0.2">
      <c r="B5125" s="1" t="s">
        <v>155</v>
      </c>
      <c r="C5125" s="94">
        <v>7916275614.9200001</v>
      </c>
      <c r="E5125" s="1">
        <v>-6255091.0700000003</v>
      </c>
      <c r="F5125" s="1" t="s">
        <v>133</v>
      </c>
    </row>
    <row r="5126" spans="1:11" x14ac:dyDescent="0.2">
      <c r="C5126" s="1">
        <f>C5124-C5125</f>
        <v>0</v>
      </c>
      <c r="D5126" s="1" t="s">
        <v>194</v>
      </c>
      <c r="E5126" s="1">
        <f>-(11235531.79+8587130.53)</f>
        <v>-19822662.32</v>
      </c>
      <c r="F5126" s="1" t="s">
        <v>196</v>
      </c>
    </row>
    <row r="5127" spans="1:11" x14ac:dyDescent="0.2">
      <c r="C5127" s="87">
        <f>+C5126-E5131</f>
        <v>0</v>
      </c>
      <c r="E5127" s="1">
        <v>-432450</v>
      </c>
      <c r="F5127" s="1" t="s">
        <v>192</v>
      </c>
    </row>
    <row r="5128" spans="1:11" x14ac:dyDescent="0.2">
      <c r="E5128" s="1">
        <f>SUM(E5122:E5127)</f>
        <v>1184687783.8300002</v>
      </c>
      <c r="G5128" s="1">
        <v>0</v>
      </c>
    </row>
    <row r="5129" spans="1:11" x14ac:dyDescent="0.2">
      <c r="E5129" s="66">
        <v>1184687783.8299999</v>
      </c>
      <c r="F5129" s="1" t="s">
        <v>161</v>
      </c>
    </row>
    <row r="5130" spans="1:11" x14ac:dyDescent="0.2">
      <c r="B5130" s="1" t="s">
        <v>200</v>
      </c>
      <c r="C5130" s="1">
        <v>6634581608.8500004</v>
      </c>
      <c r="E5130" s="87">
        <f>E5128-E5129</f>
        <v>0</v>
      </c>
      <c r="F5130" s="1" t="s">
        <v>6</v>
      </c>
    </row>
    <row r="5131" spans="1:11" x14ac:dyDescent="0.2">
      <c r="A5131"/>
      <c r="B5131" s="1" t="s">
        <v>6</v>
      </c>
      <c r="C5131" s="1">
        <f>+C5122-C5130</f>
        <v>32911285.479999542</v>
      </c>
      <c r="E5131" s="1">
        <v>0</v>
      </c>
      <c r="F5131" s="1" t="s">
        <v>195</v>
      </c>
      <c r="G5131"/>
      <c r="I5131"/>
      <c r="J5131"/>
      <c r="K5131"/>
    </row>
    <row r="5132" spans="1:11" x14ac:dyDescent="0.2">
      <c r="A5132"/>
      <c r="B5132" s="1" t="s">
        <v>201</v>
      </c>
      <c r="C5132" s="1">
        <f>26010094.72+6901190.76</f>
        <v>32911285.479999997</v>
      </c>
      <c r="E5132" s="87">
        <f>+E5130-E5131</f>
        <v>0</v>
      </c>
      <c r="F5132" s="1" t="s">
        <v>6</v>
      </c>
      <c r="G5132"/>
      <c r="I5132"/>
      <c r="J5132"/>
      <c r="K5132"/>
    </row>
    <row r="5133" spans="1:11" x14ac:dyDescent="0.2">
      <c r="A5133"/>
      <c r="B5133" s="1" t="s">
        <v>6</v>
      </c>
      <c r="C5133" s="95">
        <f>+C5131-C5132</f>
        <v>-4.5448541641235352E-7</v>
      </c>
      <c r="G5133"/>
      <c r="I5133"/>
      <c r="J5133"/>
      <c r="K5133"/>
    </row>
    <row r="5136" spans="1:11" s="20" customFormat="1" x14ac:dyDescent="0.2">
      <c r="A5136" s="21"/>
      <c r="B5136" s="63">
        <v>42369</v>
      </c>
      <c r="C5136" s="21" t="s">
        <v>4</v>
      </c>
      <c r="D5136" s="21" t="s">
        <v>5</v>
      </c>
      <c r="E5136" s="21" t="s">
        <v>6</v>
      </c>
      <c r="F5136" s="21"/>
      <c r="G5136" s="21"/>
      <c r="H5136" s="103"/>
      <c r="I5136" s="64"/>
      <c r="J5136" s="21"/>
      <c r="K5136" s="21"/>
    </row>
    <row r="5137" spans="1:11" x14ac:dyDescent="0.2">
      <c r="B5137" s="1" t="s">
        <v>0</v>
      </c>
      <c r="C5137" s="89">
        <v>1211198353.8199999</v>
      </c>
      <c r="D5137" s="89">
        <v>1211197993.8199999</v>
      </c>
      <c r="E5137" s="1">
        <f>C5137-D5137</f>
        <v>360</v>
      </c>
    </row>
    <row r="5138" spans="1:11" x14ac:dyDescent="0.2">
      <c r="B5138" s="1" t="s">
        <v>1</v>
      </c>
      <c r="C5138" s="1">
        <v>571415089.98000002</v>
      </c>
      <c r="D5138" s="1">
        <v>580002220.50999999</v>
      </c>
      <c r="E5138" s="1">
        <f>C5138-D5138</f>
        <v>-8587130.5299999714</v>
      </c>
      <c r="F5138" s="21">
        <v>8587130.5300000291</v>
      </c>
      <c r="G5138" s="1">
        <f>+F5138+E5138</f>
        <v>5.7741999626159668E-8</v>
      </c>
    </row>
    <row r="5139" spans="1:11" x14ac:dyDescent="0.2">
      <c r="B5139" s="1" t="s">
        <v>2</v>
      </c>
      <c r="C5139" s="1">
        <v>298760903.74000001</v>
      </c>
      <c r="D5139" s="1">
        <v>298760543.74000001</v>
      </c>
      <c r="E5139" s="1">
        <f>C5139-D5139</f>
        <v>360</v>
      </c>
    </row>
    <row r="5140" spans="1:11" x14ac:dyDescent="0.2">
      <c r="B5140" s="1" t="s">
        <v>3</v>
      </c>
      <c r="C5140" s="1">
        <v>20285605.239999998</v>
      </c>
      <c r="D5140" s="1">
        <v>20285605.239999998</v>
      </c>
      <c r="E5140" s="1">
        <f>C5140-D5140</f>
        <v>0</v>
      </c>
      <c r="G5140" s="21"/>
    </row>
    <row r="5142" spans="1:11" x14ac:dyDescent="0.2">
      <c r="B5142" s="1" t="s">
        <v>152</v>
      </c>
      <c r="C5142" s="1">
        <f>C5137</f>
        <v>1211198353.8199999</v>
      </c>
    </row>
    <row r="5143" spans="1:11" x14ac:dyDescent="0.2">
      <c r="B5143" s="1" t="s">
        <v>153</v>
      </c>
      <c r="C5143" s="1">
        <v>6673461478.6700001</v>
      </c>
      <c r="E5143" s="1">
        <f>C5137</f>
        <v>1211198353.8199999</v>
      </c>
      <c r="F5143" s="1" t="s">
        <v>0</v>
      </c>
    </row>
    <row r="5144" spans="1:11" x14ac:dyDescent="0.2">
      <c r="B5144" s="1" t="s">
        <v>198</v>
      </c>
      <c r="C5144" s="90">
        <v>37897875.439999998</v>
      </c>
    </row>
    <row r="5145" spans="1:11" x14ac:dyDescent="0.2">
      <c r="B5145" s="1" t="s">
        <v>154</v>
      </c>
      <c r="C5145" s="1">
        <f>SUM(C5142:C5144)</f>
        <v>7922557707.9299994</v>
      </c>
      <c r="E5145" s="1">
        <v>-6.6</v>
      </c>
      <c r="F5145" s="1" t="s">
        <v>170</v>
      </c>
    </row>
    <row r="5146" spans="1:11" x14ac:dyDescent="0.2">
      <c r="B5146" s="1" t="s">
        <v>155</v>
      </c>
      <c r="C5146" s="94">
        <v>7922557707.9300003</v>
      </c>
      <c r="E5146" s="1">
        <v>-6255091.0700000003</v>
      </c>
      <c r="F5146" s="1" t="s">
        <v>133</v>
      </c>
    </row>
    <row r="5147" spans="1:11" x14ac:dyDescent="0.2">
      <c r="C5147" s="1">
        <f>C5145-C5146</f>
        <v>0</v>
      </c>
      <c r="D5147" s="1" t="s">
        <v>194</v>
      </c>
      <c r="E5147" s="1">
        <f>-(11235531.79+8587130.53)</f>
        <v>-19822662.32</v>
      </c>
      <c r="F5147" s="1" t="s">
        <v>196</v>
      </c>
    </row>
    <row r="5148" spans="1:11" x14ac:dyDescent="0.2">
      <c r="C5148" s="87">
        <f>+C5147-E5152</f>
        <v>0</v>
      </c>
      <c r="E5148" s="1">
        <v>-432450</v>
      </c>
      <c r="F5148" s="1" t="s">
        <v>192</v>
      </c>
    </row>
    <row r="5149" spans="1:11" x14ac:dyDescent="0.2">
      <c r="E5149" s="1">
        <f>SUM(E5143:E5148)</f>
        <v>1184688143.8300002</v>
      </c>
      <c r="G5149" s="1">
        <v>0</v>
      </c>
    </row>
    <row r="5150" spans="1:11" x14ac:dyDescent="0.2">
      <c r="E5150" s="66">
        <v>1184688143.8299999</v>
      </c>
      <c r="F5150" s="1" t="s">
        <v>161</v>
      </c>
    </row>
    <row r="5151" spans="1:11" x14ac:dyDescent="0.2">
      <c r="B5151" s="1" t="s">
        <v>200</v>
      </c>
      <c r="C5151" s="1">
        <v>6640550193.1900005</v>
      </c>
      <c r="E5151" s="87">
        <f>E5149-E5150</f>
        <v>0</v>
      </c>
      <c r="F5151" s="1" t="s">
        <v>6</v>
      </c>
    </row>
    <row r="5152" spans="1:11" x14ac:dyDescent="0.2">
      <c r="A5152"/>
      <c r="B5152" s="1" t="s">
        <v>6</v>
      </c>
      <c r="C5152" s="1">
        <f>+C5143-C5151</f>
        <v>32911285.479999542</v>
      </c>
      <c r="E5152" s="1">
        <v>0</v>
      </c>
      <c r="F5152" s="1" t="s">
        <v>195</v>
      </c>
      <c r="G5152"/>
      <c r="I5152"/>
      <c r="J5152"/>
      <c r="K5152"/>
    </row>
    <row r="5153" spans="1:11" x14ac:dyDescent="0.2">
      <c r="A5153"/>
      <c r="B5153" s="1" t="s">
        <v>201</v>
      </c>
      <c r="C5153" s="1">
        <f>26010094.72+6901190.76</f>
        <v>32911285.479999997</v>
      </c>
      <c r="E5153" s="87">
        <f>+E5151-E5152</f>
        <v>0</v>
      </c>
      <c r="F5153" s="1" t="s">
        <v>6</v>
      </c>
      <c r="G5153"/>
      <c r="I5153"/>
      <c r="J5153"/>
      <c r="K5153"/>
    </row>
    <row r="5154" spans="1:11" x14ac:dyDescent="0.2">
      <c r="A5154"/>
      <c r="B5154" s="1" t="s">
        <v>6</v>
      </c>
      <c r="C5154" s="95">
        <f>+C5152-C5153</f>
        <v>-4.5448541641235352E-7</v>
      </c>
      <c r="G5154"/>
      <c r="I5154"/>
      <c r="J5154"/>
      <c r="K5154"/>
    </row>
    <row r="5157" spans="1:11" s="20" customFormat="1" x14ac:dyDescent="0.2">
      <c r="A5157" s="21"/>
      <c r="B5157" s="63">
        <v>42026</v>
      </c>
      <c r="C5157" s="21" t="s">
        <v>4</v>
      </c>
      <c r="D5157" s="21" t="s">
        <v>5</v>
      </c>
      <c r="E5157" s="21" t="s">
        <v>6</v>
      </c>
      <c r="F5157" s="21"/>
      <c r="G5157" s="21"/>
      <c r="H5157" s="103"/>
      <c r="I5157" s="64"/>
      <c r="J5157" s="21"/>
      <c r="K5157" s="21"/>
    </row>
    <row r="5158" spans="1:11" x14ac:dyDescent="0.2">
      <c r="B5158" s="1" t="s">
        <v>0</v>
      </c>
      <c r="C5158" s="89">
        <v>1028969309.59</v>
      </c>
      <c r="D5158" s="89">
        <v>1029185534.5860006</v>
      </c>
      <c r="E5158" s="1">
        <f>C5158-D5158</f>
        <v>-216224.99600052834</v>
      </c>
    </row>
    <row r="5159" spans="1:11" ht="15" x14ac:dyDescent="0.3">
      <c r="B5159" s="1" t="s">
        <v>1</v>
      </c>
      <c r="C5159" s="1">
        <v>581090465.99000001</v>
      </c>
      <c r="D5159" s="57">
        <v>589677596.51600027</v>
      </c>
      <c r="E5159" s="1">
        <f>C5159-D5159</f>
        <v>-8587130.5260002613</v>
      </c>
      <c r="F5159" s="21">
        <v>8587130.5300000291</v>
      </c>
      <c r="G5159" s="1">
        <f>+F5159+E5159</f>
        <v>3.9997678250074387E-3</v>
      </c>
    </row>
    <row r="5160" spans="1:11" x14ac:dyDescent="0.2">
      <c r="B5160" s="1" t="s">
        <v>2</v>
      </c>
      <c r="C5160" s="1">
        <v>345502926.37</v>
      </c>
      <c r="D5160" s="1">
        <v>345719151.37000018</v>
      </c>
      <c r="E5160" s="1">
        <f>C5160-D5160</f>
        <v>-216225.00000017881</v>
      </c>
    </row>
    <row r="5161" spans="1:11" x14ac:dyDescent="0.2">
      <c r="B5161" s="1" t="s">
        <v>3</v>
      </c>
      <c r="C5161" s="1">
        <v>4710236</v>
      </c>
      <c r="D5161" s="1">
        <v>4710236.0000000037</v>
      </c>
      <c r="E5161" s="1">
        <f>C5161-D5161</f>
        <v>0</v>
      </c>
      <c r="G5161" s="21"/>
    </row>
    <row r="5163" spans="1:11" x14ac:dyDescent="0.2">
      <c r="B5163" s="1" t="s">
        <v>152</v>
      </c>
      <c r="C5163" s="1">
        <f>C5158</f>
        <v>1028969309.59</v>
      </c>
    </row>
    <row r="5164" spans="1:11" x14ac:dyDescent="0.2">
      <c r="B5164" s="1" t="s">
        <v>153</v>
      </c>
      <c r="C5164" s="1">
        <v>6627101343.3699999</v>
      </c>
      <c r="E5164" s="1">
        <f>C5158</f>
        <v>1028969309.59</v>
      </c>
      <c r="F5164" s="1" t="s">
        <v>0</v>
      </c>
    </row>
    <row r="5165" spans="1:11" x14ac:dyDescent="0.2">
      <c r="B5165" s="1" t="s">
        <v>198</v>
      </c>
      <c r="C5165" s="90">
        <v>40338855.439999998</v>
      </c>
    </row>
    <row r="5166" spans="1:11" x14ac:dyDescent="0.2">
      <c r="B5166" s="1" t="s">
        <v>154</v>
      </c>
      <c r="C5166" s="1">
        <f>SUM(C5163:C5165)</f>
        <v>7696409508.3999996</v>
      </c>
      <c r="E5166" s="1">
        <v>-6.6</v>
      </c>
      <c r="F5166" s="1" t="s">
        <v>170</v>
      </c>
    </row>
    <row r="5167" spans="1:11" x14ac:dyDescent="0.2">
      <c r="B5167" s="1" t="s">
        <v>155</v>
      </c>
      <c r="C5167" s="94">
        <v>7696409508.3999996</v>
      </c>
      <c r="E5167" s="1">
        <v>-2895762.07</v>
      </c>
      <c r="F5167" s="1" t="s">
        <v>133</v>
      </c>
    </row>
    <row r="5168" spans="1:11" x14ac:dyDescent="0.2">
      <c r="C5168" s="1">
        <f>C5166-C5167</f>
        <v>0</v>
      </c>
      <c r="D5168" s="1" t="s">
        <v>194</v>
      </c>
      <c r="E5168" s="1">
        <f>-(11235531.79+8587130.53)</f>
        <v>-19822662.32</v>
      </c>
      <c r="F5168" s="1" t="s">
        <v>196</v>
      </c>
    </row>
    <row r="5169" spans="1:11" x14ac:dyDescent="0.2">
      <c r="C5169" s="87">
        <f>+C5168-E5173</f>
        <v>0</v>
      </c>
      <c r="E5169" s="1">
        <v>0</v>
      </c>
      <c r="F5169" s="1" t="s">
        <v>192</v>
      </c>
    </row>
    <row r="5170" spans="1:11" x14ac:dyDescent="0.2">
      <c r="E5170" s="1">
        <f>SUM(E5164:E5169)</f>
        <v>1006250878.5999999</v>
      </c>
      <c r="G5170" s="1">
        <v>0</v>
      </c>
    </row>
    <row r="5171" spans="1:11" x14ac:dyDescent="0.2">
      <c r="E5171" s="66">
        <v>1006250878.6</v>
      </c>
      <c r="F5171" s="1" t="s">
        <v>161</v>
      </c>
    </row>
    <row r="5172" spans="1:11" x14ac:dyDescent="0.2">
      <c r="B5172" s="1" t="s">
        <v>200</v>
      </c>
      <c r="C5172" s="1">
        <v>6616107866.1100006</v>
      </c>
      <c r="E5172" s="87">
        <f>E5170-E5171</f>
        <v>0</v>
      </c>
      <c r="F5172" s="1" t="s">
        <v>6</v>
      </c>
    </row>
    <row r="5173" spans="1:11" x14ac:dyDescent="0.2">
      <c r="A5173"/>
      <c r="B5173" s="1" t="s">
        <v>6</v>
      </c>
      <c r="C5173" s="1">
        <f>+C5164-C5172</f>
        <v>10993477.259999275</v>
      </c>
      <c r="E5173" s="1">
        <v>0</v>
      </c>
      <c r="F5173" s="1" t="s">
        <v>195</v>
      </c>
      <c r="G5173"/>
      <c r="I5173"/>
      <c r="J5173"/>
      <c r="K5173"/>
    </row>
    <row r="5174" spans="1:11" x14ac:dyDescent="0.2">
      <c r="A5174"/>
      <c r="B5174" s="1" t="s">
        <v>201</v>
      </c>
      <c r="C5174" s="1">
        <f>6427960.1+4565517.16</f>
        <v>10993477.26</v>
      </c>
      <c r="E5174" s="87">
        <f>+E5172-E5173</f>
        <v>0</v>
      </c>
      <c r="F5174" s="1" t="s">
        <v>6</v>
      </c>
      <c r="G5174"/>
      <c r="I5174"/>
      <c r="J5174"/>
      <c r="K5174"/>
    </row>
    <row r="5175" spans="1:11" x14ac:dyDescent="0.2">
      <c r="A5175"/>
      <c r="B5175" s="1" t="s">
        <v>6</v>
      </c>
      <c r="C5175" s="95">
        <f>+C5173-C5174</f>
        <v>-7.2456896305084229E-7</v>
      </c>
      <c r="G5175"/>
      <c r="I5175"/>
      <c r="J5175"/>
      <c r="K5175"/>
    </row>
    <row r="5176" spans="1:11" x14ac:dyDescent="0.2">
      <c r="A5176"/>
      <c r="G5176"/>
      <c r="I5176"/>
      <c r="J5176"/>
      <c r="K5176"/>
    </row>
    <row r="5178" spans="1:11" s="20" customFormat="1" x14ac:dyDescent="0.2">
      <c r="A5178" s="21"/>
      <c r="B5178" s="63">
        <v>42033</v>
      </c>
      <c r="C5178" s="21" t="s">
        <v>4</v>
      </c>
      <c r="D5178" s="21" t="s">
        <v>5</v>
      </c>
      <c r="E5178" s="21" t="s">
        <v>6</v>
      </c>
      <c r="F5178" s="21"/>
      <c r="G5178" s="21"/>
      <c r="H5178" s="103"/>
      <c r="I5178" s="64"/>
      <c r="J5178" s="21"/>
      <c r="K5178" s="21"/>
    </row>
    <row r="5179" spans="1:11" x14ac:dyDescent="0.2">
      <c r="B5179" s="1" t="s">
        <v>0</v>
      </c>
      <c r="C5179" s="89">
        <v>1102301966.45</v>
      </c>
      <c r="D5179" s="89">
        <v>1102301966.45</v>
      </c>
      <c r="E5179" s="1">
        <f>C5179-D5179</f>
        <v>0</v>
      </c>
    </row>
    <row r="5180" spans="1:11" x14ac:dyDescent="0.2">
      <c r="B5180" s="1" t="s">
        <v>1</v>
      </c>
      <c r="C5180" s="1">
        <v>581194761.29999995</v>
      </c>
      <c r="D5180" s="1">
        <v>589781891.83000004</v>
      </c>
      <c r="E5180" s="1">
        <f>C5180-D5180</f>
        <v>-8587130.5300000906</v>
      </c>
      <c r="F5180" s="21">
        <v>8587130.5300000291</v>
      </c>
      <c r="G5180" s="1">
        <f>+F5180+E5180</f>
        <v>-6.1467289924621582E-8</v>
      </c>
    </row>
    <row r="5181" spans="1:11" x14ac:dyDescent="0.2">
      <c r="B5181" s="1" t="s">
        <v>2</v>
      </c>
      <c r="C5181" s="1">
        <v>407173559.16000003</v>
      </c>
      <c r="D5181" s="1">
        <v>407173559.16000003</v>
      </c>
      <c r="E5181" s="1">
        <f>C5181-D5181</f>
        <v>0</v>
      </c>
    </row>
    <row r="5182" spans="1:11" x14ac:dyDescent="0.2">
      <c r="B5182" s="1" t="s">
        <v>3</v>
      </c>
      <c r="C5182" s="1">
        <v>8863518.1899999995</v>
      </c>
      <c r="D5182" s="1">
        <v>8863518.1899999995</v>
      </c>
      <c r="E5182" s="1">
        <f>C5182-D5182</f>
        <v>0</v>
      </c>
      <c r="G5182" s="21"/>
    </row>
    <row r="5184" spans="1:11" x14ac:dyDescent="0.2">
      <c r="B5184" s="1" t="s">
        <v>152</v>
      </c>
      <c r="C5184" s="1">
        <f>C5179</f>
        <v>1102301966.45</v>
      </c>
    </row>
    <row r="5185" spans="1:11" x14ac:dyDescent="0.2">
      <c r="B5185" s="1" t="s">
        <v>153</v>
      </c>
      <c r="C5185" s="1">
        <v>6627101343.3699999</v>
      </c>
      <c r="E5185" s="1">
        <f>C5179</f>
        <v>1102301966.45</v>
      </c>
      <c r="F5185" s="1" t="s">
        <v>0</v>
      </c>
    </row>
    <row r="5186" spans="1:11" x14ac:dyDescent="0.2">
      <c r="B5186" s="1" t="s">
        <v>198</v>
      </c>
      <c r="C5186" s="90">
        <v>38302113.770000003</v>
      </c>
    </row>
    <row r="5187" spans="1:11" x14ac:dyDescent="0.2">
      <c r="B5187" s="1" t="s">
        <v>154</v>
      </c>
      <c r="C5187" s="1">
        <f>SUM(C5184:C5186)</f>
        <v>7767705423.5900002</v>
      </c>
      <c r="E5187" s="1">
        <v>-6.6</v>
      </c>
      <c r="F5187" s="1" t="s">
        <v>170</v>
      </c>
    </row>
    <row r="5188" spans="1:11" x14ac:dyDescent="0.2">
      <c r="B5188" s="1" t="s">
        <v>155</v>
      </c>
      <c r="C5188" s="94">
        <v>7767705423.5900002</v>
      </c>
      <c r="E5188" s="1">
        <v>-26298358.07</v>
      </c>
      <c r="F5188" s="1" t="s">
        <v>133</v>
      </c>
    </row>
    <row r="5189" spans="1:11" x14ac:dyDescent="0.2">
      <c r="C5189" s="1">
        <f>C5187-C5188</f>
        <v>0</v>
      </c>
      <c r="D5189" s="1" t="s">
        <v>194</v>
      </c>
      <c r="E5189" s="1">
        <f>-(11235531.79+8587130.53)</f>
        <v>-19822662.32</v>
      </c>
      <c r="F5189" s="1" t="s">
        <v>196</v>
      </c>
    </row>
    <row r="5190" spans="1:11" x14ac:dyDescent="0.2">
      <c r="C5190" s="87">
        <f>+C5189-E5194</f>
        <v>0</v>
      </c>
      <c r="E5190" s="1">
        <v>-215825</v>
      </c>
      <c r="F5190" s="1" t="s">
        <v>192</v>
      </c>
    </row>
    <row r="5191" spans="1:11" x14ac:dyDescent="0.2">
      <c r="E5191" s="1">
        <f>SUM(E5185:E5190)</f>
        <v>1055965114.4600002</v>
      </c>
      <c r="G5191" s="1">
        <v>0</v>
      </c>
    </row>
    <row r="5192" spans="1:11" x14ac:dyDescent="0.2">
      <c r="E5192" s="66">
        <v>1055965114.46</v>
      </c>
      <c r="F5192" s="1" t="s">
        <v>161</v>
      </c>
    </row>
    <row r="5193" spans="1:11" x14ac:dyDescent="0.2">
      <c r="B5193" s="1" t="s">
        <v>200</v>
      </c>
      <c r="C5193" s="1">
        <v>6616107866.1100006</v>
      </c>
      <c r="E5193" s="87">
        <f>E5191-E5192</f>
        <v>0</v>
      </c>
      <c r="F5193" s="1" t="s">
        <v>6</v>
      </c>
    </row>
    <row r="5194" spans="1:11" x14ac:dyDescent="0.2">
      <c r="A5194"/>
      <c r="B5194" s="1" t="s">
        <v>6</v>
      </c>
      <c r="C5194" s="1">
        <f>+C5185-C5193</f>
        <v>10993477.259999275</v>
      </c>
      <c r="E5194" s="1">
        <v>0</v>
      </c>
      <c r="F5194" s="1" t="s">
        <v>195</v>
      </c>
      <c r="G5194"/>
      <c r="I5194"/>
      <c r="J5194"/>
      <c r="K5194"/>
    </row>
    <row r="5195" spans="1:11" x14ac:dyDescent="0.2">
      <c r="A5195"/>
      <c r="B5195" s="1" t="s">
        <v>201</v>
      </c>
      <c r="C5195" s="1">
        <f>6427960.1+4565517.16</f>
        <v>10993477.26</v>
      </c>
      <c r="E5195" s="87">
        <f>+E5193-E5194</f>
        <v>0</v>
      </c>
      <c r="F5195" s="1" t="s">
        <v>6</v>
      </c>
      <c r="G5195"/>
      <c r="I5195"/>
      <c r="J5195"/>
      <c r="K5195"/>
    </row>
    <row r="5196" spans="1:11" x14ac:dyDescent="0.2">
      <c r="A5196"/>
      <c r="B5196" s="1" t="s">
        <v>6</v>
      </c>
      <c r="C5196" s="95">
        <f>+C5194-C5195</f>
        <v>-7.2456896305084229E-7</v>
      </c>
      <c r="G5196"/>
      <c r="I5196"/>
      <c r="J5196"/>
      <c r="K5196"/>
    </row>
    <row r="5199" spans="1:11" s="20" customFormat="1" x14ac:dyDescent="0.2">
      <c r="A5199" s="21"/>
      <c r="B5199" s="63">
        <v>42034</v>
      </c>
      <c r="C5199" s="21" t="s">
        <v>4</v>
      </c>
      <c r="D5199" s="21" t="s">
        <v>5</v>
      </c>
      <c r="E5199" s="21" t="s">
        <v>6</v>
      </c>
      <c r="F5199" s="21"/>
      <c r="G5199" s="21"/>
      <c r="H5199" s="103"/>
      <c r="I5199" s="64"/>
      <c r="J5199" s="21"/>
      <c r="K5199" s="21"/>
    </row>
    <row r="5200" spans="1:11" x14ac:dyDescent="0.2">
      <c r="B5200" s="1" t="s">
        <v>0</v>
      </c>
      <c r="C5200" s="89">
        <v>1068452384.42</v>
      </c>
      <c r="D5200" s="89">
        <v>1068452384.42</v>
      </c>
      <c r="E5200" s="1">
        <f>C5200-D5200</f>
        <v>0</v>
      </c>
    </row>
    <row r="5201" spans="1:11" x14ac:dyDescent="0.2">
      <c r="B5201" s="1" t="s">
        <v>1</v>
      </c>
      <c r="C5201" s="1">
        <v>581535083.62</v>
      </c>
      <c r="D5201" s="1">
        <v>590122214.14999998</v>
      </c>
      <c r="E5201" s="1">
        <f>C5201-D5201</f>
        <v>-8587130.5299999714</v>
      </c>
      <c r="F5201" s="21">
        <v>8587130.5300000291</v>
      </c>
      <c r="G5201" s="1">
        <f>+F5201+E5201</f>
        <v>5.7741999626159668E-8</v>
      </c>
    </row>
    <row r="5202" spans="1:11" x14ac:dyDescent="0.2">
      <c r="B5202" s="1" t="s">
        <v>2</v>
      </c>
      <c r="C5202" s="1">
        <v>304810448.38</v>
      </c>
      <c r="D5202" s="1">
        <v>304810448.38</v>
      </c>
      <c r="E5202" s="1">
        <f>C5202-D5202</f>
        <v>0</v>
      </c>
    </row>
    <row r="5203" spans="1:11" x14ac:dyDescent="0.2">
      <c r="B5203" s="1" t="s">
        <v>3</v>
      </c>
      <c r="C5203" s="1">
        <v>10238420.289999999</v>
      </c>
      <c r="D5203" s="1">
        <v>10238420.289999999</v>
      </c>
      <c r="E5203" s="1">
        <f>C5203-D5203</f>
        <v>0</v>
      </c>
      <c r="G5203" s="21"/>
    </row>
    <row r="5205" spans="1:11" x14ac:dyDescent="0.2">
      <c r="B5205" s="1" t="s">
        <v>152</v>
      </c>
      <c r="C5205" s="1">
        <f>C5200</f>
        <v>1068452384.42</v>
      </c>
    </row>
    <row r="5206" spans="1:11" x14ac:dyDescent="0.2">
      <c r="B5206" s="1" t="s">
        <v>153</v>
      </c>
      <c r="C5206" s="1">
        <v>6632022531.96</v>
      </c>
      <c r="E5206" s="1">
        <f>C5200</f>
        <v>1068452384.42</v>
      </c>
      <c r="F5206" s="1" t="s">
        <v>0</v>
      </c>
    </row>
    <row r="5207" spans="1:11" x14ac:dyDescent="0.2">
      <c r="B5207" s="1" t="s">
        <v>198</v>
      </c>
      <c r="C5207" s="90">
        <v>38724341.289999999</v>
      </c>
    </row>
    <row r="5208" spans="1:11" x14ac:dyDescent="0.2">
      <c r="B5208" s="1" t="s">
        <v>154</v>
      </c>
      <c r="C5208" s="1">
        <f>SUM(C5205:C5207)</f>
        <v>7739199257.6700001</v>
      </c>
      <c r="E5208" s="1">
        <v>-6.6</v>
      </c>
      <c r="F5208" s="1" t="s">
        <v>170</v>
      </c>
    </row>
    <row r="5209" spans="1:11" x14ac:dyDescent="0.2">
      <c r="B5209" s="1" t="s">
        <v>155</v>
      </c>
      <c r="C5209" s="94">
        <v>7739199257.6700001</v>
      </c>
      <c r="E5209" s="1">
        <v>-26298358.07</v>
      </c>
      <c r="F5209" s="1" t="s">
        <v>133</v>
      </c>
    </row>
    <row r="5210" spans="1:11" x14ac:dyDescent="0.2">
      <c r="C5210" s="1">
        <f>C5208-C5209</f>
        <v>0</v>
      </c>
      <c r="D5210" s="1" t="s">
        <v>194</v>
      </c>
      <c r="E5210" s="1">
        <f>-(11235531.79+8587130.53)</f>
        <v>-19822662.32</v>
      </c>
      <c r="F5210" s="1" t="s">
        <v>196</v>
      </c>
    </row>
    <row r="5211" spans="1:11" x14ac:dyDescent="0.2">
      <c r="C5211" s="87">
        <f>+C5210-E5215</f>
        <v>0</v>
      </c>
      <c r="E5211" s="1">
        <v>-215825</v>
      </c>
      <c r="F5211" s="1" t="s">
        <v>192</v>
      </c>
    </row>
    <row r="5212" spans="1:11" x14ac:dyDescent="0.2">
      <c r="E5212" s="1">
        <f>SUM(E5206:E5211)</f>
        <v>1022115532.4299998</v>
      </c>
      <c r="G5212" s="1">
        <v>0</v>
      </c>
    </row>
    <row r="5213" spans="1:11" x14ac:dyDescent="0.2">
      <c r="E5213" s="66">
        <v>1022115532.4299999</v>
      </c>
      <c r="F5213" s="1" t="s">
        <v>161</v>
      </c>
    </row>
    <row r="5214" spans="1:11" x14ac:dyDescent="0.2">
      <c r="B5214" s="1" t="s">
        <v>200</v>
      </c>
      <c r="C5214" s="1">
        <v>6622480066.21</v>
      </c>
      <c r="E5214" s="87">
        <f>E5212-E5213</f>
        <v>0</v>
      </c>
      <c r="F5214" s="1" t="s">
        <v>6</v>
      </c>
    </row>
    <row r="5215" spans="1:11" x14ac:dyDescent="0.2">
      <c r="A5215"/>
      <c r="B5215" s="1" t="s">
        <v>6</v>
      </c>
      <c r="C5215" s="1">
        <f>+C5206-C5214</f>
        <v>9542465.75</v>
      </c>
      <c r="E5215" s="1">
        <v>0</v>
      </c>
      <c r="F5215" s="1" t="s">
        <v>195</v>
      </c>
      <c r="G5215"/>
      <c r="I5215"/>
      <c r="J5215"/>
      <c r="K5215"/>
    </row>
    <row r="5216" spans="1:11" x14ac:dyDescent="0.2">
      <c r="A5216"/>
      <c r="B5216" s="1" t="s">
        <v>201</v>
      </c>
      <c r="C5216" s="1">
        <f>4976948.59+4565517.16</f>
        <v>9542465.75</v>
      </c>
      <c r="E5216" s="87">
        <f>+E5214-E5215</f>
        <v>0</v>
      </c>
      <c r="F5216" s="1" t="s">
        <v>6</v>
      </c>
      <c r="G5216"/>
      <c r="I5216"/>
      <c r="J5216"/>
      <c r="K5216"/>
    </row>
    <row r="5217" spans="1:11" x14ac:dyDescent="0.2">
      <c r="A5217"/>
      <c r="B5217" s="1" t="s">
        <v>6</v>
      </c>
      <c r="C5217" s="95">
        <f>+C5215-C5216</f>
        <v>0</v>
      </c>
      <c r="G5217"/>
      <c r="I5217"/>
      <c r="J5217"/>
      <c r="K5217"/>
    </row>
    <row r="5220" spans="1:11" s="20" customFormat="1" x14ac:dyDescent="0.2">
      <c r="A5220" s="21"/>
      <c r="B5220" s="63">
        <v>42047</v>
      </c>
      <c r="C5220" s="21" t="s">
        <v>4</v>
      </c>
      <c r="D5220" s="21" t="s">
        <v>5</v>
      </c>
      <c r="E5220" s="21" t="s">
        <v>6</v>
      </c>
      <c r="F5220" s="21"/>
      <c r="G5220" s="21"/>
      <c r="H5220" s="103"/>
      <c r="I5220" s="64"/>
      <c r="J5220" s="21"/>
      <c r="K5220" s="21"/>
    </row>
    <row r="5221" spans="1:11" x14ac:dyDescent="0.2">
      <c r="B5221" s="1" t="s">
        <v>0</v>
      </c>
      <c r="C5221" s="89">
        <v>1193846548.26</v>
      </c>
      <c r="D5221" s="89">
        <v>1193846548.26</v>
      </c>
      <c r="E5221" s="1">
        <f>C5221-D5221</f>
        <v>0</v>
      </c>
    </row>
    <row r="5222" spans="1:11" x14ac:dyDescent="0.2">
      <c r="B5222" s="1" t="s">
        <v>1</v>
      </c>
      <c r="C5222" s="1">
        <v>593406967.12</v>
      </c>
      <c r="D5222" s="1">
        <v>601994097.64999998</v>
      </c>
      <c r="E5222" s="1">
        <f>C5222-D5222</f>
        <v>-8587130.5299999714</v>
      </c>
      <c r="F5222" s="21">
        <v>8587130.5300000291</v>
      </c>
      <c r="G5222" s="1">
        <f>+F5222+E5222</f>
        <v>5.7741999626159668E-8</v>
      </c>
    </row>
    <row r="5223" spans="1:11" x14ac:dyDescent="0.2">
      <c r="B5223" s="1" t="s">
        <v>2</v>
      </c>
      <c r="C5223" s="1">
        <v>285264920.25999999</v>
      </c>
      <c r="D5223" s="1">
        <v>285264920.25999999</v>
      </c>
      <c r="E5223" s="1">
        <f>C5223-D5223</f>
        <v>0</v>
      </c>
    </row>
    <row r="5224" spans="1:11" x14ac:dyDescent="0.2">
      <c r="B5224" s="1" t="s">
        <v>3</v>
      </c>
      <c r="C5224" s="1">
        <v>228202260.91</v>
      </c>
      <c r="D5224" s="1">
        <v>228202260.91</v>
      </c>
      <c r="E5224" s="1">
        <f>C5224-D5224</f>
        <v>0</v>
      </c>
      <c r="G5224" s="21"/>
    </row>
    <row r="5226" spans="1:11" x14ac:dyDescent="0.2">
      <c r="B5226" s="1" t="s">
        <v>152</v>
      </c>
      <c r="C5226" s="1">
        <f>C5221</f>
        <v>1193846548.26</v>
      </c>
      <c r="D5226" s="96"/>
    </row>
    <row r="5227" spans="1:11" x14ac:dyDescent="0.2">
      <c r="B5227" s="1" t="s">
        <v>153</v>
      </c>
      <c r="C5227" s="1">
        <v>6701664214.1899996</v>
      </c>
      <c r="D5227" s="96"/>
      <c r="E5227" s="1">
        <f>C5221</f>
        <v>1193846548.26</v>
      </c>
      <c r="F5227" s="1" t="s">
        <v>0</v>
      </c>
    </row>
    <row r="5228" spans="1:11" x14ac:dyDescent="0.2">
      <c r="B5228" s="1" t="s">
        <v>198</v>
      </c>
      <c r="C5228" s="90">
        <v>38709341.289999999</v>
      </c>
      <c r="D5228" s="96"/>
    </row>
    <row r="5229" spans="1:11" x14ac:dyDescent="0.2">
      <c r="B5229" s="1" t="s">
        <v>154</v>
      </c>
      <c r="C5229" s="1">
        <f>SUM(C5226:C5228)</f>
        <v>7934220103.7399998</v>
      </c>
      <c r="D5229" s="96"/>
      <c r="E5229" s="1">
        <v>-6.6</v>
      </c>
      <c r="F5229" s="1" t="s">
        <v>170</v>
      </c>
    </row>
    <row r="5230" spans="1:11" x14ac:dyDescent="0.2">
      <c r="B5230" s="1" t="s">
        <v>155</v>
      </c>
      <c r="C5230" s="96">
        <v>7934220103.7399998</v>
      </c>
      <c r="E5230" s="1">
        <v>-27922153.420000002</v>
      </c>
      <c r="F5230" s="1" t="s">
        <v>133</v>
      </c>
    </row>
    <row r="5231" spans="1:11" x14ac:dyDescent="0.2">
      <c r="C5231" s="1">
        <f>C5229-C5230</f>
        <v>0</v>
      </c>
      <c r="D5231" s="1" t="s">
        <v>194</v>
      </c>
      <c r="E5231" s="1">
        <f>-(11235531.79+8587130.53)</f>
        <v>-19822662.32</v>
      </c>
      <c r="F5231" s="1" t="s">
        <v>196</v>
      </c>
    </row>
    <row r="5232" spans="1:11" x14ac:dyDescent="0.2">
      <c r="C5232" s="87">
        <f>+C5231-E5236</f>
        <v>0</v>
      </c>
      <c r="E5232" s="1">
        <v>-215825</v>
      </c>
      <c r="F5232" s="1" t="s">
        <v>192</v>
      </c>
    </row>
    <row r="5233" spans="1:11" x14ac:dyDescent="0.2">
      <c r="E5233" s="1">
        <f>SUM(E5227:E5232)</f>
        <v>1145885900.9200001</v>
      </c>
      <c r="G5233" s="1">
        <v>0</v>
      </c>
    </row>
    <row r="5234" spans="1:11" x14ac:dyDescent="0.2">
      <c r="E5234" s="66">
        <v>1145885900.9200001</v>
      </c>
      <c r="F5234" s="1" t="s">
        <v>161</v>
      </c>
    </row>
    <row r="5235" spans="1:11" x14ac:dyDescent="0.2">
      <c r="B5235" s="1" t="s">
        <v>200</v>
      </c>
      <c r="C5235" s="1">
        <v>6729584214.1899996</v>
      </c>
      <c r="E5235" s="87">
        <f>E5233-E5234</f>
        <v>0</v>
      </c>
      <c r="F5235" s="1" t="s">
        <v>6</v>
      </c>
    </row>
    <row r="5236" spans="1:11" x14ac:dyDescent="0.2">
      <c r="A5236"/>
      <c r="B5236" s="1" t="s">
        <v>6</v>
      </c>
      <c r="C5236" s="1">
        <f>+C5227-C5235</f>
        <v>-27920000</v>
      </c>
      <c r="E5236" s="1">
        <v>0</v>
      </c>
      <c r="F5236" s="1" t="s">
        <v>195</v>
      </c>
      <c r="G5236"/>
      <c r="I5236"/>
      <c r="J5236"/>
      <c r="K5236"/>
    </row>
    <row r="5237" spans="1:11" x14ac:dyDescent="0.2">
      <c r="A5237"/>
      <c r="B5237" s="1" t="s">
        <v>201</v>
      </c>
      <c r="C5237" s="1">
        <v>0</v>
      </c>
      <c r="E5237" s="87">
        <f>+E5235-E5236</f>
        <v>0</v>
      </c>
      <c r="F5237" s="1" t="s">
        <v>6</v>
      </c>
      <c r="G5237"/>
      <c r="I5237"/>
      <c r="J5237"/>
      <c r="K5237"/>
    </row>
    <row r="5238" spans="1:11" x14ac:dyDescent="0.2">
      <c r="A5238"/>
      <c r="B5238" s="1" t="s">
        <v>6</v>
      </c>
      <c r="C5238" s="95">
        <f>+C5236-C5237</f>
        <v>-27920000</v>
      </c>
      <c r="G5238"/>
      <c r="I5238"/>
      <c r="J5238"/>
      <c r="K5238"/>
    </row>
    <row r="5241" spans="1:11" s="20" customFormat="1" x14ac:dyDescent="0.2">
      <c r="A5241" s="21"/>
      <c r="B5241" s="63">
        <v>42053</v>
      </c>
      <c r="C5241" s="21" t="s">
        <v>4</v>
      </c>
      <c r="D5241" s="21" t="s">
        <v>5</v>
      </c>
      <c r="E5241" s="21" t="s">
        <v>6</v>
      </c>
      <c r="F5241" s="21"/>
      <c r="G5241" s="21"/>
      <c r="H5241" s="103"/>
      <c r="I5241" s="64"/>
      <c r="J5241" s="21"/>
      <c r="K5241" s="21"/>
    </row>
    <row r="5242" spans="1:11" x14ac:dyDescent="0.2">
      <c r="B5242" s="1" t="s">
        <v>0</v>
      </c>
      <c r="C5242" s="89">
        <v>965306897.28999996</v>
      </c>
      <c r="D5242" s="89">
        <v>965306897.28999996</v>
      </c>
      <c r="E5242" s="1">
        <f>C5242-D5242</f>
        <v>0</v>
      </c>
    </row>
    <row r="5243" spans="1:11" x14ac:dyDescent="0.2">
      <c r="B5243" s="1" t="s">
        <v>1</v>
      </c>
      <c r="C5243" s="1">
        <v>592413942.36000001</v>
      </c>
      <c r="D5243" s="1">
        <v>601001072.88999999</v>
      </c>
      <c r="E5243" s="1">
        <f>C5243-D5243</f>
        <v>-8587130.5299999714</v>
      </c>
      <c r="F5243" s="21">
        <v>8587130.5300000291</v>
      </c>
      <c r="G5243" s="1">
        <f>+F5243+E5243</f>
        <v>5.7741999626159668E-8</v>
      </c>
    </row>
    <row r="5244" spans="1:11" x14ac:dyDescent="0.2">
      <c r="B5244" s="1" t="s">
        <v>2</v>
      </c>
      <c r="C5244" s="1">
        <v>285243758.24000001</v>
      </c>
      <c r="D5244" s="1">
        <v>285243758.24000001</v>
      </c>
      <c r="E5244" s="1">
        <f>C5244-D5244</f>
        <v>0</v>
      </c>
    </row>
    <row r="5245" spans="1:11" x14ac:dyDescent="0.2">
      <c r="B5245" s="1" t="s">
        <v>3</v>
      </c>
      <c r="C5245" s="1">
        <v>1343025.26</v>
      </c>
      <c r="D5245" s="1">
        <v>1343025.26</v>
      </c>
      <c r="E5245" s="1">
        <f>C5245-D5245</f>
        <v>0</v>
      </c>
      <c r="G5245" s="21"/>
    </row>
    <row r="5247" spans="1:11" x14ac:dyDescent="0.2">
      <c r="B5247" s="1" t="s">
        <v>152</v>
      </c>
      <c r="C5247" s="1">
        <f>C5242</f>
        <v>965306897.28999996</v>
      </c>
      <c r="D5247" s="96"/>
    </row>
    <row r="5248" spans="1:11" x14ac:dyDescent="0.2">
      <c r="B5248" s="1" t="s">
        <v>153</v>
      </c>
      <c r="C5248" s="1">
        <v>6729770515.8599997</v>
      </c>
      <c r="D5248" s="96"/>
      <c r="E5248" s="1">
        <f>C5242</f>
        <v>965306897.28999996</v>
      </c>
      <c r="F5248" s="1" t="s">
        <v>0</v>
      </c>
    </row>
    <row r="5249" spans="1:11" x14ac:dyDescent="0.2">
      <c r="B5249" s="1" t="s">
        <v>198</v>
      </c>
      <c r="C5249" s="90">
        <v>40923251.289999999</v>
      </c>
      <c r="D5249" s="96"/>
    </row>
    <row r="5250" spans="1:11" x14ac:dyDescent="0.2">
      <c r="B5250" s="1" t="s">
        <v>154</v>
      </c>
      <c r="C5250" s="1">
        <f>SUM(C5247:C5249)</f>
        <v>7736000664.4399996</v>
      </c>
      <c r="D5250" s="96"/>
      <c r="E5250" s="1">
        <v>-6.6</v>
      </c>
      <c r="F5250" s="1" t="s">
        <v>170</v>
      </c>
    </row>
    <row r="5251" spans="1:11" x14ac:dyDescent="0.2">
      <c r="B5251" s="1" t="s">
        <v>155</v>
      </c>
      <c r="C5251" s="96">
        <v>7736000664.4399996</v>
      </c>
      <c r="E5251" s="1">
        <v>-2153.42</v>
      </c>
      <c r="F5251" s="1" t="s">
        <v>133</v>
      </c>
    </row>
    <row r="5252" spans="1:11" x14ac:dyDescent="0.2">
      <c r="C5252" s="1">
        <f>C5250-C5251</f>
        <v>0</v>
      </c>
      <c r="D5252" s="1" t="s">
        <v>194</v>
      </c>
      <c r="E5252" s="1">
        <f>-(11235531.79+8587130.53)</f>
        <v>-19822662.32</v>
      </c>
      <c r="F5252" s="1" t="s">
        <v>196</v>
      </c>
    </row>
    <row r="5253" spans="1:11" x14ac:dyDescent="0.2">
      <c r="C5253" s="87">
        <f>+C5252-E5257</f>
        <v>0</v>
      </c>
      <c r="E5253" s="1">
        <v>-215825</v>
      </c>
      <c r="F5253" s="1" t="s">
        <v>192</v>
      </c>
    </row>
    <row r="5254" spans="1:11" x14ac:dyDescent="0.2">
      <c r="E5254" s="1">
        <f>SUM(E5248:E5253)</f>
        <v>945266249.94999993</v>
      </c>
      <c r="G5254" s="1">
        <v>0</v>
      </c>
    </row>
    <row r="5255" spans="1:11" x14ac:dyDescent="0.2">
      <c r="E5255" s="66">
        <v>945266249.95000005</v>
      </c>
      <c r="F5255" s="1" t="s">
        <v>161</v>
      </c>
    </row>
    <row r="5256" spans="1:11" x14ac:dyDescent="0.2">
      <c r="B5256" s="1" t="s">
        <v>200</v>
      </c>
      <c r="C5256" s="1">
        <v>6729770515.8599997</v>
      </c>
      <c r="E5256" s="87">
        <f>E5254-E5255</f>
        <v>0</v>
      </c>
      <c r="F5256" s="1" t="s">
        <v>6</v>
      </c>
    </row>
    <row r="5257" spans="1:11" x14ac:dyDescent="0.2">
      <c r="A5257"/>
      <c r="B5257" s="1" t="s">
        <v>6</v>
      </c>
      <c r="C5257" s="1">
        <f>+C5248-C5256</f>
        <v>0</v>
      </c>
      <c r="E5257" s="1">
        <v>0</v>
      </c>
      <c r="F5257" s="1" t="s">
        <v>195</v>
      </c>
      <c r="G5257"/>
      <c r="I5257"/>
      <c r="J5257"/>
      <c r="K5257"/>
    </row>
    <row r="5258" spans="1:11" x14ac:dyDescent="0.2">
      <c r="A5258"/>
      <c r="B5258" s="1" t="s">
        <v>201</v>
      </c>
      <c r="C5258" s="1">
        <v>0</v>
      </c>
      <c r="E5258" s="87">
        <f>+E5256-E5257</f>
        <v>0</v>
      </c>
      <c r="F5258" s="1" t="s">
        <v>6</v>
      </c>
      <c r="G5258"/>
      <c r="I5258"/>
      <c r="J5258"/>
      <c r="K5258"/>
    </row>
    <row r="5259" spans="1:11" x14ac:dyDescent="0.2">
      <c r="A5259"/>
      <c r="B5259" s="1" t="s">
        <v>6</v>
      </c>
      <c r="C5259" s="95">
        <f>+C5257-C5258</f>
        <v>0</v>
      </c>
      <c r="G5259"/>
      <c r="I5259"/>
      <c r="J5259"/>
      <c r="K5259"/>
    </row>
    <row r="5262" spans="1:11" s="20" customFormat="1" x14ac:dyDescent="0.2">
      <c r="A5262" s="21"/>
      <c r="B5262" s="63">
        <v>42059</v>
      </c>
      <c r="C5262" s="21" t="s">
        <v>4</v>
      </c>
      <c r="D5262" s="21" t="s">
        <v>5</v>
      </c>
      <c r="E5262" s="21" t="s">
        <v>6</v>
      </c>
      <c r="F5262" s="21"/>
      <c r="G5262" s="21"/>
      <c r="H5262" s="103"/>
      <c r="I5262" s="64"/>
      <c r="J5262" s="21"/>
      <c r="K5262" s="21"/>
    </row>
    <row r="5263" spans="1:11" x14ac:dyDescent="0.2">
      <c r="B5263" s="1" t="s">
        <v>0</v>
      </c>
      <c r="C5263" s="89">
        <v>979518511.69000006</v>
      </c>
      <c r="D5263" s="89">
        <v>979518511.69000006</v>
      </c>
      <c r="E5263" s="1">
        <f>C5263-D5263</f>
        <v>0</v>
      </c>
    </row>
    <row r="5264" spans="1:11" x14ac:dyDescent="0.2">
      <c r="B5264" s="1" t="s">
        <v>1</v>
      </c>
      <c r="C5264" s="1">
        <v>591567672.64999998</v>
      </c>
      <c r="D5264" s="1">
        <v>600154803.17999995</v>
      </c>
      <c r="E5264" s="1">
        <f>C5264-D5264</f>
        <v>-8587130.5299999714</v>
      </c>
      <c r="F5264" s="21">
        <v>8587130.5300000291</v>
      </c>
      <c r="G5264" s="1">
        <f>+F5264+E5264</f>
        <v>5.7741999626159668E-8</v>
      </c>
    </row>
    <row r="5265" spans="1:11" x14ac:dyDescent="0.2">
      <c r="B5265" s="1" t="s">
        <v>2</v>
      </c>
      <c r="C5265" s="1">
        <v>291884456.76999998</v>
      </c>
      <c r="D5265" s="1">
        <v>291884456.76999998</v>
      </c>
      <c r="E5265" s="1">
        <f>C5265-D5265</f>
        <v>0</v>
      </c>
    </row>
    <row r="5266" spans="1:11" x14ac:dyDescent="0.2">
      <c r="B5266" s="1" t="s">
        <v>3</v>
      </c>
      <c r="C5266" s="1">
        <v>3628015.14</v>
      </c>
      <c r="D5266" s="1">
        <v>3628015.14</v>
      </c>
      <c r="E5266" s="1">
        <f>C5266-D5266</f>
        <v>0</v>
      </c>
      <c r="G5266" s="21"/>
    </row>
    <row r="5268" spans="1:11" x14ac:dyDescent="0.2">
      <c r="B5268" s="1" t="s">
        <v>152</v>
      </c>
      <c r="C5268" s="1">
        <f>C5263</f>
        <v>979518511.69000006</v>
      </c>
      <c r="D5268" s="96"/>
    </row>
    <row r="5269" spans="1:11" x14ac:dyDescent="0.2">
      <c r="B5269" s="1" t="s">
        <v>153</v>
      </c>
      <c r="C5269" s="1">
        <v>6729770515.8599997</v>
      </c>
      <c r="D5269" s="96"/>
      <c r="E5269" s="1">
        <f>C5263</f>
        <v>979518511.69000006</v>
      </c>
      <c r="F5269" s="1" t="s">
        <v>0</v>
      </c>
    </row>
    <row r="5270" spans="1:11" x14ac:dyDescent="0.2">
      <c r="B5270" s="1" t="s">
        <v>198</v>
      </c>
      <c r="C5270" s="90">
        <v>40473251.289999999</v>
      </c>
      <c r="D5270" s="96"/>
    </row>
    <row r="5271" spans="1:11" x14ac:dyDescent="0.2">
      <c r="B5271" s="1" t="s">
        <v>154</v>
      </c>
      <c r="C5271" s="1">
        <f>SUM(C5268:C5270)</f>
        <v>7749762278.8399992</v>
      </c>
      <c r="D5271" s="96"/>
      <c r="E5271" s="1">
        <v>-6.6</v>
      </c>
      <c r="F5271" s="1" t="s">
        <v>170</v>
      </c>
    </row>
    <row r="5272" spans="1:11" x14ac:dyDescent="0.2">
      <c r="B5272" s="1" t="s">
        <v>155</v>
      </c>
      <c r="C5272" s="96">
        <v>7749762278.8400002</v>
      </c>
      <c r="E5272" s="1">
        <v>-2153.42</v>
      </c>
      <c r="F5272" s="1" t="s">
        <v>133</v>
      </c>
    </row>
    <row r="5273" spans="1:11" x14ac:dyDescent="0.2">
      <c r="C5273" s="1">
        <f>C5271-C5272</f>
        <v>0</v>
      </c>
      <c r="D5273" s="1" t="s">
        <v>194</v>
      </c>
      <c r="E5273" s="1">
        <f>-(11235531.79+8587130.53)</f>
        <v>-19822662.32</v>
      </c>
      <c r="F5273" s="1" t="s">
        <v>196</v>
      </c>
    </row>
    <row r="5274" spans="1:11" x14ac:dyDescent="0.2">
      <c r="C5274" s="87">
        <f>+C5273-E5278</f>
        <v>0</v>
      </c>
      <c r="E5274" s="1">
        <v>-215825</v>
      </c>
      <c r="F5274" s="1" t="s">
        <v>192</v>
      </c>
    </row>
    <row r="5275" spans="1:11" x14ac:dyDescent="0.2">
      <c r="E5275" s="1">
        <f>SUM(E5269:E5274)</f>
        <v>959477864.35000002</v>
      </c>
      <c r="G5275" s="1">
        <v>0</v>
      </c>
    </row>
    <row r="5276" spans="1:11" x14ac:dyDescent="0.2">
      <c r="E5276" s="66">
        <v>959477864.35000002</v>
      </c>
      <c r="F5276" s="1" t="s">
        <v>161</v>
      </c>
    </row>
    <row r="5277" spans="1:11" x14ac:dyDescent="0.2">
      <c r="B5277" s="1" t="s">
        <v>200</v>
      </c>
      <c r="C5277" s="1">
        <v>6729770515.8599997</v>
      </c>
      <c r="E5277" s="87">
        <f>E5275-E5276</f>
        <v>0</v>
      </c>
      <c r="F5277" s="1" t="s">
        <v>6</v>
      </c>
    </row>
    <row r="5278" spans="1:11" x14ac:dyDescent="0.2">
      <c r="A5278"/>
      <c r="B5278" s="1" t="s">
        <v>6</v>
      </c>
      <c r="C5278" s="1">
        <f>+C5269-C5277</f>
        <v>0</v>
      </c>
      <c r="E5278" s="1">
        <v>0</v>
      </c>
      <c r="F5278" s="1" t="s">
        <v>195</v>
      </c>
      <c r="G5278"/>
      <c r="I5278"/>
      <c r="J5278"/>
      <c r="K5278"/>
    </row>
    <row r="5279" spans="1:11" x14ac:dyDescent="0.2">
      <c r="A5279"/>
      <c r="B5279" s="1" t="s">
        <v>201</v>
      </c>
      <c r="C5279" s="1">
        <v>0</v>
      </c>
      <c r="E5279" s="87">
        <f>+E5277-E5278</f>
        <v>0</v>
      </c>
      <c r="F5279" s="1" t="s">
        <v>6</v>
      </c>
      <c r="G5279"/>
      <c r="I5279"/>
      <c r="J5279"/>
      <c r="K5279"/>
    </row>
    <row r="5280" spans="1:11" x14ac:dyDescent="0.2">
      <c r="A5280"/>
      <c r="B5280" s="1" t="s">
        <v>6</v>
      </c>
      <c r="C5280" s="95">
        <f>+C5278-C5279</f>
        <v>0</v>
      </c>
      <c r="G5280"/>
      <c r="I5280"/>
      <c r="J5280"/>
      <c r="K5280"/>
    </row>
    <row r="5283" spans="1:11" s="20" customFormat="1" x14ac:dyDescent="0.2">
      <c r="A5283" s="21"/>
      <c r="B5283" s="63">
        <v>42061</v>
      </c>
      <c r="C5283" s="21" t="s">
        <v>4</v>
      </c>
      <c r="D5283" s="21" t="s">
        <v>5</v>
      </c>
      <c r="E5283" s="21" t="s">
        <v>6</v>
      </c>
      <c r="F5283" s="21"/>
      <c r="G5283" s="21"/>
      <c r="H5283" s="103"/>
      <c r="I5283" s="64"/>
      <c r="J5283" s="21"/>
      <c r="K5283" s="21"/>
    </row>
    <row r="5284" spans="1:11" x14ac:dyDescent="0.2">
      <c r="B5284" s="1" t="s">
        <v>0</v>
      </c>
      <c r="C5284" s="89">
        <v>1027130251.1900001</v>
      </c>
      <c r="D5284" s="89">
        <v>1012573898.11</v>
      </c>
      <c r="E5284" s="1">
        <f>C5284-D5284</f>
        <v>14556353.080000043</v>
      </c>
    </row>
    <row r="5285" spans="1:11" x14ac:dyDescent="0.2">
      <c r="B5285" s="1" t="s">
        <v>1</v>
      </c>
      <c r="C5285" s="1">
        <v>591860382.64999998</v>
      </c>
      <c r="D5285" s="1">
        <v>600447513.17999995</v>
      </c>
      <c r="E5285" s="1">
        <f>C5285-D5285</f>
        <v>-8587130.5299999714</v>
      </c>
      <c r="F5285" s="21">
        <v>8587130.5300000291</v>
      </c>
      <c r="G5285" s="1">
        <f>+F5285+E5285</f>
        <v>5.7741999626159668E-8</v>
      </c>
    </row>
    <row r="5286" spans="1:11" x14ac:dyDescent="0.2">
      <c r="B5286" s="1" t="s">
        <v>2</v>
      </c>
      <c r="C5286" s="1">
        <v>315306797.08999997</v>
      </c>
      <c r="D5286" s="1">
        <v>300750444.00999999</v>
      </c>
      <c r="E5286" s="1">
        <f>C5286-D5286</f>
        <v>14556353.079999983</v>
      </c>
    </row>
    <row r="5287" spans="1:11" x14ac:dyDescent="0.2">
      <c r="B5287" s="1" t="s">
        <v>3</v>
      </c>
      <c r="C5287" s="1">
        <v>5359726.05</v>
      </c>
      <c r="D5287" s="1">
        <v>5359726.05</v>
      </c>
      <c r="E5287" s="1">
        <f>C5287-D5287</f>
        <v>0</v>
      </c>
      <c r="G5287" s="21"/>
    </row>
    <row r="5289" spans="1:11" x14ac:dyDescent="0.2">
      <c r="B5289" s="1" t="s">
        <v>152</v>
      </c>
      <c r="C5289" s="1">
        <f>C5284</f>
        <v>1027130251.1900001</v>
      </c>
      <c r="D5289" s="96"/>
    </row>
    <row r="5290" spans="1:11" x14ac:dyDescent="0.2">
      <c r="B5290" s="1" t="s">
        <v>153</v>
      </c>
      <c r="C5290" s="1">
        <v>6656053955.6499996</v>
      </c>
      <c r="D5290" s="96"/>
      <c r="E5290" s="1">
        <f>C5284</f>
        <v>1027130251.1900001</v>
      </c>
      <c r="F5290" s="1" t="s">
        <v>0</v>
      </c>
    </row>
    <row r="5291" spans="1:11" x14ac:dyDescent="0.2">
      <c r="B5291" s="1" t="s">
        <v>198</v>
      </c>
      <c r="C5291" s="90">
        <v>41086402.979999997</v>
      </c>
      <c r="D5291" s="96"/>
    </row>
    <row r="5292" spans="1:11" x14ac:dyDescent="0.2">
      <c r="B5292" s="1" t="s">
        <v>154</v>
      </c>
      <c r="C5292" s="1">
        <f>SUM(C5289:C5291)</f>
        <v>7724270609.8199997</v>
      </c>
      <c r="D5292" s="96"/>
      <c r="E5292" s="1">
        <v>-6.6</v>
      </c>
      <c r="F5292" s="1" t="s">
        <v>170</v>
      </c>
    </row>
    <row r="5293" spans="1:11" x14ac:dyDescent="0.2">
      <c r="B5293" s="1" t="s">
        <v>155</v>
      </c>
      <c r="C5293" s="96">
        <v>7724270609.8199997</v>
      </c>
      <c r="E5293" s="1">
        <v>-2153.42</v>
      </c>
      <c r="F5293" s="1" t="s">
        <v>133</v>
      </c>
    </row>
    <row r="5294" spans="1:11" x14ac:dyDescent="0.2">
      <c r="C5294" s="1">
        <f>C5292-C5293</f>
        <v>0</v>
      </c>
      <c r="D5294" s="1" t="s">
        <v>194</v>
      </c>
      <c r="E5294" s="1">
        <f>-(11235531.79+8587130.53)</f>
        <v>-19822662.32</v>
      </c>
      <c r="F5294" s="1" t="s">
        <v>196</v>
      </c>
    </row>
    <row r="5295" spans="1:11" x14ac:dyDescent="0.2">
      <c r="C5295" s="87">
        <f>+C5294-E5299</f>
        <v>0</v>
      </c>
      <c r="E5295" s="1">
        <v>-215825</v>
      </c>
      <c r="F5295" s="1" t="s">
        <v>192</v>
      </c>
    </row>
    <row r="5296" spans="1:11" x14ac:dyDescent="0.2">
      <c r="E5296" s="1">
        <f>SUM(E5290:E5295)</f>
        <v>1007089603.85</v>
      </c>
      <c r="G5296" s="1">
        <v>0</v>
      </c>
    </row>
    <row r="5297" spans="1:11" x14ac:dyDescent="0.2">
      <c r="E5297" s="66">
        <v>1007089603.85</v>
      </c>
      <c r="F5297" s="1" t="s">
        <v>161</v>
      </c>
    </row>
    <row r="5298" spans="1:11" x14ac:dyDescent="0.2">
      <c r="B5298" s="1" t="s">
        <v>200</v>
      </c>
      <c r="C5298" s="1">
        <v>6656053955.6499996</v>
      </c>
      <c r="E5298" s="87">
        <f>E5296-E5297</f>
        <v>0</v>
      </c>
      <c r="F5298" s="1" t="s">
        <v>6</v>
      </c>
    </row>
    <row r="5299" spans="1:11" x14ac:dyDescent="0.2">
      <c r="A5299"/>
      <c r="B5299" s="1" t="s">
        <v>6</v>
      </c>
      <c r="C5299" s="1">
        <f>+C5290-C5298</f>
        <v>0</v>
      </c>
      <c r="E5299" s="1">
        <v>0</v>
      </c>
      <c r="F5299" s="1" t="s">
        <v>195</v>
      </c>
      <c r="G5299"/>
      <c r="I5299"/>
      <c r="J5299"/>
      <c r="K5299"/>
    </row>
    <row r="5300" spans="1:11" x14ac:dyDescent="0.2">
      <c r="A5300"/>
      <c r="B5300" s="1" t="s">
        <v>201</v>
      </c>
      <c r="C5300" s="1">
        <v>0</v>
      </c>
      <c r="E5300" s="87">
        <f>+E5298-E5299</f>
        <v>0</v>
      </c>
      <c r="F5300" s="1" t="s">
        <v>6</v>
      </c>
      <c r="G5300"/>
      <c r="I5300"/>
      <c r="J5300"/>
      <c r="K5300"/>
    </row>
    <row r="5301" spans="1:11" x14ac:dyDescent="0.2">
      <c r="A5301"/>
      <c r="B5301" s="1" t="s">
        <v>6</v>
      </c>
      <c r="C5301" s="95">
        <f>+C5299-C5300</f>
        <v>0</v>
      </c>
      <c r="G5301"/>
      <c r="I5301"/>
      <c r="J5301"/>
      <c r="K5301"/>
    </row>
    <row r="5303" spans="1:11" s="20" customFormat="1" x14ac:dyDescent="0.2">
      <c r="A5303" s="21"/>
      <c r="B5303" s="63">
        <v>42088</v>
      </c>
      <c r="C5303" s="21" t="s">
        <v>4</v>
      </c>
      <c r="D5303" s="21" t="s">
        <v>5</v>
      </c>
      <c r="E5303" s="21" t="s">
        <v>6</v>
      </c>
      <c r="F5303" s="21"/>
      <c r="G5303" s="21"/>
      <c r="H5303" s="103"/>
      <c r="I5303" s="64"/>
      <c r="J5303" s="21"/>
      <c r="K5303" s="21"/>
    </row>
    <row r="5304" spans="1:11" x14ac:dyDescent="0.2">
      <c r="B5304" s="1" t="s">
        <v>0</v>
      </c>
      <c r="C5304" s="89">
        <v>1083415792.52</v>
      </c>
      <c r="D5304" s="89">
        <v>1083415792.52</v>
      </c>
      <c r="E5304" s="1">
        <f>C5304-D5304</f>
        <v>0</v>
      </c>
    </row>
    <row r="5305" spans="1:11" x14ac:dyDescent="0.2">
      <c r="B5305" s="1" t="s">
        <v>1</v>
      </c>
      <c r="C5305" s="1">
        <v>604167951.91999996</v>
      </c>
      <c r="D5305" s="1">
        <v>612755082.45000005</v>
      </c>
      <c r="E5305" s="1">
        <f>C5305-D5305</f>
        <v>-8587130.5300000906</v>
      </c>
      <c r="F5305" s="21">
        <v>8587130.5300000291</v>
      </c>
      <c r="G5305" s="1">
        <f>+F5305+E5305</f>
        <v>-6.1467289924621582E-8</v>
      </c>
    </row>
    <row r="5306" spans="1:11" x14ac:dyDescent="0.2">
      <c r="B5306" s="1" t="s">
        <v>2</v>
      </c>
      <c r="C5306" s="1">
        <v>380370159.26999998</v>
      </c>
      <c r="D5306" s="1">
        <v>380370159.26999998</v>
      </c>
      <c r="E5306" s="1">
        <f>C5306-D5306</f>
        <v>0</v>
      </c>
    </row>
    <row r="5307" spans="1:11" x14ac:dyDescent="0.2">
      <c r="B5307" s="1" t="s">
        <v>3</v>
      </c>
      <c r="C5307" s="1">
        <v>9118644.4499999993</v>
      </c>
      <c r="D5307" s="1">
        <v>9118644.4499999993</v>
      </c>
      <c r="E5307" s="1">
        <f>C5307-D5307</f>
        <v>0</v>
      </c>
      <c r="G5307" s="21"/>
    </row>
    <row r="5309" spans="1:11" x14ac:dyDescent="0.2">
      <c r="B5309" s="1" t="s">
        <v>152</v>
      </c>
      <c r="C5309" s="1">
        <f>C5304</f>
        <v>1083415792.52</v>
      </c>
      <c r="D5309" s="96"/>
    </row>
    <row r="5310" spans="1:11" x14ac:dyDescent="0.2">
      <c r="B5310" s="1" t="s">
        <v>153</v>
      </c>
      <c r="C5310" s="1">
        <v>6762887070.6999998</v>
      </c>
      <c r="D5310" s="96"/>
      <c r="E5310" s="1">
        <f>C5304</f>
        <v>1083415792.52</v>
      </c>
      <c r="F5310" s="1" t="s">
        <v>0</v>
      </c>
    </row>
    <row r="5311" spans="1:11" x14ac:dyDescent="0.2">
      <c r="B5311" s="1" t="s">
        <v>198</v>
      </c>
      <c r="C5311" s="90">
        <v>41272720.329999998</v>
      </c>
      <c r="D5311" s="96"/>
    </row>
    <row r="5312" spans="1:11" x14ac:dyDescent="0.2">
      <c r="B5312" s="1" t="s">
        <v>154</v>
      </c>
      <c r="C5312" s="1">
        <f>SUM(C5309:C5311)</f>
        <v>7887575583.5499992</v>
      </c>
      <c r="D5312" s="96"/>
      <c r="E5312" s="1">
        <v>-6.6</v>
      </c>
      <c r="F5312" s="1" t="s">
        <v>170</v>
      </c>
    </row>
    <row r="5313" spans="1:11" x14ac:dyDescent="0.2">
      <c r="B5313" s="1" t="s">
        <v>155</v>
      </c>
      <c r="C5313" s="96">
        <v>7887575583.5500002</v>
      </c>
      <c r="E5313" s="1">
        <v>-904.36</v>
      </c>
      <c r="F5313" s="1" t="s">
        <v>133</v>
      </c>
    </row>
    <row r="5314" spans="1:11" x14ac:dyDescent="0.2">
      <c r="C5314" s="1">
        <f>C5312-C5313</f>
        <v>0</v>
      </c>
      <c r="D5314" s="1" t="s">
        <v>194</v>
      </c>
      <c r="E5314" s="1">
        <f>-(11235531.79+8587130.53)</f>
        <v>-19822662.32</v>
      </c>
      <c r="F5314" s="1" t="s">
        <v>196</v>
      </c>
    </row>
    <row r="5315" spans="1:11" x14ac:dyDescent="0.2">
      <c r="C5315" s="87">
        <f>+C5314-E5319</f>
        <v>0</v>
      </c>
      <c r="E5315" s="1">
        <v>-215825</v>
      </c>
      <c r="F5315" s="1" t="s">
        <v>192</v>
      </c>
    </row>
    <row r="5316" spans="1:11" x14ac:dyDescent="0.2">
      <c r="E5316" s="1">
        <f>SUM(E5310:E5315)</f>
        <v>1063376394.2400001</v>
      </c>
      <c r="G5316" s="1">
        <v>0</v>
      </c>
    </row>
    <row r="5317" spans="1:11" x14ac:dyDescent="0.2">
      <c r="E5317" s="66">
        <v>1063376394.24</v>
      </c>
      <c r="F5317" s="1" t="s">
        <v>161</v>
      </c>
    </row>
    <row r="5318" spans="1:11" x14ac:dyDescent="0.2">
      <c r="B5318" s="1" t="s">
        <v>200</v>
      </c>
      <c r="C5318" s="1">
        <v>6788022152.21</v>
      </c>
      <c r="D5318" s="1">
        <v>20532918.489999998</v>
      </c>
      <c r="E5318" s="87">
        <f>E5316-E5317</f>
        <v>0</v>
      </c>
      <c r="F5318" s="1" t="s">
        <v>6</v>
      </c>
    </row>
    <row r="5319" spans="1:11" x14ac:dyDescent="0.2">
      <c r="A5319"/>
      <c r="B5319" s="1" t="s">
        <v>6</v>
      </c>
      <c r="C5319" s="1">
        <f>+C5310-C5318</f>
        <v>-25135081.510000229</v>
      </c>
      <c r="D5319" s="1">
        <v>45668000</v>
      </c>
      <c r="E5319" s="1">
        <v>0</v>
      </c>
      <c r="F5319" s="1" t="s">
        <v>195</v>
      </c>
      <c r="G5319"/>
      <c r="I5319"/>
      <c r="J5319"/>
      <c r="K5319"/>
    </row>
    <row r="5320" spans="1:11" x14ac:dyDescent="0.2">
      <c r="A5320"/>
      <c r="B5320" s="1" t="s">
        <v>201</v>
      </c>
      <c r="C5320" s="1">
        <v>0</v>
      </c>
      <c r="D5320" s="1">
        <f>C5318-D5318+D5319</f>
        <v>6813157233.7200003</v>
      </c>
      <c r="E5320" s="87">
        <f>+E5318-E5319</f>
        <v>0</v>
      </c>
      <c r="F5320" s="1" t="s">
        <v>6</v>
      </c>
      <c r="G5320"/>
      <c r="I5320"/>
      <c r="J5320"/>
      <c r="K5320"/>
    </row>
    <row r="5321" spans="1:11" x14ac:dyDescent="0.2">
      <c r="A5321"/>
      <c r="B5321" s="1" t="s">
        <v>6</v>
      </c>
      <c r="C5321" s="95">
        <f>+C5319-C5320</f>
        <v>-25135081.510000229</v>
      </c>
      <c r="D5321" s="1">
        <f>+C5318-D5320</f>
        <v>-25135081.510000229</v>
      </c>
      <c r="G5321"/>
      <c r="I5321"/>
      <c r="J5321"/>
      <c r="K5321"/>
    </row>
    <row r="5322" spans="1:11" x14ac:dyDescent="0.2">
      <c r="D5322" s="1">
        <v>532918.49</v>
      </c>
    </row>
    <row r="5323" spans="1:11" x14ac:dyDescent="0.2">
      <c r="D5323" s="1">
        <v>-668000</v>
      </c>
    </row>
    <row r="5324" spans="1:11" x14ac:dyDescent="0.2">
      <c r="D5324" s="1">
        <f>+D5322+D5323</f>
        <v>-135081.51</v>
      </c>
    </row>
    <row r="5325" spans="1:11" s="20" customFormat="1" x14ac:dyDescent="0.2">
      <c r="A5325" s="21"/>
      <c r="B5325" s="63">
        <v>42089</v>
      </c>
      <c r="C5325" s="21" t="s">
        <v>4</v>
      </c>
      <c r="D5325" s="21" t="s">
        <v>5</v>
      </c>
      <c r="E5325" s="21" t="s">
        <v>6</v>
      </c>
      <c r="F5325" s="21"/>
      <c r="G5325" s="21"/>
      <c r="H5325" s="103"/>
      <c r="I5325" s="64"/>
      <c r="J5325" s="21"/>
      <c r="K5325" s="21"/>
    </row>
    <row r="5326" spans="1:11" x14ac:dyDescent="0.2">
      <c r="B5326" s="1" t="s">
        <v>0</v>
      </c>
      <c r="C5326" s="89">
        <v>1071187879.47</v>
      </c>
      <c r="D5326" s="89">
        <v>1071187879.47</v>
      </c>
      <c r="E5326" s="1">
        <f>C5326-D5326</f>
        <v>0</v>
      </c>
    </row>
    <row r="5327" spans="1:11" x14ac:dyDescent="0.2">
      <c r="B5327" s="1" t="s">
        <v>1</v>
      </c>
      <c r="C5327" s="1">
        <v>604327939.82000005</v>
      </c>
      <c r="D5327" s="1">
        <v>612915070.35000002</v>
      </c>
      <c r="E5327" s="1">
        <f>C5327-D5327</f>
        <v>-8587130.5299999714</v>
      </c>
      <c r="F5327" s="21">
        <v>8587130.5300000291</v>
      </c>
      <c r="G5327" s="1">
        <f>+F5327+E5327</f>
        <v>5.7741999626159668E-8</v>
      </c>
    </row>
    <row r="5328" spans="1:11" x14ac:dyDescent="0.2">
      <c r="B5328" s="1" t="s">
        <v>2</v>
      </c>
      <c r="C5328" s="1">
        <v>361606691.06999999</v>
      </c>
      <c r="D5328" s="1">
        <v>361606691.06999999</v>
      </c>
      <c r="E5328" s="1">
        <f>C5328-D5328</f>
        <v>0</v>
      </c>
    </row>
    <row r="5329" spans="1:11" x14ac:dyDescent="0.2">
      <c r="B5329" s="1" t="s">
        <v>3</v>
      </c>
      <c r="C5329" s="1">
        <v>9753841.4499999993</v>
      </c>
      <c r="D5329" s="1">
        <v>9753841.4499999993</v>
      </c>
      <c r="E5329" s="1">
        <f>C5329-D5329</f>
        <v>0</v>
      </c>
      <c r="G5329" s="21"/>
    </row>
    <row r="5331" spans="1:11" x14ac:dyDescent="0.2">
      <c r="B5331" s="1" t="s">
        <v>152</v>
      </c>
      <c r="C5331" s="1">
        <f>C5326</f>
        <v>1071187879.47</v>
      </c>
      <c r="D5331" s="96"/>
    </row>
    <row r="5332" spans="1:11" x14ac:dyDescent="0.2">
      <c r="B5332" s="1" t="s">
        <v>153</v>
      </c>
      <c r="C5332" s="1">
        <v>6788022152.21</v>
      </c>
      <c r="D5332" s="96"/>
      <c r="E5332" s="1">
        <f>C5326</f>
        <v>1071187879.47</v>
      </c>
      <c r="F5332" s="1" t="s">
        <v>0</v>
      </c>
    </row>
    <row r="5333" spans="1:11" x14ac:dyDescent="0.2">
      <c r="B5333" s="1" t="s">
        <v>198</v>
      </c>
      <c r="C5333" s="90">
        <v>41272720.329999998</v>
      </c>
      <c r="D5333" s="96"/>
    </row>
    <row r="5334" spans="1:11" x14ac:dyDescent="0.2">
      <c r="B5334" s="1" t="s">
        <v>154</v>
      </c>
      <c r="C5334" s="1">
        <f>SUM(C5331:C5333)</f>
        <v>7900482752.0100002</v>
      </c>
      <c r="D5334" s="96"/>
      <c r="E5334" s="1">
        <v>-6.6</v>
      </c>
      <c r="F5334" s="1" t="s">
        <v>170</v>
      </c>
    </row>
    <row r="5335" spans="1:11" x14ac:dyDescent="0.2">
      <c r="B5335" s="1" t="s">
        <v>155</v>
      </c>
      <c r="C5335" s="96">
        <v>7900482752.0100002</v>
      </c>
      <c r="E5335" s="1">
        <v>-904.36</v>
      </c>
      <c r="F5335" s="1" t="s">
        <v>133</v>
      </c>
    </row>
    <row r="5336" spans="1:11" x14ac:dyDescent="0.2">
      <c r="C5336" s="1">
        <f>C5334-C5335</f>
        <v>0</v>
      </c>
      <c r="D5336" s="1" t="s">
        <v>194</v>
      </c>
      <c r="E5336" s="1">
        <f>-(11235531.79+8587130.53)</f>
        <v>-19822662.32</v>
      </c>
      <c r="F5336" s="1" t="s">
        <v>196</v>
      </c>
    </row>
    <row r="5337" spans="1:11" x14ac:dyDescent="0.2">
      <c r="C5337" s="87">
        <f>+C5336-E5341</f>
        <v>0</v>
      </c>
      <c r="E5337" s="1">
        <v>-215825</v>
      </c>
      <c r="F5337" s="1" t="s">
        <v>192</v>
      </c>
    </row>
    <row r="5338" spans="1:11" x14ac:dyDescent="0.2">
      <c r="E5338" s="1">
        <f>SUM(E5332:E5337)</f>
        <v>1051148481.1899999</v>
      </c>
      <c r="G5338" s="1">
        <v>0</v>
      </c>
    </row>
    <row r="5339" spans="1:11" x14ac:dyDescent="0.2">
      <c r="E5339" s="66">
        <v>1051148481.1900001</v>
      </c>
      <c r="F5339" s="1" t="s">
        <v>161</v>
      </c>
    </row>
    <row r="5340" spans="1:11" x14ac:dyDescent="0.2">
      <c r="B5340" s="1" t="s">
        <v>200</v>
      </c>
      <c r="C5340" s="1">
        <v>6788022152.21</v>
      </c>
      <c r="E5340" s="87">
        <f>E5338-E5339</f>
        <v>0</v>
      </c>
      <c r="F5340" s="1" t="s">
        <v>6</v>
      </c>
    </row>
    <row r="5341" spans="1:11" x14ac:dyDescent="0.2">
      <c r="A5341"/>
      <c r="B5341" s="1" t="s">
        <v>6</v>
      </c>
      <c r="C5341" s="1">
        <f>+C5332-C5340</f>
        <v>0</v>
      </c>
      <c r="E5341" s="1">
        <v>0</v>
      </c>
      <c r="F5341" s="1" t="s">
        <v>195</v>
      </c>
      <c r="G5341"/>
      <c r="I5341"/>
      <c r="J5341"/>
      <c r="K5341"/>
    </row>
    <row r="5342" spans="1:11" x14ac:dyDescent="0.2">
      <c r="A5342"/>
      <c r="B5342" s="1" t="s">
        <v>201</v>
      </c>
      <c r="C5342" s="1">
        <v>0</v>
      </c>
      <c r="E5342" s="87">
        <f>+E5340-E5341</f>
        <v>0</v>
      </c>
      <c r="F5342" s="1" t="s">
        <v>6</v>
      </c>
      <c r="G5342"/>
      <c r="I5342"/>
      <c r="J5342"/>
      <c r="K5342"/>
    </row>
    <row r="5343" spans="1:11" x14ac:dyDescent="0.2">
      <c r="A5343"/>
      <c r="B5343" s="1" t="s">
        <v>6</v>
      </c>
      <c r="C5343" s="95">
        <f>+C5341-C5342</f>
        <v>0</v>
      </c>
      <c r="G5343"/>
      <c r="I5343"/>
      <c r="J5343"/>
      <c r="K5343"/>
    </row>
    <row r="5346" spans="1:11" s="20" customFormat="1" x14ac:dyDescent="0.2">
      <c r="A5346" s="21"/>
      <c r="B5346" s="63">
        <v>42094</v>
      </c>
      <c r="C5346" s="21" t="s">
        <v>4</v>
      </c>
      <c r="D5346" s="21" t="s">
        <v>5</v>
      </c>
      <c r="E5346" s="21" t="s">
        <v>6</v>
      </c>
      <c r="F5346" s="21"/>
      <c r="G5346" s="21"/>
      <c r="H5346" s="103"/>
      <c r="I5346" s="64"/>
      <c r="J5346" s="21"/>
      <c r="K5346" s="21"/>
    </row>
    <row r="5347" spans="1:11" x14ac:dyDescent="0.2">
      <c r="B5347" s="1" t="s">
        <v>0</v>
      </c>
      <c r="C5347" s="89">
        <v>1142580027.76</v>
      </c>
      <c r="D5347" s="89">
        <f>1164363559.37+6216467.39-28000000+1</f>
        <v>1142580027.76</v>
      </c>
      <c r="E5347" s="1">
        <f>C5347-D5347</f>
        <v>0</v>
      </c>
    </row>
    <row r="5348" spans="1:11" x14ac:dyDescent="0.2">
      <c r="B5348" s="1" t="s">
        <v>1</v>
      </c>
      <c r="C5348" s="1">
        <v>604989897.74000001</v>
      </c>
      <c r="D5348" s="1">
        <v>613577028.26999998</v>
      </c>
      <c r="E5348" s="1">
        <f>C5348-D5348</f>
        <v>-8587130.5299999714</v>
      </c>
      <c r="F5348" s="21">
        <v>8587130.5300000291</v>
      </c>
      <c r="G5348" s="1">
        <f>+F5348+E5348</f>
        <v>5.7741999626159668E-8</v>
      </c>
    </row>
    <row r="5349" spans="1:11" x14ac:dyDescent="0.2">
      <c r="B5349" s="1" t="s">
        <v>2</v>
      </c>
      <c r="C5349" s="1">
        <v>332570240.02999997</v>
      </c>
      <c r="D5349" s="1">
        <f>354353771.64+6216467.39-28000000+1</f>
        <v>332570240.02999997</v>
      </c>
      <c r="E5349" s="1">
        <f>C5349-D5349</f>
        <v>0</v>
      </c>
    </row>
    <row r="5350" spans="1:11" x14ac:dyDescent="0.2">
      <c r="B5350" s="1" t="s">
        <v>3</v>
      </c>
      <c r="C5350" s="1">
        <v>15976755.09</v>
      </c>
      <c r="D5350" s="1">
        <v>15976755.09</v>
      </c>
      <c r="E5350" s="1">
        <f>C5350-D5350</f>
        <v>0</v>
      </c>
      <c r="G5350" s="21"/>
    </row>
    <row r="5352" spans="1:11" x14ac:dyDescent="0.2">
      <c r="B5352" s="1" t="s">
        <v>152</v>
      </c>
      <c r="C5352" s="1">
        <f>C5347</f>
        <v>1142580027.76</v>
      </c>
      <c r="D5352" s="96"/>
    </row>
    <row r="5353" spans="1:11" x14ac:dyDescent="0.2">
      <c r="B5353" s="1" t="s">
        <v>153</v>
      </c>
      <c r="C5353" s="1">
        <v>6798813340.3199997</v>
      </c>
      <c r="D5353" s="96"/>
      <c r="E5353" s="1">
        <f>C5347</f>
        <v>1142580027.76</v>
      </c>
      <c r="F5353" s="1" t="s">
        <v>0</v>
      </c>
    </row>
    <row r="5354" spans="1:11" x14ac:dyDescent="0.2">
      <c r="B5354" s="1" t="s">
        <v>198</v>
      </c>
      <c r="C5354" s="90">
        <v>41529659.210000001</v>
      </c>
      <c r="D5354" s="96"/>
    </row>
    <row r="5355" spans="1:11" x14ac:dyDescent="0.2">
      <c r="B5355" s="1" t="s">
        <v>154</v>
      </c>
      <c r="C5355" s="1">
        <f>SUM(C5352:C5354)</f>
        <v>7982923027.29</v>
      </c>
      <c r="D5355" s="96"/>
      <c r="E5355" s="1">
        <v>-6.6</v>
      </c>
      <c r="F5355" s="1" t="s">
        <v>170</v>
      </c>
    </row>
    <row r="5356" spans="1:11" x14ac:dyDescent="0.2">
      <c r="B5356" s="1" t="s">
        <v>155</v>
      </c>
      <c r="C5356" s="96">
        <v>7982923027.29</v>
      </c>
      <c r="E5356" s="1">
        <v>-6325873.25</v>
      </c>
      <c r="F5356" s="1" t="s">
        <v>133</v>
      </c>
    </row>
    <row r="5357" spans="1:11" x14ac:dyDescent="0.2">
      <c r="C5357" s="1">
        <f>C5355-C5356</f>
        <v>0</v>
      </c>
      <c r="D5357" s="1" t="s">
        <v>194</v>
      </c>
      <c r="E5357" s="1">
        <f>-(11235531.79+8587130.53)</f>
        <v>-19822662.32</v>
      </c>
      <c r="F5357" s="1" t="s">
        <v>196</v>
      </c>
    </row>
    <row r="5358" spans="1:11" x14ac:dyDescent="0.2">
      <c r="C5358" s="87">
        <f>+C5357-E5362</f>
        <v>0</v>
      </c>
      <c r="E5358" s="1">
        <v>-215825</v>
      </c>
      <c r="F5358" s="1" t="s">
        <v>192</v>
      </c>
    </row>
    <row r="5359" spans="1:11" x14ac:dyDescent="0.2">
      <c r="E5359" s="1">
        <f>SUM(E5353:E5358)</f>
        <v>1116215660.5900002</v>
      </c>
      <c r="G5359" s="1">
        <v>0</v>
      </c>
    </row>
    <row r="5360" spans="1:11" x14ac:dyDescent="0.2">
      <c r="E5360" s="66">
        <v>1116215660.5899999</v>
      </c>
      <c r="F5360" s="1" t="s">
        <v>161</v>
      </c>
    </row>
    <row r="5361" spans="1:11" x14ac:dyDescent="0.2">
      <c r="B5361" s="1" t="s">
        <v>200</v>
      </c>
      <c r="C5361" s="1">
        <v>6798813340.3200006</v>
      </c>
      <c r="E5361" s="87">
        <f>E5359-E5360</f>
        <v>0</v>
      </c>
      <c r="F5361" s="1" t="s">
        <v>6</v>
      </c>
    </row>
    <row r="5362" spans="1:11" x14ac:dyDescent="0.2">
      <c r="A5362"/>
      <c r="B5362" s="1" t="s">
        <v>6</v>
      </c>
      <c r="C5362" s="1">
        <f>+C5353-C5361</f>
        <v>0</v>
      </c>
      <c r="E5362" s="1">
        <v>0</v>
      </c>
      <c r="F5362" s="1" t="s">
        <v>195</v>
      </c>
      <c r="G5362"/>
      <c r="I5362"/>
      <c r="J5362"/>
      <c r="K5362"/>
    </row>
    <row r="5363" spans="1:11" x14ac:dyDescent="0.2">
      <c r="A5363"/>
      <c r="B5363" s="1" t="s">
        <v>201</v>
      </c>
      <c r="C5363" s="1">
        <v>0</v>
      </c>
      <c r="E5363" s="87">
        <f>+E5361-E5362</f>
        <v>0</v>
      </c>
      <c r="F5363" s="1" t="s">
        <v>6</v>
      </c>
      <c r="G5363"/>
      <c r="I5363"/>
      <c r="J5363"/>
      <c r="K5363"/>
    </row>
    <row r="5364" spans="1:11" x14ac:dyDescent="0.2">
      <c r="A5364"/>
      <c r="B5364" s="1" t="s">
        <v>6</v>
      </c>
      <c r="C5364" s="95">
        <f>+C5362-C5363</f>
        <v>0</v>
      </c>
      <c r="F5364" s="1">
        <v>1089543467.0899999</v>
      </c>
      <c r="G5364"/>
      <c r="I5364"/>
      <c r="J5364"/>
      <c r="K5364"/>
    </row>
    <row r="5365" spans="1:11" x14ac:dyDescent="0.2">
      <c r="F5365" s="1">
        <f>+E5360-F5364</f>
        <v>26672193.5</v>
      </c>
    </row>
    <row r="5366" spans="1:11" s="20" customFormat="1" x14ac:dyDescent="0.2">
      <c r="A5366" s="21"/>
      <c r="B5366" s="63">
        <v>42111</v>
      </c>
      <c r="C5366" s="21" t="s">
        <v>4</v>
      </c>
      <c r="D5366" s="21" t="s">
        <v>5</v>
      </c>
      <c r="E5366" s="21" t="s">
        <v>6</v>
      </c>
      <c r="F5366" s="21"/>
      <c r="G5366" s="21"/>
      <c r="H5366" s="103"/>
      <c r="I5366" s="64"/>
      <c r="J5366" s="21"/>
      <c r="K5366" s="21"/>
    </row>
    <row r="5367" spans="1:11" x14ac:dyDescent="0.2">
      <c r="B5367" s="1" t="s">
        <v>0</v>
      </c>
      <c r="C5367" s="89">
        <f>1127972695.02-2377.74</f>
        <v>1127970317.28</v>
      </c>
      <c r="D5367" s="89">
        <v>1127970317.28</v>
      </c>
      <c r="E5367" s="1">
        <f>C5367-D5367</f>
        <v>0</v>
      </c>
    </row>
    <row r="5368" spans="1:11" x14ac:dyDescent="0.2">
      <c r="B5368" s="1" t="s">
        <v>1</v>
      </c>
      <c r="C5368" s="1">
        <v>623083067.67999995</v>
      </c>
      <c r="D5368" s="1">
        <v>631670198.21000004</v>
      </c>
      <c r="E5368" s="1">
        <f>C5368-D5368</f>
        <v>-8587130.5300000906</v>
      </c>
      <c r="F5368" s="21">
        <v>8587130.5300000291</v>
      </c>
      <c r="G5368" s="1">
        <f>+F5368+E5368</f>
        <v>-6.1467289924621582E-8</v>
      </c>
    </row>
    <row r="5369" spans="1:11" x14ac:dyDescent="0.2">
      <c r="B5369" s="1" t="s">
        <v>2</v>
      </c>
      <c r="C5369" s="1">
        <v>332868514.35000002</v>
      </c>
      <c r="D5369" s="1">
        <v>332868514.35000002</v>
      </c>
      <c r="E5369" s="1">
        <f>C5369-D5369</f>
        <v>0</v>
      </c>
    </row>
    <row r="5370" spans="1:11" x14ac:dyDescent="0.2">
      <c r="B5370" s="1" t="s">
        <v>3</v>
      </c>
      <c r="C5370" s="1">
        <v>88219696.980000004</v>
      </c>
      <c r="D5370" s="1">
        <v>88219696.980000004</v>
      </c>
      <c r="E5370" s="1">
        <f>C5370-D5370</f>
        <v>0</v>
      </c>
      <c r="G5370" s="21"/>
    </row>
    <row r="5372" spans="1:11" x14ac:dyDescent="0.2">
      <c r="B5372" s="1" t="s">
        <v>152</v>
      </c>
      <c r="C5372" s="1">
        <f>C5367</f>
        <v>1127970317.28</v>
      </c>
      <c r="D5372" s="96"/>
    </row>
    <row r="5373" spans="1:11" x14ac:dyDescent="0.2">
      <c r="B5373" s="1" t="s">
        <v>153</v>
      </c>
      <c r="C5373" s="1">
        <v>6876166463.2299995</v>
      </c>
      <c r="D5373" s="96"/>
      <c r="E5373" s="1">
        <f>C5367</f>
        <v>1127970317.28</v>
      </c>
      <c r="F5373" s="1" t="s">
        <v>0</v>
      </c>
    </row>
    <row r="5374" spans="1:11" x14ac:dyDescent="0.2">
      <c r="B5374" s="1" t="s">
        <v>198</v>
      </c>
      <c r="C5374" s="90">
        <v>43648364.619999997</v>
      </c>
      <c r="D5374" s="96"/>
    </row>
    <row r="5375" spans="1:11" x14ac:dyDescent="0.2">
      <c r="B5375" s="1" t="s">
        <v>154</v>
      </c>
      <c r="C5375" s="1">
        <f>SUM(C5372:C5374)</f>
        <v>8047785145.1299992</v>
      </c>
      <c r="D5375" s="96"/>
      <c r="E5375" s="1">
        <v>-6.6</v>
      </c>
      <c r="F5375" s="1" t="s">
        <v>170</v>
      </c>
    </row>
    <row r="5376" spans="1:11" x14ac:dyDescent="0.2">
      <c r="B5376" s="1" t="s">
        <v>155</v>
      </c>
      <c r="C5376" s="96">
        <v>8047785145.1300001</v>
      </c>
      <c r="E5376" s="1">
        <v>-14572.65</v>
      </c>
      <c r="F5376" s="1" t="s">
        <v>133</v>
      </c>
    </row>
    <row r="5377" spans="1:11" x14ac:dyDescent="0.2">
      <c r="C5377" s="1">
        <f>C5375-C5376</f>
        <v>0</v>
      </c>
      <c r="D5377" s="1" t="s">
        <v>194</v>
      </c>
      <c r="E5377" s="1">
        <f>-(11235531.79+8587130.53)</f>
        <v>-19822662.32</v>
      </c>
      <c r="F5377" s="1" t="s">
        <v>196</v>
      </c>
    </row>
    <row r="5378" spans="1:11" x14ac:dyDescent="0.2">
      <c r="C5378" s="87">
        <f>+C5377-E5382</f>
        <v>0</v>
      </c>
      <c r="E5378" s="1">
        <v>-6051500</v>
      </c>
      <c r="F5378" s="1" t="s">
        <v>192</v>
      </c>
    </row>
    <row r="5379" spans="1:11" x14ac:dyDescent="0.2">
      <c r="E5379" s="1">
        <f>SUM(E5373:E5378)</f>
        <v>1102081575.71</v>
      </c>
      <c r="G5379" s="1">
        <v>0</v>
      </c>
    </row>
    <row r="5380" spans="1:11" x14ac:dyDescent="0.2">
      <c r="E5380" s="66">
        <v>1075409382.21</v>
      </c>
      <c r="F5380" s="1" t="s">
        <v>161</v>
      </c>
    </row>
    <row r="5381" spans="1:11" x14ac:dyDescent="0.2">
      <c r="B5381" s="1" t="s">
        <v>200</v>
      </c>
      <c r="C5381" s="1">
        <v>6798813340.3200006</v>
      </c>
      <c r="E5381" s="87">
        <f>E5379-E5380</f>
        <v>26672193.5</v>
      </c>
      <c r="F5381" s="1" t="s">
        <v>6</v>
      </c>
    </row>
    <row r="5382" spans="1:11" x14ac:dyDescent="0.2">
      <c r="A5382"/>
      <c r="B5382" s="1" t="s">
        <v>6</v>
      </c>
      <c r="C5382" s="1">
        <f>+C5373-C5381</f>
        <v>77353122.909998894</v>
      </c>
      <c r="F5382" s="1" t="s">
        <v>195</v>
      </c>
      <c r="G5382"/>
      <c r="I5382"/>
      <c r="J5382"/>
      <c r="K5382"/>
    </row>
    <row r="5383" spans="1:11" x14ac:dyDescent="0.2">
      <c r="A5383"/>
      <c r="B5383" s="1" t="s">
        <v>201</v>
      </c>
      <c r="C5383" s="1">
        <v>0</v>
      </c>
      <c r="E5383" s="87">
        <f>+E5381-E5382</f>
        <v>26672193.5</v>
      </c>
      <c r="F5383" s="1" t="s">
        <v>6</v>
      </c>
      <c r="G5383"/>
      <c r="I5383"/>
      <c r="J5383"/>
      <c r="K5383"/>
    </row>
    <row r="5384" spans="1:11" x14ac:dyDescent="0.2">
      <c r="A5384"/>
      <c r="B5384" s="1" t="s">
        <v>6</v>
      </c>
      <c r="C5384" s="95">
        <f>+C5382-C5383</f>
        <v>77353122.909998894</v>
      </c>
      <c r="G5384"/>
      <c r="I5384"/>
      <c r="J5384"/>
      <c r="K5384"/>
    </row>
    <row r="5385" spans="1:11" x14ac:dyDescent="0.2">
      <c r="F5385" s="1">
        <f>+E5388/2</f>
        <v>0</v>
      </c>
    </row>
    <row r="5387" spans="1:11" s="20" customFormat="1" x14ac:dyDescent="0.2">
      <c r="A5387" s="21"/>
      <c r="B5387" s="63">
        <v>42118</v>
      </c>
      <c r="C5387" s="21" t="s">
        <v>4</v>
      </c>
      <c r="D5387" s="21" t="s">
        <v>5</v>
      </c>
      <c r="E5387" s="21" t="s">
        <v>6</v>
      </c>
      <c r="F5387" s="21"/>
      <c r="G5387" s="21"/>
      <c r="H5387" s="103"/>
      <c r="I5387" s="64"/>
      <c r="J5387" s="21"/>
      <c r="K5387" s="21"/>
    </row>
    <row r="5388" spans="1:11" x14ac:dyDescent="0.2">
      <c r="B5388" s="1" t="s">
        <v>0</v>
      </c>
      <c r="C5388" s="89">
        <v>1154540915.6400001</v>
      </c>
      <c r="D5388" s="89">
        <v>1154540915.6400001</v>
      </c>
      <c r="E5388" s="1">
        <f>C5388-D5388</f>
        <v>0</v>
      </c>
    </row>
    <row r="5389" spans="1:11" x14ac:dyDescent="0.2">
      <c r="B5389" s="1" t="s">
        <v>1</v>
      </c>
      <c r="C5389" s="1">
        <v>616327785.22000003</v>
      </c>
      <c r="D5389" s="1">
        <v>624914915.75</v>
      </c>
      <c r="E5389" s="1">
        <f>C5389-D5389</f>
        <v>-8587130.5299999714</v>
      </c>
      <c r="F5389" s="21">
        <v>8587130.5300000291</v>
      </c>
      <c r="G5389" s="1">
        <f>+F5389+E5389</f>
        <v>5.7741999626159668E-8</v>
      </c>
    </row>
    <row r="5390" spans="1:11" x14ac:dyDescent="0.2">
      <c r="B5390" s="1" t="s">
        <v>2</v>
      </c>
      <c r="C5390" s="1">
        <v>358031964.94</v>
      </c>
      <c r="D5390" s="1">
        <v>358031964.94</v>
      </c>
      <c r="E5390" s="1">
        <f>C5390-D5390</f>
        <v>0</v>
      </c>
    </row>
    <row r="5391" spans="1:11" x14ac:dyDescent="0.2">
      <c r="B5391" s="1" t="s">
        <v>3</v>
      </c>
      <c r="C5391" s="1">
        <v>91051970.209999993</v>
      </c>
      <c r="D5391" s="1">
        <v>91051970.209999993</v>
      </c>
      <c r="E5391" s="1">
        <f>C5391-D5391</f>
        <v>0</v>
      </c>
      <c r="G5391" s="21"/>
    </row>
    <row r="5393" spans="1:11" x14ac:dyDescent="0.2">
      <c r="B5393" s="1" t="s">
        <v>152</v>
      </c>
      <c r="C5393" s="1">
        <f>C5388</f>
        <v>1154540915.6400001</v>
      </c>
      <c r="D5393" s="96"/>
    </row>
    <row r="5394" spans="1:11" x14ac:dyDescent="0.2">
      <c r="B5394" s="1" t="s">
        <v>153</v>
      </c>
      <c r="C5394" s="1">
        <v>6866791625.3100004</v>
      </c>
      <c r="D5394" s="96"/>
      <c r="E5394" s="1">
        <f>C5388</f>
        <v>1154540915.6400001</v>
      </c>
      <c r="F5394" s="1" t="s">
        <v>0</v>
      </c>
    </row>
    <row r="5395" spans="1:11" x14ac:dyDescent="0.2">
      <c r="B5395" s="1" t="s">
        <v>198</v>
      </c>
      <c r="C5395" s="90">
        <v>40435878.090000004</v>
      </c>
      <c r="D5395" s="96"/>
    </row>
    <row r="5396" spans="1:11" x14ac:dyDescent="0.2">
      <c r="B5396" s="1" t="s">
        <v>154</v>
      </c>
      <c r="C5396" s="1">
        <f>SUM(C5393:C5395)</f>
        <v>8061768419.0400009</v>
      </c>
      <c r="D5396" s="96"/>
      <c r="E5396" s="1">
        <v>-6.6</v>
      </c>
      <c r="F5396" s="1" t="s">
        <v>170</v>
      </c>
    </row>
    <row r="5397" spans="1:11" x14ac:dyDescent="0.2">
      <c r="B5397" s="1" t="s">
        <v>155</v>
      </c>
      <c r="C5397" s="96">
        <v>8061768419.04</v>
      </c>
      <c r="E5397" s="1">
        <v>-14572.65</v>
      </c>
      <c r="F5397" s="1" t="s">
        <v>133</v>
      </c>
    </row>
    <row r="5398" spans="1:11" x14ac:dyDescent="0.2">
      <c r="C5398" s="1">
        <f>C5396-C5397</f>
        <v>0</v>
      </c>
      <c r="D5398" s="1" t="s">
        <v>194</v>
      </c>
      <c r="E5398" s="1">
        <f>-(11235531.79+8587130.53)</f>
        <v>-19822662.32</v>
      </c>
      <c r="F5398" s="1" t="s">
        <v>196</v>
      </c>
    </row>
    <row r="5399" spans="1:11" x14ac:dyDescent="0.2">
      <c r="C5399" s="87">
        <f>+C5398-E5403</f>
        <v>0</v>
      </c>
      <c r="E5399" s="1">
        <v>0</v>
      </c>
      <c r="F5399" s="1" t="s">
        <v>192</v>
      </c>
    </row>
    <row r="5400" spans="1:11" x14ac:dyDescent="0.2">
      <c r="E5400" s="1">
        <f>SUM(E5394:E5399)</f>
        <v>1134703674.0700002</v>
      </c>
      <c r="G5400" s="1">
        <v>0</v>
      </c>
    </row>
    <row r="5401" spans="1:11" x14ac:dyDescent="0.2">
      <c r="E5401" s="66">
        <v>1108031480.5699999</v>
      </c>
      <c r="F5401" s="1" t="s">
        <v>161</v>
      </c>
    </row>
    <row r="5402" spans="1:11" x14ac:dyDescent="0.2">
      <c r="B5402" s="1" t="s">
        <v>200</v>
      </c>
      <c r="C5402" s="1">
        <v>6864369474.7700005</v>
      </c>
      <c r="E5402" s="87">
        <f>E5400-E5401</f>
        <v>26672193.500000238</v>
      </c>
      <c r="F5402" s="1" t="s">
        <v>6</v>
      </c>
    </row>
    <row r="5403" spans="1:11" x14ac:dyDescent="0.2">
      <c r="A5403"/>
      <c r="B5403" s="1" t="s">
        <v>6</v>
      </c>
      <c r="C5403" s="1">
        <f>+C5394-C5402</f>
        <v>2422150.5399999619</v>
      </c>
      <c r="F5403" s="1" t="s">
        <v>195</v>
      </c>
      <c r="G5403"/>
      <c r="I5403"/>
      <c r="J5403"/>
      <c r="K5403"/>
    </row>
    <row r="5404" spans="1:11" x14ac:dyDescent="0.2">
      <c r="A5404"/>
      <c r="B5404" s="1" t="s">
        <v>201</v>
      </c>
      <c r="C5404" s="1">
        <f>2422150.54</f>
        <v>2422150.54</v>
      </c>
      <c r="E5404" s="87">
        <f>+E5402-E5403</f>
        <v>26672193.500000238</v>
      </c>
      <c r="F5404" s="1" t="s">
        <v>6</v>
      </c>
      <c r="G5404"/>
      <c r="I5404"/>
      <c r="J5404"/>
      <c r="K5404"/>
    </row>
    <row r="5405" spans="1:11" x14ac:dyDescent="0.2">
      <c r="A5405"/>
      <c r="B5405" s="1" t="s">
        <v>6</v>
      </c>
      <c r="C5405" s="95">
        <f>+C5403-C5404</f>
        <v>-3.8184225559234619E-8</v>
      </c>
      <c r="G5405"/>
      <c r="I5405"/>
      <c r="J5405"/>
      <c r="K5405"/>
    </row>
    <row r="5408" spans="1:11" s="20" customFormat="1" x14ac:dyDescent="0.2">
      <c r="A5408" s="21"/>
      <c r="B5408" s="63">
        <v>42124</v>
      </c>
      <c r="C5408" s="21" t="s">
        <v>4</v>
      </c>
      <c r="D5408" s="21" t="s">
        <v>5</v>
      </c>
      <c r="E5408" s="21" t="s">
        <v>6</v>
      </c>
      <c r="F5408" s="21"/>
      <c r="G5408" s="21"/>
      <c r="H5408" s="103"/>
      <c r="I5408" s="64"/>
      <c r="J5408" s="21"/>
      <c r="K5408" s="21"/>
    </row>
    <row r="5409" spans="1:11" x14ac:dyDescent="0.2">
      <c r="B5409" s="1" t="s">
        <v>0</v>
      </c>
      <c r="C5409" s="89">
        <v>1211427446.52</v>
      </c>
      <c r="D5409" s="89">
        <v>1210655766.3</v>
      </c>
      <c r="E5409" s="1">
        <f>C5409-D5409</f>
        <v>771680.22000002861</v>
      </c>
    </row>
    <row r="5410" spans="1:11" x14ac:dyDescent="0.2">
      <c r="B5410" s="1" t="s">
        <v>1</v>
      </c>
      <c r="C5410" s="1">
        <v>616679977.88999999</v>
      </c>
      <c r="D5410" s="1">
        <v>625267108.41999996</v>
      </c>
      <c r="E5410" s="1">
        <f>C5410-D5410</f>
        <v>-8587130.5299999714</v>
      </c>
      <c r="F5410" s="21">
        <v>8587130.5300000291</v>
      </c>
      <c r="G5410" s="1">
        <f>+F5410+E5410</f>
        <v>5.7741999626159668E-8</v>
      </c>
    </row>
    <row r="5411" spans="1:11" x14ac:dyDescent="0.2">
      <c r="B5411" s="1" t="s">
        <v>2</v>
      </c>
      <c r="C5411" s="1">
        <v>291934689.32999998</v>
      </c>
      <c r="D5411" s="1">
        <v>291163009.11000001</v>
      </c>
      <c r="E5411" s="1">
        <f>C5411-D5411</f>
        <v>771680.21999996901</v>
      </c>
    </row>
    <row r="5412" spans="1:11" x14ac:dyDescent="0.2">
      <c r="B5412" s="1" t="s">
        <v>3</v>
      </c>
      <c r="C5412" s="1">
        <v>96001598.5</v>
      </c>
      <c r="D5412" s="1">
        <v>96001598.5</v>
      </c>
      <c r="E5412" s="1">
        <f>C5412-D5412</f>
        <v>0</v>
      </c>
      <c r="G5412" s="21"/>
    </row>
    <row r="5414" spans="1:11" x14ac:dyDescent="0.2">
      <c r="B5414" s="1" t="s">
        <v>152</v>
      </c>
      <c r="C5414" s="1">
        <f>C5409</f>
        <v>1211427446.52</v>
      </c>
      <c r="D5414" s="96"/>
    </row>
    <row r="5415" spans="1:11" x14ac:dyDescent="0.2">
      <c r="B5415" s="1" t="s">
        <v>153</v>
      </c>
      <c r="C5415" s="1">
        <v>6856829925.71</v>
      </c>
      <c r="D5415" s="96"/>
      <c r="E5415" s="1">
        <f>C5409</f>
        <v>1211427446.52</v>
      </c>
      <c r="F5415" s="1" t="s">
        <v>0</v>
      </c>
    </row>
    <row r="5416" spans="1:11" x14ac:dyDescent="0.2">
      <c r="B5416" s="1" t="s">
        <v>198</v>
      </c>
      <c r="C5416" s="90">
        <v>40961196.990000002</v>
      </c>
      <c r="D5416" s="96"/>
    </row>
    <row r="5417" spans="1:11" x14ac:dyDescent="0.2">
      <c r="B5417" s="1" t="s">
        <v>154</v>
      </c>
      <c r="C5417" s="1">
        <f>SUM(C5414:C5416)</f>
        <v>8109218569.2199993</v>
      </c>
      <c r="D5417" s="96"/>
      <c r="E5417" s="1">
        <v>-6.6</v>
      </c>
      <c r="F5417" s="1" t="s">
        <v>170</v>
      </c>
    </row>
    <row r="5418" spans="1:11" x14ac:dyDescent="0.2">
      <c r="B5418" s="1" t="s">
        <v>155</v>
      </c>
      <c r="C5418" s="96">
        <v>8109218569.2200003</v>
      </c>
      <c r="E5418" s="1">
        <v>-6222327.5599999996</v>
      </c>
      <c r="F5418" s="1" t="s">
        <v>133</v>
      </c>
    </row>
    <row r="5419" spans="1:11" x14ac:dyDescent="0.2">
      <c r="C5419" s="1">
        <f>C5417-C5418</f>
        <v>0</v>
      </c>
      <c r="D5419" s="1" t="s">
        <v>194</v>
      </c>
      <c r="E5419" s="1">
        <f>-(11235531.79+8587130.53)</f>
        <v>-19822662.32</v>
      </c>
      <c r="F5419" s="1" t="s">
        <v>196</v>
      </c>
    </row>
    <row r="5420" spans="1:11" x14ac:dyDescent="0.2">
      <c r="C5420" s="87">
        <f>+C5419-E5424</f>
        <v>0</v>
      </c>
      <c r="E5420" s="1">
        <v>0</v>
      </c>
      <c r="F5420" s="1" t="s">
        <v>192</v>
      </c>
    </row>
    <row r="5421" spans="1:11" x14ac:dyDescent="0.2">
      <c r="E5421" s="1">
        <f>SUM(E5415:E5420)</f>
        <v>1185382450.0400002</v>
      </c>
      <c r="G5421" s="1">
        <v>0</v>
      </c>
    </row>
    <row r="5422" spans="1:11" x14ac:dyDescent="0.2">
      <c r="E5422" s="66">
        <v>1158710256.54</v>
      </c>
      <c r="F5422" s="1" t="s">
        <v>161</v>
      </c>
    </row>
    <row r="5423" spans="1:11" x14ac:dyDescent="0.2">
      <c r="B5423" s="1" t="s">
        <v>200</v>
      </c>
      <c r="C5423" s="1">
        <v>6854407775.1700001</v>
      </c>
      <c r="E5423" s="87">
        <f>E5421-E5422</f>
        <v>26672193.500000238</v>
      </c>
      <c r="F5423" s="1" t="s">
        <v>6</v>
      </c>
    </row>
    <row r="5424" spans="1:11" x14ac:dyDescent="0.2">
      <c r="A5424"/>
      <c r="B5424" s="1" t="s">
        <v>6</v>
      </c>
      <c r="C5424" s="1">
        <f>+C5415-C5423</f>
        <v>2422150.5399999619</v>
      </c>
      <c r="F5424" s="1" t="s">
        <v>195</v>
      </c>
      <c r="G5424"/>
      <c r="I5424"/>
      <c r="J5424"/>
      <c r="K5424"/>
    </row>
    <row r="5425" spans="1:11" x14ac:dyDescent="0.2">
      <c r="A5425"/>
      <c r="B5425" s="1" t="s">
        <v>201</v>
      </c>
      <c r="C5425" s="1">
        <f>2422150.54</f>
        <v>2422150.54</v>
      </c>
      <c r="E5425" s="87">
        <f>+E5423-E5424</f>
        <v>26672193.500000238</v>
      </c>
      <c r="F5425" s="1" t="s">
        <v>6</v>
      </c>
      <c r="G5425"/>
      <c r="I5425"/>
      <c r="J5425"/>
      <c r="K5425"/>
    </row>
    <row r="5426" spans="1:11" x14ac:dyDescent="0.2">
      <c r="A5426"/>
      <c r="B5426" s="1" t="s">
        <v>6</v>
      </c>
      <c r="C5426" s="95">
        <f>+C5424-C5425</f>
        <v>-3.8184225559234619E-8</v>
      </c>
      <c r="G5426"/>
      <c r="I5426"/>
      <c r="J5426"/>
      <c r="K5426"/>
    </row>
    <row r="5430" spans="1:11" s="20" customFormat="1" x14ac:dyDescent="0.2">
      <c r="A5430" s="21"/>
      <c r="B5430" s="63">
        <v>42149</v>
      </c>
      <c r="C5430" s="21" t="s">
        <v>4</v>
      </c>
      <c r="D5430" s="21" t="s">
        <v>5</v>
      </c>
      <c r="E5430" s="21" t="s">
        <v>6</v>
      </c>
      <c r="F5430" s="21"/>
      <c r="G5430" s="21"/>
      <c r="H5430" s="103"/>
      <c r="I5430" s="64"/>
      <c r="J5430" s="21"/>
      <c r="K5430" s="21"/>
    </row>
    <row r="5431" spans="1:11" x14ac:dyDescent="0.2">
      <c r="B5431" s="1" t="s">
        <v>0</v>
      </c>
      <c r="C5431" s="89">
        <v>1035808782.64</v>
      </c>
      <c r="D5431" s="89">
        <v>1035808782.64</v>
      </c>
      <c r="E5431" s="1">
        <f>C5431-D5431</f>
        <v>0</v>
      </c>
    </row>
    <row r="5432" spans="1:11" x14ac:dyDescent="0.2">
      <c r="B5432" s="1" t="s">
        <v>1</v>
      </c>
      <c r="C5432" s="1">
        <v>629409761.69000006</v>
      </c>
      <c r="D5432" s="1">
        <v>637996892.22000003</v>
      </c>
      <c r="E5432" s="1">
        <f>C5432-D5432</f>
        <v>-8587130.5299999714</v>
      </c>
      <c r="F5432" s="21">
        <v>8587130.5300000291</v>
      </c>
      <c r="G5432" s="1">
        <f>+F5432+E5432</f>
        <v>5.7741999626159668E-8</v>
      </c>
    </row>
    <row r="5433" spans="1:11" x14ac:dyDescent="0.2">
      <c r="B5433" s="1" t="s">
        <v>2</v>
      </c>
      <c r="C5433" s="1">
        <v>306730789.25</v>
      </c>
      <c r="D5433" s="1">
        <v>306730789.25</v>
      </c>
      <c r="E5433" s="1">
        <f>C5433-D5433</f>
        <v>0</v>
      </c>
    </row>
    <row r="5434" spans="1:11" x14ac:dyDescent="0.2">
      <c r="B5434" s="1" t="s">
        <v>3</v>
      </c>
      <c r="C5434" s="1">
        <v>11349036.039999999</v>
      </c>
      <c r="D5434" s="1">
        <v>11349036.039999999</v>
      </c>
      <c r="E5434" s="1">
        <f>C5434-D5434</f>
        <v>0</v>
      </c>
      <c r="G5434" s="21"/>
    </row>
    <row r="5436" spans="1:11" x14ac:dyDescent="0.2">
      <c r="B5436" s="1" t="s">
        <v>152</v>
      </c>
      <c r="C5436" s="1">
        <f>C5431</f>
        <v>1035808782.64</v>
      </c>
      <c r="D5436" s="96"/>
    </row>
    <row r="5437" spans="1:11" x14ac:dyDescent="0.2">
      <c r="B5437" s="1" t="s">
        <v>153</v>
      </c>
      <c r="C5437" s="1">
        <v>6918754437.0600004</v>
      </c>
      <c r="D5437" s="96"/>
      <c r="E5437" s="1">
        <f>C5431</f>
        <v>1035808782.64</v>
      </c>
      <c r="F5437" s="1" t="s">
        <v>0</v>
      </c>
    </row>
    <row r="5438" spans="1:11" x14ac:dyDescent="0.2">
      <c r="B5438" s="1" t="s">
        <v>198</v>
      </c>
      <c r="C5438" s="90">
        <v>40768469.490000002</v>
      </c>
      <c r="D5438" s="96"/>
    </row>
    <row r="5439" spans="1:11" x14ac:dyDescent="0.2">
      <c r="B5439" s="1" t="s">
        <v>154</v>
      </c>
      <c r="C5439" s="1">
        <f>SUM(C5436:C5438)</f>
        <v>7995331689.1900005</v>
      </c>
      <c r="D5439" s="96"/>
      <c r="E5439" s="1">
        <v>-6.6</v>
      </c>
      <c r="F5439" s="1" t="s">
        <v>170</v>
      </c>
    </row>
    <row r="5440" spans="1:11" x14ac:dyDescent="0.2">
      <c r="B5440" s="1" t="s">
        <v>155</v>
      </c>
      <c r="C5440" s="96">
        <v>7995331689.1899996</v>
      </c>
      <c r="E5440" s="1">
        <v>-1876336.08</v>
      </c>
      <c r="F5440" s="1" t="s">
        <v>133</v>
      </c>
    </row>
    <row r="5441" spans="1:11" x14ac:dyDescent="0.2">
      <c r="C5441" s="1">
        <f>C5439-C5440</f>
        <v>0</v>
      </c>
      <c r="D5441" s="1" t="s">
        <v>194</v>
      </c>
      <c r="E5441" s="1">
        <f>-(11235531.79+8587130.53)</f>
        <v>-19822662.32</v>
      </c>
      <c r="F5441" s="1" t="s">
        <v>196</v>
      </c>
    </row>
    <row r="5442" spans="1:11" x14ac:dyDescent="0.2">
      <c r="C5442" s="87">
        <f>+C5441-E5446</f>
        <v>0</v>
      </c>
      <c r="E5442" s="1">
        <v>0</v>
      </c>
      <c r="F5442" s="1" t="s">
        <v>192</v>
      </c>
    </row>
    <row r="5443" spans="1:11" x14ac:dyDescent="0.2">
      <c r="E5443" s="1">
        <f>SUM(E5437:E5442)</f>
        <v>1014109777.6399999</v>
      </c>
      <c r="G5443" s="1">
        <v>0</v>
      </c>
    </row>
    <row r="5444" spans="1:11" x14ac:dyDescent="0.2">
      <c r="E5444" s="66">
        <v>1014109777.64</v>
      </c>
      <c r="F5444" s="1" t="s">
        <v>161</v>
      </c>
    </row>
    <row r="5445" spans="1:11" x14ac:dyDescent="0.2">
      <c r="B5445" s="1" t="s">
        <v>200</v>
      </c>
      <c r="C5445" s="1">
        <v>6917260856.3800001</v>
      </c>
      <c r="E5445" s="87">
        <f>E5443-E5444</f>
        <v>0</v>
      </c>
      <c r="F5445" s="1" t="s">
        <v>6</v>
      </c>
    </row>
    <row r="5446" spans="1:11" x14ac:dyDescent="0.2">
      <c r="A5446"/>
      <c r="B5446" s="1" t="s">
        <v>6</v>
      </c>
      <c r="C5446" s="1">
        <f>+C5437-C5445</f>
        <v>1493580.6800003052</v>
      </c>
      <c r="F5446" s="1" t="s">
        <v>195</v>
      </c>
      <c r="G5446"/>
      <c r="I5446"/>
      <c r="J5446"/>
      <c r="K5446"/>
    </row>
    <row r="5447" spans="1:11" x14ac:dyDescent="0.2">
      <c r="A5447"/>
      <c r="B5447" s="1" t="s">
        <v>201</v>
      </c>
      <c r="C5447" s="1">
        <v>1493580.68</v>
      </c>
      <c r="E5447" s="87">
        <f>+E5445-E5446</f>
        <v>0</v>
      </c>
      <c r="F5447" s="1" t="s">
        <v>6</v>
      </c>
      <c r="G5447"/>
      <c r="I5447"/>
      <c r="J5447"/>
      <c r="K5447"/>
    </row>
    <row r="5448" spans="1:11" x14ac:dyDescent="0.2">
      <c r="A5448"/>
      <c r="B5448" s="1" t="s">
        <v>6</v>
      </c>
      <c r="C5448" s="95">
        <f>+C5446-C5447</f>
        <v>3.0524097383022308E-7</v>
      </c>
      <c r="G5448"/>
      <c r="I5448"/>
      <c r="J5448"/>
      <c r="K5448"/>
    </row>
    <row r="5451" spans="1:11" s="20" customFormat="1" x14ac:dyDescent="0.2">
      <c r="A5451" s="21"/>
      <c r="B5451" s="63">
        <v>42152</v>
      </c>
      <c r="C5451" s="21" t="s">
        <v>4</v>
      </c>
      <c r="D5451" s="21" t="s">
        <v>5</v>
      </c>
      <c r="E5451" s="21" t="s">
        <v>6</v>
      </c>
      <c r="F5451" s="21"/>
      <c r="G5451" s="21"/>
      <c r="H5451" s="103"/>
      <c r="I5451" s="64"/>
      <c r="J5451" s="21"/>
      <c r="K5451" s="21"/>
    </row>
    <row r="5452" spans="1:11" x14ac:dyDescent="0.2">
      <c r="B5452" s="1" t="s">
        <v>0</v>
      </c>
      <c r="C5452" s="89">
        <v>1096019892.51</v>
      </c>
      <c r="D5452" s="89">
        <v>1096019892.51</v>
      </c>
      <c r="E5452" s="1">
        <f>C5452-D5452</f>
        <v>0</v>
      </c>
    </row>
    <row r="5453" spans="1:11" x14ac:dyDescent="0.2">
      <c r="B5453" s="1" t="s">
        <v>1</v>
      </c>
      <c r="C5453" s="1">
        <v>629194203.36000001</v>
      </c>
      <c r="D5453" s="1">
        <v>637781333.88999999</v>
      </c>
      <c r="E5453" s="1">
        <f>C5453-D5453</f>
        <v>-8587130.5299999714</v>
      </c>
      <c r="F5453" s="21">
        <v>8587130.5300000291</v>
      </c>
      <c r="G5453" s="1">
        <f>+F5453+E5453</f>
        <v>5.7741999626159668E-8</v>
      </c>
    </row>
    <row r="5454" spans="1:11" x14ac:dyDescent="0.2">
      <c r="B5454" s="1" t="s">
        <v>2</v>
      </c>
      <c r="C5454" s="1">
        <v>343931136.42000002</v>
      </c>
      <c r="D5454" s="1">
        <v>343931136.42000002</v>
      </c>
      <c r="E5454" s="1">
        <f>C5454-D5454</f>
        <v>0</v>
      </c>
    </row>
    <row r="5455" spans="1:11" x14ac:dyDescent="0.2">
      <c r="B5455" s="1" t="s">
        <v>3</v>
      </c>
      <c r="C5455" s="1">
        <v>13846114.859999999</v>
      </c>
      <c r="D5455" s="1">
        <v>13846114.859999999</v>
      </c>
      <c r="E5455" s="1">
        <f>C5455-D5455</f>
        <v>0</v>
      </c>
      <c r="G5455" s="21"/>
    </row>
    <row r="5457" spans="1:11" x14ac:dyDescent="0.2">
      <c r="B5457" s="1" t="s">
        <v>152</v>
      </c>
      <c r="C5457" s="1">
        <f>C5452</f>
        <v>1096019892.51</v>
      </c>
      <c r="D5457" s="96"/>
    </row>
    <row r="5458" spans="1:11" x14ac:dyDescent="0.2">
      <c r="B5458" s="1" t="s">
        <v>153</v>
      </c>
      <c r="C5458" s="1">
        <v>6918754437.0600004</v>
      </c>
      <c r="D5458" s="96"/>
      <c r="E5458" s="1">
        <f>C5452</f>
        <v>1096019892.51</v>
      </c>
      <c r="F5458" s="1" t="s">
        <v>0</v>
      </c>
    </row>
    <row r="5459" spans="1:11" x14ac:dyDescent="0.2">
      <c r="B5459" s="1" t="s">
        <v>198</v>
      </c>
      <c r="C5459" s="90">
        <v>43063169.490000002</v>
      </c>
      <c r="D5459" s="96"/>
    </row>
    <row r="5460" spans="1:11" x14ac:dyDescent="0.2">
      <c r="B5460" s="1" t="s">
        <v>154</v>
      </c>
      <c r="C5460" s="1">
        <f>SUM(C5457:C5459)</f>
        <v>8057837499.0600004</v>
      </c>
      <c r="D5460" s="96"/>
      <c r="E5460" s="1">
        <v>-6.6</v>
      </c>
      <c r="F5460" s="1" t="s">
        <v>170</v>
      </c>
    </row>
    <row r="5461" spans="1:11" x14ac:dyDescent="0.2">
      <c r="B5461" s="1" t="s">
        <v>155</v>
      </c>
      <c r="C5461" s="96">
        <v>8057837499.0600004</v>
      </c>
      <c r="E5461" s="1">
        <v>-1876336.08</v>
      </c>
      <c r="F5461" s="1" t="s">
        <v>133</v>
      </c>
    </row>
    <row r="5462" spans="1:11" x14ac:dyDescent="0.2">
      <c r="C5462" s="1">
        <f>C5460-C5461</f>
        <v>0</v>
      </c>
      <c r="D5462" s="1" t="s">
        <v>194</v>
      </c>
      <c r="E5462" s="1">
        <f>-(11235531.79+8587130.53)</f>
        <v>-19822662.32</v>
      </c>
      <c r="F5462" s="1" t="s">
        <v>196</v>
      </c>
    </row>
    <row r="5463" spans="1:11" x14ac:dyDescent="0.2">
      <c r="C5463" s="87">
        <f>+C5462-E5467</f>
        <v>0</v>
      </c>
      <c r="E5463" s="1">
        <v>0</v>
      </c>
      <c r="F5463" s="1" t="s">
        <v>192</v>
      </c>
    </row>
    <row r="5464" spans="1:11" x14ac:dyDescent="0.2">
      <c r="E5464" s="1">
        <f>SUM(E5458:E5463)</f>
        <v>1074320887.5100002</v>
      </c>
      <c r="G5464" s="1">
        <v>0</v>
      </c>
    </row>
    <row r="5465" spans="1:11" x14ac:dyDescent="0.2">
      <c r="E5465" s="66">
        <v>1074320887.51</v>
      </c>
      <c r="F5465" s="1" t="s">
        <v>161</v>
      </c>
    </row>
    <row r="5466" spans="1:11" x14ac:dyDescent="0.2">
      <c r="B5466" s="1" t="s">
        <v>200</v>
      </c>
      <c r="C5466" s="1">
        <v>6917260856.3800001</v>
      </c>
      <c r="E5466" s="87">
        <f>E5464-E5465</f>
        <v>0</v>
      </c>
      <c r="F5466" s="1" t="s">
        <v>6</v>
      </c>
    </row>
    <row r="5467" spans="1:11" x14ac:dyDescent="0.2">
      <c r="A5467"/>
      <c r="B5467" s="1" t="s">
        <v>6</v>
      </c>
      <c r="C5467" s="1">
        <f>+C5458-C5466</f>
        <v>1493580.6800003052</v>
      </c>
      <c r="F5467" s="1" t="s">
        <v>195</v>
      </c>
      <c r="G5467"/>
      <c r="I5467"/>
      <c r="J5467"/>
      <c r="K5467"/>
    </row>
    <row r="5468" spans="1:11" x14ac:dyDescent="0.2">
      <c r="A5468"/>
      <c r="B5468" s="1" t="s">
        <v>201</v>
      </c>
      <c r="C5468" s="1">
        <v>1493580.68</v>
      </c>
      <c r="E5468" s="87">
        <f>+E5466-E5467</f>
        <v>0</v>
      </c>
      <c r="F5468" s="1" t="s">
        <v>6</v>
      </c>
      <c r="G5468"/>
      <c r="I5468"/>
      <c r="J5468"/>
      <c r="K5468"/>
    </row>
    <row r="5469" spans="1:11" x14ac:dyDescent="0.2">
      <c r="A5469"/>
      <c r="B5469" s="1" t="s">
        <v>6</v>
      </c>
      <c r="C5469" s="95">
        <f>+C5467-C5468</f>
        <v>3.0524097383022308E-7</v>
      </c>
      <c r="G5469"/>
      <c r="I5469"/>
      <c r="J5469"/>
      <c r="K5469"/>
    </row>
    <row r="5471" spans="1:11" ht="15.75" x14ac:dyDescent="0.2">
      <c r="F5471" s="97">
        <v>6197814</v>
      </c>
    </row>
    <row r="5472" spans="1:11" s="20" customFormat="1" x14ac:dyDescent="0.2">
      <c r="A5472" s="21"/>
      <c r="B5472" s="63">
        <v>42155</v>
      </c>
      <c r="C5472" s="21" t="s">
        <v>4</v>
      </c>
      <c r="D5472" s="21" t="s">
        <v>5</v>
      </c>
      <c r="E5472" s="21" t="s">
        <v>6</v>
      </c>
      <c r="F5472" s="21"/>
      <c r="G5472" s="21"/>
      <c r="H5472" s="103"/>
      <c r="I5472" s="64"/>
      <c r="J5472" s="21"/>
      <c r="K5472" s="21"/>
    </row>
    <row r="5473" spans="1:11" x14ac:dyDescent="0.2">
      <c r="B5473" s="1" t="s">
        <v>0</v>
      </c>
      <c r="C5473" s="89">
        <v>1124096730.8399999</v>
      </c>
      <c r="D5473" s="89">
        <v>1117898916.8400021</v>
      </c>
      <c r="E5473" s="1">
        <f>C5473-D5473</f>
        <v>6197813.9999978542</v>
      </c>
    </row>
    <row r="5474" spans="1:11" x14ac:dyDescent="0.2">
      <c r="B5474" s="1" t="s">
        <v>1</v>
      </c>
      <c r="C5474" s="1">
        <v>629558289.51999998</v>
      </c>
      <c r="D5474" s="1">
        <v>638145420.05000079</v>
      </c>
      <c r="E5474" s="1">
        <f>C5474-D5474</f>
        <v>-8587130.5300008059</v>
      </c>
      <c r="F5474" s="21">
        <v>8587130.5300000291</v>
      </c>
      <c r="G5474" s="1">
        <f>+F5474+E5474</f>
        <v>-7.7672302722930908E-7</v>
      </c>
    </row>
    <row r="5475" spans="1:11" x14ac:dyDescent="0.2">
      <c r="B5475" s="1" t="s">
        <v>2</v>
      </c>
      <c r="C5475" s="1">
        <v>281219158.37</v>
      </c>
      <c r="D5475" s="1">
        <v>275021344.37000108</v>
      </c>
      <c r="E5475" s="1">
        <f>C5475-D5475</f>
        <v>6197813.9999989271</v>
      </c>
    </row>
    <row r="5476" spans="1:11" x14ac:dyDescent="0.2">
      <c r="B5476" s="1" t="s">
        <v>3</v>
      </c>
      <c r="C5476" s="1">
        <v>15421013.439999999</v>
      </c>
      <c r="D5476" s="1">
        <v>15421013.439999945</v>
      </c>
      <c r="E5476" s="1">
        <f>C5476-D5476</f>
        <v>5.4016709327697754E-8</v>
      </c>
      <c r="G5476" s="21"/>
    </row>
    <row r="5478" spans="1:11" x14ac:dyDescent="0.2">
      <c r="B5478" s="1" t="s">
        <v>152</v>
      </c>
      <c r="C5478" s="1">
        <f>C5473</f>
        <v>1124096730.8399999</v>
      </c>
      <c r="D5478" s="96"/>
    </row>
    <row r="5479" spans="1:11" x14ac:dyDescent="0.2">
      <c r="B5479" s="1" t="s">
        <v>153</v>
      </c>
      <c r="C5479" s="1">
        <v>6924979396.1999998</v>
      </c>
      <c r="D5479" s="96"/>
      <c r="E5479" s="1">
        <f>C5473</f>
        <v>1124096730.8399999</v>
      </c>
      <c r="F5479" s="1" t="s">
        <v>0</v>
      </c>
    </row>
    <row r="5480" spans="1:11" x14ac:dyDescent="0.2">
      <c r="B5480" s="1" t="s">
        <v>198</v>
      </c>
      <c r="C5480" s="90">
        <v>43578558.340000004</v>
      </c>
      <c r="D5480" s="96"/>
    </row>
    <row r="5481" spans="1:11" x14ac:dyDescent="0.2">
      <c r="B5481" s="1" t="s">
        <v>154</v>
      </c>
      <c r="C5481" s="1">
        <f>SUM(C5478:C5480)</f>
        <v>8092654685.3800001</v>
      </c>
      <c r="D5481" s="96"/>
      <c r="E5481" s="1">
        <v>-6.6</v>
      </c>
      <c r="F5481" s="1" t="s">
        <v>170</v>
      </c>
    </row>
    <row r="5482" spans="1:11" x14ac:dyDescent="0.2">
      <c r="B5482" s="1" t="s">
        <v>155</v>
      </c>
      <c r="C5482" s="96">
        <v>8092654685.3800001</v>
      </c>
      <c r="E5482" s="1">
        <v>-8074150.0800000001</v>
      </c>
      <c r="F5482" s="1" t="s">
        <v>133</v>
      </c>
    </row>
    <row r="5483" spans="1:11" x14ac:dyDescent="0.2">
      <c r="C5483" s="1">
        <f>C5481-C5482</f>
        <v>0</v>
      </c>
      <c r="D5483" s="1" t="s">
        <v>194</v>
      </c>
      <c r="E5483" s="1">
        <f>-(11235531.79+8587130.53)</f>
        <v>-19822662.32</v>
      </c>
      <c r="F5483" s="1" t="s">
        <v>196</v>
      </c>
    </row>
    <row r="5484" spans="1:11" x14ac:dyDescent="0.2">
      <c r="C5484" s="87">
        <f>+C5483-E5488</f>
        <v>0</v>
      </c>
      <c r="E5484" s="1">
        <v>0</v>
      </c>
      <c r="F5484" s="1" t="s">
        <v>192</v>
      </c>
    </row>
    <row r="5485" spans="1:11" x14ac:dyDescent="0.2">
      <c r="E5485" s="1">
        <f>SUM(E5479:E5484)</f>
        <v>1096199911.8400002</v>
      </c>
      <c r="G5485" s="1">
        <v>0</v>
      </c>
    </row>
    <row r="5486" spans="1:11" x14ac:dyDescent="0.2">
      <c r="E5486" s="66">
        <v>1096199911.8399999</v>
      </c>
      <c r="F5486" s="1" t="s">
        <v>161</v>
      </c>
    </row>
    <row r="5487" spans="1:11" x14ac:dyDescent="0.2">
      <c r="B5487" s="1" t="s">
        <v>200</v>
      </c>
      <c r="C5487" s="1">
        <v>6923485815.5200005</v>
      </c>
      <c r="E5487" s="87">
        <f>E5485-E5486</f>
        <v>0</v>
      </c>
      <c r="F5487" s="1" t="s">
        <v>6</v>
      </c>
    </row>
    <row r="5488" spans="1:11" x14ac:dyDescent="0.2">
      <c r="A5488"/>
      <c r="B5488" s="1" t="s">
        <v>6</v>
      </c>
      <c r="C5488" s="1">
        <f>+C5479-C5487</f>
        <v>1493580.6799993515</v>
      </c>
      <c r="F5488" s="1" t="s">
        <v>195</v>
      </c>
      <c r="G5488"/>
      <c r="I5488"/>
      <c r="J5488"/>
      <c r="K5488"/>
    </row>
    <row r="5489" spans="1:11" x14ac:dyDescent="0.2">
      <c r="A5489"/>
      <c r="B5489" s="1" t="s">
        <v>201</v>
      </c>
      <c r="C5489" s="1">
        <v>1493580.68</v>
      </c>
      <c r="E5489" s="87">
        <f>+E5487-E5488</f>
        <v>0</v>
      </c>
      <c r="F5489" s="1" t="s">
        <v>6</v>
      </c>
      <c r="G5489"/>
      <c r="I5489"/>
      <c r="J5489"/>
      <c r="K5489"/>
    </row>
    <row r="5490" spans="1:11" x14ac:dyDescent="0.2">
      <c r="A5490"/>
      <c r="B5490" s="1" t="s">
        <v>6</v>
      </c>
      <c r="C5490" s="95">
        <f>+C5488-C5489</f>
        <v>-6.4843334257602692E-7</v>
      </c>
      <c r="G5490"/>
      <c r="I5490"/>
      <c r="J5490"/>
      <c r="K5490"/>
    </row>
    <row r="5493" spans="1:11" s="20" customFormat="1" x14ac:dyDescent="0.2">
      <c r="A5493" s="21"/>
      <c r="B5493" s="63">
        <v>42171</v>
      </c>
      <c r="C5493" s="21" t="s">
        <v>4</v>
      </c>
      <c r="D5493" s="21" t="s">
        <v>5</v>
      </c>
      <c r="E5493" s="21" t="s">
        <v>6</v>
      </c>
      <c r="F5493" s="21"/>
      <c r="G5493" s="21"/>
      <c r="H5493" s="103"/>
      <c r="I5493" s="64"/>
      <c r="J5493" s="21"/>
      <c r="K5493" s="21"/>
    </row>
    <row r="5494" spans="1:11" x14ac:dyDescent="0.2">
      <c r="B5494" s="1" t="s">
        <v>0</v>
      </c>
      <c r="C5494" s="89">
        <v>1107533428.23</v>
      </c>
      <c r="D5494" s="89">
        <v>1107533428.23</v>
      </c>
      <c r="E5494" s="1">
        <f>C5494-D5494</f>
        <v>0</v>
      </c>
    </row>
    <row r="5495" spans="1:11" x14ac:dyDescent="0.2">
      <c r="B5495" s="1" t="s">
        <v>1</v>
      </c>
      <c r="C5495" s="1">
        <v>642464286.08000004</v>
      </c>
      <c r="D5495" s="1">
        <v>651051416.61000001</v>
      </c>
      <c r="E5495" s="1">
        <f>C5495-D5495</f>
        <v>-8587130.5299999714</v>
      </c>
      <c r="F5495" s="21">
        <v>8587130.5300000291</v>
      </c>
      <c r="G5495" s="1">
        <f>+F5495+E5495</f>
        <v>5.7741999626159668E-8</v>
      </c>
    </row>
    <row r="5496" spans="1:11" x14ac:dyDescent="0.2">
      <c r="B5496" s="1" t="s">
        <v>2</v>
      </c>
      <c r="C5496" s="1">
        <v>371078539.22000003</v>
      </c>
      <c r="D5496" s="1">
        <v>371078539.22000003</v>
      </c>
      <c r="E5496" s="1">
        <f>C5496-D5496</f>
        <v>0</v>
      </c>
    </row>
    <row r="5497" spans="1:11" x14ac:dyDescent="0.2">
      <c r="B5497" s="1" t="s">
        <v>3</v>
      </c>
      <c r="C5497" s="1">
        <v>6352649.2400000002</v>
      </c>
      <c r="D5497" s="1">
        <v>6352649.2400000002</v>
      </c>
      <c r="E5497" s="1">
        <f>C5497-D5497</f>
        <v>0</v>
      </c>
      <c r="G5497" s="21"/>
    </row>
    <row r="5499" spans="1:11" x14ac:dyDescent="0.2">
      <c r="B5499" s="1" t="s">
        <v>152</v>
      </c>
      <c r="C5499" s="1">
        <f>C5494</f>
        <v>1107533428.23</v>
      </c>
      <c r="D5499" s="96"/>
    </row>
    <row r="5500" spans="1:11" x14ac:dyDescent="0.2">
      <c r="B5500" s="1" t="s">
        <v>153</v>
      </c>
      <c r="C5500" s="1">
        <v>6959471171.8299999</v>
      </c>
      <c r="D5500" s="96"/>
      <c r="E5500" s="1">
        <f>C5494</f>
        <v>1107533428.23</v>
      </c>
      <c r="F5500" s="1" t="s">
        <v>0</v>
      </c>
    </row>
    <row r="5501" spans="1:11" x14ac:dyDescent="0.2">
      <c r="B5501" s="1" t="s">
        <v>198</v>
      </c>
      <c r="C5501" s="90">
        <v>44823903.990000002</v>
      </c>
      <c r="D5501" s="96"/>
    </row>
    <row r="5502" spans="1:11" x14ac:dyDescent="0.2">
      <c r="B5502" s="1" t="s">
        <v>154</v>
      </c>
      <c r="C5502" s="1">
        <f>SUM(C5499:C5501)</f>
        <v>8111828504.0499992</v>
      </c>
      <c r="D5502" s="96"/>
      <c r="E5502" s="1">
        <v>-6.6</v>
      </c>
      <c r="F5502" s="1" t="s">
        <v>170</v>
      </c>
    </row>
    <row r="5503" spans="1:11" x14ac:dyDescent="0.2">
      <c r="B5503" s="1" t="s">
        <v>155</v>
      </c>
      <c r="C5503" s="96">
        <v>8111828504.0500002</v>
      </c>
      <c r="E5503" s="1">
        <v>-3380530.72</v>
      </c>
      <c r="F5503" s="1" t="s">
        <v>133</v>
      </c>
    </row>
    <row r="5504" spans="1:11" x14ac:dyDescent="0.2">
      <c r="C5504" s="1">
        <f>C5502-C5503</f>
        <v>0</v>
      </c>
      <c r="D5504" s="1" t="s">
        <v>194</v>
      </c>
      <c r="E5504" s="1">
        <f>-(11235531.79+8587130.53)</f>
        <v>-19822662.32</v>
      </c>
      <c r="F5504" s="1" t="s">
        <v>196</v>
      </c>
    </row>
    <row r="5505" spans="1:11" x14ac:dyDescent="0.2">
      <c r="C5505" s="87">
        <f>+C5504-E5509</f>
        <v>0</v>
      </c>
      <c r="E5505" s="1">
        <v>0</v>
      </c>
      <c r="F5505" s="1" t="s">
        <v>192</v>
      </c>
    </row>
    <row r="5506" spans="1:11" x14ac:dyDescent="0.2">
      <c r="E5506" s="1">
        <f>SUM(E5500:E5505)</f>
        <v>1084330228.5900002</v>
      </c>
      <c r="G5506" s="1">
        <v>0</v>
      </c>
    </row>
    <row r="5507" spans="1:11" x14ac:dyDescent="0.2">
      <c r="E5507" s="66">
        <v>1084330228.5899999</v>
      </c>
      <c r="F5507" s="1" t="s">
        <v>161</v>
      </c>
    </row>
    <row r="5508" spans="1:11" x14ac:dyDescent="0.2">
      <c r="B5508" s="1" t="s">
        <v>200</v>
      </c>
      <c r="C5508" s="1">
        <v>6957786770.3299999</v>
      </c>
      <c r="E5508" s="87">
        <f>E5506-E5507</f>
        <v>0</v>
      </c>
      <c r="F5508" s="1" t="s">
        <v>6</v>
      </c>
    </row>
    <row r="5509" spans="1:11" x14ac:dyDescent="0.2">
      <c r="A5509"/>
      <c r="B5509" s="1" t="s">
        <v>6</v>
      </c>
      <c r="C5509" s="1">
        <f>+C5500-C5508</f>
        <v>1684401.5</v>
      </c>
      <c r="F5509" s="1" t="s">
        <v>195</v>
      </c>
      <c r="G5509"/>
      <c r="I5509"/>
      <c r="J5509"/>
      <c r="K5509"/>
    </row>
    <row r="5510" spans="1:11" x14ac:dyDescent="0.2">
      <c r="A5510"/>
      <c r="B5510" s="1" t="s">
        <v>201</v>
      </c>
      <c r="C5510" s="1">
        <v>1684401.5</v>
      </c>
      <c r="E5510" s="87">
        <f>+E5508-E5509</f>
        <v>0</v>
      </c>
      <c r="F5510" s="1" t="s">
        <v>6</v>
      </c>
      <c r="G5510"/>
      <c r="I5510"/>
      <c r="J5510"/>
      <c r="K5510"/>
    </row>
    <row r="5511" spans="1:11" x14ac:dyDescent="0.2">
      <c r="A5511"/>
      <c r="B5511" s="1" t="s">
        <v>6</v>
      </c>
      <c r="C5511" s="95">
        <f>+C5509-C5510</f>
        <v>0</v>
      </c>
      <c r="G5511"/>
      <c r="I5511"/>
      <c r="J5511"/>
      <c r="K5511"/>
    </row>
    <row r="5513" spans="1:11" s="20" customFormat="1" x14ac:dyDescent="0.2">
      <c r="A5513" s="21"/>
      <c r="B5513" s="63">
        <v>42177</v>
      </c>
      <c r="C5513" s="21" t="s">
        <v>4</v>
      </c>
      <c r="D5513" s="21" t="s">
        <v>5</v>
      </c>
      <c r="E5513" s="21" t="s">
        <v>6</v>
      </c>
      <c r="F5513" s="21"/>
      <c r="G5513" s="21"/>
      <c r="H5513" s="103"/>
      <c r="I5513" s="64"/>
      <c r="J5513" s="21"/>
      <c r="K5513" s="21"/>
    </row>
    <row r="5514" spans="1:11" x14ac:dyDescent="0.2">
      <c r="B5514" s="1" t="s">
        <v>0</v>
      </c>
      <c r="C5514" s="89">
        <v>1123142776.74</v>
      </c>
      <c r="D5514" s="89">
        <v>1123142776.74</v>
      </c>
      <c r="E5514" s="1">
        <f>C5514-D5514</f>
        <v>0</v>
      </c>
    </row>
    <row r="5515" spans="1:11" x14ac:dyDescent="0.2">
      <c r="B5515" s="1" t="s">
        <v>1</v>
      </c>
      <c r="C5515" s="1">
        <v>642620058.70000005</v>
      </c>
      <c r="D5515" s="1">
        <v>651207189.2299999</v>
      </c>
      <c r="E5515" s="1">
        <f>C5515-D5515</f>
        <v>-8587130.5299998522</v>
      </c>
      <c r="F5515" s="21">
        <v>8587130.5300000291</v>
      </c>
      <c r="G5515" s="1">
        <f>+F5515+E5515</f>
        <v>1.7695128917694092E-7</v>
      </c>
    </row>
    <row r="5516" spans="1:11" x14ac:dyDescent="0.2">
      <c r="B5516" s="1" t="s">
        <v>2</v>
      </c>
      <c r="C5516" s="1">
        <v>390273700.36000001</v>
      </c>
      <c r="D5516" s="1">
        <v>390273700.36000001</v>
      </c>
      <c r="E5516" s="1">
        <f>C5516-D5516</f>
        <v>0</v>
      </c>
    </row>
    <row r="5517" spans="1:11" x14ac:dyDescent="0.2">
      <c r="B5517" s="1" t="s">
        <v>3</v>
      </c>
      <c r="C5517" s="1">
        <v>7930013.0999999996</v>
      </c>
      <c r="D5517" s="1">
        <v>7930013.1000000006</v>
      </c>
      <c r="E5517" s="1">
        <f>C5517-D5517</f>
        <v>0</v>
      </c>
      <c r="G5517" s="21"/>
    </row>
    <row r="5519" spans="1:11" x14ac:dyDescent="0.2">
      <c r="B5519" s="1" t="s">
        <v>152</v>
      </c>
      <c r="C5519" s="1">
        <f>C5514</f>
        <v>1123142776.74</v>
      </c>
      <c r="D5519" s="96"/>
    </row>
    <row r="5520" spans="1:11" x14ac:dyDescent="0.2">
      <c r="B5520" s="1" t="s">
        <v>153</v>
      </c>
      <c r="C5520" s="1">
        <v>6962821171.8299999</v>
      </c>
      <c r="D5520" s="96"/>
      <c r="E5520" s="1">
        <f>C5514</f>
        <v>1123142776.74</v>
      </c>
      <c r="F5520" s="1" t="s">
        <v>0</v>
      </c>
    </row>
    <row r="5521" spans="1:11" x14ac:dyDescent="0.2">
      <c r="B5521" s="1" t="s">
        <v>198</v>
      </c>
      <c r="C5521" s="90">
        <v>42369913.229999997</v>
      </c>
      <c r="D5521" s="96"/>
    </row>
    <row r="5522" spans="1:11" x14ac:dyDescent="0.2">
      <c r="B5522" s="1" t="s">
        <v>154</v>
      </c>
      <c r="C5522" s="1">
        <f>SUM(C5519:C5521)</f>
        <v>8128333861.7999992</v>
      </c>
      <c r="D5522" s="96"/>
      <c r="E5522" s="1">
        <v>-6.6</v>
      </c>
      <c r="F5522" s="1" t="s">
        <v>170</v>
      </c>
    </row>
    <row r="5523" spans="1:11" x14ac:dyDescent="0.2">
      <c r="B5523" s="1" t="s">
        <v>155</v>
      </c>
      <c r="C5523" s="96">
        <v>8128333861.8000002</v>
      </c>
      <c r="E5523" s="1">
        <v>-30530.720000000001</v>
      </c>
      <c r="F5523" s="1" t="s">
        <v>133</v>
      </c>
    </row>
    <row r="5524" spans="1:11" x14ac:dyDescent="0.2">
      <c r="C5524" s="1">
        <f>C5522-C5523</f>
        <v>0</v>
      </c>
      <c r="D5524" s="1" t="s">
        <v>194</v>
      </c>
      <c r="E5524" s="1">
        <f>-(11235531.79+8587130.53)</f>
        <v>-19822662.32</v>
      </c>
      <c r="F5524" s="1" t="s">
        <v>196</v>
      </c>
    </row>
    <row r="5525" spans="1:11" x14ac:dyDescent="0.2">
      <c r="C5525" s="87">
        <f>+C5524-E5529</f>
        <v>0</v>
      </c>
      <c r="E5525" s="1">
        <v>0</v>
      </c>
      <c r="F5525" s="1" t="s">
        <v>192</v>
      </c>
    </row>
    <row r="5526" spans="1:11" x14ac:dyDescent="0.2">
      <c r="E5526" s="1">
        <f>SUM(E5520:E5525)</f>
        <v>1103289577.1000001</v>
      </c>
      <c r="G5526" s="1">
        <v>0</v>
      </c>
    </row>
    <row r="5527" spans="1:11" x14ac:dyDescent="0.2">
      <c r="E5527" s="66">
        <v>1103289577.0999999</v>
      </c>
      <c r="F5527" s="1" t="s">
        <v>161</v>
      </c>
    </row>
    <row r="5528" spans="1:11" x14ac:dyDescent="0.2">
      <c r="B5528" s="1" t="s">
        <v>200</v>
      </c>
      <c r="C5528" s="1">
        <f>6944757773.11+13028997.22+3350000</f>
        <v>6961136770.3299999</v>
      </c>
      <c r="E5528" s="87">
        <f>E5526-E5527</f>
        <v>0</v>
      </c>
      <c r="F5528" s="1" t="s">
        <v>6</v>
      </c>
    </row>
    <row r="5529" spans="1:11" x14ac:dyDescent="0.2">
      <c r="A5529"/>
      <c r="B5529" s="1" t="s">
        <v>6</v>
      </c>
      <c r="C5529" s="1">
        <f>+C5520-C5528</f>
        <v>1684401.5</v>
      </c>
      <c r="F5529" s="1" t="s">
        <v>195</v>
      </c>
      <c r="G5529"/>
      <c r="I5529"/>
      <c r="J5529"/>
      <c r="K5529"/>
    </row>
    <row r="5530" spans="1:11" x14ac:dyDescent="0.2">
      <c r="A5530"/>
      <c r="B5530" s="1" t="s">
        <v>201</v>
      </c>
      <c r="C5530" s="1">
        <v>1684401.5</v>
      </c>
      <c r="E5530" s="87">
        <f>+E5528-E5529</f>
        <v>0</v>
      </c>
      <c r="F5530" s="1" t="s">
        <v>6</v>
      </c>
      <c r="G5530"/>
      <c r="I5530"/>
      <c r="J5530"/>
      <c r="K5530"/>
    </row>
    <row r="5531" spans="1:11" x14ac:dyDescent="0.2">
      <c r="A5531"/>
      <c r="B5531" s="1" t="s">
        <v>6</v>
      </c>
      <c r="C5531" s="95">
        <f>+C5529-C5530</f>
        <v>0</v>
      </c>
      <c r="G5531"/>
      <c r="I5531"/>
      <c r="J5531"/>
      <c r="K5531"/>
    </row>
    <row r="5533" spans="1:11" s="20" customFormat="1" x14ac:dyDescent="0.2">
      <c r="A5533" s="21"/>
      <c r="B5533" s="63">
        <v>42184</v>
      </c>
      <c r="C5533" s="21" t="s">
        <v>4</v>
      </c>
      <c r="D5533" s="21" t="s">
        <v>5</v>
      </c>
      <c r="E5533" s="21" t="s">
        <v>6</v>
      </c>
      <c r="F5533" s="21"/>
      <c r="G5533" s="21"/>
      <c r="H5533" s="103"/>
      <c r="I5533" s="64"/>
      <c r="J5533" s="21"/>
      <c r="K5533" s="21"/>
    </row>
    <row r="5534" spans="1:11" x14ac:dyDescent="0.2">
      <c r="B5534" s="1" t="s">
        <v>0</v>
      </c>
      <c r="C5534" s="89">
        <v>1231527859.74</v>
      </c>
      <c r="D5534" s="89">
        <v>1231527859.74</v>
      </c>
      <c r="E5534" s="1">
        <f>C5534-D5534</f>
        <v>0</v>
      </c>
    </row>
    <row r="5535" spans="1:11" x14ac:dyDescent="0.2">
      <c r="B5535" s="1" t="s">
        <v>1</v>
      </c>
      <c r="C5535" s="1">
        <v>643220238.67999995</v>
      </c>
      <c r="D5535" s="1">
        <v>651807369.21000004</v>
      </c>
      <c r="E5535" s="1">
        <f>C5535-D5535</f>
        <v>-8587130.5300000906</v>
      </c>
      <c r="F5535" s="21">
        <v>8587130.5300000291</v>
      </c>
      <c r="G5535" s="1">
        <f>+F5535+E5535</f>
        <v>-6.1467289924621582E-8</v>
      </c>
    </row>
    <row r="5536" spans="1:11" x14ac:dyDescent="0.2">
      <c r="B5536" s="1" t="s">
        <v>2</v>
      </c>
      <c r="C5536" s="1">
        <v>463453483.62</v>
      </c>
      <c r="D5536" s="1">
        <v>463453483.62</v>
      </c>
      <c r="E5536" s="1">
        <f>C5536-D5536</f>
        <v>0</v>
      </c>
    </row>
    <row r="5537" spans="1:11" x14ac:dyDescent="0.2">
      <c r="B5537" s="1" t="s">
        <v>3</v>
      </c>
      <c r="C5537" s="1">
        <v>13033547.130000001</v>
      </c>
      <c r="D5537" s="1">
        <v>13033547.130000001</v>
      </c>
      <c r="E5537" s="1">
        <f>C5537-D5537</f>
        <v>0</v>
      </c>
      <c r="G5537" s="21"/>
    </row>
    <row r="5539" spans="1:11" x14ac:dyDescent="0.2">
      <c r="B5539" s="1" t="s">
        <v>152</v>
      </c>
      <c r="C5539" s="1">
        <f>C5534</f>
        <v>1231527859.74</v>
      </c>
      <c r="D5539" s="96"/>
    </row>
    <row r="5540" spans="1:11" x14ac:dyDescent="0.2">
      <c r="B5540" s="1" t="s">
        <v>153</v>
      </c>
      <c r="C5540" s="1">
        <v>6950059111.5699997</v>
      </c>
      <c r="D5540" s="96"/>
      <c r="E5540" s="1">
        <f>C5534</f>
        <v>1231527859.74</v>
      </c>
      <c r="F5540" s="1" t="s">
        <v>0</v>
      </c>
    </row>
    <row r="5541" spans="1:11" x14ac:dyDescent="0.2">
      <c r="B5541" s="1" t="s">
        <v>198</v>
      </c>
      <c r="C5541" s="90">
        <v>42369913.229999997</v>
      </c>
      <c r="D5541" s="96"/>
    </row>
    <row r="5542" spans="1:11" x14ac:dyDescent="0.2">
      <c r="B5542" s="1" t="s">
        <v>154</v>
      </c>
      <c r="C5542" s="1">
        <f>SUM(C5539:C5541)</f>
        <v>8223956884.539999</v>
      </c>
      <c r="D5542" s="96"/>
      <c r="E5542" s="1">
        <v>-6.6</v>
      </c>
      <c r="F5542" s="1" t="s">
        <v>170</v>
      </c>
    </row>
    <row r="5543" spans="1:11" x14ac:dyDescent="0.2">
      <c r="B5543" s="1" t="s">
        <v>155</v>
      </c>
      <c r="C5543" s="96">
        <v>8223956884.54</v>
      </c>
      <c r="E5543" s="1">
        <v>-6170085.9800000004</v>
      </c>
      <c r="F5543" s="1" t="s">
        <v>133</v>
      </c>
    </row>
    <row r="5544" spans="1:11" x14ac:dyDescent="0.2">
      <c r="C5544" s="1">
        <f>C5542-C5543</f>
        <v>0</v>
      </c>
      <c r="D5544" s="1" t="s">
        <v>194</v>
      </c>
      <c r="E5544" s="1">
        <f>-(11235531.79+8587130.53)</f>
        <v>-19822662.32</v>
      </c>
      <c r="F5544" s="1" t="s">
        <v>196</v>
      </c>
    </row>
    <row r="5545" spans="1:11" x14ac:dyDescent="0.2">
      <c r="C5545" s="87">
        <f>+C5544-E5549</f>
        <v>0</v>
      </c>
      <c r="E5545" s="1">
        <v>0</v>
      </c>
      <c r="F5545" s="1" t="s">
        <v>192</v>
      </c>
    </row>
    <row r="5546" spans="1:11" x14ac:dyDescent="0.2">
      <c r="E5546" s="1">
        <f>SUM(E5540:E5545)</f>
        <v>1205535104.8400002</v>
      </c>
      <c r="G5546" s="1">
        <v>0</v>
      </c>
    </row>
    <row r="5547" spans="1:11" x14ac:dyDescent="0.2">
      <c r="E5547" s="66">
        <v>1205535104.8399999</v>
      </c>
      <c r="F5547" s="1" t="s">
        <v>161</v>
      </c>
    </row>
    <row r="5548" spans="1:11" x14ac:dyDescent="0.2">
      <c r="B5548" s="1" t="s">
        <v>200</v>
      </c>
      <c r="C5548" s="1">
        <v>6946685619.6599998</v>
      </c>
      <c r="E5548" s="87">
        <f>E5546-E5547</f>
        <v>0</v>
      </c>
      <c r="F5548" s="1" t="s">
        <v>6</v>
      </c>
    </row>
    <row r="5549" spans="1:11" x14ac:dyDescent="0.2">
      <c r="A5549"/>
      <c r="B5549" s="1" t="s">
        <v>6</v>
      </c>
      <c r="C5549" s="1">
        <f>+C5540-C5548</f>
        <v>3373491.9099998474</v>
      </c>
      <c r="F5549" s="1" t="s">
        <v>195</v>
      </c>
      <c r="G5549"/>
      <c r="I5549"/>
      <c r="J5549"/>
      <c r="K5549"/>
    </row>
    <row r="5550" spans="1:11" x14ac:dyDescent="0.2">
      <c r="A5550"/>
      <c r="B5550" s="1" t="s">
        <v>201</v>
      </c>
      <c r="C5550" s="1">
        <v>3373491.91</v>
      </c>
      <c r="E5550" s="87">
        <f>+E5548-E5549</f>
        <v>0</v>
      </c>
      <c r="F5550" s="1" t="s">
        <v>6</v>
      </c>
      <c r="G5550"/>
      <c r="I5550"/>
      <c r="J5550"/>
      <c r="K5550"/>
    </row>
    <row r="5551" spans="1:11" x14ac:dyDescent="0.2">
      <c r="A5551"/>
      <c r="B5551" s="1" t="s">
        <v>6</v>
      </c>
      <c r="C5551" s="95">
        <f>+C5549-C5550</f>
        <v>-1.5273690223693848E-7</v>
      </c>
      <c r="G5551"/>
      <c r="I5551"/>
      <c r="J5551"/>
      <c r="K5551"/>
    </row>
    <row r="5554" spans="1:11" s="20" customFormat="1" x14ac:dyDescent="0.2">
      <c r="A5554" s="21"/>
      <c r="B5554" s="63">
        <v>42185</v>
      </c>
      <c r="C5554" s="21" t="s">
        <v>4</v>
      </c>
      <c r="D5554" s="21" t="s">
        <v>5</v>
      </c>
      <c r="E5554" s="21" t="s">
        <v>6</v>
      </c>
      <c r="F5554" s="21"/>
      <c r="G5554" s="21"/>
      <c r="H5554" s="103"/>
      <c r="I5554" s="64"/>
      <c r="J5554" s="21"/>
      <c r="K5554" s="21"/>
    </row>
    <row r="5555" spans="1:11" x14ac:dyDescent="0.2">
      <c r="B5555" s="1" t="s">
        <v>0</v>
      </c>
      <c r="C5555" s="89">
        <v>1150194998.1400001</v>
      </c>
      <c r="D5555" s="89">
        <v>1147016691</v>
      </c>
      <c r="E5555" s="1">
        <f>C5555-D5555</f>
        <v>3178307.1400001049</v>
      </c>
    </row>
    <row r="5556" spans="1:11" x14ac:dyDescent="0.2">
      <c r="B5556" s="1" t="s">
        <v>1</v>
      </c>
      <c r="C5556" s="1">
        <v>642518433.70000005</v>
      </c>
      <c r="D5556" s="1">
        <v>651105564.23000002</v>
      </c>
      <c r="E5556" s="1">
        <f>C5556-D5556</f>
        <v>-8587130.5299999714</v>
      </c>
      <c r="F5556" s="21">
        <v>8587130.5300000291</v>
      </c>
      <c r="G5556" s="1">
        <f>+F5556+E5556</f>
        <v>5.7741999626159668E-8</v>
      </c>
    </row>
    <row r="5557" spans="1:11" x14ac:dyDescent="0.2">
      <c r="B5557" s="1" t="s">
        <v>2</v>
      </c>
      <c r="C5557" s="1">
        <v>337055657.32999998</v>
      </c>
      <c r="D5557" s="1">
        <v>337055657.32999998</v>
      </c>
      <c r="E5557" s="1">
        <f>C5557-D5557</f>
        <v>0</v>
      </c>
    </row>
    <row r="5558" spans="1:11" x14ac:dyDescent="0.2">
      <c r="B5558" s="1" t="s">
        <v>3</v>
      </c>
      <c r="C5558" s="1">
        <v>14568327.76</v>
      </c>
      <c r="D5558" s="1">
        <v>14568327.76</v>
      </c>
      <c r="E5558" s="1">
        <f>C5558-D5558</f>
        <v>0</v>
      </c>
      <c r="G5558" s="21"/>
    </row>
    <row r="5560" spans="1:11" x14ac:dyDescent="0.2">
      <c r="B5560" s="1" t="s">
        <v>152</v>
      </c>
      <c r="C5560" s="1">
        <f>C5555</f>
        <v>1150194998.1400001</v>
      </c>
      <c r="D5560" s="96"/>
    </row>
    <row r="5561" spans="1:11" x14ac:dyDescent="0.2">
      <c r="B5561" s="1" t="s">
        <v>153</v>
      </c>
      <c r="C5561" s="1">
        <v>6990886272.2399998</v>
      </c>
      <c r="D5561" s="96"/>
      <c r="E5561" s="1">
        <f>C5555</f>
        <v>1150194998.1400001</v>
      </c>
      <c r="F5561" s="1" t="s">
        <v>0</v>
      </c>
    </row>
    <row r="5562" spans="1:11" x14ac:dyDescent="0.2">
      <c r="B5562" s="1" t="s">
        <v>198</v>
      </c>
      <c r="C5562" s="90">
        <v>42643879.68</v>
      </c>
      <c r="D5562" s="96"/>
    </row>
    <row r="5563" spans="1:11" x14ac:dyDescent="0.2">
      <c r="B5563" s="1" t="s">
        <v>154</v>
      </c>
      <c r="C5563" s="1">
        <f>SUM(C5560:C5562)</f>
        <v>8183725150.0600004</v>
      </c>
      <c r="D5563" s="96"/>
      <c r="E5563" s="1">
        <v>-6.6</v>
      </c>
      <c r="F5563" s="1" t="s">
        <v>170</v>
      </c>
    </row>
    <row r="5564" spans="1:11" x14ac:dyDescent="0.2">
      <c r="B5564" s="1" t="s">
        <v>155</v>
      </c>
      <c r="C5564" s="96">
        <v>8183725150.0600004</v>
      </c>
      <c r="E5564" s="1">
        <v>-6170085.9800000004</v>
      </c>
      <c r="F5564" s="1" t="s">
        <v>133</v>
      </c>
    </row>
    <row r="5565" spans="1:11" x14ac:dyDescent="0.2">
      <c r="C5565" s="1">
        <f>C5563-C5564</f>
        <v>0</v>
      </c>
      <c r="D5565" s="1" t="s">
        <v>194</v>
      </c>
      <c r="E5565" s="1">
        <f>-(11235531.79+8587130.53)</f>
        <v>-19822662.32</v>
      </c>
      <c r="F5565" s="1" t="s">
        <v>196</v>
      </c>
    </row>
    <row r="5566" spans="1:11" x14ac:dyDescent="0.2">
      <c r="C5566" s="87">
        <f>+C5565-E5570</f>
        <v>0</v>
      </c>
      <c r="E5566" s="1">
        <v>0</v>
      </c>
      <c r="F5566" s="1" t="s">
        <v>192</v>
      </c>
    </row>
    <row r="5567" spans="1:11" x14ac:dyDescent="0.2">
      <c r="E5567" s="1">
        <f>SUM(E5561:E5566)</f>
        <v>1124202243.2400002</v>
      </c>
      <c r="G5567" s="1">
        <v>0</v>
      </c>
    </row>
    <row r="5568" spans="1:11" x14ac:dyDescent="0.2">
      <c r="E5568" s="66">
        <v>1124202243.24</v>
      </c>
      <c r="F5568" s="1" t="s">
        <v>161</v>
      </c>
    </row>
    <row r="5569" spans="1:11" x14ac:dyDescent="0.2">
      <c r="B5569" s="1" t="s">
        <v>200</v>
      </c>
      <c r="C5569" s="1">
        <v>6987512780.3299999</v>
      </c>
      <c r="E5569" s="87">
        <f>E5567-E5568</f>
        <v>0</v>
      </c>
      <c r="F5569" s="1" t="s">
        <v>6</v>
      </c>
    </row>
    <row r="5570" spans="1:11" x14ac:dyDescent="0.2">
      <c r="A5570"/>
      <c r="B5570" s="1" t="s">
        <v>6</v>
      </c>
      <c r="C5570" s="1">
        <f>+C5561-C5569</f>
        <v>3373491.9099998474</v>
      </c>
      <c r="F5570" s="1" t="s">
        <v>195</v>
      </c>
      <c r="G5570"/>
      <c r="I5570"/>
      <c r="J5570"/>
      <c r="K5570"/>
    </row>
    <row r="5571" spans="1:11" x14ac:dyDescent="0.2">
      <c r="A5571"/>
      <c r="B5571" s="1" t="s">
        <v>201</v>
      </c>
      <c r="C5571" s="1">
        <v>3373491.91</v>
      </c>
      <c r="E5571" s="87">
        <f>+E5569-E5570</f>
        <v>0</v>
      </c>
      <c r="F5571" s="1" t="s">
        <v>6</v>
      </c>
      <c r="G5571"/>
      <c r="I5571"/>
      <c r="J5571"/>
      <c r="K5571"/>
    </row>
    <row r="5572" spans="1:11" x14ac:dyDescent="0.2">
      <c r="A5572"/>
      <c r="B5572" s="1" t="s">
        <v>6</v>
      </c>
      <c r="C5572" s="95">
        <f>+C5570-C5571</f>
        <v>-1.5273690223693848E-7</v>
      </c>
      <c r="G5572"/>
      <c r="I5572"/>
      <c r="J5572"/>
      <c r="K5572"/>
    </row>
    <row r="5575" spans="1:11" s="20" customFormat="1" x14ac:dyDescent="0.2">
      <c r="A5575" s="21"/>
      <c r="B5575" s="63">
        <v>42216</v>
      </c>
      <c r="C5575" s="21" t="s">
        <v>4</v>
      </c>
      <c r="D5575" s="21" t="s">
        <v>5</v>
      </c>
      <c r="E5575" s="21" t="s">
        <v>6</v>
      </c>
      <c r="F5575" s="21"/>
      <c r="G5575" s="21"/>
      <c r="H5575" s="103"/>
      <c r="I5575" s="64"/>
      <c r="J5575" s="21"/>
      <c r="K5575" s="21"/>
    </row>
    <row r="5576" spans="1:11" x14ac:dyDescent="0.2">
      <c r="B5576" s="1" t="s">
        <v>0</v>
      </c>
      <c r="C5576" s="89">
        <f>4374276281.75-3202423983.66+223499423.52</f>
        <v>1395351721.6100001</v>
      </c>
      <c r="D5576" s="89">
        <v>1394547454.48</v>
      </c>
      <c r="E5576" s="1">
        <f>C5576-D5576</f>
        <v>804267.13000011444</v>
      </c>
    </row>
    <row r="5577" spans="1:11" x14ac:dyDescent="0.2">
      <c r="B5577" s="1" t="s">
        <v>1</v>
      </c>
      <c r="C5577" s="1">
        <v>655211447.29999995</v>
      </c>
      <c r="D5577" s="1">
        <v>663798577.83000004</v>
      </c>
      <c r="E5577" s="1">
        <f>C5577-D5577</f>
        <v>-8587130.5300000906</v>
      </c>
      <c r="F5577" s="21">
        <v>8587130.5300000291</v>
      </c>
      <c r="G5577" s="1">
        <f>+F5577+E5577</f>
        <v>-6.1467289924621582E-8</v>
      </c>
    </row>
    <row r="5578" spans="1:11" x14ac:dyDescent="0.2">
      <c r="B5578" s="1" t="s">
        <v>2</v>
      </c>
      <c r="C5578" s="1">
        <v>424735336.25</v>
      </c>
      <c r="D5578" s="1">
        <v>423931069.12</v>
      </c>
      <c r="E5578" s="1">
        <f>C5578-D5578</f>
        <v>804267.12999999523</v>
      </c>
      <c r="F5578" s="89"/>
    </row>
    <row r="5579" spans="1:11" x14ac:dyDescent="0.2">
      <c r="B5579" s="1" t="s">
        <v>3</v>
      </c>
      <c r="C5579" s="1">
        <v>15995855.220000001</v>
      </c>
      <c r="D5579" s="1">
        <v>15995855.220000001</v>
      </c>
      <c r="E5579" s="1">
        <f>C5579-D5579</f>
        <v>0</v>
      </c>
      <c r="G5579" s="21"/>
    </row>
    <row r="5581" spans="1:11" x14ac:dyDescent="0.2">
      <c r="B5581" s="1" t="s">
        <v>152</v>
      </c>
      <c r="C5581" s="1">
        <f>C5576</f>
        <v>1395351721.6100001</v>
      </c>
      <c r="D5581" s="96"/>
    </row>
    <row r="5582" spans="1:11" x14ac:dyDescent="0.2">
      <c r="B5582" s="1" t="s">
        <v>153</v>
      </c>
      <c r="C5582" s="1">
        <v>7069427034.3000002</v>
      </c>
      <c r="D5582" s="96"/>
      <c r="E5582" s="1">
        <f>C5576</f>
        <v>1395351721.6100001</v>
      </c>
      <c r="F5582" s="1" t="s">
        <v>0</v>
      </c>
    </row>
    <row r="5583" spans="1:11" x14ac:dyDescent="0.2">
      <c r="B5583" s="1" t="s">
        <v>198</v>
      </c>
      <c r="C5583" s="90">
        <v>43488557.960000001</v>
      </c>
      <c r="D5583" s="96"/>
    </row>
    <row r="5584" spans="1:11" x14ac:dyDescent="0.2">
      <c r="B5584" s="1" t="s">
        <v>154</v>
      </c>
      <c r="C5584" s="1">
        <f>SUM(C5581:C5583)</f>
        <v>8508267313.8699999</v>
      </c>
      <c r="D5584" s="96"/>
      <c r="E5584" s="1">
        <v>-6.6</v>
      </c>
      <c r="F5584" s="1" t="s">
        <v>170</v>
      </c>
    </row>
    <row r="5585" spans="1:11" x14ac:dyDescent="0.2">
      <c r="B5585" s="1" t="s">
        <v>155</v>
      </c>
      <c r="C5585" s="96">
        <v>8508267313.8699999</v>
      </c>
      <c r="E5585" s="1">
        <v>-1535484.26</v>
      </c>
      <c r="F5585" s="1" t="s">
        <v>133</v>
      </c>
    </row>
    <row r="5586" spans="1:11" x14ac:dyDescent="0.2">
      <c r="C5586" s="1">
        <f>C5584-C5585</f>
        <v>0</v>
      </c>
      <c r="D5586" s="1" t="s">
        <v>194</v>
      </c>
      <c r="E5586" s="1">
        <f>-(11235531.79+8587130.53)</f>
        <v>-19822662.32</v>
      </c>
      <c r="F5586" s="1" t="s">
        <v>196</v>
      </c>
    </row>
    <row r="5587" spans="1:11" x14ac:dyDescent="0.2">
      <c r="C5587" s="87">
        <f>+C5586-E5591</f>
        <v>0</v>
      </c>
      <c r="E5587" s="1">
        <v>0</v>
      </c>
      <c r="F5587" s="1" t="s">
        <v>192</v>
      </c>
    </row>
    <row r="5588" spans="1:11" x14ac:dyDescent="0.2">
      <c r="C5588" s="1">
        <f>+C5587*2</f>
        <v>0</v>
      </c>
      <c r="D5588" s="1">
        <f>+C5587/2</f>
        <v>0</v>
      </c>
      <c r="E5588" s="1">
        <f>SUM(E5582:E5587)</f>
        <v>1373993568.4300003</v>
      </c>
      <c r="G5588" s="1">
        <v>0</v>
      </c>
    </row>
    <row r="5589" spans="1:11" x14ac:dyDescent="0.2">
      <c r="E5589" s="66">
        <v>1373993568.4300001</v>
      </c>
      <c r="F5589" s="1" t="s">
        <v>161</v>
      </c>
    </row>
    <row r="5590" spans="1:11" x14ac:dyDescent="0.2">
      <c r="B5590" s="1" t="s">
        <v>200</v>
      </c>
      <c r="C5590" s="1">
        <v>7067737943.8899994</v>
      </c>
      <c r="E5590" s="87">
        <f>E5588-E5589</f>
        <v>0</v>
      </c>
      <c r="F5590" s="1" t="s">
        <v>6</v>
      </c>
    </row>
    <row r="5591" spans="1:11" x14ac:dyDescent="0.2">
      <c r="A5591"/>
      <c r="B5591" s="1" t="s">
        <v>6</v>
      </c>
      <c r="C5591" s="1">
        <f>+C5582-C5590</f>
        <v>1689090.4100008011</v>
      </c>
      <c r="F5591" s="1" t="s">
        <v>195</v>
      </c>
      <c r="G5591"/>
      <c r="I5591"/>
      <c r="J5591"/>
      <c r="K5591"/>
    </row>
    <row r="5592" spans="1:11" x14ac:dyDescent="0.2">
      <c r="A5592"/>
      <c r="B5592" s="1" t="s">
        <v>201</v>
      </c>
      <c r="C5592" s="1">
        <v>1689090.41</v>
      </c>
      <c r="E5592" s="87">
        <f>+E5590-E5591</f>
        <v>0</v>
      </c>
      <c r="F5592" s="1" t="s">
        <v>6</v>
      </c>
      <c r="G5592"/>
      <c r="I5592"/>
      <c r="J5592"/>
      <c r="K5592"/>
    </row>
    <row r="5593" spans="1:11" x14ac:dyDescent="0.2">
      <c r="A5593"/>
      <c r="B5593" s="1" t="s">
        <v>6</v>
      </c>
      <c r="C5593" s="95">
        <f>+C5591-C5592</f>
        <v>8.0117024481296539E-7</v>
      </c>
      <c r="G5593"/>
      <c r="I5593"/>
      <c r="J5593"/>
      <c r="K5593"/>
    </row>
    <row r="5594" spans="1:11" x14ac:dyDescent="0.2">
      <c r="A5594"/>
      <c r="C5594" s="89"/>
      <c r="G5594"/>
      <c r="I5594"/>
      <c r="J5594"/>
      <c r="K5594"/>
    </row>
    <row r="5596" spans="1:11" s="20" customFormat="1" x14ac:dyDescent="0.2">
      <c r="A5596" s="21"/>
      <c r="B5596" s="63">
        <v>42230</v>
      </c>
      <c r="C5596" s="21" t="s">
        <v>4</v>
      </c>
      <c r="D5596" s="21" t="s">
        <v>5</v>
      </c>
      <c r="E5596" s="21" t="s">
        <v>6</v>
      </c>
      <c r="F5596" s="21"/>
      <c r="G5596" s="21"/>
      <c r="H5596" s="103"/>
      <c r="I5596" s="64"/>
      <c r="J5596" s="21"/>
      <c r="K5596" s="21"/>
    </row>
    <row r="5597" spans="1:11" x14ac:dyDescent="0.2">
      <c r="B5597" s="1" t="s">
        <v>0</v>
      </c>
      <c r="C5597" s="89">
        <v>1181586419.03</v>
      </c>
      <c r="D5597" s="89">
        <v>1181586419.03</v>
      </c>
      <c r="E5597" s="1">
        <f>C5597-D5597</f>
        <v>0</v>
      </c>
    </row>
    <row r="5598" spans="1:11" x14ac:dyDescent="0.2">
      <c r="B5598" s="1" t="s">
        <v>1</v>
      </c>
      <c r="C5598" s="1">
        <v>667451551.89999998</v>
      </c>
      <c r="D5598" s="1">
        <v>676038682.42999995</v>
      </c>
      <c r="E5598" s="1">
        <f>C5598-D5598</f>
        <v>-8587130.5299999714</v>
      </c>
      <c r="F5598" s="21">
        <v>8587130.5300000291</v>
      </c>
      <c r="G5598" s="1">
        <f>+F5598+E5598</f>
        <v>5.7741999626159668E-8</v>
      </c>
    </row>
    <row r="5599" spans="1:11" x14ac:dyDescent="0.2">
      <c r="B5599" s="1" t="s">
        <v>2</v>
      </c>
      <c r="C5599" s="1">
        <v>419820248.85000002</v>
      </c>
      <c r="D5599" s="1">
        <v>419820248.85000002</v>
      </c>
      <c r="E5599" s="1">
        <f>C5599-D5599</f>
        <v>0</v>
      </c>
      <c r="F5599" s="89"/>
    </row>
    <row r="5600" spans="1:11" x14ac:dyDescent="0.2">
      <c r="B5600" s="1" t="s">
        <v>3</v>
      </c>
      <c r="C5600" s="1">
        <v>6667963.7999999998</v>
      </c>
      <c r="D5600" s="1">
        <v>6667963.7999999998</v>
      </c>
      <c r="E5600" s="1">
        <f>C5600-D5600</f>
        <v>0</v>
      </c>
      <c r="G5600" s="21"/>
    </row>
    <row r="5602" spans="1:11" x14ac:dyDescent="0.2">
      <c r="B5602" s="1" t="s">
        <v>152</v>
      </c>
      <c r="C5602" s="1">
        <f>C5597</f>
        <v>1181586419.03</v>
      </c>
      <c r="D5602" s="96"/>
    </row>
    <row r="5603" spans="1:11" x14ac:dyDescent="0.2">
      <c r="B5603" s="1" t="s">
        <v>153</v>
      </c>
      <c r="C5603" s="1">
        <v>7211655289.6899996</v>
      </c>
      <c r="D5603" s="96"/>
      <c r="E5603" s="1">
        <f>C5597</f>
        <v>1181586419.03</v>
      </c>
      <c r="F5603" s="1" t="s">
        <v>0</v>
      </c>
    </row>
    <row r="5604" spans="1:11" x14ac:dyDescent="0.2">
      <c r="B5604" s="1" t="s">
        <v>198</v>
      </c>
      <c r="C5604" s="90">
        <v>43023557.960000001</v>
      </c>
      <c r="D5604" s="96"/>
    </row>
    <row r="5605" spans="1:11" x14ac:dyDescent="0.2">
      <c r="B5605" s="1" t="s">
        <v>154</v>
      </c>
      <c r="C5605" s="1">
        <f>SUM(C5602:C5604)</f>
        <v>8436265266.6799994</v>
      </c>
      <c r="D5605" s="96"/>
      <c r="E5605" s="1">
        <v>-6.6</v>
      </c>
      <c r="F5605" s="1" t="s">
        <v>170</v>
      </c>
    </row>
    <row r="5606" spans="1:11" x14ac:dyDescent="0.2">
      <c r="B5606" s="1" t="s">
        <v>155</v>
      </c>
      <c r="C5606" s="96">
        <v>8436265266.6800003</v>
      </c>
      <c r="E5606" s="1">
        <v>-41306.959999999999</v>
      </c>
      <c r="F5606" s="1" t="s">
        <v>133</v>
      </c>
    </row>
    <row r="5607" spans="1:11" x14ac:dyDescent="0.2">
      <c r="C5607" s="1">
        <f>C5605-C5606</f>
        <v>0</v>
      </c>
      <c r="D5607" s="1" t="s">
        <v>194</v>
      </c>
      <c r="E5607" s="1">
        <f>-(11235531.79+8587130.53)</f>
        <v>-19822662.32</v>
      </c>
      <c r="F5607" s="1" t="s">
        <v>196</v>
      </c>
    </row>
    <row r="5608" spans="1:11" x14ac:dyDescent="0.2">
      <c r="C5608" s="87"/>
      <c r="E5608" s="1">
        <v>0</v>
      </c>
      <c r="F5608" s="1" t="s">
        <v>192</v>
      </c>
    </row>
    <row r="5609" spans="1:11" x14ac:dyDescent="0.2">
      <c r="C5609" s="1">
        <f>+C5608*2</f>
        <v>0</v>
      </c>
      <c r="D5609" s="1">
        <f>+C5608/2</f>
        <v>0</v>
      </c>
      <c r="E5609" s="1">
        <f>SUM(E5603:E5608)</f>
        <v>1161722443.1500001</v>
      </c>
      <c r="G5609" s="1">
        <v>0</v>
      </c>
    </row>
    <row r="5610" spans="1:11" x14ac:dyDescent="0.2">
      <c r="E5610" s="66">
        <v>1161722443.1500001</v>
      </c>
      <c r="F5610" s="1" t="s">
        <v>161</v>
      </c>
    </row>
    <row r="5611" spans="1:11" x14ac:dyDescent="0.2">
      <c r="B5611" s="1" t="s">
        <v>200</v>
      </c>
      <c r="C5611" s="1">
        <v>7210881056.2600012</v>
      </c>
      <c r="E5611" s="87">
        <f>E5609-E5610</f>
        <v>0</v>
      </c>
      <c r="F5611" s="1" t="s">
        <v>6</v>
      </c>
    </row>
    <row r="5612" spans="1:11" x14ac:dyDescent="0.2">
      <c r="A5612"/>
      <c r="B5612" s="1" t="s">
        <v>6</v>
      </c>
      <c r="C5612" s="1">
        <f>+C5603-C5611</f>
        <v>774233.42999839783</v>
      </c>
      <c r="F5612" s="1" t="s">
        <v>195</v>
      </c>
      <c r="G5612"/>
      <c r="I5612"/>
      <c r="J5612"/>
      <c r="K5612"/>
    </row>
    <row r="5613" spans="1:11" x14ac:dyDescent="0.2">
      <c r="A5613"/>
      <c r="B5613" s="1" t="s">
        <v>201</v>
      </c>
      <c r="C5613" s="1">
        <v>774233.43</v>
      </c>
      <c r="E5613" s="87">
        <f>+E5611-E5612</f>
        <v>0</v>
      </c>
      <c r="F5613" s="1" t="s">
        <v>6</v>
      </c>
      <c r="G5613"/>
      <c r="I5613"/>
      <c r="J5613"/>
      <c r="K5613"/>
    </row>
    <row r="5614" spans="1:11" x14ac:dyDescent="0.2">
      <c r="A5614"/>
      <c r="B5614" s="1" t="s">
        <v>6</v>
      </c>
      <c r="C5614" s="95">
        <f>+C5612-C5613</f>
        <v>-1.6022240743041039E-6</v>
      </c>
      <c r="G5614"/>
      <c r="I5614"/>
      <c r="J5614"/>
      <c r="K5614"/>
    </row>
    <row r="5615" spans="1:11" x14ac:dyDescent="0.2">
      <c r="A5615"/>
      <c r="C5615" s="89"/>
      <c r="G5615"/>
      <c r="I5615"/>
      <c r="J5615"/>
      <c r="K5615"/>
    </row>
    <row r="5617" spans="1:11" s="20" customFormat="1" x14ac:dyDescent="0.2">
      <c r="A5617" s="21"/>
      <c r="B5617" s="63">
        <v>42236</v>
      </c>
      <c r="C5617" s="21" t="s">
        <v>4</v>
      </c>
      <c r="D5617" s="21" t="s">
        <v>5</v>
      </c>
      <c r="E5617" s="21" t="s">
        <v>6</v>
      </c>
      <c r="F5617" s="21"/>
      <c r="G5617" s="21"/>
      <c r="H5617" s="103"/>
      <c r="I5617" s="64"/>
      <c r="J5617" s="21"/>
      <c r="K5617" s="21"/>
    </row>
    <row r="5618" spans="1:11" x14ac:dyDescent="0.2">
      <c r="B5618" s="1" t="s">
        <v>0</v>
      </c>
      <c r="C5618" s="89">
        <v>1201865831.23</v>
      </c>
      <c r="D5618" s="89">
        <v>1201865831.23</v>
      </c>
      <c r="E5618" s="1">
        <f>C5618-D5618</f>
        <v>0</v>
      </c>
    </row>
    <row r="5619" spans="1:11" x14ac:dyDescent="0.2">
      <c r="B5619" s="1" t="s">
        <v>1</v>
      </c>
      <c r="C5619" s="1">
        <v>667477192.15999997</v>
      </c>
      <c r="D5619" s="1">
        <v>676064322.69000006</v>
      </c>
      <c r="E5619" s="1">
        <f>C5619-D5619</f>
        <v>-8587130.5300000906</v>
      </c>
      <c r="F5619" s="21">
        <v>8587130.5300000291</v>
      </c>
      <c r="G5619" s="1">
        <f>+F5619+E5619</f>
        <v>-6.1467289924621582E-8</v>
      </c>
    </row>
    <row r="5620" spans="1:11" x14ac:dyDescent="0.2">
      <c r="B5620" s="1" t="s">
        <v>2</v>
      </c>
      <c r="C5620" s="1">
        <v>440463846.37</v>
      </c>
      <c r="D5620" s="1">
        <v>440463846.37</v>
      </c>
      <c r="E5620" s="1">
        <f>C5620-D5620</f>
        <v>0</v>
      </c>
      <c r="F5620" s="89"/>
    </row>
    <row r="5621" spans="1:11" x14ac:dyDescent="0.2">
      <c r="B5621" s="1" t="s">
        <v>3</v>
      </c>
      <c r="C5621" s="1">
        <v>9660044.1199999992</v>
      </c>
      <c r="D5621" s="1">
        <v>9660044.1199999992</v>
      </c>
      <c r="E5621" s="1">
        <f>C5621-D5621</f>
        <v>0</v>
      </c>
      <c r="G5621" s="21"/>
    </row>
    <row r="5623" spans="1:11" x14ac:dyDescent="0.2">
      <c r="B5623" s="1" t="s">
        <v>152</v>
      </c>
      <c r="C5623" s="1">
        <f>C5618</f>
        <v>1201865831.23</v>
      </c>
      <c r="D5623" s="96"/>
    </row>
    <row r="5624" spans="1:11" x14ac:dyDescent="0.2">
      <c r="B5624" s="1" t="s">
        <v>153</v>
      </c>
      <c r="C5624" s="1">
        <v>7211655289.6899996</v>
      </c>
      <c r="D5624" s="96"/>
      <c r="E5624" s="1">
        <f>C5618</f>
        <v>1201865831.23</v>
      </c>
      <c r="F5624" s="1" t="s">
        <v>0</v>
      </c>
    </row>
    <row r="5625" spans="1:11" x14ac:dyDescent="0.2">
      <c r="B5625" s="1" t="s">
        <v>198</v>
      </c>
      <c r="C5625" s="90">
        <v>43139796.149999999</v>
      </c>
      <c r="D5625" s="96"/>
    </row>
    <row r="5626" spans="1:11" x14ac:dyDescent="0.2">
      <c r="B5626" s="1" t="s">
        <v>154</v>
      </c>
      <c r="C5626" s="1">
        <f>SUM(C5623:C5625)</f>
        <v>8456660917.0699997</v>
      </c>
      <c r="D5626" s="96"/>
      <c r="E5626" s="1">
        <v>-6.6</v>
      </c>
      <c r="F5626" s="1" t="s">
        <v>170</v>
      </c>
    </row>
    <row r="5627" spans="1:11" x14ac:dyDescent="0.2">
      <c r="B5627" s="1" t="s">
        <v>155</v>
      </c>
      <c r="C5627" s="96">
        <v>8456660917.0699997</v>
      </c>
      <c r="E5627" s="1">
        <v>-86826.31</v>
      </c>
      <c r="F5627" s="1" t="s">
        <v>133</v>
      </c>
    </row>
    <row r="5628" spans="1:11" x14ac:dyDescent="0.2">
      <c r="C5628" s="1">
        <f>C5626-C5627</f>
        <v>0</v>
      </c>
      <c r="D5628" s="1" t="s">
        <v>194</v>
      </c>
      <c r="E5628" s="1">
        <f>-(11235531.79+8587130.53)</f>
        <v>-19822662.32</v>
      </c>
      <c r="F5628" s="1" t="s">
        <v>196</v>
      </c>
    </row>
    <row r="5629" spans="1:11" x14ac:dyDescent="0.2">
      <c r="C5629" s="87"/>
      <c r="E5629" s="1">
        <v>0</v>
      </c>
      <c r="F5629" s="1" t="s">
        <v>192</v>
      </c>
    </row>
    <row r="5630" spans="1:11" x14ac:dyDescent="0.2">
      <c r="C5630" s="1">
        <f>+C5629*2</f>
        <v>0</v>
      </c>
      <c r="D5630" s="1">
        <f>+C5629/2</f>
        <v>0</v>
      </c>
      <c r="E5630" s="1">
        <f>SUM(E5624:E5629)</f>
        <v>1181956336.0000002</v>
      </c>
      <c r="G5630" s="1">
        <v>0</v>
      </c>
    </row>
    <row r="5631" spans="1:11" x14ac:dyDescent="0.2">
      <c r="E5631" s="66">
        <v>1181956336</v>
      </c>
      <c r="F5631" s="1" t="s">
        <v>161</v>
      </c>
    </row>
    <row r="5632" spans="1:11" x14ac:dyDescent="0.2">
      <c r="B5632" s="1" t="s">
        <v>200</v>
      </c>
      <c r="C5632" s="1">
        <v>7210881056.2600012</v>
      </c>
      <c r="E5632" s="87">
        <f>E5630-E5631</f>
        <v>0</v>
      </c>
      <c r="F5632" s="1" t="s">
        <v>6</v>
      </c>
    </row>
    <row r="5633" spans="1:11" x14ac:dyDescent="0.2">
      <c r="A5633"/>
      <c r="B5633" s="1" t="s">
        <v>6</v>
      </c>
      <c r="C5633" s="1">
        <f>+C5624-C5632</f>
        <v>774233.42999839783</v>
      </c>
      <c r="F5633" s="1" t="s">
        <v>195</v>
      </c>
      <c r="G5633"/>
      <c r="I5633"/>
      <c r="J5633"/>
      <c r="K5633"/>
    </row>
    <row r="5634" spans="1:11" x14ac:dyDescent="0.2">
      <c r="A5634"/>
      <c r="B5634" s="1" t="s">
        <v>201</v>
      </c>
      <c r="C5634" s="1">
        <v>774233.43</v>
      </c>
      <c r="E5634" s="87">
        <f>+E5632-E5633</f>
        <v>0</v>
      </c>
      <c r="F5634" s="1" t="s">
        <v>6</v>
      </c>
      <c r="G5634"/>
      <c r="I5634"/>
      <c r="J5634"/>
      <c r="K5634"/>
    </row>
    <row r="5635" spans="1:11" x14ac:dyDescent="0.2">
      <c r="A5635"/>
      <c r="B5635" s="1" t="s">
        <v>6</v>
      </c>
      <c r="C5635" s="95">
        <f>+C5633-C5634</f>
        <v>-1.6022240743041039E-6</v>
      </c>
      <c r="G5635"/>
      <c r="I5635"/>
      <c r="J5635"/>
      <c r="K5635"/>
    </row>
    <row r="5638" spans="1:11" s="20" customFormat="1" x14ac:dyDescent="0.2">
      <c r="A5638" s="21"/>
      <c r="B5638" s="63">
        <v>42242</v>
      </c>
      <c r="C5638" s="21" t="s">
        <v>4</v>
      </c>
      <c r="D5638" s="21" t="s">
        <v>5</v>
      </c>
      <c r="E5638" s="21" t="s">
        <v>6</v>
      </c>
      <c r="F5638" s="21"/>
      <c r="G5638" s="21"/>
      <c r="H5638" s="103"/>
      <c r="I5638" s="64"/>
      <c r="J5638" s="21"/>
      <c r="K5638" s="21"/>
    </row>
    <row r="5639" spans="1:11" x14ac:dyDescent="0.2">
      <c r="B5639" s="1" t="s">
        <v>0</v>
      </c>
      <c r="C5639" s="89">
        <v>1224527404.76</v>
      </c>
      <c r="D5639" s="89">
        <v>1224527404.76</v>
      </c>
      <c r="E5639" s="1">
        <f>C5639-D5639</f>
        <v>0</v>
      </c>
    </row>
    <row r="5640" spans="1:11" x14ac:dyDescent="0.2">
      <c r="B5640" s="1" t="s">
        <v>1</v>
      </c>
      <c r="C5640" s="1">
        <v>667319426.15999997</v>
      </c>
      <c r="D5640" s="1">
        <v>675906556.69000006</v>
      </c>
      <c r="E5640" s="1">
        <f>C5640-D5640</f>
        <v>-8587130.5300000906</v>
      </c>
      <c r="F5640" s="21">
        <v>8587130.5300000291</v>
      </c>
      <c r="G5640" s="1">
        <f>+F5640+E5640</f>
        <v>-6.1467289924621582E-8</v>
      </c>
    </row>
    <row r="5641" spans="1:11" x14ac:dyDescent="0.2">
      <c r="B5641" s="1" t="s">
        <v>2</v>
      </c>
      <c r="C5641" s="1">
        <v>447337666.37</v>
      </c>
      <c r="D5641" s="1">
        <v>447337666.37</v>
      </c>
      <c r="E5641" s="1">
        <f>C5641-D5641</f>
        <v>0</v>
      </c>
      <c r="F5641" s="89"/>
    </row>
    <row r="5642" spans="1:11" x14ac:dyDescent="0.2">
      <c r="B5642" s="1" t="s">
        <v>3</v>
      </c>
      <c r="C5642" s="1">
        <v>12249850.67</v>
      </c>
      <c r="D5642" s="1">
        <v>12249850.67</v>
      </c>
      <c r="E5642" s="1">
        <f>C5642-D5642</f>
        <v>0</v>
      </c>
      <c r="G5642" s="21"/>
    </row>
    <row r="5644" spans="1:11" x14ac:dyDescent="0.2">
      <c r="B5644" s="1" t="s">
        <v>152</v>
      </c>
      <c r="C5644" s="1">
        <f>C5639</f>
        <v>1224527404.76</v>
      </c>
      <c r="D5644" s="96"/>
    </row>
    <row r="5645" spans="1:11" x14ac:dyDescent="0.2">
      <c r="B5645" s="1" t="s">
        <v>153</v>
      </c>
      <c r="C5645" s="1">
        <v>7215632759.8999996</v>
      </c>
      <c r="D5645" s="96"/>
      <c r="E5645" s="1">
        <f>C5639</f>
        <v>1224527404.76</v>
      </c>
      <c r="F5645" s="1" t="s">
        <v>0</v>
      </c>
    </row>
    <row r="5646" spans="1:11" x14ac:dyDescent="0.2">
      <c r="B5646" s="1" t="s">
        <v>198</v>
      </c>
      <c r="C5646" s="90">
        <v>43139796.149999999</v>
      </c>
      <c r="D5646" s="96"/>
    </row>
    <row r="5647" spans="1:11" x14ac:dyDescent="0.2">
      <c r="B5647" s="1" t="s">
        <v>154</v>
      </c>
      <c r="C5647" s="1">
        <f>SUM(C5644:C5646)</f>
        <v>8483299960.8099995</v>
      </c>
      <c r="D5647" s="96"/>
      <c r="E5647" s="1">
        <v>-6.6</v>
      </c>
      <c r="F5647" s="1" t="s">
        <v>170</v>
      </c>
    </row>
    <row r="5648" spans="1:11" x14ac:dyDescent="0.2">
      <c r="B5648" s="1" t="s">
        <v>155</v>
      </c>
      <c r="C5648" s="96">
        <v>8483299960.8100004</v>
      </c>
      <c r="E5648" s="1">
        <v>-86826.31</v>
      </c>
      <c r="F5648" s="1" t="s">
        <v>133</v>
      </c>
    </row>
    <row r="5649" spans="1:11" x14ac:dyDescent="0.2">
      <c r="C5649" s="1">
        <f>C5647-C5648</f>
        <v>0</v>
      </c>
      <c r="D5649" s="1" t="s">
        <v>194</v>
      </c>
      <c r="E5649" s="1">
        <f>-(11235531.79+8587130.53)</f>
        <v>-19822662.32</v>
      </c>
      <c r="F5649" s="1" t="s">
        <v>196</v>
      </c>
    </row>
    <row r="5650" spans="1:11" x14ac:dyDescent="0.2">
      <c r="C5650" s="87"/>
      <c r="E5650" s="1">
        <v>0</v>
      </c>
      <c r="F5650" s="1" t="s">
        <v>192</v>
      </c>
    </row>
    <row r="5651" spans="1:11" x14ac:dyDescent="0.2">
      <c r="C5651" s="1">
        <f>+C5650*2</f>
        <v>0</v>
      </c>
      <c r="D5651" s="1">
        <f>+C5650/2</f>
        <v>0</v>
      </c>
      <c r="E5651" s="1">
        <f>SUM(E5645:E5650)</f>
        <v>1204617909.5300002</v>
      </c>
      <c r="G5651" s="1">
        <v>0</v>
      </c>
    </row>
    <row r="5652" spans="1:11" x14ac:dyDescent="0.2">
      <c r="E5652" s="66">
        <v>1204617909.53</v>
      </c>
      <c r="F5652" s="1" t="s">
        <v>161</v>
      </c>
    </row>
    <row r="5653" spans="1:11" x14ac:dyDescent="0.2">
      <c r="B5653" s="1" t="s">
        <v>200</v>
      </c>
      <c r="C5653" s="1">
        <v>7214858526.4700012</v>
      </c>
      <c r="E5653" s="87">
        <f>E5651-E5652</f>
        <v>0</v>
      </c>
      <c r="F5653" s="1" t="s">
        <v>6</v>
      </c>
    </row>
    <row r="5654" spans="1:11" x14ac:dyDescent="0.2">
      <c r="A5654"/>
      <c r="B5654" s="1" t="s">
        <v>6</v>
      </c>
      <c r="C5654" s="1">
        <f>+C5645-C5653</f>
        <v>774233.42999839783</v>
      </c>
      <c r="F5654" s="1" t="s">
        <v>195</v>
      </c>
      <c r="G5654"/>
      <c r="I5654"/>
      <c r="J5654"/>
      <c r="K5654"/>
    </row>
    <row r="5655" spans="1:11" x14ac:dyDescent="0.2">
      <c r="A5655"/>
      <c r="B5655" s="1" t="s">
        <v>201</v>
      </c>
      <c r="C5655" s="1">
        <v>774233.43</v>
      </c>
      <c r="E5655" s="87">
        <f>+E5653-E5654</f>
        <v>0</v>
      </c>
      <c r="F5655" s="1" t="s">
        <v>6</v>
      </c>
      <c r="G5655"/>
      <c r="I5655"/>
      <c r="J5655"/>
      <c r="K5655"/>
    </row>
    <row r="5656" spans="1:11" x14ac:dyDescent="0.2">
      <c r="A5656"/>
      <c r="B5656" s="1" t="s">
        <v>6</v>
      </c>
      <c r="C5656" s="95">
        <f>+C5654-C5655</f>
        <v>-1.6022240743041039E-6</v>
      </c>
      <c r="G5656"/>
      <c r="I5656"/>
      <c r="J5656"/>
      <c r="K5656"/>
    </row>
    <row r="5658" spans="1:11" s="20" customFormat="1" x14ac:dyDescent="0.2">
      <c r="A5658" s="21"/>
      <c r="B5658" s="63">
        <v>42244</v>
      </c>
      <c r="C5658" s="21" t="s">
        <v>4</v>
      </c>
      <c r="D5658" s="21" t="s">
        <v>5</v>
      </c>
      <c r="E5658" s="21" t="s">
        <v>6</v>
      </c>
      <c r="F5658" s="21"/>
      <c r="G5658" s="21"/>
      <c r="H5658" s="103"/>
      <c r="I5658" s="64"/>
      <c r="J5658" s="21"/>
      <c r="K5658" s="21"/>
    </row>
    <row r="5659" spans="1:11" x14ac:dyDescent="0.2">
      <c r="B5659" s="1" t="s">
        <v>0</v>
      </c>
      <c r="C5659" s="89">
        <v>1272134678.5</v>
      </c>
      <c r="D5659" s="89">
        <v>1272134678.5</v>
      </c>
      <c r="E5659" s="1">
        <f>C5659-D5659</f>
        <v>0</v>
      </c>
    </row>
    <row r="5660" spans="1:11" x14ac:dyDescent="0.2">
      <c r="B5660" s="1" t="s">
        <v>1</v>
      </c>
      <c r="C5660" s="1">
        <v>667689725.55999994</v>
      </c>
      <c r="D5660" s="1">
        <v>676276856.09000003</v>
      </c>
      <c r="E5660" s="1">
        <f>C5660-D5660</f>
        <v>-8587130.5300000906</v>
      </c>
      <c r="F5660" s="21">
        <v>8587130.5300000291</v>
      </c>
      <c r="G5660" s="1">
        <f>+F5660+E5660</f>
        <v>-6.1467289924621582E-8</v>
      </c>
    </row>
    <row r="5661" spans="1:11" x14ac:dyDescent="0.2">
      <c r="B5661" s="1" t="s">
        <v>2</v>
      </c>
      <c r="C5661" s="1">
        <v>479455032.24000001</v>
      </c>
      <c r="D5661" s="1">
        <v>479455032.24000001</v>
      </c>
      <c r="E5661" s="1">
        <f>C5661-D5661</f>
        <v>0</v>
      </c>
      <c r="F5661" s="89"/>
    </row>
    <row r="5662" spans="1:11" x14ac:dyDescent="0.2">
      <c r="B5662" s="1" t="s">
        <v>3</v>
      </c>
      <c r="C5662" s="1">
        <v>14270848.16</v>
      </c>
      <c r="D5662" s="1">
        <v>14270848.16</v>
      </c>
      <c r="E5662" s="1">
        <f>C5662-D5662</f>
        <v>0</v>
      </c>
      <c r="G5662" s="21"/>
    </row>
    <row r="5664" spans="1:11" x14ac:dyDescent="0.2">
      <c r="B5664" s="1" t="s">
        <v>152</v>
      </c>
      <c r="C5664" s="1">
        <f>C5659</f>
        <v>1272134678.5</v>
      </c>
      <c r="D5664" s="96"/>
    </row>
    <row r="5665" spans="1:11" x14ac:dyDescent="0.2">
      <c r="B5665" s="1" t="s">
        <v>153</v>
      </c>
      <c r="C5665" s="1">
        <v>7215632766.1199999</v>
      </c>
      <c r="D5665" s="96"/>
      <c r="E5665" s="1">
        <f>C5659</f>
        <v>1272134678.5</v>
      </c>
      <c r="F5665" s="1" t="s">
        <v>0</v>
      </c>
    </row>
    <row r="5666" spans="1:11" x14ac:dyDescent="0.2">
      <c r="B5666" s="1" t="s">
        <v>198</v>
      </c>
      <c r="C5666" s="90">
        <v>43139796.149999999</v>
      </c>
      <c r="D5666" s="96"/>
    </row>
    <row r="5667" spans="1:11" x14ac:dyDescent="0.2">
      <c r="B5667" s="1" t="s">
        <v>154</v>
      </c>
      <c r="C5667" s="1">
        <f>SUM(C5664:C5666)</f>
        <v>8530907240.7699995</v>
      </c>
      <c r="D5667" s="96"/>
      <c r="E5667" s="1">
        <v>-6.6</v>
      </c>
      <c r="F5667" s="1" t="s">
        <v>170</v>
      </c>
    </row>
    <row r="5668" spans="1:11" x14ac:dyDescent="0.2">
      <c r="B5668" s="1" t="s">
        <v>155</v>
      </c>
      <c r="C5668" s="96">
        <v>8530907240.7700005</v>
      </c>
      <c r="E5668" s="1">
        <v>-86826.31</v>
      </c>
      <c r="F5668" s="1" t="s">
        <v>133</v>
      </c>
    </row>
    <row r="5669" spans="1:11" x14ac:dyDescent="0.2">
      <c r="C5669" s="1">
        <f>C5667-C5668</f>
        <v>0</v>
      </c>
      <c r="D5669" s="1" t="s">
        <v>194</v>
      </c>
      <c r="E5669" s="1">
        <f>-(11235531.79+8587130.53)</f>
        <v>-19822662.32</v>
      </c>
      <c r="F5669" s="1" t="s">
        <v>196</v>
      </c>
    </row>
    <row r="5670" spans="1:11" x14ac:dyDescent="0.2">
      <c r="C5670" s="87"/>
      <c r="E5670" s="1">
        <v>0</v>
      </c>
      <c r="F5670" s="1" t="s">
        <v>192</v>
      </c>
    </row>
    <row r="5671" spans="1:11" x14ac:dyDescent="0.2">
      <c r="C5671" s="1">
        <f>+C5670*2</f>
        <v>0</v>
      </c>
      <c r="D5671" s="1">
        <f>+C5670/2</f>
        <v>0</v>
      </c>
      <c r="E5671" s="1">
        <f>SUM(E5665:E5670)</f>
        <v>1252225183.2700002</v>
      </c>
      <c r="G5671" s="1">
        <v>0</v>
      </c>
    </row>
    <row r="5672" spans="1:11" x14ac:dyDescent="0.2">
      <c r="E5672" s="66">
        <v>1252225183.27</v>
      </c>
      <c r="F5672" s="1" t="s">
        <v>161</v>
      </c>
    </row>
    <row r="5673" spans="1:11" x14ac:dyDescent="0.2">
      <c r="B5673" s="1" t="s">
        <v>200</v>
      </c>
      <c r="C5673" s="1">
        <f>7214948554.84</f>
        <v>7214948554.8400002</v>
      </c>
      <c r="E5673" s="87">
        <f>E5671-E5672</f>
        <v>0</v>
      </c>
      <c r="F5673" s="1" t="s">
        <v>6</v>
      </c>
    </row>
    <row r="5674" spans="1:11" x14ac:dyDescent="0.2">
      <c r="A5674"/>
      <c r="B5674" s="1" t="s">
        <v>6</v>
      </c>
      <c r="C5674" s="1">
        <f>+C5665-C5673</f>
        <v>684211.27999973297</v>
      </c>
      <c r="F5674" s="1" t="s">
        <v>195</v>
      </c>
      <c r="G5674"/>
      <c r="I5674"/>
      <c r="J5674"/>
      <c r="K5674"/>
    </row>
    <row r="5675" spans="1:11" x14ac:dyDescent="0.2">
      <c r="A5675"/>
      <c r="B5675" s="1" t="s">
        <v>201</v>
      </c>
      <c r="C5675" s="1">
        <v>774233.43</v>
      </c>
      <c r="E5675" s="87">
        <f>+E5673-E5674</f>
        <v>0</v>
      </c>
      <c r="F5675" s="1" t="s">
        <v>6</v>
      </c>
      <c r="G5675"/>
      <c r="I5675"/>
      <c r="J5675"/>
      <c r="K5675"/>
    </row>
    <row r="5676" spans="1:11" x14ac:dyDescent="0.2">
      <c r="A5676"/>
      <c r="B5676" s="1" t="s">
        <v>6</v>
      </c>
      <c r="C5676" s="95">
        <f>+C5674-C5675</f>
        <v>-90022.15000026708</v>
      </c>
      <c r="G5676"/>
      <c r="I5676"/>
      <c r="J5676"/>
      <c r="K5676"/>
    </row>
    <row r="5679" spans="1:11" s="20" customFormat="1" x14ac:dyDescent="0.2">
      <c r="A5679" s="21"/>
      <c r="B5679" s="63">
        <v>42247</v>
      </c>
      <c r="C5679" s="21" t="s">
        <v>4</v>
      </c>
      <c r="D5679" s="21" t="s">
        <v>5</v>
      </c>
      <c r="E5679" s="21" t="s">
        <v>6</v>
      </c>
      <c r="F5679" s="21"/>
      <c r="G5679" s="21"/>
      <c r="H5679" s="103"/>
      <c r="I5679" s="64"/>
      <c r="J5679" s="21"/>
      <c r="K5679" s="21"/>
    </row>
    <row r="5680" spans="1:11" x14ac:dyDescent="0.2">
      <c r="B5680" s="1" t="s">
        <v>0</v>
      </c>
      <c r="C5680" s="89">
        <v>1223839966.8900001</v>
      </c>
      <c r="D5680" s="89">
        <v>1223455651.8299999</v>
      </c>
      <c r="E5680" s="1">
        <f>C5680-D5680</f>
        <v>384315.0600001812</v>
      </c>
    </row>
    <row r="5681" spans="1:11" x14ac:dyDescent="0.2">
      <c r="B5681" s="1" t="s">
        <v>1</v>
      </c>
      <c r="C5681" s="1">
        <v>667992808.85000002</v>
      </c>
      <c r="D5681" s="1">
        <v>676579939.38</v>
      </c>
      <c r="E5681" s="1">
        <f>C5681-D5681</f>
        <v>-8587130.5299999714</v>
      </c>
      <c r="F5681" s="21">
        <v>8587130.5300000291</v>
      </c>
      <c r="G5681" s="1">
        <f>+F5681+E5681</f>
        <v>5.7741999626159668E-8</v>
      </c>
    </row>
    <row r="5682" spans="1:11" x14ac:dyDescent="0.2">
      <c r="B5682" s="1" t="s">
        <v>2</v>
      </c>
      <c r="C5682" s="1">
        <v>407658098.69</v>
      </c>
      <c r="D5682" s="1">
        <v>407273783.63</v>
      </c>
      <c r="E5682" s="1">
        <f>C5682-D5682</f>
        <v>384315.06000000238</v>
      </c>
      <c r="F5682" s="89"/>
    </row>
    <row r="5683" spans="1:11" x14ac:dyDescent="0.2">
      <c r="B5683" s="1" t="s">
        <v>3</v>
      </c>
      <c r="C5683" s="1">
        <v>15856774</v>
      </c>
      <c r="D5683" s="1">
        <v>15856774</v>
      </c>
      <c r="E5683" s="1">
        <f>C5683-D5683</f>
        <v>0</v>
      </c>
      <c r="G5683" s="21"/>
    </row>
    <row r="5685" spans="1:11" x14ac:dyDescent="0.2">
      <c r="B5685" s="1" t="s">
        <v>152</v>
      </c>
      <c r="C5685" s="1">
        <f>C5680</f>
        <v>1223839966.8900001</v>
      </c>
      <c r="D5685" s="96"/>
    </row>
    <row r="5686" spans="1:11" x14ac:dyDescent="0.2">
      <c r="B5686" s="1" t="s">
        <v>153</v>
      </c>
      <c r="C5686" s="1">
        <v>7221657667.7600002</v>
      </c>
      <c r="D5686" s="96"/>
      <c r="E5686" s="1">
        <f>C5680</f>
        <v>1223839966.8900001</v>
      </c>
      <c r="F5686" s="1" t="s">
        <v>0</v>
      </c>
    </row>
    <row r="5687" spans="1:11" x14ac:dyDescent="0.2">
      <c r="B5687" s="1" t="s">
        <v>198</v>
      </c>
      <c r="C5687" s="90">
        <v>42566998.270000003</v>
      </c>
      <c r="D5687" s="96"/>
    </row>
    <row r="5688" spans="1:11" x14ac:dyDescent="0.2">
      <c r="B5688" s="1" t="s">
        <v>154</v>
      </c>
      <c r="C5688" s="1">
        <f>SUM(C5685:C5687)</f>
        <v>8488064632.920001</v>
      </c>
      <c r="D5688" s="96"/>
      <c r="E5688" s="1">
        <v>-6.6</v>
      </c>
      <c r="F5688" s="1" t="s">
        <v>170</v>
      </c>
    </row>
    <row r="5689" spans="1:11" x14ac:dyDescent="0.2">
      <c r="B5689" s="1" t="s">
        <v>155</v>
      </c>
      <c r="C5689" s="96">
        <v>8488064632.9200001</v>
      </c>
      <c r="E5689" s="1">
        <v>-86826.31</v>
      </c>
      <c r="F5689" s="1" t="s">
        <v>133</v>
      </c>
    </row>
    <row r="5690" spans="1:11" x14ac:dyDescent="0.2">
      <c r="C5690" s="1">
        <f>C5688-C5689</f>
        <v>0</v>
      </c>
      <c r="D5690" s="1" t="s">
        <v>194</v>
      </c>
      <c r="E5690" s="1">
        <f>-(11235531.79+8587130.53)</f>
        <v>-19822662.32</v>
      </c>
      <c r="F5690" s="1" t="s">
        <v>196</v>
      </c>
    </row>
    <row r="5691" spans="1:11" x14ac:dyDescent="0.2">
      <c r="C5691" s="87"/>
      <c r="E5691" s="1">
        <v>0</v>
      </c>
      <c r="F5691" s="1" t="s">
        <v>192</v>
      </c>
    </row>
    <row r="5692" spans="1:11" x14ac:dyDescent="0.2">
      <c r="C5692" s="1">
        <f>+C5691*2</f>
        <v>0</v>
      </c>
      <c r="D5692" s="1">
        <f>+C5691/2</f>
        <v>0</v>
      </c>
      <c r="E5692" s="1">
        <f>SUM(E5686:E5691)</f>
        <v>1203930471.6600003</v>
      </c>
      <c r="G5692" s="1">
        <v>0</v>
      </c>
    </row>
    <row r="5693" spans="1:11" x14ac:dyDescent="0.2">
      <c r="E5693" s="66">
        <v>1203930471.6600001</v>
      </c>
      <c r="F5693" s="1" t="s">
        <v>161</v>
      </c>
    </row>
    <row r="5694" spans="1:11" x14ac:dyDescent="0.2">
      <c r="B5694" s="1" t="s">
        <v>200</v>
      </c>
      <c r="C5694" s="1">
        <v>7220883434.3299999</v>
      </c>
      <c r="E5694" s="87">
        <f>E5692-E5693</f>
        <v>0</v>
      </c>
      <c r="F5694" s="1" t="s">
        <v>6</v>
      </c>
    </row>
    <row r="5695" spans="1:11" x14ac:dyDescent="0.2">
      <c r="A5695"/>
      <c r="B5695" s="1" t="s">
        <v>6</v>
      </c>
      <c r="C5695" s="1">
        <f>+C5686-C5694</f>
        <v>774233.43000030518</v>
      </c>
      <c r="F5695" s="1" t="s">
        <v>195</v>
      </c>
      <c r="G5695"/>
      <c r="I5695"/>
      <c r="J5695"/>
      <c r="K5695"/>
    </row>
    <row r="5696" spans="1:11" x14ac:dyDescent="0.2">
      <c r="A5696"/>
      <c r="B5696" s="1" t="s">
        <v>201</v>
      </c>
      <c r="C5696" s="1">
        <v>774233.43</v>
      </c>
      <c r="E5696" s="87">
        <f>+E5694-E5695</f>
        <v>0</v>
      </c>
      <c r="F5696" s="1" t="s">
        <v>6</v>
      </c>
      <c r="G5696"/>
      <c r="I5696"/>
      <c r="J5696"/>
      <c r="K5696"/>
    </row>
    <row r="5697" spans="1:11" x14ac:dyDescent="0.2">
      <c r="A5697"/>
      <c r="B5697" s="1" t="s">
        <v>6</v>
      </c>
      <c r="C5697" s="95">
        <f>+C5695-C5696</f>
        <v>3.0512455850839615E-7</v>
      </c>
      <c r="G5697"/>
      <c r="I5697"/>
      <c r="J5697"/>
      <c r="K5697"/>
    </row>
    <row r="5700" spans="1:11" s="20" customFormat="1" x14ac:dyDescent="0.2">
      <c r="A5700" s="21"/>
      <c r="B5700" s="63">
        <v>42264</v>
      </c>
      <c r="C5700" s="21" t="s">
        <v>4</v>
      </c>
      <c r="D5700" s="21" t="s">
        <v>5</v>
      </c>
      <c r="E5700" s="21" t="s">
        <v>6</v>
      </c>
      <c r="F5700" s="21"/>
      <c r="G5700" s="21"/>
      <c r="H5700" s="103"/>
      <c r="I5700" s="64"/>
      <c r="J5700" s="21"/>
      <c r="K5700" s="21"/>
    </row>
    <row r="5701" spans="1:11" x14ac:dyDescent="0.2">
      <c r="B5701" s="1" t="s">
        <v>0</v>
      </c>
      <c r="C5701" s="89">
        <v>1229237392.9300001</v>
      </c>
      <c r="D5701" s="89">
        <v>1229237392.9300001</v>
      </c>
      <c r="E5701" s="1">
        <f>C5701-D5701</f>
        <v>0</v>
      </c>
    </row>
    <row r="5702" spans="1:11" x14ac:dyDescent="0.2">
      <c r="B5702" s="1" t="s">
        <v>1</v>
      </c>
      <c r="C5702" s="1">
        <v>680197303.87</v>
      </c>
      <c r="D5702" s="1">
        <v>688784434.39999998</v>
      </c>
      <c r="E5702" s="1">
        <f>C5702-D5702</f>
        <v>-8587130.5299999714</v>
      </c>
      <c r="F5702" s="21">
        <v>8587130.5300000291</v>
      </c>
      <c r="G5702" s="1">
        <f>+F5702+E5702</f>
        <v>5.7741999626159668E-8</v>
      </c>
    </row>
    <row r="5703" spans="1:11" x14ac:dyDescent="0.2">
      <c r="B5703" s="1" t="s">
        <v>2</v>
      </c>
      <c r="C5703" s="1">
        <v>463814349.63999999</v>
      </c>
      <c r="D5703" s="1">
        <v>463814349.63999999</v>
      </c>
      <c r="E5703" s="1">
        <f>C5703-D5703</f>
        <v>0</v>
      </c>
      <c r="F5703" s="89"/>
    </row>
    <row r="5704" spans="1:11" x14ac:dyDescent="0.2">
      <c r="B5704" s="1" t="s">
        <v>3</v>
      </c>
      <c r="C5704" s="1">
        <v>2060852.39</v>
      </c>
      <c r="D5704" s="1">
        <v>2060852.39</v>
      </c>
      <c r="E5704" s="1">
        <f>C5704-D5704</f>
        <v>0</v>
      </c>
      <c r="G5704" s="21"/>
    </row>
    <row r="5706" spans="1:11" x14ac:dyDescent="0.2">
      <c r="B5706" s="1" t="s">
        <v>152</v>
      </c>
      <c r="C5706" s="1">
        <f>C5701</f>
        <v>1229237392.9300001</v>
      </c>
      <c r="D5706" s="96"/>
    </row>
    <row r="5707" spans="1:11" x14ac:dyDescent="0.2">
      <c r="B5707" s="1" t="s">
        <v>153</v>
      </c>
      <c r="C5707" s="1">
        <v>7328906553.8199997</v>
      </c>
      <c r="D5707" s="96"/>
      <c r="E5707" s="1">
        <f>C5701</f>
        <v>1229237392.9300001</v>
      </c>
      <c r="F5707" s="1" t="s">
        <v>0</v>
      </c>
    </row>
    <row r="5708" spans="1:11" x14ac:dyDescent="0.2">
      <c r="B5708" s="1" t="s">
        <v>198</v>
      </c>
      <c r="C5708" s="90">
        <v>49565758.270000003</v>
      </c>
      <c r="D5708" s="96"/>
    </row>
    <row r="5709" spans="1:11" x14ac:dyDescent="0.2">
      <c r="B5709" s="1" t="s">
        <v>154</v>
      </c>
      <c r="C5709" s="1">
        <f>SUM(C5706:C5708)</f>
        <v>8607709705.0200005</v>
      </c>
      <c r="D5709" s="96"/>
      <c r="E5709" s="1">
        <v>-6.6</v>
      </c>
      <c r="F5709" s="1" t="s">
        <v>170</v>
      </c>
    </row>
    <row r="5710" spans="1:11" x14ac:dyDescent="0.2">
      <c r="B5710" s="1" t="s">
        <v>155</v>
      </c>
      <c r="C5710" s="96">
        <v>8607709705.0200005</v>
      </c>
      <c r="E5710" s="1">
        <v>-18459.099999999999</v>
      </c>
      <c r="F5710" s="1" t="s">
        <v>133</v>
      </c>
    </row>
    <row r="5711" spans="1:11" x14ac:dyDescent="0.2">
      <c r="C5711" s="1">
        <f>C5709-C5710</f>
        <v>0</v>
      </c>
      <c r="D5711" s="1" t="s">
        <v>194</v>
      </c>
      <c r="E5711" s="1">
        <f>-(11235531.79+8587130.53)</f>
        <v>-19822662.32</v>
      </c>
      <c r="F5711" s="1" t="s">
        <v>196</v>
      </c>
    </row>
    <row r="5712" spans="1:11" x14ac:dyDescent="0.2">
      <c r="C5712" s="87"/>
      <c r="E5712" s="1">
        <v>0</v>
      </c>
      <c r="F5712" s="1" t="s">
        <v>192</v>
      </c>
    </row>
    <row r="5713" spans="1:11" x14ac:dyDescent="0.2">
      <c r="C5713" s="1">
        <f>+C5712*2</f>
        <v>0</v>
      </c>
      <c r="D5713" s="1">
        <f>+C5712/2</f>
        <v>0</v>
      </c>
      <c r="E5713" s="1">
        <f>SUM(E5707:E5712)</f>
        <v>1209396264.9100003</v>
      </c>
      <c r="G5713" s="1">
        <v>0</v>
      </c>
    </row>
    <row r="5714" spans="1:11" x14ac:dyDescent="0.2">
      <c r="E5714" s="66">
        <v>1209396264.9100001</v>
      </c>
      <c r="F5714" s="1" t="s">
        <v>161</v>
      </c>
    </row>
    <row r="5715" spans="1:11" x14ac:dyDescent="0.2">
      <c r="B5715" s="1" t="s">
        <v>200</v>
      </c>
      <c r="C5715" s="1">
        <v>7328092350.9400005</v>
      </c>
      <c r="E5715" s="87">
        <f>E5713-E5714</f>
        <v>0</v>
      </c>
      <c r="F5715" s="1" t="s">
        <v>6</v>
      </c>
    </row>
    <row r="5716" spans="1:11" x14ac:dyDescent="0.2">
      <c r="A5716"/>
      <c r="B5716" s="1" t="s">
        <v>6</v>
      </c>
      <c r="C5716" s="1">
        <f>+C5707-C5715</f>
        <v>814202.87999916077</v>
      </c>
      <c r="F5716" s="1" t="s">
        <v>195</v>
      </c>
      <c r="G5716"/>
      <c r="I5716"/>
      <c r="J5716"/>
      <c r="K5716"/>
    </row>
    <row r="5717" spans="1:11" x14ac:dyDescent="0.2">
      <c r="A5717"/>
      <c r="B5717" s="1" t="s">
        <v>201</v>
      </c>
      <c r="C5717" s="1">
        <v>814202.88</v>
      </c>
      <c r="E5717" s="87">
        <f>+E5715-E5716</f>
        <v>0</v>
      </c>
      <c r="F5717" s="1" t="s">
        <v>6</v>
      </c>
      <c r="G5717"/>
      <c r="I5717"/>
      <c r="J5717"/>
      <c r="K5717"/>
    </row>
    <row r="5718" spans="1:11" x14ac:dyDescent="0.2">
      <c r="A5718"/>
      <c r="B5718" s="1" t="s">
        <v>6</v>
      </c>
      <c r="C5718" s="95">
        <f>+C5716-C5717</f>
        <v>-8.3923805505037308E-7</v>
      </c>
      <c r="G5718"/>
      <c r="I5718"/>
      <c r="J5718"/>
      <c r="K5718"/>
    </row>
    <row r="5720" spans="1:11" s="20" customFormat="1" x14ac:dyDescent="0.2">
      <c r="A5720" s="21"/>
      <c r="B5720" s="63">
        <v>42272</v>
      </c>
      <c r="C5720" s="21" t="s">
        <v>4</v>
      </c>
      <c r="D5720" s="21" t="s">
        <v>5</v>
      </c>
      <c r="E5720" s="21" t="s">
        <v>6</v>
      </c>
      <c r="F5720" s="21"/>
      <c r="G5720" s="21"/>
      <c r="H5720" s="103"/>
      <c r="I5720" s="64"/>
      <c r="J5720" s="21"/>
      <c r="K5720" s="21"/>
    </row>
    <row r="5721" spans="1:11" x14ac:dyDescent="0.2">
      <c r="B5721" s="1" t="s">
        <v>0</v>
      </c>
      <c r="C5721" s="89">
        <v>1310074127.03</v>
      </c>
      <c r="D5721" s="89">
        <v>1310074127.03</v>
      </c>
      <c r="E5721" s="1">
        <f>C5721-D5721</f>
        <v>0</v>
      </c>
    </row>
    <row r="5722" spans="1:11" x14ac:dyDescent="0.2">
      <c r="B5722" s="1" t="s">
        <v>1</v>
      </c>
      <c r="C5722" s="1">
        <v>680012797.50999999</v>
      </c>
      <c r="D5722" s="1">
        <v>688599928.03999996</v>
      </c>
      <c r="E5722" s="1">
        <f>C5722-D5722</f>
        <v>-8587130.5299999714</v>
      </c>
      <c r="F5722" s="21">
        <v>8587130.5300000291</v>
      </c>
      <c r="G5722" s="1">
        <f>+F5722+E5722</f>
        <v>5.7741999626159668E-8</v>
      </c>
    </row>
    <row r="5723" spans="1:11" x14ac:dyDescent="0.2">
      <c r="B5723" s="1" t="s">
        <v>2</v>
      </c>
      <c r="C5723" s="1">
        <v>537328083.89999998</v>
      </c>
      <c r="D5723" s="1">
        <v>537328083.89999998</v>
      </c>
      <c r="E5723" s="1">
        <f>C5723-D5723</f>
        <v>0</v>
      </c>
      <c r="F5723" s="89"/>
    </row>
    <row r="5724" spans="1:11" x14ac:dyDescent="0.2">
      <c r="B5724" s="1" t="s">
        <v>3</v>
      </c>
      <c r="C5724" s="1">
        <v>4845155.38</v>
      </c>
      <c r="D5724" s="1">
        <v>4845155.38</v>
      </c>
      <c r="E5724" s="1">
        <f>C5724-D5724</f>
        <v>0</v>
      </c>
      <c r="G5724" s="21"/>
    </row>
    <row r="5726" spans="1:11" x14ac:dyDescent="0.2">
      <c r="B5726" s="1" t="s">
        <v>152</v>
      </c>
      <c r="C5726" s="1">
        <f>C5721</f>
        <v>1310074127.03</v>
      </c>
      <c r="D5726" s="96"/>
    </row>
    <row r="5727" spans="1:11" x14ac:dyDescent="0.2">
      <c r="B5727" s="1" t="s">
        <v>153</v>
      </c>
      <c r="C5727" s="1">
        <v>7328906553.8199997</v>
      </c>
      <c r="D5727" s="96"/>
      <c r="E5727" s="1">
        <f>C5721</f>
        <v>1310074127.03</v>
      </c>
      <c r="F5727" s="1" t="s">
        <v>0</v>
      </c>
    </row>
    <row r="5728" spans="1:11" x14ac:dyDescent="0.2">
      <c r="B5728" s="1" t="s">
        <v>198</v>
      </c>
      <c r="C5728" s="90">
        <v>46827782.090000004</v>
      </c>
      <c r="D5728" s="96"/>
    </row>
    <row r="5729" spans="1:11" x14ac:dyDescent="0.2">
      <c r="B5729" s="1" t="s">
        <v>154</v>
      </c>
      <c r="C5729" s="1">
        <f>SUM(C5726:C5728)</f>
        <v>8685808462.9400005</v>
      </c>
      <c r="D5729" s="96"/>
      <c r="E5729" s="1">
        <v>-6.6</v>
      </c>
      <c r="F5729" s="1" t="s">
        <v>170</v>
      </c>
    </row>
    <row r="5730" spans="1:11" x14ac:dyDescent="0.2">
      <c r="B5730" s="1" t="s">
        <v>155</v>
      </c>
      <c r="C5730" s="96">
        <v>8685808462.9400005</v>
      </c>
      <c r="E5730" s="1">
        <v>-18459.099999999999</v>
      </c>
      <c r="F5730" s="1" t="s">
        <v>133</v>
      </c>
    </row>
    <row r="5731" spans="1:11" x14ac:dyDescent="0.2">
      <c r="C5731" s="1">
        <f>C5729-C5730</f>
        <v>0</v>
      </c>
      <c r="D5731" s="1" t="s">
        <v>194</v>
      </c>
      <c r="E5731" s="1">
        <f>-(11235531.79+8587130.53)</f>
        <v>-19822662.32</v>
      </c>
      <c r="F5731" s="1" t="s">
        <v>196</v>
      </c>
    </row>
    <row r="5732" spans="1:11" x14ac:dyDescent="0.2">
      <c r="C5732" s="87"/>
      <c r="E5732" s="1">
        <v>0</v>
      </c>
      <c r="F5732" s="1" t="s">
        <v>192</v>
      </c>
    </row>
    <row r="5733" spans="1:11" x14ac:dyDescent="0.2">
      <c r="C5733" s="1">
        <f>+C5732*2</f>
        <v>0</v>
      </c>
      <c r="D5733" s="1">
        <f>+C5732/2</f>
        <v>0</v>
      </c>
      <c r="E5733" s="1">
        <f>SUM(E5727:E5732)</f>
        <v>1290232999.0100002</v>
      </c>
      <c r="G5733" s="1">
        <v>0</v>
      </c>
    </row>
    <row r="5734" spans="1:11" x14ac:dyDescent="0.2">
      <c r="E5734" s="66">
        <v>1290232999.01</v>
      </c>
      <c r="F5734" s="1" t="s">
        <v>161</v>
      </c>
    </row>
    <row r="5735" spans="1:11" x14ac:dyDescent="0.2">
      <c r="B5735" s="1" t="s">
        <v>200</v>
      </c>
      <c r="C5735" s="1">
        <v>7328092350.9400005</v>
      </c>
      <c r="E5735" s="87">
        <f>E5733-E5734</f>
        <v>0</v>
      </c>
      <c r="F5735" s="1" t="s">
        <v>6</v>
      </c>
    </row>
    <row r="5736" spans="1:11" x14ac:dyDescent="0.2">
      <c r="A5736"/>
      <c r="B5736" s="1" t="s">
        <v>6</v>
      </c>
      <c r="C5736" s="1">
        <f>+C5727-C5735</f>
        <v>814202.87999916077</v>
      </c>
      <c r="F5736" s="1" t="s">
        <v>195</v>
      </c>
      <c r="G5736"/>
      <c r="I5736"/>
      <c r="J5736"/>
      <c r="K5736"/>
    </row>
    <row r="5737" spans="1:11" x14ac:dyDescent="0.2">
      <c r="A5737"/>
      <c r="B5737" s="1" t="s">
        <v>201</v>
      </c>
      <c r="C5737" s="1">
        <v>814202.88</v>
      </c>
      <c r="E5737" s="87">
        <f>+E5735-E5736</f>
        <v>0</v>
      </c>
      <c r="F5737" s="1" t="s">
        <v>6</v>
      </c>
      <c r="G5737"/>
      <c r="I5737"/>
      <c r="J5737"/>
      <c r="K5737"/>
    </row>
    <row r="5738" spans="1:11" x14ac:dyDescent="0.2">
      <c r="A5738"/>
      <c r="B5738" s="1" t="s">
        <v>6</v>
      </c>
      <c r="C5738" s="95">
        <f>+C5736-C5737</f>
        <v>-8.3923805505037308E-7</v>
      </c>
      <c r="G5738"/>
      <c r="I5738"/>
      <c r="J5738"/>
      <c r="K5738"/>
    </row>
    <row r="5740" spans="1:11" s="20" customFormat="1" x14ac:dyDescent="0.2">
      <c r="A5740" s="21"/>
      <c r="B5740" s="63">
        <v>42276</v>
      </c>
      <c r="C5740" s="21" t="s">
        <v>4</v>
      </c>
      <c r="D5740" s="21" t="s">
        <v>5</v>
      </c>
      <c r="E5740" s="21" t="s">
        <v>6</v>
      </c>
      <c r="F5740" s="21"/>
      <c r="G5740" s="21"/>
      <c r="H5740" s="103"/>
      <c r="I5740" s="64"/>
      <c r="J5740" s="21"/>
      <c r="K5740" s="21"/>
    </row>
    <row r="5741" spans="1:11" x14ac:dyDescent="0.2">
      <c r="B5741" s="1" t="s">
        <v>0</v>
      </c>
      <c r="C5741" s="89">
        <v>1375781473.52</v>
      </c>
      <c r="D5741" s="89">
        <v>1374075131.8599999</v>
      </c>
      <c r="E5741" s="1">
        <f>C5741-D5741</f>
        <v>1706341.6600000858</v>
      </c>
    </row>
    <row r="5742" spans="1:11" x14ac:dyDescent="0.2">
      <c r="B5742" s="1" t="s">
        <v>1</v>
      </c>
      <c r="C5742" s="1">
        <v>679616572.99000001</v>
      </c>
      <c r="D5742" s="1">
        <v>688203703.51999998</v>
      </c>
      <c r="E5742" s="1">
        <f>C5742-D5742</f>
        <v>-8587130.5299999714</v>
      </c>
      <c r="F5742" s="21">
        <v>8587130.5300000291</v>
      </c>
      <c r="G5742" s="1">
        <f>+F5742+E5742</f>
        <v>5.7741999626159668E-8</v>
      </c>
    </row>
    <row r="5743" spans="1:11" x14ac:dyDescent="0.2">
      <c r="B5743" s="1" t="s">
        <v>2</v>
      </c>
      <c r="C5743" s="1">
        <v>562130760.09000003</v>
      </c>
      <c r="D5743" s="1">
        <v>560424418.42999995</v>
      </c>
      <c r="E5743" s="1">
        <f>C5743-D5743</f>
        <v>1706341.6600000858</v>
      </c>
      <c r="F5743" s="89"/>
    </row>
    <row r="5744" spans="1:11" x14ac:dyDescent="0.2">
      <c r="B5744" s="1" t="s">
        <v>3</v>
      </c>
      <c r="C5744" s="1">
        <v>6281096.7300000004</v>
      </c>
      <c r="D5744" s="1">
        <v>6281096.7300000004</v>
      </c>
      <c r="E5744" s="1">
        <f>C5744-D5744</f>
        <v>0</v>
      </c>
      <c r="G5744" s="21"/>
    </row>
    <row r="5746" spans="1:11" x14ac:dyDescent="0.2">
      <c r="B5746" s="1" t="s">
        <v>152</v>
      </c>
      <c r="C5746" s="1">
        <f>C5741</f>
        <v>1375781473.52</v>
      </c>
      <c r="D5746" s="96"/>
    </row>
    <row r="5747" spans="1:11" x14ac:dyDescent="0.2">
      <c r="B5747" s="1" t="s">
        <v>153</v>
      </c>
      <c r="C5747" s="1">
        <v>7328906553.8199997</v>
      </c>
      <c r="D5747" s="96"/>
      <c r="E5747" s="1">
        <f>C5741</f>
        <v>1375781473.52</v>
      </c>
      <c r="F5747" s="1" t="s">
        <v>0</v>
      </c>
    </row>
    <row r="5748" spans="1:11" x14ac:dyDescent="0.2">
      <c r="B5748" s="1" t="s">
        <v>198</v>
      </c>
      <c r="C5748" s="90">
        <v>46827782.090000004</v>
      </c>
      <c r="D5748" s="96"/>
    </row>
    <row r="5749" spans="1:11" x14ac:dyDescent="0.2">
      <c r="B5749" s="1" t="s">
        <v>154</v>
      </c>
      <c r="C5749" s="1">
        <f>SUM(C5746:C5748)</f>
        <v>8751515809.4300003</v>
      </c>
      <c r="D5749" s="96"/>
      <c r="E5749" s="1">
        <v>-6.6</v>
      </c>
      <c r="F5749" s="1" t="s">
        <v>170</v>
      </c>
    </row>
    <row r="5750" spans="1:11" x14ac:dyDescent="0.2">
      <c r="B5750" s="1" t="s">
        <v>155</v>
      </c>
      <c r="C5750" s="96">
        <v>8751515809.4300003</v>
      </c>
      <c r="E5750" s="1">
        <v>-18459.099999999999</v>
      </c>
      <c r="F5750" s="1" t="s">
        <v>133</v>
      </c>
    </row>
    <row r="5751" spans="1:11" x14ac:dyDescent="0.2">
      <c r="C5751" s="1">
        <f>C5749-C5750</f>
        <v>0</v>
      </c>
      <c r="D5751" s="1" t="s">
        <v>194</v>
      </c>
      <c r="E5751" s="1">
        <f>-(11235531.79+8587130.53)</f>
        <v>-19822662.32</v>
      </c>
      <c r="F5751" s="1" t="s">
        <v>196</v>
      </c>
    </row>
    <row r="5752" spans="1:11" x14ac:dyDescent="0.2">
      <c r="C5752" s="87"/>
      <c r="E5752" s="1">
        <v>0</v>
      </c>
      <c r="F5752" s="1" t="s">
        <v>192</v>
      </c>
    </row>
    <row r="5753" spans="1:11" x14ac:dyDescent="0.2">
      <c r="C5753" s="1">
        <f>+C5752*2</f>
        <v>0</v>
      </c>
      <c r="D5753" s="1">
        <f>+C5752/2</f>
        <v>0</v>
      </c>
      <c r="E5753" s="1">
        <f>SUM(E5747:E5752)</f>
        <v>1355940345.5000002</v>
      </c>
      <c r="G5753" s="1">
        <v>0</v>
      </c>
    </row>
    <row r="5754" spans="1:11" x14ac:dyDescent="0.2">
      <c r="E5754" s="66">
        <v>1355940345.5</v>
      </c>
      <c r="F5754" s="1" t="s">
        <v>161</v>
      </c>
    </row>
    <row r="5755" spans="1:11" x14ac:dyDescent="0.2">
      <c r="B5755" s="1" t="s">
        <v>200</v>
      </c>
      <c r="C5755" s="1">
        <v>7328092350.9400005</v>
      </c>
      <c r="E5755" s="87">
        <f>E5753-E5754</f>
        <v>0</v>
      </c>
      <c r="F5755" s="1" t="s">
        <v>6</v>
      </c>
    </row>
    <row r="5756" spans="1:11" x14ac:dyDescent="0.2">
      <c r="A5756"/>
      <c r="B5756" s="1" t="s">
        <v>6</v>
      </c>
      <c r="C5756" s="1">
        <f>+C5747-C5755</f>
        <v>814202.87999916077</v>
      </c>
      <c r="F5756" s="1" t="s">
        <v>195</v>
      </c>
      <c r="G5756"/>
      <c r="I5756"/>
      <c r="J5756"/>
      <c r="K5756"/>
    </row>
    <row r="5757" spans="1:11" x14ac:dyDescent="0.2">
      <c r="A5757"/>
      <c r="B5757" s="1" t="s">
        <v>201</v>
      </c>
      <c r="C5757" s="1">
        <v>814202.88</v>
      </c>
      <c r="E5757" s="87">
        <f>+E5755-E5756</f>
        <v>0</v>
      </c>
      <c r="F5757" s="1" t="s">
        <v>6</v>
      </c>
      <c r="G5757"/>
      <c r="I5757"/>
      <c r="J5757"/>
      <c r="K5757"/>
    </row>
    <row r="5758" spans="1:11" x14ac:dyDescent="0.2">
      <c r="A5758"/>
      <c r="B5758" s="1" t="s">
        <v>6</v>
      </c>
      <c r="C5758" s="95">
        <f>+C5756-C5757</f>
        <v>-8.3923805505037308E-7</v>
      </c>
      <c r="G5758"/>
      <c r="I5758"/>
      <c r="J5758"/>
      <c r="K5758"/>
    </row>
    <row r="5760" spans="1:11" s="20" customFormat="1" x14ac:dyDescent="0.2">
      <c r="A5760" s="21"/>
      <c r="B5760" s="63">
        <v>42277</v>
      </c>
      <c r="C5760" s="21" t="s">
        <v>4</v>
      </c>
      <c r="D5760" s="21" t="s">
        <v>5</v>
      </c>
      <c r="E5760" s="21" t="s">
        <v>6</v>
      </c>
      <c r="F5760" s="21"/>
      <c r="G5760" s="21"/>
      <c r="H5760" s="103"/>
      <c r="I5760" s="64"/>
      <c r="J5760" s="21"/>
      <c r="K5760" s="21"/>
    </row>
    <row r="5761" spans="1:11" x14ac:dyDescent="0.2">
      <c r="B5761" s="1" t="s">
        <v>0</v>
      </c>
      <c r="C5761" s="89">
        <v>1396445484.51</v>
      </c>
      <c r="D5761" s="89">
        <v>1396073566.7</v>
      </c>
      <c r="E5761" s="1">
        <f>C5761-D5761</f>
        <v>371917.80999994278</v>
      </c>
    </row>
    <row r="5762" spans="1:11" x14ac:dyDescent="0.2">
      <c r="B5762" s="1" t="s">
        <v>1</v>
      </c>
      <c r="C5762" s="1">
        <v>680055626.83000004</v>
      </c>
      <c r="D5762" s="1">
        <v>688642757.36000001</v>
      </c>
      <c r="E5762" s="1">
        <f>C5762-D5762</f>
        <v>-8587130.5299999714</v>
      </c>
      <c r="F5762" s="21">
        <v>8587130.5300000291</v>
      </c>
      <c r="G5762" s="1">
        <f>+F5762+E5762</f>
        <v>5.7741999626159668E-8</v>
      </c>
    </row>
    <row r="5763" spans="1:11" x14ac:dyDescent="0.2">
      <c r="B5763" s="1" t="s">
        <v>2</v>
      </c>
      <c r="C5763" s="1">
        <v>504980337.33999997</v>
      </c>
      <c r="D5763" s="1">
        <v>504608419.52999997</v>
      </c>
      <c r="E5763" s="1">
        <f>C5763-D5763</f>
        <v>371917.81000000238</v>
      </c>
      <c r="F5763" s="89"/>
    </row>
    <row r="5764" spans="1:11" x14ac:dyDescent="0.2">
      <c r="B5764" s="1" t="s">
        <v>3</v>
      </c>
      <c r="C5764" s="1">
        <v>8536157.4199999999</v>
      </c>
      <c r="D5764" s="1">
        <v>8536157.4199999999</v>
      </c>
      <c r="E5764" s="1">
        <f>C5764-D5764</f>
        <v>0</v>
      </c>
      <c r="G5764" s="21"/>
    </row>
    <row r="5766" spans="1:11" x14ac:dyDescent="0.2">
      <c r="B5766" s="1" t="s">
        <v>152</v>
      </c>
      <c r="C5766" s="1">
        <f>C5761</f>
        <v>1396445484.51</v>
      </c>
      <c r="D5766" s="96"/>
    </row>
    <row r="5767" spans="1:11" x14ac:dyDescent="0.2">
      <c r="B5767" s="1" t="s">
        <v>153</v>
      </c>
      <c r="C5767" s="1">
        <v>7348556962.6400003</v>
      </c>
      <c r="D5767" s="96"/>
      <c r="E5767" s="1">
        <f>C5761</f>
        <v>1396445484.51</v>
      </c>
      <c r="F5767" s="1" t="s">
        <v>0</v>
      </c>
    </row>
    <row r="5768" spans="1:11" x14ac:dyDescent="0.2">
      <c r="B5768" s="1" t="s">
        <v>198</v>
      </c>
      <c r="C5768" s="90">
        <v>47120417.939999998</v>
      </c>
      <c r="D5768" s="96"/>
    </row>
    <row r="5769" spans="1:11" x14ac:dyDescent="0.2">
      <c r="B5769" s="1" t="s">
        <v>154</v>
      </c>
      <c r="C5769" s="1">
        <f>SUM(C5766:C5768)</f>
        <v>8792122865.0900002</v>
      </c>
      <c r="D5769" s="96"/>
      <c r="E5769" s="1">
        <v>-6.6</v>
      </c>
      <c r="F5769" s="1" t="s">
        <v>170</v>
      </c>
    </row>
    <row r="5770" spans="1:11" x14ac:dyDescent="0.2">
      <c r="B5770" s="1" t="s">
        <v>155</v>
      </c>
      <c r="C5770" s="96">
        <v>8792122865.0900002</v>
      </c>
      <c r="E5770" s="1">
        <v>-18459.099999999999</v>
      </c>
      <c r="F5770" s="1" t="s">
        <v>133</v>
      </c>
    </row>
    <row r="5771" spans="1:11" x14ac:dyDescent="0.2">
      <c r="C5771" s="1">
        <f>C5769-C5770</f>
        <v>0</v>
      </c>
      <c r="D5771" s="1" t="s">
        <v>194</v>
      </c>
      <c r="E5771" s="1">
        <f>-(11235531.79+8587130.53)</f>
        <v>-19822662.32</v>
      </c>
      <c r="F5771" s="1" t="s">
        <v>196</v>
      </c>
    </row>
    <row r="5772" spans="1:11" x14ac:dyDescent="0.2">
      <c r="C5772" s="87"/>
      <c r="E5772" s="1">
        <v>0</v>
      </c>
      <c r="F5772" s="1" t="s">
        <v>192</v>
      </c>
    </row>
    <row r="5773" spans="1:11" x14ac:dyDescent="0.2">
      <c r="C5773" s="1">
        <f>+C5772*2</f>
        <v>0</v>
      </c>
      <c r="D5773" s="1">
        <f>+C5772/2</f>
        <v>0</v>
      </c>
      <c r="E5773" s="1">
        <f>SUM(E5767:E5772)</f>
        <v>1376604356.4900002</v>
      </c>
      <c r="G5773" s="1">
        <v>0</v>
      </c>
    </row>
    <row r="5774" spans="1:11" x14ac:dyDescent="0.2">
      <c r="E5774" s="66">
        <v>1376604356.49</v>
      </c>
      <c r="F5774" s="1" t="s">
        <v>161</v>
      </c>
    </row>
    <row r="5775" spans="1:11" x14ac:dyDescent="0.2">
      <c r="B5775" s="1" t="s">
        <v>200</v>
      </c>
      <c r="C5775" s="1">
        <v>7347742759.7600002</v>
      </c>
      <c r="E5775" s="87">
        <f>E5773-E5774</f>
        <v>0</v>
      </c>
      <c r="F5775" s="1" t="s">
        <v>6</v>
      </c>
    </row>
    <row r="5776" spans="1:11" x14ac:dyDescent="0.2">
      <c r="A5776"/>
      <c r="B5776" s="1" t="s">
        <v>6</v>
      </c>
      <c r="C5776" s="1">
        <f>+C5767-C5775</f>
        <v>814202.88000011444</v>
      </c>
      <c r="F5776" s="1" t="s">
        <v>195</v>
      </c>
      <c r="G5776"/>
      <c r="I5776"/>
      <c r="J5776"/>
      <c r="K5776"/>
    </row>
    <row r="5777" spans="1:11" x14ac:dyDescent="0.2">
      <c r="A5777"/>
      <c r="B5777" s="1" t="s">
        <v>201</v>
      </c>
      <c r="C5777" s="1">
        <v>814202.88</v>
      </c>
      <c r="E5777" s="87">
        <f>+E5775-E5776</f>
        <v>0</v>
      </c>
      <c r="F5777" s="1" t="s">
        <v>6</v>
      </c>
      <c r="G5777"/>
      <c r="I5777"/>
      <c r="J5777"/>
      <c r="K5777"/>
    </row>
    <row r="5778" spans="1:11" x14ac:dyDescent="0.2">
      <c r="A5778"/>
      <c r="B5778" s="1" t="s">
        <v>6</v>
      </c>
      <c r="C5778" s="95">
        <f>+C5776-C5777</f>
        <v>1.1443626135587692E-7</v>
      </c>
      <c r="G5778"/>
      <c r="I5778"/>
      <c r="J5778"/>
      <c r="K5778"/>
    </row>
    <row r="5780" spans="1:11" s="20" customFormat="1" x14ac:dyDescent="0.2">
      <c r="A5780" s="21"/>
      <c r="B5780" s="63">
        <v>42293</v>
      </c>
      <c r="C5780" s="21" t="s">
        <v>4</v>
      </c>
      <c r="D5780" s="21" t="s">
        <v>5</v>
      </c>
      <c r="E5780" s="21" t="s">
        <v>6</v>
      </c>
      <c r="F5780" s="21"/>
      <c r="G5780" s="21"/>
      <c r="H5780" s="103"/>
      <c r="I5780" s="64"/>
      <c r="J5780" s="21"/>
      <c r="K5780" s="21"/>
    </row>
    <row r="5781" spans="1:11" x14ac:dyDescent="0.2">
      <c r="B5781" s="1" t="s">
        <v>0</v>
      </c>
      <c r="C5781" s="89">
        <v>1211748710.52</v>
      </c>
      <c r="D5781" s="89">
        <v>1211748710.52</v>
      </c>
      <c r="E5781" s="1">
        <f>C5781-D5781</f>
        <v>0</v>
      </c>
    </row>
    <row r="5782" spans="1:11" x14ac:dyDescent="0.2">
      <c r="B5782" s="1" t="s">
        <v>1</v>
      </c>
      <c r="C5782" s="1">
        <v>693113788.42999995</v>
      </c>
      <c r="D5782" s="1">
        <v>701700918.96000004</v>
      </c>
      <c r="E5782" s="1">
        <f>C5782-D5782</f>
        <v>-8587130.5300000906</v>
      </c>
      <c r="F5782" s="21">
        <v>8587130.5300000291</v>
      </c>
      <c r="G5782" s="1">
        <f>+F5782+E5782</f>
        <v>-6.1467289924621582E-8</v>
      </c>
    </row>
    <row r="5783" spans="1:11" x14ac:dyDescent="0.2">
      <c r="B5783" s="1" t="s">
        <v>2</v>
      </c>
      <c r="C5783" s="1">
        <v>323411541.37</v>
      </c>
      <c r="D5783" s="1">
        <v>323411541.37</v>
      </c>
      <c r="E5783" s="1">
        <f>C5783-D5783</f>
        <v>0</v>
      </c>
      <c r="F5783" s="89"/>
    </row>
    <row r="5784" spans="1:11" x14ac:dyDescent="0.2">
      <c r="B5784" s="1" t="s">
        <v>3</v>
      </c>
      <c r="C5784" s="1">
        <v>13403877.939999999</v>
      </c>
      <c r="D5784" s="1">
        <v>13403877.939999999</v>
      </c>
      <c r="E5784" s="1">
        <f>C5784-D5784</f>
        <v>0</v>
      </c>
      <c r="G5784" s="21"/>
    </row>
    <row r="5786" spans="1:11" x14ac:dyDescent="0.2">
      <c r="B5786" s="1" t="s">
        <v>152</v>
      </c>
      <c r="C5786" s="1">
        <f>C5781</f>
        <v>1211748710.52</v>
      </c>
      <c r="D5786" s="96"/>
    </row>
    <row r="5787" spans="1:11" x14ac:dyDescent="0.2">
      <c r="B5787" s="1" t="s">
        <v>153</v>
      </c>
      <c r="C5787" s="1">
        <v>7427366446.1899996</v>
      </c>
      <c r="D5787" s="96"/>
      <c r="E5787" s="1">
        <f>C5781</f>
        <v>1211748710.52</v>
      </c>
      <c r="F5787" s="1" t="s">
        <v>0</v>
      </c>
    </row>
    <row r="5788" spans="1:11" x14ac:dyDescent="0.2">
      <c r="B5788" s="1" t="s">
        <v>198</v>
      </c>
      <c r="C5788" s="90">
        <v>47457906.380000003</v>
      </c>
      <c r="D5788" s="96"/>
    </row>
    <row r="5789" spans="1:11" x14ac:dyDescent="0.2">
      <c r="B5789" s="1" t="s">
        <v>154</v>
      </c>
      <c r="C5789" s="1">
        <f>SUM(C5786:C5788)</f>
        <v>8686573063.0899982</v>
      </c>
      <c r="D5789" s="96"/>
      <c r="E5789" s="1">
        <v>-6.6</v>
      </c>
      <c r="F5789" s="1" t="s">
        <v>170</v>
      </c>
    </row>
    <row r="5790" spans="1:11" x14ac:dyDescent="0.2">
      <c r="B5790" s="1" t="s">
        <v>155</v>
      </c>
      <c r="C5790" s="96">
        <v>8686573063.0900002</v>
      </c>
      <c r="E5790" s="1">
        <v>-1764127.69</v>
      </c>
      <c r="F5790" s="1" t="s">
        <v>133</v>
      </c>
    </row>
    <row r="5791" spans="1:11" x14ac:dyDescent="0.2">
      <c r="C5791" s="1">
        <f>C5789-C5790</f>
        <v>0</v>
      </c>
      <c r="D5791" s="1" t="s">
        <v>194</v>
      </c>
      <c r="E5791" s="1">
        <f>-(11348783.11+8587130.53)</f>
        <v>-19935913.640000001</v>
      </c>
      <c r="F5791" s="1" t="s">
        <v>196</v>
      </c>
    </row>
    <row r="5792" spans="1:11" x14ac:dyDescent="0.2">
      <c r="C5792" s="87"/>
      <c r="E5792" s="1">
        <v>0</v>
      </c>
      <c r="F5792" s="1" t="s">
        <v>192</v>
      </c>
    </row>
    <row r="5793" spans="1:11" x14ac:dyDescent="0.2">
      <c r="C5793" s="1">
        <f>+C5792*2</f>
        <v>0</v>
      </c>
      <c r="D5793" s="1">
        <f>+C5792/2</f>
        <v>0</v>
      </c>
      <c r="E5793" s="1">
        <f>SUM(E5787:E5792)</f>
        <v>1190048662.5899999</v>
      </c>
      <c r="G5793" s="1">
        <v>0</v>
      </c>
    </row>
    <row r="5794" spans="1:11" x14ac:dyDescent="0.2">
      <c r="E5794" s="66">
        <v>1190048662.5899999</v>
      </c>
      <c r="F5794" s="1" t="s">
        <v>161</v>
      </c>
    </row>
    <row r="5795" spans="1:11" x14ac:dyDescent="0.2">
      <c r="B5795" s="1" t="s">
        <v>200</v>
      </c>
      <c r="C5795" s="1">
        <v>7422068187.1400003</v>
      </c>
      <c r="E5795" s="87">
        <f>E5793-E5794</f>
        <v>0</v>
      </c>
      <c r="F5795" s="1" t="s">
        <v>6</v>
      </c>
    </row>
    <row r="5796" spans="1:11" x14ac:dyDescent="0.2">
      <c r="A5796"/>
      <c r="B5796" s="1" t="s">
        <v>6</v>
      </c>
      <c r="C5796" s="1">
        <f>+C5787-C5795</f>
        <v>5298259.0499992371</v>
      </c>
      <c r="F5796" s="1" t="s">
        <v>195</v>
      </c>
      <c r="G5796"/>
      <c r="I5796"/>
      <c r="J5796"/>
      <c r="K5796"/>
    </row>
    <row r="5797" spans="1:11" x14ac:dyDescent="0.2">
      <c r="A5797"/>
      <c r="B5797" s="1" t="s">
        <v>201</v>
      </c>
      <c r="C5797" s="1">
        <v>5298259.05</v>
      </c>
      <c r="E5797" s="87">
        <f>+E5795-E5796</f>
        <v>0</v>
      </c>
      <c r="F5797" s="1" t="s">
        <v>6</v>
      </c>
      <c r="G5797"/>
      <c r="I5797"/>
      <c r="J5797"/>
      <c r="K5797"/>
    </row>
    <row r="5798" spans="1:11" x14ac:dyDescent="0.2">
      <c r="A5798"/>
      <c r="B5798" s="1" t="s">
        <v>6</v>
      </c>
      <c r="C5798" s="95">
        <f>+C5796-C5797</f>
        <v>-7.627531886100769E-7</v>
      </c>
      <c r="G5798"/>
      <c r="I5798"/>
      <c r="J5798"/>
      <c r="K5798"/>
    </row>
    <row r="5801" spans="1:11" s="20" customFormat="1" x14ac:dyDescent="0.2">
      <c r="A5801" s="21"/>
      <c r="B5801" s="63">
        <v>42300</v>
      </c>
      <c r="C5801" s="21" t="s">
        <v>4</v>
      </c>
      <c r="D5801" s="21" t="s">
        <v>5</v>
      </c>
      <c r="E5801" s="21" t="s">
        <v>6</v>
      </c>
      <c r="F5801" s="21"/>
      <c r="G5801" s="21"/>
      <c r="H5801" s="103"/>
      <c r="I5801" s="64"/>
      <c r="J5801" s="21"/>
      <c r="K5801" s="21"/>
    </row>
    <row r="5802" spans="1:11" x14ac:dyDescent="0.2">
      <c r="B5802" s="1" t="s">
        <v>0</v>
      </c>
      <c r="C5802" s="89">
        <v>1214261316.3199999</v>
      </c>
      <c r="D5802" s="89">
        <v>1214273045.3299999</v>
      </c>
      <c r="E5802" s="1">
        <f>C5802-D5802</f>
        <v>-11729.009999990463</v>
      </c>
    </row>
    <row r="5803" spans="1:11" x14ac:dyDescent="0.2">
      <c r="B5803" s="1" t="s">
        <v>1</v>
      </c>
      <c r="C5803" s="1">
        <v>693118808.16999996</v>
      </c>
      <c r="D5803" s="1">
        <v>701705938.70000005</v>
      </c>
      <c r="E5803" s="1">
        <f>C5803-D5803</f>
        <v>-8587130.5300000906</v>
      </c>
      <c r="F5803" s="21">
        <v>8587130.5300000291</v>
      </c>
      <c r="G5803" s="1">
        <f>+F5803+E5803</f>
        <v>-6.1467289924621582E-8</v>
      </c>
    </row>
    <row r="5804" spans="1:11" x14ac:dyDescent="0.2">
      <c r="B5804" s="1" t="s">
        <v>2</v>
      </c>
      <c r="C5804" s="1">
        <v>325220283.60000002</v>
      </c>
      <c r="D5804" s="1">
        <v>325220283.60000002</v>
      </c>
      <c r="E5804" s="1">
        <f>C5804-D5804</f>
        <v>0</v>
      </c>
      <c r="F5804" s="89"/>
    </row>
    <row r="5805" spans="1:11" x14ac:dyDescent="0.2">
      <c r="B5805" s="1" t="s">
        <v>3</v>
      </c>
      <c r="C5805" s="1">
        <v>16367671.869999999</v>
      </c>
      <c r="D5805" s="1">
        <v>16367671.869999999</v>
      </c>
      <c r="E5805" s="1">
        <f>C5805-D5805</f>
        <v>0</v>
      </c>
      <c r="G5805" s="21"/>
    </row>
    <row r="5807" spans="1:11" x14ac:dyDescent="0.2">
      <c r="B5807" s="1" t="s">
        <v>152</v>
      </c>
      <c r="C5807" s="1">
        <f>C5802</f>
        <v>1214261316.3199999</v>
      </c>
      <c r="D5807" s="96"/>
    </row>
    <row r="5808" spans="1:11" x14ac:dyDescent="0.2">
      <c r="B5808" s="1" t="s">
        <v>153</v>
      </c>
      <c r="C5808" s="1">
        <v>7441827880.6999998</v>
      </c>
      <c r="D5808" s="96"/>
      <c r="E5808" s="1">
        <f>C5802</f>
        <v>1214261316.3199999</v>
      </c>
      <c r="F5808" s="1" t="s">
        <v>0</v>
      </c>
    </row>
    <row r="5809" spans="1:11" x14ac:dyDescent="0.2">
      <c r="B5809" s="1" t="s">
        <v>198</v>
      </c>
      <c r="C5809" s="90">
        <v>45596705.649999999</v>
      </c>
      <c r="D5809" s="96"/>
    </row>
    <row r="5810" spans="1:11" x14ac:dyDescent="0.2">
      <c r="B5810" s="1" t="s">
        <v>154</v>
      </c>
      <c r="C5810" s="1">
        <f>SUM(C5807:C5809)</f>
        <v>8701685902.6700001</v>
      </c>
      <c r="D5810" s="96"/>
      <c r="E5810" s="1">
        <v>-6.6</v>
      </c>
      <c r="F5810" s="1" t="s">
        <v>170</v>
      </c>
    </row>
    <row r="5811" spans="1:11" x14ac:dyDescent="0.2">
      <c r="B5811" s="1" t="s">
        <v>155</v>
      </c>
      <c r="C5811" s="96">
        <v>8701685902.6700001</v>
      </c>
      <c r="E5811" s="1">
        <v>-1764127.69</v>
      </c>
      <c r="F5811" s="1" t="s">
        <v>133</v>
      </c>
    </row>
    <row r="5812" spans="1:11" x14ac:dyDescent="0.2">
      <c r="C5812" s="1">
        <f>C5810-C5811</f>
        <v>0</v>
      </c>
      <c r="D5812" s="1" t="s">
        <v>194</v>
      </c>
      <c r="E5812" s="1">
        <v>-19935913.640000001</v>
      </c>
      <c r="F5812" s="1" t="s">
        <v>196</v>
      </c>
    </row>
    <row r="5813" spans="1:11" x14ac:dyDescent="0.2">
      <c r="C5813" s="87"/>
      <c r="E5813" s="1">
        <v>0</v>
      </c>
      <c r="F5813" s="1" t="s">
        <v>192</v>
      </c>
    </row>
    <row r="5814" spans="1:11" x14ac:dyDescent="0.2">
      <c r="C5814" s="1">
        <f>+C5813*2</f>
        <v>0</v>
      </c>
      <c r="D5814" s="1">
        <f>+C5813/2</f>
        <v>0</v>
      </c>
      <c r="E5814" s="1">
        <f>SUM(E5808:E5813)</f>
        <v>1192561268.3899999</v>
      </c>
      <c r="G5814" s="1">
        <v>0</v>
      </c>
    </row>
    <row r="5815" spans="1:11" x14ac:dyDescent="0.2">
      <c r="E5815" s="66">
        <v>1192561268.3900001</v>
      </c>
      <c r="F5815" s="1" t="s">
        <v>161</v>
      </c>
    </row>
    <row r="5816" spans="1:11" x14ac:dyDescent="0.2">
      <c r="B5816" s="1" t="s">
        <v>200</v>
      </c>
      <c r="C5816" s="1">
        <v>7395529621.6499996</v>
      </c>
      <c r="E5816" s="87">
        <f>E5814-E5815</f>
        <v>0</v>
      </c>
      <c r="F5816" s="1" t="s">
        <v>6</v>
      </c>
    </row>
    <row r="5817" spans="1:11" x14ac:dyDescent="0.2">
      <c r="A5817"/>
      <c r="B5817" s="1" t="s">
        <v>6</v>
      </c>
      <c r="C5817" s="1">
        <f>+C5808-C5816</f>
        <v>46298259.050000191</v>
      </c>
      <c r="F5817" s="1" t="s">
        <v>195</v>
      </c>
      <c r="G5817" s="1">
        <v>8759533987.4400005</v>
      </c>
      <c r="I5817"/>
      <c r="J5817"/>
      <c r="K5817"/>
    </row>
    <row r="5818" spans="1:11" x14ac:dyDescent="0.2">
      <c r="A5818"/>
      <c r="B5818" s="1" t="s">
        <v>201</v>
      </c>
      <c r="C5818" s="1">
        <v>5298259.05</v>
      </c>
      <c r="E5818" s="87">
        <f>+E5816-E5817</f>
        <v>0</v>
      </c>
      <c r="F5818" s="1" t="s">
        <v>6</v>
      </c>
      <c r="G5818" s="1">
        <v>8954086916.1599998</v>
      </c>
      <c r="I5818"/>
      <c r="J5818"/>
      <c r="K5818"/>
    </row>
    <row r="5819" spans="1:11" x14ac:dyDescent="0.2">
      <c r="A5819"/>
      <c r="B5819" s="1" t="s">
        <v>6</v>
      </c>
      <c r="C5819" s="95">
        <f>+C5817-C5818</f>
        <v>41000000.000000194</v>
      </c>
      <c r="G5819" s="1">
        <f>+G5817-G5818</f>
        <v>-194552928.71999931</v>
      </c>
      <c r="I5819"/>
      <c r="J5819"/>
      <c r="K5819"/>
    </row>
    <row r="5821" spans="1:11" s="20" customFormat="1" x14ac:dyDescent="0.2">
      <c r="A5821" s="21"/>
      <c r="B5821" s="63">
        <v>42308</v>
      </c>
      <c r="C5821" s="21" t="s">
        <v>4</v>
      </c>
      <c r="D5821" s="21" t="s">
        <v>5</v>
      </c>
      <c r="E5821" s="21" t="s">
        <v>6</v>
      </c>
      <c r="F5821" s="21"/>
      <c r="G5821" s="21"/>
      <c r="H5821" s="103"/>
      <c r="I5821" s="64"/>
      <c r="J5821" s="21"/>
      <c r="K5821" s="21"/>
    </row>
    <row r="5822" spans="1:11" x14ac:dyDescent="0.2">
      <c r="B5822" s="1" t="s">
        <v>0</v>
      </c>
      <c r="C5822" s="89">
        <v>1265536454.1099999</v>
      </c>
      <c r="D5822" s="89">
        <v>1265538757.9100001</v>
      </c>
      <c r="E5822" s="1">
        <f>C5822-D5822</f>
        <v>-2303.8000001907349</v>
      </c>
    </row>
    <row r="5823" spans="1:11" x14ac:dyDescent="0.2">
      <c r="B5823" s="1" t="s">
        <v>1</v>
      </c>
      <c r="C5823" s="1">
        <v>693695201.78999996</v>
      </c>
      <c r="D5823" s="1">
        <v>702282332.32000005</v>
      </c>
      <c r="E5823" s="1">
        <f>C5823-D5823</f>
        <v>-8587130.5300000906</v>
      </c>
      <c r="F5823" s="21">
        <v>8587130.5300000291</v>
      </c>
      <c r="G5823" s="1">
        <f>+F5823+E5823</f>
        <v>-6.1467289924621582E-8</v>
      </c>
    </row>
    <row r="5824" spans="1:11" x14ac:dyDescent="0.2">
      <c r="B5824" s="1" t="s">
        <v>2</v>
      </c>
      <c r="C5824" s="1">
        <v>295804507.13</v>
      </c>
      <c r="D5824" s="1">
        <v>295804507.13</v>
      </c>
      <c r="E5824" s="1">
        <f>C5824-D5824</f>
        <v>0</v>
      </c>
      <c r="F5824" s="89"/>
    </row>
    <row r="5825" spans="1:11" x14ac:dyDescent="0.2">
      <c r="B5825" s="1" t="s">
        <v>3</v>
      </c>
      <c r="C5825" s="1">
        <v>23546695.890000001</v>
      </c>
      <c r="D5825" s="1">
        <v>23546695.890000001</v>
      </c>
      <c r="E5825" s="1">
        <f>C5825-D5825</f>
        <v>0</v>
      </c>
      <c r="G5825" s="21"/>
    </row>
    <row r="5827" spans="1:11" x14ac:dyDescent="0.2">
      <c r="B5827" s="1" t="s">
        <v>152</v>
      </c>
      <c r="C5827" s="1">
        <f>C5822</f>
        <v>1265536454.1099999</v>
      </c>
      <c r="D5827" s="96"/>
    </row>
    <row r="5828" spans="1:11" x14ac:dyDescent="0.2">
      <c r="B5828" s="1" t="s">
        <v>153</v>
      </c>
      <c r="C5828" s="1">
        <v>7450359434.04</v>
      </c>
      <c r="D5828" s="96"/>
      <c r="E5828" s="1">
        <f>C5822</f>
        <v>1265536454.1099999</v>
      </c>
      <c r="F5828" s="1" t="s">
        <v>0</v>
      </c>
    </row>
    <row r="5829" spans="1:11" x14ac:dyDescent="0.2">
      <c r="B5829" s="1" t="s">
        <v>198</v>
      </c>
      <c r="C5829" s="90">
        <v>43638099.289999999</v>
      </c>
      <c r="D5829" s="96"/>
    </row>
    <row r="5830" spans="1:11" x14ac:dyDescent="0.2">
      <c r="B5830" s="1" t="s">
        <v>154</v>
      </c>
      <c r="C5830" s="1">
        <f>SUM(C5827:C5829)</f>
        <v>8759533987.4400005</v>
      </c>
      <c r="D5830" s="96"/>
      <c r="E5830" s="1">
        <v>-6.6</v>
      </c>
      <c r="F5830" s="1" t="s">
        <v>170</v>
      </c>
    </row>
    <row r="5831" spans="1:11" x14ac:dyDescent="0.2">
      <c r="B5831" s="1" t="s">
        <v>155</v>
      </c>
      <c r="C5831" s="96">
        <v>8757794178.2600002</v>
      </c>
      <c r="E5831" s="1">
        <v>-1764127.69</v>
      </c>
      <c r="F5831" s="1" t="s">
        <v>133</v>
      </c>
    </row>
    <row r="5832" spans="1:11" x14ac:dyDescent="0.2">
      <c r="C5832" s="1">
        <f>C5830-C5831</f>
        <v>1739809.1800003052</v>
      </c>
      <c r="D5832" s="1" t="s">
        <v>194</v>
      </c>
      <c r="E5832" s="1">
        <f>-(11350953.67+8584826.73)</f>
        <v>-19935780.399999999</v>
      </c>
      <c r="F5832" s="1" t="s">
        <v>196</v>
      </c>
    </row>
    <row r="5833" spans="1:11" x14ac:dyDescent="0.2">
      <c r="C5833" s="87"/>
      <c r="E5833" s="1">
        <v>0</v>
      </c>
      <c r="F5833" s="1" t="s">
        <v>192</v>
      </c>
    </row>
    <row r="5834" spans="1:11" x14ac:dyDescent="0.2">
      <c r="C5834" s="1">
        <f>+C5833*2</f>
        <v>0</v>
      </c>
      <c r="D5834" s="1">
        <f>+C5833/2</f>
        <v>0</v>
      </c>
      <c r="E5834" s="1">
        <f>SUM(E5828:E5833)</f>
        <v>1243836539.4199998</v>
      </c>
      <c r="G5834" s="1">
        <v>0</v>
      </c>
    </row>
    <row r="5835" spans="1:11" x14ac:dyDescent="0.2">
      <c r="E5835" s="66">
        <v>1242096730.24</v>
      </c>
      <c r="F5835" s="1" t="s">
        <v>161</v>
      </c>
    </row>
    <row r="5836" spans="1:11" x14ac:dyDescent="0.2">
      <c r="B5836" s="1" t="s">
        <v>200</v>
      </c>
      <c r="C5836" s="1">
        <v>7445061174.9899998</v>
      </c>
      <c r="E5836" s="87">
        <f>E5834-E5835</f>
        <v>1739809.1799998283</v>
      </c>
      <c r="F5836" s="1" t="s">
        <v>6</v>
      </c>
    </row>
    <row r="5837" spans="1:11" x14ac:dyDescent="0.2">
      <c r="A5837"/>
      <c r="B5837" s="1" t="s">
        <v>6</v>
      </c>
      <c r="C5837" s="1">
        <f>+C5828-C5836</f>
        <v>5298259.0500001907</v>
      </c>
      <c r="E5837" s="1">
        <f>C5832</f>
        <v>1739809.1800003052</v>
      </c>
      <c r="F5837" s="1" t="s">
        <v>195</v>
      </c>
      <c r="G5837"/>
      <c r="I5837"/>
      <c r="J5837"/>
      <c r="K5837"/>
    </row>
    <row r="5838" spans="1:11" x14ac:dyDescent="0.2">
      <c r="A5838"/>
      <c r="B5838" s="1" t="s">
        <v>201</v>
      </c>
      <c r="C5838" s="1">
        <v>5298259.05</v>
      </c>
      <c r="E5838" s="87">
        <f>+E5836-E5837</f>
        <v>-4.76837158203125E-7</v>
      </c>
      <c r="F5838" s="1" t="s">
        <v>6</v>
      </c>
      <c r="G5838"/>
      <c r="I5838"/>
      <c r="J5838"/>
      <c r="K5838"/>
    </row>
    <row r="5839" spans="1:11" x14ac:dyDescent="0.2">
      <c r="A5839"/>
      <c r="B5839" s="1" t="s">
        <v>6</v>
      </c>
      <c r="C5839" s="95">
        <f>+C5837-C5838</f>
        <v>1.909211277961731E-7</v>
      </c>
      <c r="G5839"/>
      <c r="I5839"/>
      <c r="J5839"/>
      <c r="K5839"/>
    </row>
    <row r="5841" spans="1:11" s="20" customFormat="1" x14ac:dyDescent="0.2">
      <c r="A5841" s="21"/>
      <c r="B5841" s="63">
        <v>42327</v>
      </c>
      <c r="C5841" s="21" t="s">
        <v>4</v>
      </c>
      <c r="D5841" s="21" t="s">
        <v>5</v>
      </c>
      <c r="E5841" s="21" t="s">
        <v>6</v>
      </c>
      <c r="F5841" s="21"/>
      <c r="G5841" s="21"/>
      <c r="H5841" s="103"/>
      <c r="I5841" s="64"/>
      <c r="J5841" s="21"/>
      <c r="K5841" s="21"/>
    </row>
    <row r="5842" spans="1:11" x14ac:dyDescent="0.2">
      <c r="B5842" s="1" t="s">
        <v>0</v>
      </c>
      <c r="C5842" s="89">
        <v>918931968.17999995</v>
      </c>
      <c r="D5842" s="89">
        <v>918931296.27999997</v>
      </c>
      <c r="E5842" s="1">
        <f>C5842-D5842</f>
        <v>671.89999997615814</v>
      </c>
    </row>
    <row r="5843" spans="1:11" x14ac:dyDescent="0.2">
      <c r="B5843" s="1" t="s">
        <v>1</v>
      </c>
      <c r="C5843" s="1">
        <v>706490037.15999997</v>
      </c>
      <c r="D5843" s="1">
        <v>715077167.69000006</v>
      </c>
      <c r="E5843" s="1">
        <f>C5843-D5843</f>
        <v>-8587130.5300000906</v>
      </c>
      <c r="F5843" s="21">
        <v>8587130.5300000291</v>
      </c>
      <c r="G5843" s="1">
        <f>+F5843+E5843</f>
        <v>-6.1467289924621582E-8</v>
      </c>
    </row>
    <row r="5844" spans="1:11" x14ac:dyDescent="0.2">
      <c r="B5844" s="1" t="s">
        <v>2</v>
      </c>
      <c r="C5844" s="1">
        <v>122419661.72</v>
      </c>
      <c r="D5844" s="1">
        <v>122419661.72</v>
      </c>
      <c r="E5844" s="1">
        <f>C5844-D5844</f>
        <v>0</v>
      </c>
      <c r="F5844" s="89"/>
    </row>
    <row r="5845" spans="1:11" x14ac:dyDescent="0.2">
      <c r="B5845" s="1" t="s">
        <v>3</v>
      </c>
      <c r="C5845" s="1">
        <v>3894894.93</v>
      </c>
      <c r="D5845" s="1">
        <v>3894894.93</v>
      </c>
      <c r="E5845" s="1">
        <f>C5845-D5845</f>
        <v>0</v>
      </c>
      <c r="G5845" s="21"/>
    </row>
    <row r="5847" spans="1:11" x14ac:dyDescent="0.2">
      <c r="B5847" s="1" t="s">
        <v>152</v>
      </c>
      <c r="C5847" s="1">
        <f>C5842</f>
        <v>918931968.17999995</v>
      </c>
      <c r="D5847" s="96"/>
    </row>
    <row r="5848" spans="1:11" x14ac:dyDescent="0.2">
      <c r="B5848" s="1" t="s">
        <v>153</v>
      </c>
      <c r="C5848" s="1">
        <v>7364155071.3900003</v>
      </c>
      <c r="D5848" s="96"/>
      <c r="E5848" s="1">
        <f>C5842</f>
        <v>918931968.17999995</v>
      </c>
      <c r="F5848" s="1" t="s">
        <v>0</v>
      </c>
    </row>
    <row r="5849" spans="1:11" x14ac:dyDescent="0.2">
      <c r="B5849" s="1" t="s">
        <v>198</v>
      </c>
      <c r="C5849" s="90">
        <v>45635187.289999999</v>
      </c>
      <c r="D5849" s="96"/>
    </row>
    <row r="5850" spans="1:11" x14ac:dyDescent="0.2">
      <c r="B5850" s="1" t="s">
        <v>154</v>
      </c>
      <c r="C5850" s="1">
        <f>SUM(C5847:C5849)</f>
        <v>8328722226.8600006</v>
      </c>
      <c r="D5850" s="96"/>
      <c r="E5850" s="1">
        <v>-6.6</v>
      </c>
      <c r="F5850" s="1" t="s">
        <v>170</v>
      </c>
    </row>
    <row r="5851" spans="1:11" x14ac:dyDescent="0.2">
      <c r="B5851" s="1" t="s">
        <v>155</v>
      </c>
      <c r="C5851" s="96">
        <v>8328716536.4099998</v>
      </c>
      <c r="E5851" s="1">
        <v>-365052.62</v>
      </c>
      <c r="F5851" s="1" t="s">
        <v>133</v>
      </c>
    </row>
    <row r="5852" spans="1:11" x14ac:dyDescent="0.2">
      <c r="C5852" s="1">
        <f>C5850-C5851</f>
        <v>5690.4500007629395</v>
      </c>
      <c r="D5852" s="1" t="s">
        <v>194</v>
      </c>
      <c r="E5852" s="1">
        <v>-19910761.43</v>
      </c>
      <c r="F5852" s="1" t="s">
        <v>196</v>
      </c>
    </row>
    <row r="5853" spans="1:11" x14ac:dyDescent="0.2">
      <c r="C5853" s="87"/>
      <c r="E5853" s="1">
        <v>0</v>
      </c>
      <c r="F5853" s="1" t="s">
        <v>192</v>
      </c>
    </row>
    <row r="5854" spans="1:11" x14ac:dyDescent="0.2">
      <c r="C5854" s="1">
        <f>+C5853*2</f>
        <v>0</v>
      </c>
      <c r="D5854" s="1">
        <f>+C5853/2</f>
        <v>0</v>
      </c>
      <c r="E5854" s="1">
        <f>SUM(E5848:E5853)</f>
        <v>898656147.52999997</v>
      </c>
      <c r="G5854" s="1">
        <v>0</v>
      </c>
    </row>
    <row r="5855" spans="1:11" x14ac:dyDescent="0.2">
      <c r="E5855" s="66">
        <v>898650457.08000004</v>
      </c>
      <c r="F5855" s="1" t="s">
        <v>161</v>
      </c>
    </row>
    <row r="5856" spans="1:11" x14ac:dyDescent="0.2">
      <c r="B5856" s="1" t="s">
        <v>200</v>
      </c>
      <c r="C5856" s="1">
        <v>7354788927.0299997</v>
      </c>
      <c r="E5856" s="87">
        <f>E5854-E5855</f>
        <v>5690.4499999284744</v>
      </c>
      <c r="F5856" s="1" t="s">
        <v>6</v>
      </c>
    </row>
    <row r="5857" spans="1:11" x14ac:dyDescent="0.2">
      <c r="A5857"/>
      <c r="B5857" s="1" t="s">
        <v>6</v>
      </c>
      <c r="C5857" s="1">
        <f>+C5848-C5856</f>
        <v>9366144.3600006104</v>
      </c>
      <c r="E5857" s="1">
        <f>C5852</f>
        <v>5690.4500007629395</v>
      </c>
      <c r="F5857" s="1" t="s">
        <v>195</v>
      </c>
      <c r="G5857"/>
      <c r="I5857"/>
      <c r="J5857"/>
      <c r="K5857"/>
    </row>
    <row r="5858" spans="1:11" x14ac:dyDescent="0.2">
      <c r="A5858"/>
      <c r="B5858" s="1" t="s">
        <v>201</v>
      </c>
      <c r="C5858" s="1">
        <v>9366144.3599999994</v>
      </c>
      <c r="E5858" s="87">
        <f>+E5856-E5857</f>
        <v>-8.3446502685546875E-7</v>
      </c>
      <c r="F5858" s="1" t="s">
        <v>6</v>
      </c>
      <c r="G5858"/>
      <c r="I5858"/>
      <c r="J5858"/>
      <c r="K5858"/>
    </row>
    <row r="5859" spans="1:11" x14ac:dyDescent="0.2">
      <c r="A5859"/>
      <c r="B5859" s="1" t="s">
        <v>6</v>
      </c>
      <c r="C5859" s="95">
        <f>+C5857-C5858</f>
        <v>6.1094760894775391E-7</v>
      </c>
      <c r="G5859"/>
      <c r="I5859"/>
      <c r="J5859"/>
      <c r="K5859"/>
    </row>
    <row r="5862" spans="1:11" s="20" customFormat="1" x14ac:dyDescent="0.2">
      <c r="A5862" s="21"/>
      <c r="B5862" s="63">
        <v>42331</v>
      </c>
      <c r="C5862" s="21" t="s">
        <v>4</v>
      </c>
      <c r="D5862" s="21" t="s">
        <v>5</v>
      </c>
      <c r="E5862" s="21" t="s">
        <v>6</v>
      </c>
      <c r="F5862" s="21"/>
      <c r="G5862" s="21"/>
      <c r="H5862" s="103"/>
      <c r="I5862" s="64"/>
      <c r="J5862" s="21"/>
      <c r="K5862" s="21"/>
    </row>
    <row r="5863" spans="1:11" x14ac:dyDescent="0.2">
      <c r="B5863" s="1" t="s">
        <v>0</v>
      </c>
      <c r="C5863" s="89">
        <v>904512755</v>
      </c>
      <c r="D5863" s="89">
        <v>904512755</v>
      </c>
      <c r="E5863" s="1">
        <f>C5863-D5863</f>
        <v>0</v>
      </c>
    </row>
    <row r="5864" spans="1:11" x14ac:dyDescent="0.2">
      <c r="B5864" s="1" t="s">
        <v>1</v>
      </c>
      <c r="C5864" s="1">
        <v>706468878.14999998</v>
      </c>
      <c r="D5864" s="1">
        <v>715056008.67999995</v>
      </c>
      <c r="E5864" s="1">
        <f>C5864-D5864</f>
        <v>-8587130.5299999714</v>
      </c>
      <c r="F5864" s="21">
        <v>8587130.5300000291</v>
      </c>
      <c r="G5864" s="1">
        <f>+F5864+E5864</f>
        <v>5.7741999626159668E-8</v>
      </c>
    </row>
    <row r="5865" spans="1:11" x14ac:dyDescent="0.2">
      <c r="B5865" s="1" t="s">
        <v>2</v>
      </c>
      <c r="C5865" s="1">
        <v>104788478.55</v>
      </c>
      <c r="D5865" s="1">
        <v>104788478.55</v>
      </c>
      <c r="E5865" s="1">
        <f>C5865-D5865</f>
        <v>0</v>
      </c>
      <c r="F5865" s="89"/>
    </row>
    <row r="5866" spans="1:11" x14ac:dyDescent="0.2">
      <c r="B5866" s="1" t="s">
        <v>3</v>
      </c>
      <c r="C5866" s="1">
        <v>4633827.46</v>
      </c>
      <c r="D5866" s="1">
        <v>4633827.46</v>
      </c>
      <c r="E5866" s="1">
        <f>C5866-D5866</f>
        <v>0</v>
      </c>
      <c r="G5866" s="21"/>
    </row>
    <row r="5868" spans="1:11" x14ac:dyDescent="0.2">
      <c r="B5868" s="1" t="s">
        <v>152</v>
      </c>
      <c r="C5868" s="1">
        <f>C5863</f>
        <v>904512755</v>
      </c>
      <c r="D5868" s="96"/>
    </row>
    <row r="5869" spans="1:11" x14ac:dyDescent="0.2">
      <c r="B5869" s="1" t="s">
        <v>153</v>
      </c>
      <c r="C5869" s="1">
        <v>7364155071.3900003</v>
      </c>
      <c r="D5869" s="96"/>
      <c r="E5869" s="1">
        <f>C5863</f>
        <v>904512755</v>
      </c>
      <c r="F5869" s="1" t="s">
        <v>0</v>
      </c>
    </row>
    <row r="5870" spans="1:11" x14ac:dyDescent="0.2">
      <c r="B5870" s="1" t="s">
        <v>198</v>
      </c>
      <c r="C5870" s="90">
        <v>45635187.289999999</v>
      </c>
      <c r="D5870" s="96"/>
    </row>
    <row r="5871" spans="1:11" x14ac:dyDescent="0.2">
      <c r="B5871" s="1" t="s">
        <v>154</v>
      </c>
      <c r="C5871" s="1">
        <f>SUM(C5868:C5870)</f>
        <v>8314303013.6800003</v>
      </c>
      <c r="D5871" s="96"/>
      <c r="E5871" s="1">
        <v>-6.6</v>
      </c>
      <c r="F5871" s="1" t="s">
        <v>170</v>
      </c>
    </row>
    <row r="5872" spans="1:11" x14ac:dyDescent="0.2">
      <c r="B5872" s="1" t="s">
        <v>155</v>
      </c>
      <c r="C5872" s="96">
        <v>8314303013.6800003</v>
      </c>
      <c r="E5872" s="1">
        <v>-365052.62</v>
      </c>
      <c r="F5872" s="1" t="s">
        <v>133</v>
      </c>
    </row>
    <row r="5873" spans="1:11" x14ac:dyDescent="0.2">
      <c r="C5873" s="1">
        <f>C5871-C5872</f>
        <v>0</v>
      </c>
      <c r="D5873" s="1" t="s">
        <v>194</v>
      </c>
      <c r="E5873" s="1">
        <f>-(11323630.9+8587130.53)</f>
        <v>-19910761.43</v>
      </c>
      <c r="F5873" s="1" t="s">
        <v>196</v>
      </c>
    </row>
    <row r="5874" spans="1:11" x14ac:dyDescent="0.2">
      <c r="C5874" s="87"/>
      <c r="E5874" s="1">
        <v>0</v>
      </c>
      <c r="F5874" s="1" t="s">
        <v>192</v>
      </c>
    </row>
    <row r="5875" spans="1:11" x14ac:dyDescent="0.2">
      <c r="C5875" s="1">
        <f>+C5874*2</f>
        <v>0</v>
      </c>
      <c r="D5875" s="1">
        <f>+C5874/2</f>
        <v>0</v>
      </c>
      <c r="E5875" s="1">
        <f>SUM(E5869:E5874)</f>
        <v>884236934.35000002</v>
      </c>
      <c r="G5875" s="1">
        <v>0</v>
      </c>
    </row>
    <row r="5876" spans="1:11" x14ac:dyDescent="0.2">
      <c r="E5876" s="66">
        <v>884236934.35000002</v>
      </c>
      <c r="F5876" s="1" t="s">
        <v>161</v>
      </c>
    </row>
    <row r="5877" spans="1:11" x14ac:dyDescent="0.2">
      <c r="B5877" s="1" t="s">
        <v>200</v>
      </c>
      <c r="C5877" s="1">
        <v>7354788927.0299997</v>
      </c>
      <c r="E5877" s="87">
        <f>E5875-E5876</f>
        <v>0</v>
      </c>
      <c r="F5877" s="1" t="s">
        <v>6</v>
      </c>
    </row>
    <row r="5878" spans="1:11" x14ac:dyDescent="0.2">
      <c r="A5878"/>
      <c r="B5878" s="1" t="s">
        <v>6</v>
      </c>
      <c r="C5878" s="1">
        <f>+C5869-C5877</f>
        <v>9366144.3600006104</v>
      </c>
      <c r="E5878" s="1">
        <f>C5873</f>
        <v>0</v>
      </c>
      <c r="F5878" s="1" t="s">
        <v>195</v>
      </c>
      <c r="G5878"/>
      <c r="I5878"/>
      <c r="J5878"/>
      <c r="K5878"/>
    </row>
    <row r="5879" spans="1:11" x14ac:dyDescent="0.2">
      <c r="A5879"/>
      <c r="B5879" s="1" t="s">
        <v>201</v>
      </c>
      <c r="C5879" s="1">
        <v>9366144.3599999994</v>
      </c>
      <c r="E5879" s="87">
        <f>+E5877-E5878</f>
        <v>0</v>
      </c>
      <c r="F5879" s="1" t="s">
        <v>6</v>
      </c>
      <c r="G5879"/>
      <c r="I5879"/>
      <c r="J5879"/>
      <c r="K5879"/>
    </row>
    <row r="5880" spans="1:11" x14ac:dyDescent="0.2">
      <c r="A5880"/>
      <c r="B5880" s="1" t="s">
        <v>6</v>
      </c>
      <c r="C5880" s="95">
        <f>+C5878-C5879</f>
        <v>6.1094760894775391E-7</v>
      </c>
      <c r="G5880"/>
      <c r="I5880"/>
      <c r="J5880"/>
      <c r="K5880"/>
    </row>
    <row r="5883" spans="1:11" x14ac:dyDescent="0.2">
      <c r="B5883" s="2">
        <v>42334</v>
      </c>
      <c r="C5883" s="1" t="s">
        <v>4</v>
      </c>
      <c r="D5883" s="1" t="s">
        <v>5</v>
      </c>
      <c r="E5883" s="1" t="s">
        <v>6</v>
      </c>
    </row>
    <row r="5884" spans="1:11" x14ac:dyDescent="0.2">
      <c r="B5884" s="1" t="s">
        <v>0</v>
      </c>
      <c r="C5884" s="1">
        <v>938889242.08000004</v>
      </c>
      <c r="D5884" s="1">
        <v>938889242.08000004</v>
      </c>
      <c r="E5884" s="1">
        <f>C5884-D5884</f>
        <v>0</v>
      </c>
    </row>
    <row r="5885" spans="1:11" x14ac:dyDescent="0.2">
      <c r="B5885" s="1" t="s">
        <v>1</v>
      </c>
      <c r="C5885" s="1">
        <v>706169792.38</v>
      </c>
      <c r="D5885" s="1">
        <v>714756922.90999997</v>
      </c>
      <c r="E5885" s="1">
        <f>C5885-D5885</f>
        <v>-8587130.5299999714</v>
      </c>
      <c r="F5885" s="1">
        <v>8587130.5300000291</v>
      </c>
      <c r="G5885" s="1">
        <f>+F5885+E5885</f>
        <v>5.7741999626159668E-8</v>
      </c>
    </row>
    <row r="5886" spans="1:11" x14ac:dyDescent="0.2">
      <c r="B5886" s="1" t="s">
        <v>2</v>
      </c>
      <c r="C5886" s="1">
        <v>122776071.78</v>
      </c>
      <c r="D5886" s="1">
        <v>122776071.78</v>
      </c>
      <c r="E5886" s="1">
        <f>C5886-D5886</f>
        <v>0</v>
      </c>
    </row>
    <row r="5887" spans="1:11" x14ac:dyDescent="0.2">
      <c r="B5887" s="1" t="s">
        <v>3</v>
      </c>
      <c r="C5887" s="1">
        <v>6588305.29</v>
      </c>
      <c r="D5887" s="1">
        <v>6588305.29</v>
      </c>
      <c r="E5887" s="1">
        <f>C5887-D5887</f>
        <v>0</v>
      </c>
    </row>
    <row r="5889" spans="2:7" x14ac:dyDescent="0.2">
      <c r="B5889" s="1" t="s">
        <v>152</v>
      </c>
      <c r="C5889" s="1">
        <f>C5884</f>
        <v>938889242.08000004</v>
      </c>
    </row>
    <row r="5890" spans="2:7" x14ac:dyDescent="0.2">
      <c r="B5890" s="1" t="s">
        <v>153</v>
      </c>
      <c r="C5890" s="1">
        <v>7364155071.3900003</v>
      </c>
      <c r="E5890" s="1">
        <f>C5884</f>
        <v>938889242.08000004</v>
      </c>
      <c r="F5890" s="1" t="s">
        <v>0</v>
      </c>
    </row>
    <row r="5891" spans="2:7" x14ac:dyDescent="0.2">
      <c r="B5891" s="1" t="s">
        <v>198</v>
      </c>
      <c r="C5891" s="1">
        <v>44288232.43</v>
      </c>
    </row>
    <row r="5892" spans="2:7" x14ac:dyDescent="0.2">
      <c r="B5892" s="1" t="s">
        <v>154</v>
      </c>
      <c r="C5892" s="1">
        <f>SUM(C5889:C5891)</f>
        <v>8347332545.9000006</v>
      </c>
      <c r="E5892" s="1">
        <v>-6.6</v>
      </c>
      <c r="F5892" s="1" t="s">
        <v>170</v>
      </c>
    </row>
    <row r="5893" spans="2:7" x14ac:dyDescent="0.2">
      <c r="B5893" s="1" t="s">
        <v>155</v>
      </c>
      <c r="C5893" s="1">
        <v>8347332545.8999996</v>
      </c>
      <c r="E5893" s="1">
        <v>-365052.62</v>
      </c>
      <c r="F5893" s="1" t="s">
        <v>133</v>
      </c>
    </row>
    <row r="5894" spans="2:7" x14ac:dyDescent="0.2">
      <c r="C5894" s="1">
        <f>C5892-C5893</f>
        <v>0</v>
      </c>
      <c r="D5894" s="1" t="s">
        <v>194</v>
      </c>
      <c r="E5894" s="1">
        <f>-(11323630.9+8587130.53)</f>
        <v>-19910761.43</v>
      </c>
      <c r="F5894" s="1" t="s">
        <v>196</v>
      </c>
    </row>
    <row r="5895" spans="2:7" x14ac:dyDescent="0.2">
      <c r="C5895" s="87"/>
      <c r="E5895" s="1">
        <v>0</v>
      </c>
      <c r="F5895" s="1" t="s">
        <v>192</v>
      </c>
    </row>
    <row r="5896" spans="2:7" x14ac:dyDescent="0.2">
      <c r="C5896" s="1">
        <f>+C5895*2</f>
        <v>0</v>
      </c>
      <c r="D5896" s="1">
        <v>0</v>
      </c>
      <c r="E5896" s="1">
        <f>SUM(E5890:E5895)</f>
        <v>918613421.43000007</v>
      </c>
      <c r="G5896" s="1">
        <v>0</v>
      </c>
    </row>
    <row r="5897" spans="2:7" x14ac:dyDescent="0.2">
      <c r="E5897" s="1">
        <v>918613421.42999995</v>
      </c>
      <c r="F5897" s="1" t="s">
        <v>161</v>
      </c>
    </row>
    <row r="5898" spans="2:7" x14ac:dyDescent="0.2">
      <c r="B5898" s="1" t="s">
        <v>200</v>
      </c>
      <c r="C5898" s="1">
        <v>7354788927.0299997</v>
      </c>
      <c r="E5898" s="87">
        <f>E5896-E5897</f>
        <v>0</v>
      </c>
      <c r="F5898" s="1" t="s">
        <v>6</v>
      </c>
    </row>
    <row r="5899" spans="2:7" x14ac:dyDescent="0.2">
      <c r="B5899" s="1" t="s">
        <v>6</v>
      </c>
      <c r="C5899" s="1">
        <f>+C5890-C5898</f>
        <v>9366144.3600006104</v>
      </c>
      <c r="E5899" s="1">
        <f>C5894</f>
        <v>0</v>
      </c>
      <c r="F5899" s="1" t="s">
        <v>195</v>
      </c>
    </row>
    <row r="5900" spans="2:7" x14ac:dyDescent="0.2">
      <c r="B5900" s="1" t="s">
        <v>201</v>
      </c>
      <c r="C5900" s="1">
        <v>9366144.3599999994</v>
      </c>
      <c r="E5900" s="87">
        <f>+E5898-E5899</f>
        <v>0</v>
      </c>
      <c r="F5900" s="1" t="s">
        <v>6</v>
      </c>
    </row>
    <row r="5901" spans="2:7" x14ac:dyDescent="0.2">
      <c r="B5901" s="1" t="s">
        <v>6</v>
      </c>
      <c r="C5901" s="95">
        <f>+C5899-C5900</f>
        <v>6.1094760894775391E-7</v>
      </c>
    </row>
    <row r="5904" spans="2:7" x14ac:dyDescent="0.2">
      <c r="B5904" s="2">
        <v>42338</v>
      </c>
      <c r="C5904" s="1" t="s">
        <v>4</v>
      </c>
      <c r="D5904" s="1" t="s">
        <v>5</v>
      </c>
      <c r="E5904" s="1" t="s">
        <v>6</v>
      </c>
    </row>
    <row r="5905" spans="2:7" x14ac:dyDescent="0.2">
      <c r="B5905" s="1" t="s">
        <v>0</v>
      </c>
      <c r="C5905" s="1">
        <v>943057337.59000003</v>
      </c>
      <c r="D5905" s="1">
        <v>943057337.59000003</v>
      </c>
      <c r="E5905" s="1">
        <f>C5905-D5905</f>
        <v>0</v>
      </c>
    </row>
    <row r="5906" spans="2:7" x14ac:dyDescent="0.2">
      <c r="B5906" s="1" t="s">
        <v>1</v>
      </c>
      <c r="C5906" s="1">
        <v>706599549.61000001</v>
      </c>
      <c r="D5906" s="1">
        <v>715186680.13999999</v>
      </c>
      <c r="E5906" s="1">
        <f>C5906-D5906</f>
        <v>-8587130.5299999714</v>
      </c>
      <c r="F5906" s="1">
        <v>8587130.5300000291</v>
      </c>
      <c r="G5906" s="1">
        <f>+F5906+E5906</f>
        <v>5.7741999626159668E-8</v>
      </c>
    </row>
    <row r="5907" spans="2:7" x14ac:dyDescent="0.2">
      <c r="B5907" s="1" t="s">
        <v>2</v>
      </c>
      <c r="C5907" s="1">
        <v>76977648.629999995</v>
      </c>
      <c r="D5907" s="1">
        <v>76977648.629999995</v>
      </c>
      <c r="E5907" s="1">
        <f>C5907-D5907</f>
        <v>0</v>
      </c>
    </row>
    <row r="5908" spans="2:7" x14ac:dyDescent="0.2">
      <c r="B5908" s="1" t="s">
        <v>3</v>
      </c>
      <c r="C5908" s="1">
        <v>8584986.0500000007</v>
      </c>
      <c r="D5908" s="1">
        <v>8584986.0500000007</v>
      </c>
      <c r="E5908" s="1">
        <f>C5908-D5908</f>
        <v>0</v>
      </c>
    </row>
    <row r="5910" spans="2:7" x14ac:dyDescent="0.2">
      <c r="B5910" s="1" t="s">
        <v>152</v>
      </c>
      <c r="C5910" s="1">
        <f>C5905</f>
        <v>943057337.59000003</v>
      </c>
    </row>
    <row r="5911" spans="2:7" x14ac:dyDescent="0.2">
      <c r="B5911" s="1" t="s">
        <v>153</v>
      </c>
      <c r="C5911" s="1">
        <v>7371532442.3599997</v>
      </c>
      <c r="E5911" s="1">
        <f>C5905</f>
        <v>943057337.59000003</v>
      </c>
      <c r="F5911" s="1" t="s">
        <v>0</v>
      </c>
    </row>
    <row r="5912" spans="2:7" x14ac:dyDescent="0.2">
      <c r="B5912" s="1" t="s">
        <v>198</v>
      </c>
      <c r="C5912" s="1">
        <v>44695113.18</v>
      </c>
    </row>
    <row r="5913" spans="2:7" x14ac:dyDescent="0.2">
      <c r="B5913" s="1" t="s">
        <v>154</v>
      </c>
      <c r="C5913" s="1">
        <f>SUM(C5910:C5912)</f>
        <v>8359284893.1300001</v>
      </c>
      <c r="E5913" s="1">
        <v>-6.6</v>
      </c>
      <c r="F5913" s="1" t="s">
        <v>170</v>
      </c>
    </row>
    <row r="5914" spans="2:7" x14ac:dyDescent="0.2">
      <c r="B5914" s="1" t="s">
        <v>155</v>
      </c>
      <c r="C5914" s="1">
        <v>8359278603.2700005</v>
      </c>
      <c r="E5914" s="1">
        <v>-6548334.7599999998</v>
      </c>
      <c r="F5914" s="1" t="s">
        <v>133</v>
      </c>
    </row>
    <row r="5915" spans="2:7" x14ac:dyDescent="0.2">
      <c r="C5915" s="1">
        <f>C5913-C5914</f>
        <v>6289.8599996566772</v>
      </c>
      <c r="D5915" s="1" t="s">
        <v>194</v>
      </c>
      <c r="E5915" s="1">
        <f>-(11323630.9+8587130.53)</f>
        <v>-19910761.43</v>
      </c>
      <c r="F5915" s="1" t="s">
        <v>196</v>
      </c>
    </row>
    <row r="5916" spans="2:7" x14ac:dyDescent="0.2">
      <c r="C5916" s="87"/>
      <c r="E5916" s="1">
        <v>0</v>
      </c>
      <c r="F5916" s="1" t="s">
        <v>192</v>
      </c>
    </row>
    <row r="5917" spans="2:7" x14ac:dyDescent="0.2">
      <c r="C5917" s="1">
        <f>+C5916*2</f>
        <v>0</v>
      </c>
      <c r="D5917" s="1">
        <v>0</v>
      </c>
      <c r="E5917" s="1">
        <f>SUM(E5911:E5916)</f>
        <v>916598234.80000007</v>
      </c>
      <c r="G5917" s="1">
        <v>0</v>
      </c>
    </row>
    <row r="5918" spans="2:7" x14ac:dyDescent="0.2">
      <c r="E5918" s="1">
        <v>916591944.94000006</v>
      </c>
      <c r="F5918" s="1" t="s">
        <v>161</v>
      </c>
    </row>
    <row r="5919" spans="2:7" x14ac:dyDescent="0.2">
      <c r="B5919" s="1" t="s">
        <v>200</v>
      </c>
      <c r="C5919" s="1">
        <v>7362166298</v>
      </c>
      <c r="E5919" s="87">
        <f>E5917-E5918</f>
        <v>6289.8600000143051</v>
      </c>
      <c r="F5919" s="1" t="s">
        <v>6</v>
      </c>
    </row>
    <row r="5920" spans="2:7" x14ac:dyDescent="0.2">
      <c r="B5920" s="1" t="s">
        <v>6</v>
      </c>
      <c r="C5920" s="1">
        <f>+C5911-C5919</f>
        <v>9366144.3599996567</v>
      </c>
      <c r="E5920" s="1">
        <f>C5915</f>
        <v>6289.8599996566772</v>
      </c>
      <c r="F5920" s="1" t="s">
        <v>195</v>
      </c>
    </row>
    <row r="5921" spans="2:7" x14ac:dyDescent="0.2">
      <c r="B5921" s="1" t="s">
        <v>201</v>
      </c>
      <c r="C5921" s="1">
        <v>9366144.3599999994</v>
      </c>
      <c r="E5921" s="87">
        <f>+E5919-E5920</f>
        <v>3.5762786865234375E-7</v>
      </c>
      <c r="F5921" s="1" t="s">
        <v>6</v>
      </c>
    </row>
    <row r="5922" spans="2:7" x14ac:dyDescent="0.2">
      <c r="B5922" s="1" t="s">
        <v>6</v>
      </c>
      <c r="C5922" s="95">
        <f>+C5920-C5921</f>
        <v>-3.4272670745849609E-7</v>
      </c>
    </row>
    <row r="5925" spans="2:7" x14ac:dyDescent="0.2">
      <c r="B5925" s="2">
        <v>42346</v>
      </c>
      <c r="C5925" s="1" t="s">
        <v>4</v>
      </c>
      <c r="D5925" s="1" t="s">
        <v>5</v>
      </c>
      <c r="E5925" s="1" t="s">
        <v>6</v>
      </c>
    </row>
    <row r="5926" spans="2:7" x14ac:dyDescent="0.2">
      <c r="B5926" s="1" t="s">
        <v>0</v>
      </c>
      <c r="C5926" s="1">
        <v>4304507202.3400002</v>
      </c>
      <c r="D5926" s="1">
        <v>4304480206.5699997</v>
      </c>
      <c r="E5926" s="1">
        <f>C5926-D5926</f>
        <v>26995.770000457764</v>
      </c>
    </row>
    <row r="5927" spans="2:7" x14ac:dyDescent="0.2">
      <c r="B5927" s="1" t="s">
        <v>1</v>
      </c>
      <c r="C5927" s="1">
        <v>728327412.73000002</v>
      </c>
      <c r="D5927" s="1">
        <v>736914543.25999999</v>
      </c>
      <c r="E5927" s="1">
        <f>C5927-D5927</f>
        <v>-8587130.5299999714</v>
      </c>
      <c r="F5927" s="1">
        <v>8587130.5300000291</v>
      </c>
      <c r="G5927" s="1">
        <f>+F5927+E5927</f>
        <v>5.7741999626159668E-8</v>
      </c>
    </row>
    <row r="5928" spans="2:7" x14ac:dyDescent="0.2">
      <c r="B5928" s="1" t="s">
        <v>2</v>
      </c>
      <c r="C5928" s="1">
        <v>3157992108.9499998</v>
      </c>
      <c r="D5928" s="1">
        <v>3157992108.9499998</v>
      </c>
      <c r="E5928" s="1">
        <f>C5928-D5928</f>
        <v>0</v>
      </c>
    </row>
    <row r="5929" spans="2:7" x14ac:dyDescent="0.2">
      <c r="B5929" s="1" t="s">
        <v>3</v>
      </c>
      <c r="C5929" s="1">
        <v>292708706.24000001</v>
      </c>
      <c r="D5929" s="1">
        <v>292708706.24000001</v>
      </c>
      <c r="E5929" s="1">
        <f>C5929-D5929</f>
        <v>0</v>
      </c>
    </row>
    <row r="5931" spans="2:7" x14ac:dyDescent="0.2">
      <c r="B5931" s="1" t="s">
        <v>152</v>
      </c>
      <c r="C5931" s="1">
        <f>C5926</f>
        <v>4304507202.3400002</v>
      </c>
    </row>
    <row r="5932" spans="2:7" x14ac:dyDescent="0.2">
      <c r="B5932" s="1" t="s">
        <v>153</v>
      </c>
      <c r="C5932" s="1">
        <v>7305468442.7799997</v>
      </c>
      <c r="E5932" s="1">
        <f>C5926</f>
        <v>4304507202.3400002</v>
      </c>
      <c r="F5932" s="1" t="s">
        <v>0</v>
      </c>
    </row>
    <row r="5933" spans="2:7" x14ac:dyDescent="0.2">
      <c r="B5933" s="1" t="s">
        <v>198</v>
      </c>
      <c r="C5933" s="1">
        <v>44680113.18</v>
      </c>
    </row>
    <row r="5934" spans="2:7" x14ac:dyDescent="0.2">
      <c r="B5934" s="1" t="s">
        <v>154</v>
      </c>
      <c r="C5934" s="1">
        <f>SUM(C5931:C5933)</f>
        <v>11654655758.299999</v>
      </c>
      <c r="E5934" s="1">
        <v>-6.6</v>
      </c>
      <c r="F5934" s="1" t="s">
        <v>170</v>
      </c>
    </row>
    <row r="5935" spans="2:7" x14ac:dyDescent="0.2">
      <c r="B5935" s="1" t="s">
        <v>155</v>
      </c>
      <c r="C5935" s="1">
        <v>11654655758.299999</v>
      </c>
      <c r="E5935" s="1">
        <v>-6548334.7599999998</v>
      </c>
      <c r="F5935" s="1" t="s">
        <v>133</v>
      </c>
    </row>
    <row r="5936" spans="2:7" x14ac:dyDescent="0.2">
      <c r="C5936" s="1">
        <f>C5934-C5935</f>
        <v>0</v>
      </c>
      <c r="D5936" s="1" t="s">
        <v>194</v>
      </c>
      <c r="E5936" s="1">
        <f>-(11323630.9+8587130.53)</f>
        <v>-19910761.43</v>
      </c>
      <c r="F5936" s="1" t="s">
        <v>196</v>
      </c>
    </row>
    <row r="5937" spans="2:7" x14ac:dyDescent="0.2">
      <c r="C5937" s="87"/>
      <c r="E5937" s="1">
        <v>0</v>
      </c>
      <c r="F5937" s="1" t="s">
        <v>192</v>
      </c>
    </row>
    <row r="5938" spans="2:7" x14ac:dyDescent="0.2">
      <c r="C5938" s="1">
        <f>+C5937*2</f>
        <v>0</v>
      </c>
      <c r="D5938" s="1">
        <v>0</v>
      </c>
      <c r="E5938" s="1">
        <f>SUM(E5932:E5937)</f>
        <v>4278048099.5499997</v>
      </c>
      <c r="G5938" s="1">
        <v>0</v>
      </c>
    </row>
    <row r="5939" spans="2:7" x14ac:dyDescent="0.2">
      <c r="E5939" s="1">
        <v>4278048099.5500002</v>
      </c>
      <c r="F5939" s="1" t="s">
        <v>161</v>
      </c>
    </row>
    <row r="5940" spans="2:7" x14ac:dyDescent="0.2">
      <c r="B5940" s="1" t="s">
        <v>200</v>
      </c>
      <c r="C5940" s="1">
        <v>7296102298.4200001</v>
      </c>
      <c r="E5940" s="87">
        <f>E5938-E5939</f>
        <v>0</v>
      </c>
      <c r="F5940" s="1" t="s">
        <v>6</v>
      </c>
    </row>
    <row r="5941" spans="2:7" x14ac:dyDescent="0.2">
      <c r="B5941" s="1" t="s">
        <v>6</v>
      </c>
      <c r="C5941" s="1">
        <f>+C5932-C5940</f>
        <v>9366144.3599996567</v>
      </c>
      <c r="E5941" s="1">
        <f>C5936</f>
        <v>0</v>
      </c>
      <c r="F5941" s="1" t="s">
        <v>195</v>
      </c>
    </row>
    <row r="5942" spans="2:7" x14ac:dyDescent="0.2">
      <c r="B5942" s="1" t="s">
        <v>201</v>
      </c>
      <c r="C5942" s="1">
        <v>9366144.3599999994</v>
      </c>
      <c r="E5942" s="87">
        <f>+E5940-E5941</f>
        <v>0</v>
      </c>
      <c r="F5942" s="1" t="s">
        <v>6</v>
      </c>
    </row>
    <row r="5943" spans="2:7" x14ac:dyDescent="0.2">
      <c r="B5943" s="1" t="s">
        <v>6</v>
      </c>
      <c r="C5943" s="95">
        <f>+C5941-C5942</f>
        <v>-3.4272670745849609E-7</v>
      </c>
    </row>
    <row r="5945" spans="2:7" x14ac:dyDescent="0.2">
      <c r="B5945" s="2">
        <v>42347</v>
      </c>
      <c r="C5945" s="1" t="s">
        <v>4</v>
      </c>
      <c r="D5945" s="1" t="s">
        <v>5</v>
      </c>
      <c r="E5945" s="1" t="s">
        <v>6</v>
      </c>
      <c r="G5945" s="1">
        <v>0</v>
      </c>
    </row>
    <row r="5946" spans="2:7" x14ac:dyDescent="0.2">
      <c r="B5946" s="1" t="s">
        <v>0</v>
      </c>
      <c r="C5946" s="1">
        <v>4315946063.8000002</v>
      </c>
      <c r="D5946" s="1">
        <v>4315946063.8000002</v>
      </c>
      <c r="E5946" s="1">
        <f>C5946-D5946</f>
        <v>0</v>
      </c>
    </row>
    <row r="5947" spans="2:7" x14ac:dyDescent="0.2">
      <c r="B5947" s="1" t="s">
        <v>1</v>
      </c>
      <c r="C5947" s="1">
        <v>728629054.80999994</v>
      </c>
      <c r="D5947" s="1">
        <v>748970328.24000001</v>
      </c>
      <c r="E5947" s="1">
        <f>C5947-D5947</f>
        <v>-20341273.430000067</v>
      </c>
      <c r="F5947" s="1">
        <f>8587130.53+11754142.9</f>
        <v>20341273.43</v>
      </c>
      <c r="G5947" s="1">
        <f>+F5947+E5947</f>
        <v>-6.7055225372314453E-8</v>
      </c>
    </row>
    <row r="5948" spans="2:7" x14ac:dyDescent="0.2">
      <c r="B5948" s="1" t="s">
        <v>2</v>
      </c>
      <c r="C5948" s="1">
        <v>3177877636.5700002</v>
      </c>
      <c r="D5948" s="1">
        <v>3177877636.5700002</v>
      </c>
      <c r="E5948" s="1">
        <f>C5948-D5948</f>
        <v>0</v>
      </c>
    </row>
    <row r="5949" spans="2:7" x14ac:dyDescent="0.2">
      <c r="B5949" s="1" t="s">
        <v>3</v>
      </c>
      <c r="C5949" s="1">
        <v>294916848.69</v>
      </c>
      <c r="D5949" s="1">
        <v>294916848.69</v>
      </c>
      <c r="E5949" s="1">
        <f>C5949-D5949</f>
        <v>0</v>
      </c>
    </row>
    <row r="5951" spans="2:7" x14ac:dyDescent="0.2">
      <c r="B5951" s="1" t="s">
        <v>152</v>
      </c>
      <c r="C5951" s="1">
        <f>C5946</f>
        <v>4315946063.8000002</v>
      </c>
    </row>
    <row r="5952" spans="2:7" x14ac:dyDescent="0.2">
      <c r="B5952" s="1" t="s">
        <v>153</v>
      </c>
      <c r="C5952" s="1">
        <v>7305468442.7799997</v>
      </c>
      <c r="E5952" s="1">
        <f>C5946</f>
        <v>4315946063.8000002</v>
      </c>
      <c r="F5952" s="1" t="s">
        <v>0</v>
      </c>
    </row>
    <row r="5953" spans="2:7" x14ac:dyDescent="0.2">
      <c r="B5953" s="1" t="s">
        <v>198</v>
      </c>
      <c r="C5953" s="1">
        <v>47064303.18</v>
      </c>
    </row>
    <row r="5954" spans="2:7" x14ac:dyDescent="0.2">
      <c r="B5954" s="1" t="s">
        <v>154</v>
      </c>
      <c r="C5954" s="1">
        <f>SUM(C5951:C5953)</f>
        <v>11668478809.76</v>
      </c>
      <c r="E5954" s="1">
        <v>-6.6</v>
      </c>
      <c r="F5954" s="1" t="s">
        <v>170</v>
      </c>
    </row>
    <row r="5955" spans="2:7" x14ac:dyDescent="0.2">
      <c r="B5955" s="1" t="s">
        <v>155</v>
      </c>
      <c r="C5955" s="1">
        <v>11668467957.92</v>
      </c>
      <c r="E5955" s="1">
        <v>-6548334.7599999998</v>
      </c>
      <c r="F5955" s="1" t="s">
        <v>133</v>
      </c>
    </row>
    <row r="5956" spans="2:7" x14ac:dyDescent="0.2">
      <c r="C5956" s="1">
        <f>C5954-C5955</f>
        <v>10851.840000152588</v>
      </c>
      <c r="D5956" s="1" t="s">
        <v>194</v>
      </c>
      <c r="E5956" s="1">
        <f>-(11323630.9+20341273.43)</f>
        <v>-31664904.329999998</v>
      </c>
      <c r="F5956" s="1" t="s">
        <v>196</v>
      </c>
    </row>
    <row r="5957" spans="2:7" x14ac:dyDescent="0.2">
      <c r="C5957" s="87"/>
      <c r="E5957" s="1">
        <v>0</v>
      </c>
      <c r="F5957" s="1" t="s">
        <v>192</v>
      </c>
    </row>
    <row r="5958" spans="2:7" x14ac:dyDescent="0.2">
      <c r="C5958" s="1">
        <f>+C5957*2</f>
        <v>0</v>
      </c>
      <c r="D5958" s="1">
        <v>0</v>
      </c>
      <c r="E5958" s="1">
        <f>SUM(E5952:E5957)</f>
        <v>4277732818.1099997</v>
      </c>
      <c r="G5958" s="1">
        <v>0</v>
      </c>
    </row>
    <row r="5959" spans="2:7" x14ac:dyDescent="0.2">
      <c r="E5959" s="1">
        <v>4277721966.27</v>
      </c>
      <c r="F5959" s="1" t="s">
        <v>161</v>
      </c>
    </row>
    <row r="5960" spans="2:7" x14ac:dyDescent="0.2">
      <c r="B5960" s="1" t="s">
        <v>200</v>
      </c>
      <c r="C5960" s="1">
        <v>7296102298.4200001</v>
      </c>
      <c r="E5960" s="87">
        <f>E5958-E5959</f>
        <v>10851.839999675751</v>
      </c>
      <c r="F5960" s="1" t="s">
        <v>6</v>
      </c>
    </row>
    <row r="5961" spans="2:7" x14ac:dyDescent="0.2">
      <c r="B5961" s="1" t="s">
        <v>6</v>
      </c>
      <c r="C5961" s="1">
        <f>+C5952-C5960</f>
        <v>9366144.3599996567</v>
      </c>
      <c r="E5961" s="1">
        <f>C5956</f>
        <v>10851.840000152588</v>
      </c>
      <c r="F5961" s="1" t="s">
        <v>195</v>
      </c>
    </row>
    <row r="5962" spans="2:7" x14ac:dyDescent="0.2">
      <c r="B5962" s="1" t="s">
        <v>201</v>
      </c>
      <c r="C5962" s="1">
        <v>9366144.3599999994</v>
      </c>
      <c r="E5962" s="87">
        <f>+E5960-E5961</f>
        <v>-4.76837158203125E-7</v>
      </c>
      <c r="F5962" s="1" t="s">
        <v>6</v>
      </c>
    </row>
    <row r="5963" spans="2:7" x14ac:dyDescent="0.2">
      <c r="B5963" s="1" t="s">
        <v>6</v>
      </c>
      <c r="C5963" s="95">
        <f>+C5961-C5962</f>
        <v>-3.4272670745849609E-7</v>
      </c>
    </row>
    <row r="5965" spans="2:7" x14ac:dyDescent="0.2">
      <c r="B5965" s="2">
        <v>42352</v>
      </c>
      <c r="C5965" s="1" t="s">
        <v>4</v>
      </c>
      <c r="D5965" s="1" t="s">
        <v>5</v>
      </c>
      <c r="E5965" s="1" t="s">
        <v>6</v>
      </c>
      <c r="G5965" s="1">
        <v>0</v>
      </c>
    </row>
    <row r="5966" spans="2:7" x14ac:dyDescent="0.2">
      <c r="B5966" s="1" t="s">
        <v>0</v>
      </c>
      <c r="C5966" s="1">
        <v>4026137627.73</v>
      </c>
      <c r="D5966" s="1">
        <v>4026137627.73</v>
      </c>
      <c r="E5966" s="1">
        <f>C5966-D5966</f>
        <v>0</v>
      </c>
    </row>
    <row r="5967" spans="2:7" x14ac:dyDescent="0.2">
      <c r="B5967" s="1" t="s">
        <v>1</v>
      </c>
      <c r="C5967" s="1">
        <v>719257465.80999994</v>
      </c>
      <c r="D5967" s="1">
        <v>739598739.24000001</v>
      </c>
      <c r="E5967" s="1">
        <f>C5967-D5967</f>
        <v>-20341273.430000067</v>
      </c>
      <c r="F5967" s="1">
        <f>8587130.53+11754142.9</f>
        <v>20341273.43</v>
      </c>
      <c r="G5967" s="1">
        <f>+F5967+E5967</f>
        <v>-6.7055225372314453E-8</v>
      </c>
    </row>
    <row r="5968" spans="2:7" x14ac:dyDescent="0.2">
      <c r="B5968" s="1" t="s">
        <v>2</v>
      </c>
      <c r="C5968" s="1">
        <v>3204494260.8400002</v>
      </c>
      <c r="D5968" s="1">
        <v>3204494260.8400002</v>
      </c>
      <c r="E5968" s="1">
        <f>C5968-D5968</f>
        <v>0</v>
      </c>
    </row>
    <row r="5969" spans="2:7" x14ac:dyDescent="0.2">
      <c r="B5969" s="1" t="s">
        <v>3</v>
      </c>
      <c r="C5969" s="1">
        <v>700567.87</v>
      </c>
      <c r="D5969" s="1">
        <v>700567.87</v>
      </c>
      <c r="E5969" s="1">
        <f>C5969-D5969</f>
        <v>0</v>
      </c>
    </row>
    <row r="5971" spans="2:7" x14ac:dyDescent="0.2">
      <c r="B5971" s="1" t="s">
        <v>152</v>
      </c>
      <c r="C5971" s="1">
        <f>C5966</f>
        <v>4026137627.73</v>
      </c>
    </row>
    <row r="5972" spans="2:7" x14ac:dyDescent="0.2">
      <c r="B5972" s="1" t="s">
        <v>153</v>
      </c>
      <c r="C5972" s="1">
        <v>7305468442.7799997</v>
      </c>
      <c r="E5972" s="1">
        <f>C5966</f>
        <v>4026137627.73</v>
      </c>
      <c r="F5972" s="1" t="s">
        <v>0</v>
      </c>
    </row>
    <row r="5973" spans="2:7" x14ac:dyDescent="0.2">
      <c r="B5973" s="1" t="s">
        <v>198</v>
      </c>
      <c r="C5973" s="1">
        <v>46614303.18</v>
      </c>
    </row>
    <row r="5974" spans="2:7" x14ac:dyDescent="0.2">
      <c r="B5974" s="1" t="s">
        <v>154</v>
      </c>
      <c r="C5974" s="1">
        <f>SUM(C5971:C5973)</f>
        <v>11378220373.690001</v>
      </c>
      <c r="E5974" s="1">
        <v>-6.6</v>
      </c>
      <c r="F5974" s="1" t="s">
        <v>170</v>
      </c>
    </row>
    <row r="5975" spans="2:7" x14ac:dyDescent="0.2">
      <c r="B5975" s="1" t="s">
        <v>155</v>
      </c>
      <c r="C5975" s="1">
        <v>11378220373.690001</v>
      </c>
      <c r="E5975" s="1">
        <v>-6548334.7599999998</v>
      </c>
      <c r="F5975" s="1" t="s">
        <v>133</v>
      </c>
    </row>
    <row r="5976" spans="2:7" x14ac:dyDescent="0.2">
      <c r="C5976" s="1">
        <f>C5974-C5975</f>
        <v>0</v>
      </c>
      <c r="D5976" s="1" t="s">
        <v>194</v>
      </c>
      <c r="E5976" s="1">
        <f>-(11323630.9+20341273.43)</f>
        <v>-31664904.329999998</v>
      </c>
      <c r="F5976" s="1" t="s">
        <v>196</v>
      </c>
    </row>
    <row r="5977" spans="2:7" x14ac:dyDescent="0.2">
      <c r="C5977" s="87"/>
      <c r="E5977" s="1">
        <v>0</v>
      </c>
      <c r="F5977" s="1" t="s">
        <v>192</v>
      </c>
    </row>
    <row r="5978" spans="2:7" x14ac:dyDescent="0.2">
      <c r="C5978" s="1">
        <f>+C5977*2</f>
        <v>0</v>
      </c>
      <c r="D5978" s="1">
        <v>0</v>
      </c>
      <c r="E5978" s="1">
        <f>SUM(E5972:E5977)</f>
        <v>3987924382.04</v>
      </c>
      <c r="G5978" s="1">
        <v>0</v>
      </c>
    </row>
    <row r="5979" spans="2:7" x14ac:dyDescent="0.2">
      <c r="E5979" s="1">
        <v>3987924382.04</v>
      </c>
      <c r="F5979" s="1" t="s">
        <v>161</v>
      </c>
    </row>
    <row r="5980" spans="2:7" x14ac:dyDescent="0.2">
      <c r="B5980" s="1" t="s">
        <v>200</v>
      </c>
      <c r="C5980" s="1">
        <v>7296102298.4200001</v>
      </c>
      <c r="E5980" s="87">
        <f>E5978-E5979</f>
        <v>0</v>
      </c>
      <c r="F5980" s="1" t="s">
        <v>6</v>
      </c>
    </row>
    <row r="5981" spans="2:7" x14ac:dyDescent="0.2">
      <c r="B5981" s="1" t="s">
        <v>6</v>
      </c>
      <c r="C5981" s="1">
        <f>+C5972-C5980</f>
        <v>9366144.3599996567</v>
      </c>
      <c r="E5981" s="1">
        <f>C5976</f>
        <v>0</v>
      </c>
      <c r="F5981" s="1" t="s">
        <v>195</v>
      </c>
    </row>
    <row r="5982" spans="2:7" x14ac:dyDescent="0.2">
      <c r="B5982" s="1" t="s">
        <v>201</v>
      </c>
      <c r="C5982" s="1">
        <v>9366144.3599999994</v>
      </c>
      <c r="E5982" s="87">
        <f>+E5980-E5981</f>
        <v>0</v>
      </c>
      <c r="F5982" s="1" t="s">
        <v>6</v>
      </c>
    </row>
    <row r="5983" spans="2:7" x14ac:dyDescent="0.2">
      <c r="B5983" s="1" t="s">
        <v>6</v>
      </c>
      <c r="C5983" s="95">
        <f>+C5981-C5982</f>
        <v>-3.4272670745849609E-7</v>
      </c>
    </row>
    <row r="5986" spans="2:7" x14ac:dyDescent="0.2">
      <c r="B5986" s="2">
        <v>42366</v>
      </c>
      <c r="C5986" s="1" t="s">
        <v>4</v>
      </c>
      <c r="D5986" s="1" t="s">
        <v>5</v>
      </c>
      <c r="E5986" s="1" t="s">
        <v>6</v>
      </c>
      <c r="G5986" s="1">
        <v>0</v>
      </c>
    </row>
    <row r="5987" spans="2:7" x14ac:dyDescent="0.2">
      <c r="B5987" s="1" t="s">
        <v>0</v>
      </c>
      <c r="C5987" s="1">
        <v>1109271519.71</v>
      </c>
      <c r="D5987" s="1">
        <v>1109271519.71</v>
      </c>
      <c r="E5987" s="1">
        <f>C5987-D5987</f>
        <v>0</v>
      </c>
    </row>
    <row r="5988" spans="2:7" x14ac:dyDescent="0.2">
      <c r="B5988" s="1" t="s">
        <v>1</v>
      </c>
      <c r="C5988" s="1">
        <v>718841840.84000003</v>
      </c>
      <c r="D5988" s="1">
        <v>762443501.01999998</v>
      </c>
      <c r="E5988" s="1">
        <f>C5988-D5988</f>
        <v>-43601660.179999948</v>
      </c>
      <c r="F5988" s="1">
        <f>8587130.53+11754142.9+23260386.75</f>
        <v>43601660.18</v>
      </c>
      <c r="G5988" s="1">
        <f>+F5988+E5988</f>
        <v>0</v>
      </c>
    </row>
    <row r="5989" spans="2:7" x14ac:dyDescent="0.2">
      <c r="B5989" s="1" t="s">
        <v>2</v>
      </c>
      <c r="C5989" s="1">
        <v>255338745.34999999</v>
      </c>
      <c r="D5989" s="1">
        <v>255338745.34999999</v>
      </c>
      <c r="E5989" s="1">
        <f>C5989-D5989</f>
        <v>0</v>
      </c>
    </row>
    <row r="5990" spans="2:7" x14ac:dyDescent="0.2">
      <c r="B5990" s="1" t="s">
        <v>3</v>
      </c>
      <c r="C5990" s="1">
        <v>12001483.42</v>
      </c>
      <c r="D5990" s="1">
        <v>12001483.42</v>
      </c>
      <c r="E5990" s="1">
        <f>C5990-D5990</f>
        <v>0</v>
      </c>
    </row>
    <row r="5992" spans="2:7" x14ac:dyDescent="0.2">
      <c r="B5992" s="1" t="s">
        <v>152</v>
      </c>
      <c r="C5992" s="1">
        <f>C5987</f>
        <v>1109271519.71</v>
      </c>
    </row>
    <row r="5993" spans="2:7" x14ac:dyDescent="0.2">
      <c r="B5993" s="1" t="s">
        <v>153</v>
      </c>
      <c r="C5993" s="1">
        <v>7292905109.4499998</v>
      </c>
      <c r="E5993" s="1">
        <f>C5987</f>
        <v>1109271519.71</v>
      </c>
      <c r="F5993" s="1" t="s">
        <v>0</v>
      </c>
    </row>
    <row r="5994" spans="2:7" x14ac:dyDescent="0.2">
      <c r="B5994" s="1" t="s">
        <v>198</v>
      </c>
      <c r="C5994" s="1">
        <v>42766614.359999999</v>
      </c>
    </row>
    <row r="5995" spans="2:7" x14ac:dyDescent="0.2">
      <c r="B5995" s="1" t="s">
        <v>154</v>
      </c>
      <c r="C5995" s="1">
        <f>SUM(C5992:C5994)</f>
        <v>8444943243.5199995</v>
      </c>
      <c r="E5995" s="1">
        <v>-6.6</v>
      </c>
      <c r="F5995" s="1" t="s">
        <v>170</v>
      </c>
    </row>
    <row r="5996" spans="2:7" x14ac:dyDescent="0.2">
      <c r="B5996" s="1" t="s">
        <v>155</v>
      </c>
      <c r="C5996" s="1">
        <v>8444943243.5200005</v>
      </c>
      <c r="E5996" s="1">
        <v>-3886.7</v>
      </c>
      <c r="F5996" s="1" t="s">
        <v>133</v>
      </c>
    </row>
    <row r="5997" spans="2:7" x14ac:dyDescent="0.2">
      <c r="C5997" s="1">
        <f>C5995-C5996</f>
        <v>0</v>
      </c>
      <c r="D5997" s="1" t="s">
        <v>194</v>
      </c>
      <c r="E5997" s="1">
        <f>-(11323436.03+43601660.18)</f>
        <v>-54925096.210000001</v>
      </c>
      <c r="F5997" s="1" t="s">
        <v>196</v>
      </c>
    </row>
    <row r="5998" spans="2:7" x14ac:dyDescent="0.2">
      <c r="C5998" s="87"/>
      <c r="E5998" s="1">
        <v>0</v>
      </c>
      <c r="F5998" s="1" t="s">
        <v>192</v>
      </c>
    </row>
    <row r="5999" spans="2:7" x14ac:dyDescent="0.2">
      <c r="C5999" s="1">
        <f>+C5998*2</f>
        <v>0</v>
      </c>
      <c r="D5999" s="1">
        <v>0</v>
      </c>
      <c r="E5999" s="1">
        <f>SUM(E5993:E5998)</f>
        <v>1054342530.2</v>
      </c>
      <c r="G5999" s="1">
        <v>0</v>
      </c>
    </row>
    <row r="6000" spans="2:7" x14ac:dyDescent="0.2">
      <c r="E6000" s="1">
        <v>1054342530.2</v>
      </c>
      <c r="F6000" s="1" t="s">
        <v>161</v>
      </c>
    </row>
    <row r="6001" spans="2:7" x14ac:dyDescent="0.2">
      <c r="B6001" s="1" t="s">
        <v>200</v>
      </c>
      <c r="C6001" s="1">
        <v>7283538965.0899992</v>
      </c>
      <c r="E6001" s="87">
        <f>E5999-E6000</f>
        <v>0</v>
      </c>
      <c r="F6001" s="1" t="s">
        <v>6</v>
      </c>
    </row>
    <row r="6002" spans="2:7" x14ac:dyDescent="0.2">
      <c r="B6002" s="1" t="s">
        <v>6</v>
      </c>
      <c r="C6002" s="1">
        <f>+C5993-C6001</f>
        <v>9366144.3600006104</v>
      </c>
      <c r="E6002" s="1">
        <f>C5997</f>
        <v>0</v>
      </c>
      <c r="F6002" s="1" t="s">
        <v>195</v>
      </c>
    </row>
    <row r="6003" spans="2:7" x14ac:dyDescent="0.2">
      <c r="B6003" s="1" t="s">
        <v>201</v>
      </c>
      <c r="C6003" s="1">
        <v>9366144.3599999994</v>
      </c>
      <c r="E6003" s="87">
        <f>+E6001-E6002</f>
        <v>0</v>
      </c>
      <c r="F6003" s="1" t="s">
        <v>6</v>
      </c>
    </row>
    <row r="6004" spans="2:7" x14ac:dyDescent="0.2">
      <c r="B6004" s="1" t="s">
        <v>6</v>
      </c>
      <c r="C6004" s="95">
        <f>+C6002-C6003</f>
        <v>6.1094760894775391E-7</v>
      </c>
    </row>
    <row r="6005" spans="2:7" x14ac:dyDescent="0.2">
      <c r="E6005" s="1">
        <f>+E6003/2</f>
        <v>0</v>
      </c>
    </row>
    <row r="6006" spans="2:7" x14ac:dyDescent="0.2">
      <c r="E6006" s="1">
        <f>+E6003*2</f>
        <v>0</v>
      </c>
    </row>
    <row r="6007" spans="2:7" x14ac:dyDescent="0.2">
      <c r="B6007" s="2">
        <v>42369</v>
      </c>
      <c r="C6007" s="1" t="s">
        <v>4</v>
      </c>
      <c r="D6007" s="1" t="s">
        <v>5</v>
      </c>
      <c r="E6007" s="1" t="s">
        <v>6</v>
      </c>
      <c r="G6007" s="1">
        <v>0</v>
      </c>
    </row>
    <row r="6008" spans="2:7" x14ac:dyDescent="0.2">
      <c r="B6008" s="1" t="s">
        <v>0</v>
      </c>
      <c r="C6008" s="1">
        <v>1415216760.3900001</v>
      </c>
      <c r="D6008" s="1">
        <v>1415216760.3900001</v>
      </c>
      <c r="E6008" s="1">
        <f>C6008-D6008</f>
        <v>0</v>
      </c>
    </row>
    <row r="6009" spans="2:7" x14ac:dyDescent="0.2">
      <c r="B6009" s="1" t="s">
        <v>1</v>
      </c>
      <c r="C6009" s="1">
        <v>719125040.88999999</v>
      </c>
      <c r="D6009" s="1">
        <v>762726701.07000005</v>
      </c>
      <c r="E6009" s="1">
        <f>C6009-D6009</f>
        <v>-43601660.180000067</v>
      </c>
      <c r="F6009" s="1">
        <f>8587130.53+11754142.9+23260386.75</f>
        <v>43601660.18</v>
      </c>
      <c r="G6009" s="1">
        <f>+F6009+E6009</f>
        <v>-6.7055225372314453E-8</v>
      </c>
    </row>
    <row r="6010" spans="2:7" x14ac:dyDescent="0.2">
      <c r="B6010" s="1" t="s">
        <v>2</v>
      </c>
      <c r="C6010" s="1">
        <v>283590069.95999998</v>
      </c>
      <c r="D6010" s="1">
        <v>283590069.95999998</v>
      </c>
      <c r="E6010" s="1">
        <f>C6010-D6010</f>
        <v>0</v>
      </c>
    </row>
    <row r="6011" spans="2:7" x14ac:dyDescent="0.2">
      <c r="B6011" s="1" t="s">
        <v>3</v>
      </c>
      <c r="C6011" s="1">
        <v>21553859.260000002</v>
      </c>
      <c r="D6011" s="1">
        <v>21553859.260000002</v>
      </c>
      <c r="E6011" s="1">
        <f>C6011-D6011</f>
        <v>0</v>
      </c>
    </row>
    <row r="6013" spans="2:7" x14ac:dyDescent="0.2">
      <c r="B6013" s="1" t="s">
        <v>152</v>
      </c>
      <c r="C6013" s="1">
        <f>C6008</f>
        <v>1415216760.3900001</v>
      </c>
    </row>
    <row r="6014" spans="2:7" x14ac:dyDescent="0.2">
      <c r="B6014" s="1" t="s">
        <v>153</v>
      </c>
      <c r="C6014" s="1">
        <v>7329665948.9300003</v>
      </c>
      <c r="E6014" s="1">
        <f>C6008</f>
        <v>1415216760.3900001</v>
      </c>
      <c r="F6014" s="1" t="s">
        <v>0</v>
      </c>
    </row>
    <row r="6015" spans="2:7" x14ac:dyDescent="0.2">
      <c r="B6015" s="1" t="s">
        <v>198</v>
      </c>
      <c r="C6015" s="1">
        <v>42512302.859999999</v>
      </c>
    </row>
    <row r="6016" spans="2:7" x14ac:dyDescent="0.2">
      <c r="B6016" s="1" t="s">
        <v>154</v>
      </c>
      <c r="C6016" s="1">
        <f>SUM(C6013:C6015)</f>
        <v>8787395012.1800003</v>
      </c>
      <c r="E6016" s="1">
        <v>-6.6</v>
      </c>
      <c r="F6016" s="1" t="s">
        <v>170</v>
      </c>
    </row>
    <row r="6017" spans="2:7" x14ac:dyDescent="0.2">
      <c r="B6017" s="1" t="s">
        <v>155</v>
      </c>
      <c r="C6017" s="1">
        <v>8787645195.0200005</v>
      </c>
      <c r="E6017" s="1">
        <v>-134375.67000000001</v>
      </c>
      <c r="F6017" s="1" t="s">
        <v>133</v>
      </c>
    </row>
    <row r="6018" spans="2:7" x14ac:dyDescent="0.2">
      <c r="C6018" s="1">
        <f>C6016-C6017</f>
        <v>-250182.84000015259</v>
      </c>
      <c r="D6018" s="1" t="s">
        <v>194</v>
      </c>
      <c r="E6018" s="1">
        <f>-(11323436.03+43601660.18)</f>
        <v>-54925096.210000001</v>
      </c>
      <c r="F6018" s="1" t="s">
        <v>196</v>
      </c>
    </row>
    <row r="6019" spans="2:7" x14ac:dyDescent="0.2">
      <c r="C6019" s="87"/>
      <c r="E6019" s="1">
        <v>0</v>
      </c>
      <c r="F6019" s="1" t="s">
        <v>192</v>
      </c>
    </row>
    <row r="6020" spans="2:7" x14ac:dyDescent="0.2">
      <c r="C6020" s="1">
        <f>+C6019*2</f>
        <v>0</v>
      </c>
      <c r="D6020" s="1">
        <v>0</v>
      </c>
      <c r="E6020" s="1">
        <f>SUM(E6014:E6019)</f>
        <v>1360157281.9100001</v>
      </c>
      <c r="G6020" s="1">
        <v>0</v>
      </c>
    </row>
    <row r="6021" spans="2:7" x14ac:dyDescent="0.2">
      <c r="E6021" s="1">
        <v>1360157281.9100001</v>
      </c>
      <c r="F6021" s="1" t="s">
        <v>161</v>
      </c>
    </row>
    <row r="6022" spans="2:7" x14ac:dyDescent="0.2">
      <c r="B6022" s="1" t="s">
        <v>200</v>
      </c>
      <c r="C6022" s="1">
        <v>7312978965.0900002</v>
      </c>
      <c r="E6022" s="87">
        <f>E6020-E6021</f>
        <v>0</v>
      </c>
      <c r="F6022" s="1" t="s">
        <v>6</v>
      </c>
    </row>
    <row r="6023" spans="2:7" x14ac:dyDescent="0.2">
      <c r="B6023" s="1" t="s">
        <v>6</v>
      </c>
      <c r="C6023" s="1">
        <f>+C6014-C6022</f>
        <v>16686983.840000153</v>
      </c>
      <c r="E6023" s="1">
        <f>C6018</f>
        <v>-250182.84000015259</v>
      </c>
      <c r="F6023" s="1" t="s">
        <v>195</v>
      </c>
    </row>
    <row r="6024" spans="2:7" x14ac:dyDescent="0.2">
      <c r="B6024" s="1" t="s">
        <v>201</v>
      </c>
      <c r="C6024" s="1">
        <v>9366144.3599999994</v>
      </c>
      <c r="E6024" s="87">
        <f>+E6022-E6023</f>
        <v>250182.84000015259</v>
      </c>
      <c r="F6024" s="1" t="s">
        <v>6</v>
      </c>
    </row>
    <row r="6025" spans="2:7" x14ac:dyDescent="0.2">
      <c r="B6025" s="1" t="s">
        <v>6</v>
      </c>
      <c r="C6025" s="95">
        <f>+C6023-C6024</f>
        <v>7320839.4800001532</v>
      </c>
    </row>
    <row r="6026" spans="2:7" x14ac:dyDescent="0.2">
      <c r="E6026" s="1">
        <f>+E6024/2</f>
        <v>125091.42000007629</v>
      </c>
    </row>
    <row r="6027" spans="2:7" x14ac:dyDescent="0.2">
      <c r="B6027" s="2">
        <v>42384</v>
      </c>
      <c r="C6027" s="1" t="s">
        <v>4</v>
      </c>
      <c r="D6027" s="1" t="s">
        <v>5</v>
      </c>
      <c r="E6027" s="1" t="s">
        <v>6</v>
      </c>
      <c r="G6027" s="1">
        <v>0</v>
      </c>
    </row>
    <row r="6028" spans="2:7" x14ac:dyDescent="0.2">
      <c r="B6028" s="1" t="s">
        <v>0</v>
      </c>
      <c r="C6028" s="1">
        <v>1120323557.3499999</v>
      </c>
      <c r="D6028" s="1">
        <v>1120323557.3499999</v>
      </c>
      <c r="E6028" s="1">
        <f>C6028-D6028</f>
        <v>0</v>
      </c>
    </row>
    <row r="6029" spans="2:7" x14ac:dyDescent="0.2">
      <c r="B6029" s="1" t="s">
        <v>1</v>
      </c>
      <c r="C6029" s="1">
        <v>738353272.03999996</v>
      </c>
      <c r="D6029" s="1">
        <v>781954932.22000003</v>
      </c>
      <c r="E6029" s="1">
        <f>C6029-D6029</f>
        <v>-43601660.180000067</v>
      </c>
      <c r="F6029" s="1">
        <f>8587130.53+11754142.9+23260386.75</f>
        <v>43601660.18</v>
      </c>
      <c r="G6029" s="1">
        <f>+F6029+E6029</f>
        <v>-6.7055225372314453E-8</v>
      </c>
    </row>
    <row r="6030" spans="2:7" x14ac:dyDescent="0.2">
      <c r="B6030" s="1" t="s">
        <v>2</v>
      </c>
      <c r="C6030" s="1">
        <v>251519927.43000001</v>
      </c>
      <c r="D6030" s="1">
        <v>251519927.43000001</v>
      </c>
      <c r="E6030" s="1">
        <f>C6030-D6030</f>
        <v>0</v>
      </c>
    </row>
    <row r="6031" spans="2:7" x14ac:dyDescent="0.2">
      <c r="B6031" s="1" t="s">
        <v>3</v>
      </c>
      <c r="C6031" s="1">
        <v>725673.13</v>
      </c>
      <c r="D6031" s="1">
        <v>725673.13</v>
      </c>
      <c r="E6031" s="1">
        <f>C6031-D6031</f>
        <v>0</v>
      </c>
    </row>
    <row r="6033" spans="2:7" x14ac:dyDescent="0.2">
      <c r="B6033" s="1" t="s">
        <v>152</v>
      </c>
      <c r="C6033" s="1">
        <f>C6028</f>
        <v>1120323557.3499999</v>
      </c>
    </row>
    <row r="6034" spans="2:7" x14ac:dyDescent="0.2">
      <c r="B6034" s="1" t="s">
        <v>153</v>
      </c>
      <c r="C6034" s="1">
        <v>7321483842.3100004</v>
      </c>
      <c r="E6034" s="1">
        <f>C6028</f>
        <v>1120323557.3499999</v>
      </c>
      <c r="F6034" s="1" t="s">
        <v>0</v>
      </c>
    </row>
    <row r="6035" spans="2:7" x14ac:dyDescent="0.2">
      <c r="B6035" s="1" t="s">
        <v>198</v>
      </c>
      <c r="C6035" s="1">
        <v>43010272.469999999</v>
      </c>
    </row>
    <row r="6036" spans="2:7" x14ac:dyDescent="0.2">
      <c r="B6036" s="1" t="s">
        <v>154</v>
      </c>
      <c r="C6036" s="1">
        <f>SUM(C6033:C6035)</f>
        <v>8484817672.1300001</v>
      </c>
      <c r="E6036" s="1">
        <v>-6.6</v>
      </c>
      <c r="F6036" s="1" t="s">
        <v>170</v>
      </c>
    </row>
    <row r="6037" spans="2:7" x14ac:dyDescent="0.2">
      <c r="B6037" s="1" t="s">
        <v>155</v>
      </c>
      <c r="C6037" s="1">
        <v>8484817672.1300001</v>
      </c>
      <c r="E6037" s="1">
        <v>-134375.67000000001</v>
      </c>
      <c r="F6037" s="1" t="s">
        <v>133</v>
      </c>
    </row>
    <row r="6038" spans="2:7" x14ac:dyDescent="0.2">
      <c r="C6038" s="1">
        <f>C6036-C6037</f>
        <v>0</v>
      </c>
      <c r="D6038" s="1" t="s">
        <v>194</v>
      </c>
      <c r="E6038" s="1">
        <f>-(11323436.03+43601660.18)</f>
        <v>-54925096.210000001</v>
      </c>
      <c r="F6038" s="1" t="s">
        <v>196</v>
      </c>
    </row>
    <row r="6039" spans="2:7" x14ac:dyDescent="0.2">
      <c r="C6039" s="87"/>
      <c r="E6039" s="1">
        <v>-1729000</v>
      </c>
      <c r="F6039" s="1" t="s">
        <v>192</v>
      </c>
    </row>
    <row r="6040" spans="2:7" x14ac:dyDescent="0.2">
      <c r="C6040" s="1">
        <f>+C6039*2</f>
        <v>0</v>
      </c>
      <c r="D6040" s="1">
        <v>0</v>
      </c>
      <c r="E6040" s="1">
        <f>SUM(E6034:E6039)</f>
        <v>1063535078.8699999</v>
      </c>
      <c r="G6040" s="1">
        <v>0</v>
      </c>
    </row>
    <row r="6041" spans="2:7" x14ac:dyDescent="0.2">
      <c r="E6041" s="1">
        <v>1063535078.87</v>
      </c>
      <c r="F6041" s="1" t="s">
        <v>161</v>
      </c>
    </row>
    <row r="6042" spans="2:7" x14ac:dyDescent="0.2">
      <c r="B6042" s="1" t="s">
        <v>200</v>
      </c>
      <c r="C6042" s="1">
        <v>7286555075.7300005</v>
      </c>
      <c r="E6042" s="87">
        <f>E6040-E6041</f>
        <v>0</v>
      </c>
      <c r="F6042" s="1" t="s">
        <v>6</v>
      </c>
    </row>
    <row r="6043" spans="2:7" x14ac:dyDescent="0.2">
      <c r="B6043" s="1" t="s">
        <v>6</v>
      </c>
      <c r="C6043" s="1">
        <f>+C6034-C6042</f>
        <v>34928766.579999924</v>
      </c>
      <c r="E6043" s="1">
        <f>C6038</f>
        <v>0</v>
      </c>
      <c r="F6043" s="1" t="s">
        <v>195</v>
      </c>
    </row>
    <row r="6044" spans="2:7" x14ac:dyDescent="0.2">
      <c r="B6044" s="1" t="s">
        <v>201</v>
      </c>
      <c r="C6044" s="1">
        <v>1341936.95</v>
      </c>
      <c r="E6044" s="87">
        <f>+E6042-E6043</f>
        <v>0</v>
      </c>
      <c r="F6044" s="1" t="s">
        <v>6</v>
      </c>
    </row>
    <row r="6045" spans="2:7" x14ac:dyDescent="0.2">
      <c r="B6045" s="1" t="s">
        <v>6</v>
      </c>
      <c r="C6045" s="95">
        <f>+C6043-C6044</f>
        <v>33586829.629999921</v>
      </c>
    </row>
    <row r="6047" spans="2:7" x14ac:dyDescent="0.2">
      <c r="B6047" s="2">
        <v>42395</v>
      </c>
      <c r="C6047" s="1" t="s">
        <v>4</v>
      </c>
      <c r="D6047" s="1" t="s">
        <v>5</v>
      </c>
      <c r="E6047" s="1" t="s">
        <v>6</v>
      </c>
      <c r="G6047" s="1">
        <v>0</v>
      </c>
    </row>
    <row r="6048" spans="2:7" x14ac:dyDescent="0.2">
      <c r="B6048" s="1" t="s">
        <v>0</v>
      </c>
      <c r="C6048" s="1">
        <v>1145022750.77</v>
      </c>
      <c r="D6048" s="1">
        <v>1144852756.5599999</v>
      </c>
      <c r="E6048" s="1">
        <f>C6048-D6048</f>
        <v>169994.21000003815</v>
      </c>
      <c r="F6048" s="1">
        <v>169994.21</v>
      </c>
      <c r="G6048" s="1">
        <f>+F6048-E6048</f>
        <v>-3.8155121728777885E-8</v>
      </c>
    </row>
    <row r="6049" spans="2:7" x14ac:dyDescent="0.2">
      <c r="B6049" s="1" t="s">
        <v>1</v>
      </c>
      <c r="C6049" s="1">
        <v>737986684.83000004</v>
      </c>
      <c r="D6049" s="1">
        <v>781588345.00999999</v>
      </c>
      <c r="E6049" s="1">
        <f>C6049-D6049</f>
        <v>-43601660.179999948</v>
      </c>
      <c r="F6049" s="1">
        <f>8587130.53+11754142.9+23260386.75</f>
        <v>43601660.18</v>
      </c>
      <c r="G6049" s="1">
        <f>+F6049+E6049</f>
        <v>0</v>
      </c>
    </row>
    <row r="6050" spans="2:7" x14ac:dyDescent="0.2">
      <c r="B6050" s="1" t="s">
        <v>2</v>
      </c>
      <c r="C6050" s="1">
        <v>274920353.13999999</v>
      </c>
      <c r="D6050" s="1">
        <v>274920353.13999999</v>
      </c>
      <c r="E6050" s="1">
        <f>C6050-D6050</f>
        <v>0</v>
      </c>
    </row>
    <row r="6051" spans="2:7" x14ac:dyDescent="0.2">
      <c r="B6051" s="1" t="s">
        <v>3</v>
      </c>
      <c r="C6051" s="1">
        <v>3890142.27</v>
      </c>
      <c r="D6051" s="1">
        <v>3890142.27</v>
      </c>
      <c r="E6051" s="1">
        <f>C6051-D6051</f>
        <v>0</v>
      </c>
    </row>
    <row r="6053" spans="2:7" x14ac:dyDescent="0.2">
      <c r="B6053" s="1" t="s">
        <v>152</v>
      </c>
      <c r="C6053" s="1">
        <f>C6048</f>
        <v>1145022750.77</v>
      </c>
    </row>
    <row r="6054" spans="2:7" x14ac:dyDescent="0.2">
      <c r="B6054" s="1" t="s">
        <v>153</v>
      </c>
      <c r="C6054" s="1">
        <v>7315765289.04</v>
      </c>
      <c r="E6054" s="1">
        <f>C6048</f>
        <v>1145022750.77</v>
      </c>
      <c r="F6054" s="1" t="s">
        <v>0</v>
      </c>
    </row>
    <row r="6055" spans="2:7" x14ac:dyDescent="0.2">
      <c r="B6055" s="1" t="s">
        <v>198</v>
      </c>
      <c r="C6055" s="1">
        <v>45122482.469999999</v>
      </c>
    </row>
    <row r="6056" spans="2:7" x14ac:dyDescent="0.2">
      <c r="B6056" s="1" t="s">
        <v>154</v>
      </c>
      <c r="C6056" s="1">
        <f>SUM(C6053:C6055)</f>
        <v>8505910522.2799997</v>
      </c>
      <c r="E6056" s="1">
        <v>-6.6</v>
      </c>
      <c r="F6056" s="1" t="s">
        <v>170</v>
      </c>
    </row>
    <row r="6057" spans="2:7" x14ac:dyDescent="0.2">
      <c r="B6057" s="1" t="s">
        <v>155</v>
      </c>
      <c r="C6057" s="1">
        <v>8505910522.2799997</v>
      </c>
      <c r="E6057" s="1">
        <v>-9644.15</v>
      </c>
      <c r="F6057" s="1" t="s">
        <v>133</v>
      </c>
    </row>
    <row r="6058" spans="2:7" x14ac:dyDescent="0.2">
      <c r="C6058" s="1">
        <f>C6056-C6057</f>
        <v>0</v>
      </c>
      <c r="D6058" s="1" t="s">
        <v>194</v>
      </c>
      <c r="E6058" s="1">
        <f>-(11323436.03+43601660.18+169994.21)</f>
        <v>-55095090.420000002</v>
      </c>
      <c r="F6058" s="1" t="s">
        <v>196</v>
      </c>
    </row>
    <row r="6059" spans="2:7" x14ac:dyDescent="0.2">
      <c r="C6059" s="87"/>
      <c r="E6059" s="1">
        <v>0</v>
      </c>
      <c r="F6059" s="1" t="s">
        <v>192</v>
      </c>
    </row>
    <row r="6060" spans="2:7" x14ac:dyDescent="0.2">
      <c r="C6060" s="1">
        <f>+C6059*2</f>
        <v>0</v>
      </c>
      <c r="D6060" s="1">
        <v>0</v>
      </c>
      <c r="E6060" s="1">
        <f>SUM(E6054:E6059)</f>
        <v>1089918009.5999999</v>
      </c>
      <c r="G6060" s="1">
        <v>0</v>
      </c>
    </row>
    <row r="6061" spans="2:7" x14ac:dyDescent="0.2">
      <c r="E6061" s="1">
        <v>1089918009.5999999</v>
      </c>
      <c r="F6061" s="1" t="s">
        <v>161</v>
      </c>
    </row>
    <row r="6062" spans="2:7" x14ac:dyDescent="0.2">
      <c r="B6062" s="1" t="s">
        <v>200</v>
      </c>
      <c r="C6062" s="1">
        <v>7300557778.460001</v>
      </c>
      <c r="E6062" s="87">
        <f>E6060-E6061</f>
        <v>0</v>
      </c>
      <c r="F6062" s="1" t="s">
        <v>6</v>
      </c>
    </row>
    <row r="6063" spans="2:7" x14ac:dyDescent="0.2">
      <c r="B6063" s="1" t="s">
        <v>6</v>
      </c>
      <c r="C6063" s="1">
        <f>+C6054-C6062</f>
        <v>15207510.57999897</v>
      </c>
      <c r="E6063" s="1">
        <f>C6058</f>
        <v>0</v>
      </c>
      <c r="F6063" s="1" t="s">
        <v>195</v>
      </c>
    </row>
    <row r="6064" spans="2:7" x14ac:dyDescent="0.2">
      <c r="B6064" s="1" t="s">
        <v>201</v>
      </c>
      <c r="C6064" s="1">
        <v>846813.66</v>
      </c>
      <c r="E6064" s="87">
        <f>+E6062-E6063</f>
        <v>0</v>
      </c>
      <c r="F6064" s="1" t="s">
        <v>6</v>
      </c>
    </row>
    <row r="6065" spans="2:7" x14ac:dyDescent="0.2">
      <c r="B6065" s="1" t="s">
        <v>6</v>
      </c>
      <c r="C6065" s="95">
        <f>+C6063-C6064</f>
        <v>14360696.91999897</v>
      </c>
    </row>
    <row r="6068" spans="2:7" x14ac:dyDescent="0.2">
      <c r="B6068" s="2">
        <v>42400</v>
      </c>
      <c r="C6068" s="1" t="s">
        <v>4</v>
      </c>
      <c r="D6068" s="1" t="s">
        <v>5</v>
      </c>
      <c r="E6068" s="1" t="s">
        <v>6</v>
      </c>
      <c r="G6068" s="1">
        <v>0</v>
      </c>
    </row>
    <row r="6069" spans="2:7" x14ac:dyDescent="0.2">
      <c r="B6069" s="1" t="s">
        <v>0</v>
      </c>
      <c r="C6069" s="1">
        <v>1125139461.04</v>
      </c>
      <c r="D6069" s="1">
        <v>1124969466.8299999</v>
      </c>
      <c r="E6069" s="1">
        <f>C6069-D6069</f>
        <v>169994.21000003815</v>
      </c>
      <c r="F6069" s="1">
        <v>169994.21</v>
      </c>
      <c r="G6069" s="1">
        <f>+F6069-E6069</f>
        <v>-3.8155121728777885E-8</v>
      </c>
    </row>
    <row r="6070" spans="2:7" x14ac:dyDescent="0.2">
      <c r="B6070" s="1" t="s">
        <v>1</v>
      </c>
      <c r="C6070" s="1">
        <v>729955670.41999996</v>
      </c>
      <c r="D6070" s="1">
        <v>773557330.60000002</v>
      </c>
      <c r="E6070" s="1">
        <f>C6070-D6070</f>
        <v>-43601660.180000067</v>
      </c>
      <c r="F6070" s="1">
        <f>8587130.53+11754142.9+23260386.75</f>
        <v>43601660.18</v>
      </c>
      <c r="G6070" s="1">
        <f>+F6070+E6070</f>
        <v>-6.7055225372314453E-8</v>
      </c>
    </row>
    <row r="6071" spans="2:7" x14ac:dyDescent="0.2">
      <c r="B6071" s="1" t="s">
        <v>2</v>
      </c>
      <c r="C6071" s="1">
        <v>217949770.28</v>
      </c>
      <c r="D6071" s="1">
        <v>274920353.13999999</v>
      </c>
      <c r="E6071" s="1">
        <v>217949770.28</v>
      </c>
    </row>
    <row r="6072" spans="2:7" x14ac:dyDescent="0.2">
      <c r="B6072" s="1" t="s">
        <v>3</v>
      </c>
      <c r="C6072" s="1">
        <v>7406115.3099999996</v>
      </c>
      <c r="D6072" s="1">
        <v>3890142.27</v>
      </c>
      <c r="E6072" s="1">
        <v>7406115.3099999996</v>
      </c>
    </row>
    <row r="6074" spans="2:7" x14ac:dyDescent="0.2">
      <c r="B6074" s="1" t="s">
        <v>152</v>
      </c>
      <c r="C6074" s="1">
        <f>C6069</f>
        <v>1125139461.04</v>
      </c>
    </row>
    <row r="6075" spans="2:7" x14ac:dyDescent="0.2">
      <c r="B6075" s="1" t="s">
        <v>153</v>
      </c>
      <c r="C6075" s="1">
        <v>7323142283.7399998</v>
      </c>
      <c r="E6075" s="1">
        <f>C6069</f>
        <v>1125139461.04</v>
      </c>
      <c r="F6075" s="1" t="s">
        <v>0</v>
      </c>
    </row>
    <row r="6076" spans="2:7" x14ac:dyDescent="0.2">
      <c r="B6076" s="1" t="s">
        <v>198</v>
      </c>
      <c r="C6076" s="1">
        <v>45409927.700000003</v>
      </c>
    </row>
    <row r="6077" spans="2:7" x14ac:dyDescent="0.2">
      <c r="B6077" s="1" t="s">
        <v>154</v>
      </c>
      <c r="C6077" s="1">
        <f>SUM(C6074:C6076)</f>
        <v>8493691672.4799995</v>
      </c>
      <c r="E6077" s="1">
        <v>-6.6</v>
      </c>
      <c r="F6077" s="1" t="s">
        <v>170</v>
      </c>
    </row>
    <row r="6078" spans="2:7" x14ac:dyDescent="0.2">
      <c r="B6078" s="1" t="s">
        <v>155</v>
      </c>
      <c r="C6078" s="1">
        <v>8493691672.4799995</v>
      </c>
      <c r="E6078" s="1">
        <v>-9644.15</v>
      </c>
      <c r="F6078" s="1" t="s">
        <v>133</v>
      </c>
    </row>
    <row r="6079" spans="2:7" x14ac:dyDescent="0.2">
      <c r="C6079" s="1">
        <f>C6077-C6078</f>
        <v>0</v>
      </c>
      <c r="D6079" s="1" t="s">
        <v>194</v>
      </c>
      <c r="E6079" s="1">
        <f>-(11323436.03+43601660.18+169994.21)</f>
        <v>-55095090.420000002</v>
      </c>
      <c r="F6079" s="1" t="s">
        <v>196</v>
      </c>
    </row>
    <row r="6080" spans="2:7" x14ac:dyDescent="0.2">
      <c r="C6080" s="87"/>
      <c r="E6080" s="1">
        <v>0</v>
      </c>
      <c r="F6080" s="1" t="s">
        <v>192</v>
      </c>
    </row>
    <row r="6081" spans="2:7" x14ac:dyDescent="0.2">
      <c r="C6081" s="1">
        <f>+C6080*2</f>
        <v>0</v>
      </c>
      <c r="D6081" s="1">
        <v>0</v>
      </c>
      <c r="E6081" s="1">
        <f>SUM(E6075:E6080)</f>
        <v>1070034719.87</v>
      </c>
      <c r="G6081" s="1">
        <v>0</v>
      </c>
    </row>
    <row r="6082" spans="2:7" x14ac:dyDescent="0.2">
      <c r="E6082" s="1">
        <v>1070034719.87</v>
      </c>
      <c r="F6082" s="1" t="s">
        <v>161</v>
      </c>
    </row>
    <row r="6083" spans="2:7" x14ac:dyDescent="0.2">
      <c r="B6083" s="1" t="s">
        <v>200</v>
      </c>
      <c r="C6083" s="1">
        <v>7322295470.0799999</v>
      </c>
      <c r="E6083" s="87">
        <f>E6081-E6082</f>
        <v>0</v>
      </c>
      <c r="F6083" s="1" t="s">
        <v>6</v>
      </c>
    </row>
    <row r="6084" spans="2:7" x14ac:dyDescent="0.2">
      <c r="B6084" s="1" t="s">
        <v>6</v>
      </c>
      <c r="C6084" s="1">
        <f>+C6075-C6083</f>
        <v>846813.65999984741</v>
      </c>
      <c r="E6084" s="1">
        <f>C6079</f>
        <v>0</v>
      </c>
      <c r="F6084" s="1" t="s">
        <v>195</v>
      </c>
    </row>
    <row r="6085" spans="2:7" x14ac:dyDescent="0.2">
      <c r="B6085" s="1" t="s">
        <v>201</v>
      </c>
      <c r="C6085" s="1">
        <v>846813.66</v>
      </c>
      <c r="E6085" s="87">
        <f>+E6083-E6084</f>
        <v>0</v>
      </c>
      <c r="F6085" s="1" t="s">
        <v>6</v>
      </c>
    </row>
    <row r="6086" spans="2:7" x14ac:dyDescent="0.2">
      <c r="B6086" s="1" t="s">
        <v>6</v>
      </c>
      <c r="C6086" s="95">
        <f>+C6084-C6085</f>
        <v>-1.5262048691511154E-7</v>
      </c>
    </row>
    <row r="6089" spans="2:7" x14ac:dyDescent="0.2">
      <c r="B6089" s="2">
        <v>42408</v>
      </c>
      <c r="C6089" s="1" t="s">
        <v>4</v>
      </c>
      <c r="D6089" s="1" t="s">
        <v>5</v>
      </c>
      <c r="E6089" s="1" t="s">
        <v>6</v>
      </c>
      <c r="G6089" s="1">
        <v>0</v>
      </c>
    </row>
    <row r="6090" spans="2:7" x14ac:dyDescent="0.2">
      <c r="B6090" s="1" t="s">
        <v>0</v>
      </c>
      <c r="C6090" s="1">
        <v>4447073070.8199997</v>
      </c>
      <c r="D6090" s="1">
        <v>4446921464.5699997</v>
      </c>
      <c r="E6090" s="1">
        <f>C6090-D6090</f>
        <v>151606.25</v>
      </c>
      <c r="F6090" s="1">
        <v>151606.25</v>
      </c>
      <c r="G6090" s="1">
        <f>+F6090-E6090</f>
        <v>0</v>
      </c>
    </row>
    <row r="6091" spans="2:7" x14ac:dyDescent="0.2">
      <c r="B6091" s="1" t="s">
        <v>1</v>
      </c>
      <c r="C6091" s="1">
        <v>760660936.34000003</v>
      </c>
      <c r="D6091" s="1">
        <v>804262596.51999998</v>
      </c>
      <c r="E6091" s="1">
        <f>C6091-D6091</f>
        <v>-43601660.179999948</v>
      </c>
      <c r="F6091" s="1">
        <f>8587130.53+11754142.9+23260386.75</f>
        <v>43601660.18</v>
      </c>
      <c r="G6091" s="1">
        <f>+F6091+E6091</f>
        <v>0</v>
      </c>
    </row>
    <row r="6092" spans="2:7" x14ac:dyDescent="0.2">
      <c r="B6092" s="1" t="s">
        <v>2</v>
      </c>
      <c r="C6092" s="1">
        <v>3260640679.5</v>
      </c>
      <c r="D6092" s="1">
        <v>3260640679.5</v>
      </c>
      <c r="E6092" s="1">
        <f>C6092-D6092</f>
        <v>0</v>
      </c>
    </row>
    <row r="6093" spans="2:7" x14ac:dyDescent="0.2">
      <c r="B6093" s="1" t="s">
        <v>3</v>
      </c>
      <c r="C6093" s="1">
        <v>261731673.55000001</v>
      </c>
      <c r="D6093" s="1">
        <v>261731673.55000001</v>
      </c>
      <c r="E6093" s="1">
        <f>C6093-D6093</f>
        <v>0</v>
      </c>
    </row>
    <row r="6095" spans="2:7" x14ac:dyDescent="0.2">
      <c r="B6095" s="1" t="s">
        <v>152</v>
      </c>
      <c r="C6095" s="1">
        <f>C6090</f>
        <v>4447073070.8199997</v>
      </c>
    </row>
    <row r="6096" spans="2:7" x14ac:dyDescent="0.2">
      <c r="B6096" s="1" t="s">
        <v>153</v>
      </c>
      <c r="C6096" s="1">
        <v>7356671075.5799999</v>
      </c>
      <c r="E6096" s="1">
        <f>C6090</f>
        <v>4447073070.8199997</v>
      </c>
      <c r="F6096" s="1" t="s">
        <v>0</v>
      </c>
    </row>
    <row r="6097" spans="2:7" x14ac:dyDescent="0.2">
      <c r="B6097" s="1" t="s">
        <v>198</v>
      </c>
      <c r="C6097" s="1">
        <v>45741892.310000002</v>
      </c>
      <c r="G6097" s="1">
        <v>114533631.97</v>
      </c>
    </row>
    <row r="6098" spans="2:7" x14ac:dyDescent="0.2">
      <c r="B6098" s="1" t="s">
        <v>154</v>
      </c>
      <c r="C6098" s="1">
        <f>SUM(C6095:C6097)</f>
        <v>11849486038.709999</v>
      </c>
      <c r="E6098" s="1">
        <v>-6.6</v>
      </c>
      <c r="F6098" s="1" t="s">
        <v>170</v>
      </c>
    </row>
    <row r="6099" spans="2:7" x14ac:dyDescent="0.2">
      <c r="B6099" s="1" t="s">
        <v>155</v>
      </c>
      <c r="C6099" s="1">
        <v>11849486038.709999</v>
      </c>
      <c r="E6099" s="1">
        <v>-9644.15</v>
      </c>
      <c r="F6099" s="1" t="s">
        <v>133</v>
      </c>
    </row>
    <row r="6100" spans="2:7" x14ac:dyDescent="0.2">
      <c r="C6100" s="1">
        <f>C6098-C6099</f>
        <v>0</v>
      </c>
      <c r="D6100" s="1" t="s">
        <v>194</v>
      </c>
      <c r="E6100" s="1">
        <f>-(11323436.03+43601660.18+151606.25)</f>
        <v>-55076702.460000001</v>
      </c>
      <c r="F6100" s="1" t="s">
        <v>196</v>
      </c>
    </row>
    <row r="6101" spans="2:7" x14ac:dyDescent="0.2">
      <c r="C6101" s="87"/>
      <c r="E6101" s="1">
        <v>0</v>
      </c>
      <c r="F6101" s="1" t="s">
        <v>192</v>
      </c>
    </row>
    <row r="6102" spans="2:7" x14ac:dyDescent="0.2">
      <c r="C6102" s="1">
        <f>+C6101*2</f>
        <v>0</v>
      </c>
      <c r="D6102" s="1">
        <v>0</v>
      </c>
      <c r="E6102" s="1">
        <f>SUM(E6096:E6101)</f>
        <v>4391986717.6099997</v>
      </c>
      <c r="G6102" s="1">
        <v>0</v>
      </c>
    </row>
    <row r="6103" spans="2:7" x14ac:dyDescent="0.2">
      <c r="E6103" s="1">
        <v>4391986717.6099997</v>
      </c>
      <c r="F6103" s="1" t="s">
        <v>161</v>
      </c>
    </row>
    <row r="6104" spans="2:7" x14ac:dyDescent="0.2">
      <c r="B6104" s="1" t="s">
        <v>200</v>
      </c>
      <c r="C6104" s="1">
        <v>7322295470.0799999</v>
      </c>
      <c r="E6104" s="87">
        <f>E6102-E6103</f>
        <v>0</v>
      </c>
      <c r="F6104" s="1" t="s">
        <v>6</v>
      </c>
    </row>
    <row r="6105" spans="2:7" x14ac:dyDescent="0.2">
      <c r="B6105" s="1" t="s">
        <v>6</v>
      </c>
      <c r="C6105" s="1">
        <f>+C6096-C6104</f>
        <v>34375605.5</v>
      </c>
      <c r="E6105" s="1">
        <f>C6100</f>
        <v>0</v>
      </c>
      <c r="F6105" s="1" t="s">
        <v>195</v>
      </c>
    </row>
    <row r="6106" spans="2:7" x14ac:dyDescent="0.2">
      <c r="B6106" s="1" t="s">
        <v>201</v>
      </c>
      <c r="C6106" s="1">
        <v>846813.66</v>
      </c>
      <c r="E6106" s="87">
        <f>+E6104-E6105</f>
        <v>0</v>
      </c>
      <c r="F6106" s="1" t="s">
        <v>6</v>
      </c>
    </row>
    <row r="6107" spans="2:7" x14ac:dyDescent="0.2">
      <c r="B6107" s="1" t="s">
        <v>6</v>
      </c>
      <c r="C6107" s="95">
        <f>+C6105-C6106</f>
        <v>33528791.84</v>
      </c>
    </row>
    <row r="6112" spans="2:7" x14ac:dyDescent="0.2">
      <c r="B6112" s="2">
        <v>42409</v>
      </c>
      <c r="C6112" s="1" t="s">
        <v>4</v>
      </c>
      <c r="D6112" s="1" t="s">
        <v>5</v>
      </c>
      <c r="E6112" s="1" t="s">
        <v>6</v>
      </c>
      <c r="G6112" s="1">
        <v>0</v>
      </c>
    </row>
    <row r="6113" spans="2:7" x14ac:dyDescent="0.2">
      <c r="B6113" s="1" t="s">
        <v>0</v>
      </c>
      <c r="C6113" s="1">
        <v>4184185903.8499999</v>
      </c>
      <c r="D6113" s="1">
        <v>4183793420.77</v>
      </c>
      <c r="E6113" s="1">
        <f>C6113-D6113</f>
        <v>392483.07999992371</v>
      </c>
      <c r="F6113" s="1">
        <v>392483.08</v>
      </c>
      <c r="G6113" s="1">
        <f>+F6113-E6113</f>
        <v>7.6310243457555771E-8</v>
      </c>
    </row>
    <row r="6114" spans="2:7" x14ac:dyDescent="0.2">
      <c r="B6114" s="1" t="s">
        <v>1</v>
      </c>
      <c r="C6114" s="1">
        <v>752956445.45000005</v>
      </c>
      <c r="D6114" s="1">
        <v>796534430.83000004</v>
      </c>
      <c r="E6114" s="1">
        <f>C6114-D6114</f>
        <v>-43577985.379999995</v>
      </c>
      <c r="F6114" s="1">
        <f>8587130.53+11754142.9+23260386.75-23674.8</f>
        <v>43577985.380000003</v>
      </c>
      <c r="G6114" s="1">
        <f>+F6114+E6114</f>
        <v>0</v>
      </c>
    </row>
    <row r="6115" spans="2:7" x14ac:dyDescent="0.2">
      <c r="B6115" s="1" t="s">
        <v>2</v>
      </c>
      <c r="C6115" s="1">
        <v>3283297122.8400002</v>
      </c>
      <c r="D6115" s="1">
        <v>3283297122.8400002</v>
      </c>
      <c r="E6115" s="1">
        <f>C6115-D6115</f>
        <v>0</v>
      </c>
    </row>
    <row r="6116" spans="2:7" x14ac:dyDescent="0.2">
      <c r="B6116" s="1" t="s">
        <v>3</v>
      </c>
      <c r="C6116" s="1">
        <v>54366.81</v>
      </c>
      <c r="D6116" s="1">
        <v>54366.81</v>
      </c>
      <c r="E6116" s="1">
        <f>C6116-D6116</f>
        <v>0</v>
      </c>
    </row>
    <row r="6118" spans="2:7" x14ac:dyDescent="0.2">
      <c r="B6118" s="1" t="s">
        <v>152</v>
      </c>
      <c r="C6118" s="1">
        <f>C6113</f>
        <v>4184185903.8499999</v>
      </c>
    </row>
    <row r="6119" spans="2:7" x14ac:dyDescent="0.2">
      <c r="B6119" s="1" t="s">
        <v>153</v>
      </c>
      <c r="C6119" s="1">
        <v>7356720218.8100004</v>
      </c>
      <c r="E6119" s="1">
        <f>C6113</f>
        <v>4184185903.8499999</v>
      </c>
      <c r="F6119" s="1" t="s">
        <v>0</v>
      </c>
    </row>
    <row r="6120" spans="2:7" x14ac:dyDescent="0.2">
      <c r="B6120" s="1" t="s">
        <v>198</v>
      </c>
      <c r="C6120" s="1">
        <v>45741892.310000002</v>
      </c>
      <c r="G6120" s="1">
        <v>114533631.97</v>
      </c>
    </row>
    <row r="6121" spans="2:7" x14ac:dyDescent="0.2">
      <c r="B6121" s="1" t="s">
        <v>154</v>
      </c>
      <c r="C6121" s="1">
        <f>SUM(C6118:C6120)</f>
        <v>11586648014.969999</v>
      </c>
      <c r="E6121" s="1">
        <v>-6.6</v>
      </c>
      <c r="F6121" s="1" t="s">
        <v>170</v>
      </c>
    </row>
    <row r="6122" spans="2:7" x14ac:dyDescent="0.2">
      <c r="B6122" s="1" t="s">
        <v>155</v>
      </c>
      <c r="C6122" s="1">
        <v>11586648014.969999</v>
      </c>
      <c r="E6122" s="1">
        <v>-10460.65</v>
      </c>
      <c r="F6122" s="1" t="s">
        <v>133</v>
      </c>
    </row>
    <row r="6123" spans="2:7" x14ac:dyDescent="0.2">
      <c r="C6123" s="1">
        <f>C6121-C6122</f>
        <v>0</v>
      </c>
      <c r="D6123" s="1" t="s">
        <v>194</v>
      </c>
      <c r="E6123" s="1">
        <f>-(11323436.03+43577985.38+392483.08)</f>
        <v>-55293904.490000002</v>
      </c>
      <c r="F6123" s="1" t="s">
        <v>196</v>
      </c>
    </row>
    <row r="6124" spans="2:7" x14ac:dyDescent="0.2">
      <c r="C6124" s="87"/>
      <c r="E6124" s="1">
        <v>0</v>
      </c>
      <c r="F6124" s="1" t="s">
        <v>192</v>
      </c>
    </row>
    <row r="6125" spans="2:7" x14ac:dyDescent="0.2">
      <c r="C6125" s="1">
        <f>+C6124*2</f>
        <v>0</v>
      </c>
      <c r="D6125" s="1">
        <v>0</v>
      </c>
      <c r="E6125" s="1">
        <f>SUM(E6119:E6124)</f>
        <v>4128881532.1100001</v>
      </c>
      <c r="G6125" s="1">
        <v>0</v>
      </c>
    </row>
    <row r="6126" spans="2:7" x14ac:dyDescent="0.2">
      <c r="E6126" s="1">
        <v>4128881532.1100001</v>
      </c>
      <c r="F6126" s="1" t="s">
        <v>161</v>
      </c>
    </row>
    <row r="6127" spans="2:7" x14ac:dyDescent="0.2">
      <c r="B6127" s="1" t="s">
        <v>200</v>
      </c>
      <c r="C6127" s="1">
        <v>7322295470.0799999</v>
      </c>
      <c r="E6127" s="87">
        <f>E6125-E6126</f>
        <v>0</v>
      </c>
      <c r="F6127" s="1" t="s">
        <v>6</v>
      </c>
    </row>
    <row r="6128" spans="2:7" x14ac:dyDescent="0.2">
      <c r="B6128" s="1" t="s">
        <v>6</v>
      </c>
      <c r="C6128" s="1">
        <f>+C6119-C6127</f>
        <v>34424748.730000496</v>
      </c>
      <c r="E6128" s="1">
        <f>C6123</f>
        <v>0</v>
      </c>
      <c r="F6128" s="1" t="s">
        <v>195</v>
      </c>
    </row>
    <row r="6129" spans="2:7" x14ac:dyDescent="0.2">
      <c r="B6129" s="1" t="s">
        <v>201</v>
      </c>
      <c r="C6129" s="1">
        <v>846813.66</v>
      </c>
      <c r="E6129" s="87">
        <f>+E6127-E6128</f>
        <v>0</v>
      </c>
      <c r="F6129" s="1" t="s">
        <v>6</v>
      </c>
    </row>
    <row r="6130" spans="2:7" x14ac:dyDescent="0.2">
      <c r="B6130" s="1" t="s">
        <v>6</v>
      </c>
      <c r="C6130" s="95">
        <f>+C6128-C6129</f>
        <v>33577935.070000499</v>
      </c>
    </row>
    <row r="6133" spans="2:7" x14ac:dyDescent="0.2">
      <c r="B6133" s="2">
        <v>42416</v>
      </c>
      <c r="C6133" s="1" t="s">
        <v>4</v>
      </c>
      <c r="D6133" s="1" t="s">
        <v>5</v>
      </c>
      <c r="E6133" s="1" t="s">
        <v>6</v>
      </c>
      <c r="G6133" s="1">
        <v>0</v>
      </c>
    </row>
    <row r="6134" spans="2:7" x14ac:dyDescent="0.2">
      <c r="B6134" s="1" t="s">
        <v>0</v>
      </c>
      <c r="C6134" s="1">
        <v>1104973850.54</v>
      </c>
      <c r="D6134" s="1">
        <v>1104565418.629997</v>
      </c>
      <c r="E6134" s="1">
        <f>C6134-D6134</f>
        <v>408431.91000294685</v>
      </c>
      <c r="F6134" s="1">
        <v>408431.91</v>
      </c>
      <c r="G6134" s="1">
        <f>+F6134-E6134</f>
        <v>-2.9468792490661144E-6</v>
      </c>
    </row>
    <row r="6135" spans="2:7" x14ac:dyDescent="0.2">
      <c r="B6135" s="1" t="s">
        <v>1</v>
      </c>
      <c r="C6135" s="1">
        <v>742915358.73000002</v>
      </c>
      <c r="D6135" s="1">
        <v>777973118.69999921</v>
      </c>
      <c r="E6135" s="1">
        <f>C6135-D6135</f>
        <v>-35057759.969999194</v>
      </c>
      <c r="F6135" s="1">
        <v>35057759.969999999</v>
      </c>
      <c r="G6135" s="1">
        <f>+F6135+E6135</f>
        <v>8.0466270446777344E-7</v>
      </c>
    </row>
    <row r="6136" spans="2:7" x14ac:dyDescent="0.2">
      <c r="B6136" s="1" t="s">
        <v>2</v>
      </c>
      <c r="C6136" s="1">
        <v>235559033.91</v>
      </c>
      <c r="D6136" s="1">
        <v>235559033.91000071</v>
      </c>
      <c r="E6136" s="1">
        <f>C6136-D6136</f>
        <v>-7.152557373046875E-7</v>
      </c>
    </row>
    <row r="6137" spans="2:7" x14ac:dyDescent="0.2">
      <c r="B6137" s="1" t="s">
        <v>3</v>
      </c>
      <c r="C6137" s="1">
        <v>5228008.9800000004</v>
      </c>
      <c r="D6137" s="1">
        <v>5228008.9799999436</v>
      </c>
      <c r="E6137" s="1">
        <f>C6137-D6137</f>
        <v>5.6810677051544189E-8</v>
      </c>
    </row>
    <row r="6139" spans="2:7" x14ac:dyDescent="0.2">
      <c r="B6139" s="1" t="s">
        <v>152</v>
      </c>
      <c r="C6139" s="1">
        <f>C6134</f>
        <v>1104973850.54</v>
      </c>
    </row>
    <row r="6140" spans="2:7" x14ac:dyDescent="0.2">
      <c r="B6140" s="1" t="s">
        <v>153</v>
      </c>
      <c r="C6140" s="1">
        <v>7352296516.8900003</v>
      </c>
      <c r="E6140" s="1">
        <f>C6134</f>
        <v>1104973850.54</v>
      </c>
      <c r="F6140" s="1" t="s">
        <v>0</v>
      </c>
    </row>
    <row r="6141" spans="2:7" x14ac:dyDescent="0.2">
      <c r="B6141" s="1" t="s">
        <v>198</v>
      </c>
      <c r="C6141" s="1">
        <v>47638489.200000003</v>
      </c>
      <c r="G6141" s="1">
        <v>114533631.97</v>
      </c>
    </row>
    <row r="6142" spans="2:7" x14ac:dyDescent="0.2">
      <c r="B6142" s="1" t="s">
        <v>154</v>
      </c>
      <c r="C6142" s="1">
        <f>SUM(C6139:C6141)</f>
        <v>8504908856.6300001</v>
      </c>
      <c r="E6142" s="1">
        <v>-6.6</v>
      </c>
      <c r="F6142" s="1" t="s">
        <v>170</v>
      </c>
    </row>
    <row r="6143" spans="2:7" x14ac:dyDescent="0.2">
      <c r="B6143" s="1" t="s">
        <v>155</v>
      </c>
      <c r="C6143" s="1">
        <v>8504908856.6300001</v>
      </c>
      <c r="E6143" s="1">
        <v>-2172.59</v>
      </c>
      <c r="F6143" s="1" t="s">
        <v>133</v>
      </c>
    </row>
    <row r="6144" spans="2:7" x14ac:dyDescent="0.2">
      <c r="C6144" s="1">
        <f>C6142-C6143</f>
        <v>0</v>
      </c>
      <c r="D6144" s="1" t="s">
        <v>194</v>
      </c>
      <c r="E6144" s="1">
        <f>-(11323436.03+F6134+F6135)</f>
        <v>-46789627.909999996</v>
      </c>
      <c r="F6144" s="1" t="s">
        <v>196</v>
      </c>
    </row>
    <row r="6145" spans="2:7" x14ac:dyDescent="0.2">
      <c r="C6145" s="87"/>
      <c r="E6145" s="1">
        <v>0</v>
      </c>
      <c r="F6145" s="1" t="s">
        <v>192</v>
      </c>
    </row>
    <row r="6146" spans="2:7" x14ac:dyDescent="0.2">
      <c r="C6146" s="1">
        <f>+C6145*2</f>
        <v>0</v>
      </c>
      <c r="D6146" s="1">
        <v>0</v>
      </c>
      <c r="E6146" s="1">
        <f>SUM(E6140:E6145)</f>
        <v>1058182043.4400002</v>
      </c>
      <c r="G6146" s="1">
        <v>0</v>
      </c>
    </row>
    <row r="6147" spans="2:7" x14ac:dyDescent="0.2">
      <c r="E6147" s="1">
        <v>1058182043.4400001</v>
      </c>
      <c r="F6147" s="1" t="s">
        <v>161</v>
      </c>
    </row>
    <row r="6148" spans="2:7" x14ac:dyDescent="0.2">
      <c r="B6148" s="1" t="s">
        <v>200</v>
      </c>
      <c r="C6148" s="1">
        <v>7345951145.8500004</v>
      </c>
      <c r="E6148" s="87">
        <f>E6146-E6147</f>
        <v>0</v>
      </c>
      <c r="F6148" s="1" t="s">
        <v>6</v>
      </c>
    </row>
    <row r="6149" spans="2:7" x14ac:dyDescent="0.2">
      <c r="B6149" s="1" t="s">
        <v>6</v>
      </c>
      <c r="C6149" s="1">
        <f>+C6140-C6148</f>
        <v>6345371.0399999619</v>
      </c>
      <c r="E6149" s="1">
        <f>C6144</f>
        <v>0</v>
      </c>
      <c r="F6149" s="1" t="s">
        <v>195</v>
      </c>
    </row>
    <row r="6150" spans="2:7" x14ac:dyDescent="0.2">
      <c r="B6150" s="1" t="s">
        <v>201</v>
      </c>
      <c r="C6150" s="1">
        <v>6345371.04</v>
      </c>
      <c r="E6150" s="87">
        <f>+E6148-E6149</f>
        <v>0</v>
      </c>
      <c r="F6150" s="1" t="s">
        <v>6</v>
      </c>
    </row>
    <row r="6151" spans="2:7" x14ac:dyDescent="0.2">
      <c r="B6151" s="1" t="s">
        <v>6</v>
      </c>
      <c r="C6151" s="95">
        <f>+C6149-C6150</f>
        <v>-3.8184225559234619E-8</v>
      </c>
    </row>
    <row r="6154" spans="2:7" x14ac:dyDescent="0.2">
      <c r="B6154" s="2">
        <v>42424</v>
      </c>
      <c r="C6154" s="1" t="s">
        <v>4</v>
      </c>
      <c r="D6154" s="1" t="s">
        <v>5</v>
      </c>
      <c r="E6154" s="1" t="s">
        <v>6</v>
      </c>
      <c r="G6154" s="1">
        <v>0</v>
      </c>
    </row>
    <row r="6155" spans="2:7" x14ac:dyDescent="0.2">
      <c r="B6155" s="1" t="s">
        <v>0</v>
      </c>
      <c r="C6155" s="1">
        <v>1140735382</v>
      </c>
      <c r="D6155" s="1">
        <v>1140566077.74</v>
      </c>
      <c r="E6155" s="1">
        <f>C6155-D6155</f>
        <v>169304.25999999046</v>
      </c>
      <c r="F6155" s="1">
        <v>169304.27</v>
      </c>
      <c r="G6155" s="1">
        <f>+F6155-E6155</f>
        <v>1.0000009526265785E-2</v>
      </c>
    </row>
    <row r="6156" spans="2:7" x14ac:dyDescent="0.2">
      <c r="B6156" s="1" t="s">
        <v>1</v>
      </c>
      <c r="C6156" s="1">
        <v>743878734.88999999</v>
      </c>
      <c r="D6156" s="1">
        <v>778936494.87</v>
      </c>
      <c r="E6156" s="1">
        <f>C6156-D6156</f>
        <v>-35057759.980000019</v>
      </c>
      <c r="F6156" s="1">
        <v>35057759.969999999</v>
      </c>
      <c r="G6156" s="1">
        <f>+F6156+E6156</f>
        <v>-1.0000020265579224E-2</v>
      </c>
    </row>
    <row r="6157" spans="2:7" x14ac:dyDescent="0.2">
      <c r="B6157" s="1" t="s">
        <v>2</v>
      </c>
      <c r="C6157" s="1">
        <v>266104404.18000001</v>
      </c>
      <c r="D6157" s="1">
        <v>266104404.18000001</v>
      </c>
      <c r="E6157" s="1">
        <f>C6157-D6157</f>
        <v>0</v>
      </c>
    </row>
    <row r="6158" spans="2:7" x14ac:dyDescent="0.2">
      <c r="B6158" s="1" t="s">
        <v>3</v>
      </c>
      <c r="C6158" s="1">
        <v>8944424.3000000007</v>
      </c>
      <c r="D6158" s="1">
        <v>8944424.3000000007</v>
      </c>
      <c r="E6158" s="1">
        <f>C6158-D6158</f>
        <v>0</v>
      </c>
    </row>
    <row r="6160" spans="2:7" x14ac:dyDescent="0.2">
      <c r="B6160" s="1" t="s">
        <v>152</v>
      </c>
      <c r="C6160" s="1">
        <f>C6155</f>
        <v>1140735382</v>
      </c>
    </row>
    <row r="6161" spans="2:7" x14ac:dyDescent="0.2">
      <c r="B6161" s="1" t="s">
        <v>153</v>
      </c>
      <c r="C6161" s="1">
        <v>7329687937.5500002</v>
      </c>
      <c r="E6161" s="1">
        <f>C6155</f>
        <v>1140735382</v>
      </c>
      <c r="F6161" s="1" t="s">
        <v>0</v>
      </c>
    </row>
    <row r="6162" spans="2:7" x14ac:dyDescent="0.2">
      <c r="B6162" s="1" t="s">
        <v>198</v>
      </c>
      <c r="C6162" s="1">
        <v>44022449.759999998</v>
      </c>
    </row>
    <row r="6163" spans="2:7" x14ac:dyDescent="0.2">
      <c r="B6163" s="1" t="s">
        <v>154</v>
      </c>
      <c r="C6163" s="1">
        <f>SUM(C6160:C6162)</f>
        <v>8514445769.3100004</v>
      </c>
      <c r="E6163" s="1">
        <v>-6.6</v>
      </c>
      <c r="F6163" s="1" t="s">
        <v>170</v>
      </c>
    </row>
    <row r="6164" spans="2:7" x14ac:dyDescent="0.2">
      <c r="B6164" s="1" t="s">
        <v>155</v>
      </c>
      <c r="C6164" s="1">
        <v>8514445769.3100004</v>
      </c>
      <c r="E6164" s="1">
        <v>-2172.59</v>
      </c>
      <c r="F6164" s="1" t="s">
        <v>133</v>
      </c>
    </row>
    <row r="6165" spans="2:7" x14ac:dyDescent="0.2">
      <c r="C6165" s="1">
        <f>C6163-C6164</f>
        <v>0</v>
      </c>
      <c r="D6165" s="1" t="s">
        <v>194</v>
      </c>
      <c r="E6165" s="1">
        <f>-(11323436.03+F6155+F6156)</f>
        <v>-46550500.269999996</v>
      </c>
      <c r="F6165" s="1" t="s">
        <v>196</v>
      </c>
    </row>
    <row r="6166" spans="2:7" x14ac:dyDescent="0.2">
      <c r="C6166" s="87"/>
      <c r="E6166" s="1">
        <v>0</v>
      </c>
      <c r="F6166" s="1" t="s">
        <v>192</v>
      </c>
    </row>
    <row r="6167" spans="2:7" x14ac:dyDescent="0.2">
      <c r="C6167" s="1">
        <f>+C6166*2</f>
        <v>0</v>
      </c>
      <c r="D6167" s="1">
        <v>0</v>
      </c>
      <c r="E6167" s="1">
        <f>SUM(E6161:E6166)</f>
        <v>1094182702.5400002</v>
      </c>
      <c r="G6167" s="1">
        <v>0</v>
      </c>
    </row>
    <row r="6168" spans="2:7" x14ac:dyDescent="0.2">
      <c r="E6168" s="1">
        <v>1094182702.54</v>
      </c>
      <c r="F6168" s="1" t="s">
        <v>161</v>
      </c>
    </row>
    <row r="6169" spans="2:7" x14ac:dyDescent="0.2">
      <c r="B6169" s="1" t="s">
        <v>200</v>
      </c>
      <c r="C6169" s="1">
        <v>7323342566.5100002</v>
      </c>
      <c r="E6169" s="87">
        <f>E6167-E6168</f>
        <v>0</v>
      </c>
      <c r="F6169" s="1" t="s">
        <v>6</v>
      </c>
    </row>
    <row r="6170" spans="2:7" x14ac:dyDescent="0.2">
      <c r="B6170" s="1" t="s">
        <v>6</v>
      </c>
      <c r="C6170" s="1">
        <f>+C6161-C6169</f>
        <v>6345371.0399999619</v>
      </c>
      <c r="E6170" s="1">
        <f>C6165</f>
        <v>0</v>
      </c>
      <c r="F6170" s="1" t="s">
        <v>195</v>
      </c>
    </row>
    <row r="6171" spans="2:7" x14ac:dyDescent="0.2">
      <c r="B6171" s="1" t="s">
        <v>201</v>
      </c>
      <c r="C6171" s="1">
        <v>6345371.04</v>
      </c>
      <c r="E6171" s="87">
        <f>+E6169-E6170</f>
        <v>0</v>
      </c>
      <c r="F6171" s="1" t="s">
        <v>6</v>
      </c>
    </row>
    <row r="6172" spans="2:7" x14ac:dyDescent="0.2">
      <c r="B6172" s="1" t="s">
        <v>6</v>
      </c>
      <c r="C6172" s="95">
        <f>+C6170-C6171</f>
        <v>-3.8184225559234619E-8</v>
      </c>
    </row>
    <row r="6175" spans="2:7" x14ac:dyDescent="0.2">
      <c r="B6175" s="2">
        <v>42429</v>
      </c>
      <c r="C6175" s="1" t="s">
        <v>4</v>
      </c>
      <c r="D6175" s="1" t="s">
        <v>5</v>
      </c>
      <c r="E6175" s="1" t="s">
        <v>6</v>
      </c>
      <c r="G6175" s="1">
        <v>0</v>
      </c>
    </row>
    <row r="6176" spans="2:7" x14ac:dyDescent="0.2">
      <c r="B6176" s="1" t="s">
        <v>0</v>
      </c>
      <c r="C6176" s="1">
        <v>1117098313.8699999</v>
      </c>
      <c r="D6176" s="1">
        <v>1140863222.8900001</v>
      </c>
      <c r="E6176" s="1">
        <f>C6176-D6176</f>
        <v>-23764909.020000219</v>
      </c>
      <c r="F6176" s="1">
        <v>132916.24</v>
      </c>
      <c r="G6176" s="1">
        <f>+F6176-E6176</f>
        <v>23897825.260000218</v>
      </c>
    </row>
    <row r="6177" spans="2:7" x14ac:dyDescent="0.2">
      <c r="B6177" s="1" t="s">
        <v>1</v>
      </c>
      <c r="C6177" s="1">
        <v>744610783.00999999</v>
      </c>
      <c r="D6177" s="1">
        <v>779668542.98000002</v>
      </c>
      <c r="E6177" s="1">
        <f>C6177-D6177</f>
        <v>-35057759.970000029</v>
      </c>
      <c r="F6177" s="1">
        <v>35057759.969999999</v>
      </c>
      <c r="G6177" s="1">
        <f>+F6177+E6177</f>
        <v>0</v>
      </c>
    </row>
    <row r="6178" spans="2:7" x14ac:dyDescent="0.2">
      <c r="B6178" s="1" t="s">
        <v>2</v>
      </c>
      <c r="C6178" s="1">
        <v>195903217.40000001</v>
      </c>
      <c r="D6178" s="1">
        <v>219801042.66</v>
      </c>
      <c r="E6178" s="1">
        <f>C6178-D6178</f>
        <v>-23897825.25999999</v>
      </c>
    </row>
    <row r="6179" spans="2:7" x14ac:dyDescent="0.2">
      <c r="B6179" s="1" t="s">
        <v>3</v>
      </c>
      <c r="C6179" s="1">
        <v>12032184.949999999</v>
      </c>
      <c r="D6179" s="1">
        <v>12032184.949999999</v>
      </c>
      <c r="E6179" s="1">
        <f>C6179-D6179</f>
        <v>0</v>
      </c>
    </row>
    <row r="6181" spans="2:7" x14ac:dyDescent="0.2">
      <c r="B6181" s="1" t="s">
        <v>152</v>
      </c>
      <c r="C6181" s="1">
        <f>C6176</f>
        <v>1117098313.8699999</v>
      </c>
    </row>
    <row r="6182" spans="2:7" x14ac:dyDescent="0.2">
      <c r="B6182" s="1" t="s">
        <v>153</v>
      </c>
      <c r="C6182" s="1">
        <v>7367430807.0200005</v>
      </c>
      <c r="E6182" s="1">
        <f>C6176</f>
        <v>1117098313.8699999</v>
      </c>
      <c r="F6182" s="1" t="s">
        <v>0</v>
      </c>
    </row>
    <row r="6183" spans="2:7" x14ac:dyDescent="0.2">
      <c r="B6183" s="1" t="s">
        <v>198</v>
      </c>
      <c r="C6183" s="1">
        <v>44534575.560000002</v>
      </c>
    </row>
    <row r="6184" spans="2:7" x14ac:dyDescent="0.2">
      <c r="B6184" s="1" t="s">
        <v>154</v>
      </c>
      <c r="C6184" s="1">
        <f>SUM(C6181:C6183)</f>
        <v>8529063696.4500008</v>
      </c>
      <c r="E6184" s="1">
        <v>-6.6</v>
      </c>
      <c r="F6184" s="1" t="s">
        <v>170</v>
      </c>
    </row>
    <row r="6185" spans="2:7" x14ac:dyDescent="0.2">
      <c r="B6185" s="1" t="s">
        <v>155</v>
      </c>
      <c r="C6185" s="1">
        <v>8529063696.4499998</v>
      </c>
      <c r="E6185" s="1">
        <v>-6104347.3300000001</v>
      </c>
      <c r="F6185" s="1" t="s">
        <v>133</v>
      </c>
    </row>
    <row r="6186" spans="2:7" x14ac:dyDescent="0.2">
      <c r="C6186" s="1">
        <f>C6184-C6185</f>
        <v>0</v>
      </c>
      <c r="D6186" s="1" t="s">
        <v>194</v>
      </c>
      <c r="E6186" s="1">
        <f>-(11323436.03+F6176+F6177)</f>
        <v>-46514112.239999995</v>
      </c>
      <c r="F6186" s="1" t="s">
        <v>196</v>
      </c>
    </row>
    <row r="6187" spans="2:7" x14ac:dyDescent="0.2">
      <c r="C6187" s="87"/>
      <c r="E6187" s="1">
        <v>0</v>
      </c>
      <c r="F6187" s="1" t="s">
        <v>192</v>
      </c>
    </row>
    <row r="6188" spans="2:7" x14ac:dyDescent="0.2">
      <c r="C6188" s="1">
        <f>+C6187*2</f>
        <v>0</v>
      </c>
      <c r="D6188" s="1">
        <v>0</v>
      </c>
      <c r="E6188" s="1">
        <f>SUM(E6182:E6187)</f>
        <v>1064479847.7</v>
      </c>
      <c r="G6188" s="1">
        <v>0</v>
      </c>
    </row>
    <row r="6189" spans="2:7" x14ac:dyDescent="0.2">
      <c r="E6189" s="1">
        <v>1064479847.7</v>
      </c>
      <c r="F6189" s="1" t="s">
        <v>161</v>
      </c>
    </row>
    <row r="6190" spans="2:7" x14ac:dyDescent="0.2">
      <c r="B6190" s="1" t="s">
        <v>200</v>
      </c>
      <c r="C6190" s="1">
        <v>7361085435.9799995</v>
      </c>
      <c r="E6190" s="87">
        <f>E6188-E6189</f>
        <v>0</v>
      </c>
      <c r="F6190" s="1" t="s">
        <v>6</v>
      </c>
    </row>
    <row r="6191" spans="2:7" x14ac:dyDescent="0.2">
      <c r="B6191" s="1" t="s">
        <v>6</v>
      </c>
      <c r="C6191" s="1">
        <f>+C6182-C6190</f>
        <v>6345371.0400009155</v>
      </c>
      <c r="E6191" s="1">
        <f>C6186</f>
        <v>0</v>
      </c>
      <c r="F6191" s="1" t="s">
        <v>195</v>
      </c>
    </row>
    <row r="6192" spans="2:7" x14ac:dyDescent="0.2">
      <c r="B6192" s="1" t="s">
        <v>201</v>
      </c>
      <c r="C6192" s="1">
        <v>6345371.04</v>
      </c>
      <c r="E6192" s="87">
        <f>+E6190-E6191</f>
        <v>0</v>
      </c>
      <c r="F6192" s="1" t="s">
        <v>6</v>
      </c>
    </row>
    <row r="6193" spans="2:7" x14ac:dyDescent="0.2">
      <c r="B6193" s="1" t="s">
        <v>6</v>
      </c>
      <c r="C6193" s="95">
        <f>+C6191-C6192</f>
        <v>9.1549009084701538E-7</v>
      </c>
    </row>
    <row r="6196" spans="2:7" x14ac:dyDescent="0.2">
      <c r="B6196" s="2">
        <v>42438</v>
      </c>
      <c r="C6196" s="1" t="s">
        <v>4</v>
      </c>
      <c r="D6196" s="1" t="s">
        <v>5</v>
      </c>
      <c r="E6196" s="1" t="s">
        <v>6</v>
      </c>
      <c r="G6196" s="1">
        <v>0</v>
      </c>
    </row>
    <row r="6197" spans="2:7" x14ac:dyDescent="0.2">
      <c r="B6197" s="1" t="s">
        <v>0</v>
      </c>
      <c r="C6197" s="1">
        <v>4290524839.77</v>
      </c>
      <c r="D6197" s="1">
        <v>4290286726.0799999</v>
      </c>
      <c r="E6197" s="1">
        <f>C6197-D6197</f>
        <v>238113.69000005722</v>
      </c>
      <c r="F6197" s="1">
        <v>132916.24</v>
      </c>
      <c r="G6197" s="1">
        <f>+F6197-E6197</f>
        <v>-105197.45000005723</v>
      </c>
    </row>
    <row r="6198" spans="2:7" x14ac:dyDescent="0.2">
      <c r="B6198" s="1" t="s">
        <v>1</v>
      </c>
      <c r="C6198" s="1">
        <v>761258674</v>
      </c>
      <c r="D6198" s="1">
        <v>793126678.78999996</v>
      </c>
      <c r="E6198" s="1">
        <f>C6198-D6198</f>
        <v>-31868004.789999962</v>
      </c>
      <c r="F6198" s="1">
        <v>31868004.789999999</v>
      </c>
      <c r="G6198" s="1">
        <f>+F6198+E6198</f>
        <v>3.7252902984619141E-8</v>
      </c>
    </row>
    <row r="6199" spans="2:7" x14ac:dyDescent="0.2">
      <c r="B6199" s="1" t="s">
        <v>2</v>
      </c>
      <c r="C6199" s="1">
        <v>3400425902.0700002</v>
      </c>
      <c r="D6199" s="1">
        <v>3400425902.0700002</v>
      </c>
      <c r="E6199" s="1">
        <f>C6199-D6199</f>
        <v>0</v>
      </c>
    </row>
    <row r="6200" spans="2:7" x14ac:dyDescent="0.2">
      <c r="B6200" s="1" t="s">
        <v>3</v>
      </c>
      <c r="C6200" s="1">
        <v>2086073.9</v>
      </c>
      <c r="D6200" s="1">
        <v>2086073.9</v>
      </c>
      <c r="E6200" s="1">
        <f>C6200-D6200</f>
        <v>0</v>
      </c>
    </row>
    <row r="6202" spans="2:7" x14ac:dyDescent="0.2">
      <c r="B6202" s="1" t="s">
        <v>152</v>
      </c>
      <c r="C6202" s="1">
        <f>C6197</f>
        <v>4290524839.77</v>
      </c>
    </row>
    <row r="6203" spans="2:7" x14ac:dyDescent="0.2">
      <c r="B6203" s="1" t="s">
        <v>153</v>
      </c>
      <c r="C6203" s="1">
        <v>7373389585.9300003</v>
      </c>
      <c r="E6203" s="1">
        <f>C6197</f>
        <v>4290524839.77</v>
      </c>
      <c r="F6203" s="1" t="s">
        <v>0</v>
      </c>
    </row>
    <row r="6204" spans="2:7" x14ac:dyDescent="0.2">
      <c r="B6204" s="1" t="s">
        <v>198</v>
      </c>
      <c r="C6204" s="1">
        <v>44329150.560000002</v>
      </c>
    </row>
    <row r="6205" spans="2:7" x14ac:dyDescent="0.2">
      <c r="B6205" s="1" t="s">
        <v>154</v>
      </c>
      <c r="C6205" s="1">
        <f>SUM(C6202:C6204)</f>
        <v>11708243576.26</v>
      </c>
      <c r="E6205" s="1">
        <v>-6.6</v>
      </c>
      <c r="F6205" s="1" t="s">
        <v>170</v>
      </c>
    </row>
    <row r="6206" spans="2:7" x14ac:dyDescent="0.2">
      <c r="B6206" s="1" t="s">
        <v>155</v>
      </c>
      <c r="C6206" s="1">
        <v>11708243576.26</v>
      </c>
      <c r="E6206" s="1">
        <v>-4347.33</v>
      </c>
      <c r="F6206" s="1" t="s">
        <v>133</v>
      </c>
    </row>
    <row r="6207" spans="2:7" x14ac:dyDescent="0.2">
      <c r="C6207" s="1">
        <f>C6205-C6206</f>
        <v>0</v>
      </c>
      <c r="D6207" s="1" t="s">
        <v>194</v>
      </c>
      <c r="E6207" s="1">
        <f>-(11323436.03+F6197+F6198)</f>
        <v>-43324357.060000002</v>
      </c>
      <c r="F6207" s="1" t="s">
        <v>196</v>
      </c>
    </row>
    <row r="6208" spans="2:7" x14ac:dyDescent="0.2">
      <c r="C6208" s="87"/>
      <c r="E6208" s="1">
        <v>0</v>
      </c>
      <c r="F6208" s="1" t="s">
        <v>192</v>
      </c>
    </row>
    <row r="6209" spans="1:11" x14ac:dyDescent="0.2">
      <c r="C6209" s="1">
        <f>+C6208*2</f>
        <v>0</v>
      </c>
      <c r="D6209" s="1">
        <v>0</v>
      </c>
      <c r="E6209" s="1">
        <f>SUM(E6203:E6208)</f>
        <v>4247196128.7800002</v>
      </c>
      <c r="G6209" s="1">
        <v>0</v>
      </c>
    </row>
    <row r="6210" spans="1:11" x14ac:dyDescent="0.2">
      <c r="E6210" s="1">
        <v>4247196128.7800002</v>
      </c>
      <c r="F6210" s="1" t="s">
        <v>161</v>
      </c>
    </row>
    <row r="6211" spans="1:11" x14ac:dyDescent="0.2">
      <c r="B6211" s="1" t="s">
        <v>200</v>
      </c>
      <c r="C6211" s="1">
        <v>7361085435.9799995</v>
      </c>
      <c r="E6211" s="87">
        <f>E6209-E6210</f>
        <v>0</v>
      </c>
      <c r="F6211" s="1" t="s">
        <v>6</v>
      </c>
    </row>
    <row r="6212" spans="1:11" x14ac:dyDescent="0.2">
      <c r="B6212" s="1" t="s">
        <v>6</v>
      </c>
      <c r="C6212" s="1">
        <f>+C6203-C6211</f>
        <v>12304149.950000763</v>
      </c>
      <c r="E6212" s="1">
        <f>C6207</f>
        <v>0</v>
      </c>
      <c r="F6212" s="1" t="s">
        <v>195</v>
      </c>
    </row>
    <row r="6213" spans="1:11" x14ac:dyDescent="0.2">
      <c r="B6213" s="1" t="s">
        <v>201</v>
      </c>
      <c r="C6213" s="1">
        <v>6345371.04</v>
      </c>
      <c r="E6213" s="87">
        <f>+E6211-E6212</f>
        <v>0</v>
      </c>
      <c r="F6213" s="1" t="s">
        <v>6</v>
      </c>
    </row>
    <row r="6214" spans="1:11" x14ac:dyDescent="0.2">
      <c r="B6214" s="1" t="s">
        <v>6</v>
      </c>
      <c r="C6214" s="95">
        <f>+C6212-C6213</f>
        <v>5958778.9100007629</v>
      </c>
    </row>
    <row r="6218" spans="1:11" s="100" customFormat="1" x14ac:dyDescent="0.2">
      <c r="A6218" s="98"/>
      <c r="B6218" s="99" t="s">
        <v>204</v>
      </c>
      <c r="C6218" s="98">
        <v>1643775855.05</v>
      </c>
      <c r="D6218" s="98">
        <v>1643642938.8099999</v>
      </c>
      <c r="E6218" s="98">
        <f>C6218-D6218</f>
        <v>132916.24000000954</v>
      </c>
      <c r="F6218" s="98">
        <v>132916.24</v>
      </c>
      <c r="G6218" s="98">
        <f>+F6218-E6218</f>
        <v>-9.5460563898086548E-9</v>
      </c>
      <c r="H6218" s="106"/>
      <c r="I6218" s="98"/>
      <c r="J6218" s="98"/>
      <c r="K6218" s="98"/>
    </row>
    <row r="6219" spans="1:11" s="100" customFormat="1" x14ac:dyDescent="0.2">
      <c r="A6219" s="98"/>
      <c r="B6219" s="99" t="s">
        <v>202</v>
      </c>
      <c r="C6219" s="98">
        <v>6380816805.5500002</v>
      </c>
      <c r="D6219" s="98">
        <v>6386678691.8599968</v>
      </c>
      <c r="E6219" s="98">
        <f>C6219-D6219</f>
        <v>-5861886.3099966049</v>
      </c>
      <c r="F6219" s="98">
        <v>132916.24</v>
      </c>
      <c r="G6219" s="98">
        <f>+F6219-E6219</f>
        <v>5994802.5499966051</v>
      </c>
      <c r="H6219" s="106"/>
      <c r="I6219" s="98"/>
      <c r="J6219" s="98"/>
      <c r="K6219" s="98"/>
    </row>
    <row r="6220" spans="1:11" s="100" customFormat="1" x14ac:dyDescent="0.2">
      <c r="A6220" s="98"/>
      <c r="B6220" s="99" t="s">
        <v>203</v>
      </c>
      <c r="C6220" s="98">
        <v>4911312857.46</v>
      </c>
      <c r="D6220" s="98">
        <v>4911074743.7700005</v>
      </c>
      <c r="E6220" s="98">
        <f>C6220-D6220</f>
        <v>238113.68999958038</v>
      </c>
      <c r="F6220" s="98">
        <v>132916.24</v>
      </c>
      <c r="G6220" s="98">
        <f>+F6220-E6220</f>
        <v>-105197.44999958039</v>
      </c>
      <c r="H6220" s="106"/>
      <c r="I6220" s="98"/>
      <c r="J6220" s="98"/>
      <c r="K6220" s="98"/>
    </row>
    <row r="6222" spans="1:11" x14ac:dyDescent="0.2">
      <c r="B6222" s="2">
        <v>42447</v>
      </c>
      <c r="C6222" s="1" t="s">
        <v>4</v>
      </c>
      <c r="D6222" s="1" t="s">
        <v>5</v>
      </c>
      <c r="E6222" s="1" t="s">
        <v>6</v>
      </c>
      <c r="G6222" s="1">
        <v>19060852.239999998</v>
      </c>
    </row>
    <row r="6223" spans="1:11" x14ac:dyDescent="0.2">
      <c r="B6223" s="1" t="s">
        <v>0</v>
      </c>
      <c r="C6223" s="1">
        <v>1172363157.53</v>
      </c>
      <c r="D6223" s="1">
        <v>1172092700.22</v>
      </c>
      <c r="E6223" s="1">
        <f>C6223-D6223</f>
        <v>270457.30999994278</v>
      </c>
      <c r="F6223" s="1">
        <v>165259.85999999999</v>
      </c>
      <c r="G6223" s="1">
        <f>+F6223-E6223</f>
        <v>-105197.44999994279</v>
      </c>
    </row>
    <row r="6224" spans="1:11" x14ac:dyDescent="0.2">
      <c r="B6224" s="1" t="s">
        <v>1</v>
      </c>
      <c r="C6224" s="1">
        <v>757536859.67999995</v>
      </c>
      <c r="D6224" s="1">
        <v>767383607.42999995</v>
      </c>
      <c r="E6224" s="1">
        <f>C6224-D6224</f>
        <v>-9846747.75</v>
      </c>
      <c r="F6224" s="1">
        <v>9846747.75</v>
      </c>
      <c r="G6224" s="1">
        <f>+F6224+E6224</f>
        <v>0</v>
      </c>
    </row>
    <row r="6225" spans="2:8" x14ac:dyDescent="0.2">
      <c r="B6225" s="1" t="s">
        <v>2</v>
      </c>
      <c r="C6225" s="1">
        <v>320381812.57999998</v>
      </c>
      <c r="D6225" s="1">
        <v>320381812.58000147</v>
      </c>
      <c r="E6225" s="101">
        <f>C6225-D6225</f>
        <v>-1.4901161193847656E-6</v>
      </c>
    </row>
    <row r="6226" spans="2:8" x14ac:dyDescent="0.2">
      <c r="B6226" s="1" t="s">
        <v>3</v>
      </c>
      <c r="C6226" s="1">
        <v>7569994.8799999999</v>
      </c>
      <c r="D6226" s="1">
        <v>7569994.8799999999</v>
      </c>
      <c r="E6226" s="1">
        <f>C6226-D6226</f>
        <v>0</v>
      </c>
      <c r="G6226" s="109">
        <v>738056.14</v>
      </c>
      <c r="H6226" s="110">
        <v>11</v>
      </c>
    </row>
    <row r="6227" spans="2:8" x14ac:dyDescent="0.2">
      <c r="G6227" s="109">
        <v>250908.73</v>
      </c>
      <c r="H6227" s="110">
        <v>14</v>
      </c>
    </row>
    <row r="6228" spans="2:8" x14ac:dyDescent="0.2">
      <c r="B6228" s="1" t="s">
        <v>152</v>
      </c>
      <c r="C6228" s="1">
        <f>C6223</f>
        <v>1172363157.53</v>
      </c>
      <c r="G6228" s="1">
        <v>366799.82</v>
      </c>
      <c r="H6228" s="102">
        <v>15</v>
      </c>
    </row>
    <row r="6229" spans="2:8" x14ac:dyDescent="0.2">
      <c r="B6229" s="1" t="s">
        <v>153</v>
      </c>
      <c r="C6229" s="1">
        <v>7375500554.5</v>
      </c>
      <c r="E6229" s="1">
        <f>C6223</f>
        <v>1172363157.53</v>
      </c>
      <c r="F6229" s="1" t="s">
        <v>0</v>
      </c>
      <c r="G6229" s="1">
        <v>0</v>
      </c>
      <c r="H6229" s="102">
        <v>16</v>
      </c>
    </row>
    <row r="6230" spans="2:8" x14ac:dyDescent="0.2">
      <c r="B6230" s="1" t="s">
        <v>198</v>
      </c>
      <c r="C6230" s="1">
        <v>46528864.859999999</v>
      </c>
      <c r="G6230" s="1">
        <v>19060852.239999998</v>
      </c>
      <c r="H6230" s="102">
        <v>18</v>
      </c>
    </row>
    <row r="6231" spans="2:8" x14ac:dyDescent="0.2">
      <c r="B6231" s="1" t="s">
        <v>154</v>
      </c>
      <c r="C6231" s="1">
        <f>SUM(C6228:C6230)</f>
        <v>8594392576.8899994</v>
      </c>
      <c r="E6231" s="1">
        <v>-6.6</v>
      </c>
      <c r="F6231" s="1" t="s">
        <v>170</v>
      </c>
      <c r="G6231" s="107">
        <v>3189755.18</v>
      </c>
      <c r="H6231" s="108">
        <v>9</v>
      </c>
    </row>
    <row r="6232" spans="2:8" x14ac:dyDescent="0.2">
      <c r="B6232" s="1" t="s">
        <v>155</v>
      </c>
      <c r="C6232" s="1">
        <v>8594392560.6700001</v>
      </c>
      <c r="E6232" s="1">
        <v>-564.88</v>
      </c>
      <c r="F6232" s="1" t="s">
        <v>133</v>
      </c>
      <c r="G6232" s="107">
        <v>1604640.11</v>
      </c>
      <c r="H6232" s="108">
        <v>10</v>
      </c>
    </row>
    <row r="6233" spans="2:8" x14ac:dyDescent="0.2">
      <c r="C6233" s="1">
        <f>C6231-C6232</f>
        <v>16.219999313354492</v>
      </c>
      <c r="D6233" s="1" t="s">
        <v>194</v>
      </c>
      <c r="E6233" s="1">
        <f>-(11323436.03+F6223+F6224)</f>
        <v>-21335443.640000001</v>
      </c>
      <c r="F6233" s="1" t="s">
        <v>196</v>
      </c>
      <c r="G6233" s="1">
        <f>SUM(G6226:G6232)</f>
        <v>25211012.219999999</v>
      </c>
    </row>
    <row r="6234" spans="2:8" x14ac:dyDescent="0.2">
      <c r="C6234" s="87"/>
      <c r="E6234" s="1">
        <v>0</v>
      </c>
      <c r="F6234" s="1" t="s">
        <v>192</v>
      </c>
    </row>
    <row r="6235" spans="2:8" x14ac:dyDescent="0.2">
      <c r="C6235" s="1">
        <f>+C6234*2</f>
        <v>0</v>
      </c>
      <c r="D6235" s="1">
        <v>0</v>
      </c>
      <c r="E6235" s="1">
        <f>SUM(E6229:E6234)</f>
        <v>1151027142.4099998</v>
      </c>
      <c r="G6235" s="1">
        <v>4794395.29</v>
      </c>
    </row>
    <row r="6236" spans="2:8" x14ac:dyDescent="0.2">
      <c r="E6236" s="1">
        <v>1151027126.1900001</v>
      </c>
      <c r="F6236" s="1" t="s">
        <v>161</v>
      </c>
    </row>
    <row r="6237" spans="2:8" x14ac:dyDescent="0.2">
      <c r="B6237" s="1" t="s">
        <v>200</v>
      </c>
      <c r="C6237" s="1">
        <f>7385009566.09+23659291.95-23784456</f>
        <v>7384884402.04</v>
      </c>
      <c r="E6237" s="87">
        <f>E6235-E6236</f>
        <v>16.21999979019165</v>
      </c>
      <c r="F6237" s="1" t="s">
        <v>6</v>
      </c>
    </row>
    <row r="6238" spans="2:8" x14ac:dyDescent="0.2">
      <c r="B6238" s="1" t="s">
        <v>6</v>
      </c>
      <c r="C6238" s="1">
        <f>+C6229-C6237</f>
        <v>-9383847.5399999619</v>
      </c>
      <c r="E6238" s="1">
        <v>16.22</v>
      </c>
      <c r="F6238" s="1" t="s">
        <v>195</v>
      </c>
    </row>
    <row r="6239" spans="2:8" x14ac:dyDescent="0.2">
      <c r="B6239" s="1" t="s">
        <v>201</v>
      </c>
      <c r="C6239" s="1">
        <f>10616152.46-6345371.04</f>
        <v>4270781.4200000009</v>
      </c>
      <c r="E6239" s="87">
        <f>+E6237-E6238</f>
        <v>-2.0980834847250662E-7</v>
      </c>
      <c r="F6239" s="1" t="s">
        <v>6</v>
      </c>
    </row>
    <row r="6240" spans="2:8" x14ac:dyDescent="0.2">
      <c r="B6240" s="1" t="s">
        <v>6</v>
      </c>
      <c r="C6240" s="95">
        <f>+C6238-C6239</f>
        <v>-13654628.959999964</v>
      </c>
      <c r="D6240" s="1">
        <f>7385009566.09</f>
        <v>7385009566.0900002</v>
      </c>
    </row>
    <row r="6241" spans="1:11" x14ac:dyDescent="0.2">
      <c r="D6241" s="1">
        <v>7395625718.5500002</v>
      </c>
    </row>
    <row r="6242" spans="1:11" x14ac:dyDescent="0.2">
      <c r="D6242" s="1">
        <f>+D6241-D6240</f>
        <v>10616152.460000038</v>
      </c>
    </row>
    <row r="6243" spans="1:11" s="100" customFormat="1" x14ac:dyDescent="0.2">
      <c r="A6243" s="98"/>
      <c r="B6243" s="98" t="s">
        <v>207</v>
      </c>
      <c r="C6243" s="98">
        <v>3424319256.3899999</v>
      </c>
      <c r="D6243" s="98">
        <v>3411497290.6900005</v>
      </c>
      <c r="E6243" s="98">
        <f>C6243-D6243</f>
        <v>12821965.699999332</v>
      </c>
      <c r="F6243" s="98"/>
      <c r="G6243" s="98"/>
      <c r="H6243" s="106"/>
      <c r="I6243" s="98"/>
      <c r="J6243" s="98"/>
      <c r="K6243" s="98"/>
    </row>
    <row r="6244" spans="1:11" s="100" customFormat="1" x14ac:dyDescent="0.2">
      <c r="A6244" s="98"/>
      <c r="B6244" s="98" t="s">
        <v>206</v>
      </c>
      <c r="C6244" s="98">
        <v>3436822813.2399998</v>
      </c>
      <c r="D6244" s="98">
        <v>3424000847.54</v>
      </c>
      <c r="E6244" s="98">
        <f>C6244-D6244</f>
        <v>12821965.699999809</v>
      </c>
      <c r="F6244" s="98"/>
      <c r="G6244" s="98"/>
      <c r="H6244" s="106"/>
      <c r="I6244" s="98"/>
      <c r="J6244" s="98"/>
      <c r="K6244" s="98"/>
    </row>
    <row r="6245" spans="1:11" s="100" customFormat="1" x14ac:dyDescent="0.2">
      <c r="A6245" s="98"/>
      <c r="B6245" s="98" t="s">
        <v>205</v>
      </c>
      <c r="C6245" s="98">
        <v>303455068.38999999</v>
      </c>
      <c r="D6245" s="98">
        <v>290633102.69</v>
      </c>
      <c r="E6245" s="98">
        <f>C6245-D6245</f>
        <v>12821965.699999988</v>
      </c>
      <c r="F6245" s="98"/>
      <c r="G6245" s="98"/>
      <c r="H6245" s="106"/>
      <c r="I6245" s="98"/>
      <c r="J6245" s="98"/>
      <c r="K6245" s="98"/>
    </row>
    <row r="6246" spans="1:11" s="113" customFormat="1" x14ac:dyDescent="0.2">
      <c r="A6246" s="111"/>
      <c r="B6246" s="111"/>
      <c r="C6246" s="111"/>
      <c r="D6246" s="111"/>
      <c r="E6246" s="111"/>
      <c r="F6246" s="111"/>
      <c r="G6246" s="111"/>
      <c r="H6246" s="112"/>
      <c r="I6246" s="111"/>
      <c r="J6246" s="111"/>
      <c r="K6246" s="111"/>
    </row>
    <row r="6248" spans="1:11" x14ac:dyDescent="0.2">
      <c r="B6248" s="2">
        <v>42460</v>
      </c>
      <c r="C6248" s="1" t="s">
        <v>4</v>
      </c>
      <c r="D6248" s="1" t="s">
        <v>5</v>
      </c>
      <c r="E6248" s="1" t="s">
        <v>6</v>
      </c>
      <c r="G6248" s="1">
        <v>19060852.239999998</v>
      </c>
    </row>
    <row r="6249" spans="1:11" x14ac:dyDescent="0.2">
      <c r="B6249" s="1" t="s">
        <v>0</v>
      </c>
      <c r="C6249" s="1">
        <v>1229493827.3399999</v>
      </c>
      <c r="D6249" s="1">
        <v>1229347416.6600001</v>
      </c>
      <c r="E6249" s="1">
        <f>C6249-D6249</f>
        <v>146410.67999982834</v>
      </c>
      <c r="F6249" s="1">
        <v>165259.85999999999</v>
      </c>
      <c r="G6249" s="1">
        <f>+F6249-E6249</f>
        <v>18849.180000171647</v>
      </c>
    </row>
    <row r="6250" spans="1:11" x14ac:dyDescent="0.2">
      <c r="B6250" s="1" t="s">
        <v>1</v>
      </c>
      <c r="C6250" s="1">
        <v>758252689.51999998</v>
      </c>
      <c r="D6250" s="1">
        <v>766042632.75999999</v>
      </c>
      <c r="E6250" s="1">
        <f>C6250-D6250</f>
        <v>-7789943.2400000095</v>
      </c>
      <c r="F6250" s="1">
        <v>7771094.0599999996</v>
      </c>
      <c r="G6250" s="1">
        <f>+F6250+E6250</f>
        <v>-18849.180000009947</v>
      </c>
    </row>
    <row r="6251" spans="1:11" x14ac:dyDescent="0.2">
      <c r="B6251" s="1" t="s">
        <v>2</v>
      </c>
      <c r="C6251" s="1">
        <v>250159793.46000001</v>
      </c>
      <c r="D6251" s="1">
        <v>250159793.46000001</v>
      </c>
      <c r="E6251" s="101">
        <f>C6251-D6251</f>
        <v>0</v>
      </c>
      <c r="G6251" s="1">
        <v>18849.18</v>
      </c>
    </row>
    <row r="6252" spans="1:11" x14ac:dyDescent="0.2">
      <c r="B6252" s="1" t="s">
        <v>3</v>
      </c>
      <c r="C6252" s="1">
        <v>14899565.01</v>
      </c>
      <c r="D6252" s="1">
        <v>14899565.01</v>
      </c>
      <c r="E6252" s="1">
        <f>C6252-D6252</f>
        <v>0</v>
      </c>
      <c r="G6252" s="111"/>
      <c r="H6252" s="112"/>
    </row>
    <row r="6253" spans="1:11" x14ac:dyDescent="0.2">
      <c r="G6253" s="111"/>
      <c r="H6253" s="112"/>
    </row>
    <row r="6254" spans="1:11" x14ac:dyDescent="0.2">
      <c r="B6254" s="1" t="s">
        <v>152</v>
      </c>
      <c r="C6254" s="1">
        <f>C6249</f>
        <v>1229493827.3399999</v>
      </c>
      <c r="G6254" s="8"/>
      <c r="H6254" s="114"/>
    </row>
    <row r="6255" spans="1:11" x14ac:dyDescent="0.2">
      <c r="B6255" s="1" t="s">
        <v>153</v>
      </c>
      <c r="C6255" s="1">
        <v>7396636697.0200005</v>
      </c>
      <c r="E6255" s="1">
        <f>C6249</f>
        <v>1229493827.3399999</v>
      </c>
      <c r="F6255" s="1" t="s">
        <v>0</v>
      </c>
      <c r="G6255" s="8"/>
      <c r="H6255" s="114"/>
    </row>
    <row r="6256" spans="1:11" x14ac:dyDescent="0.2">
      <c r="B6256" s="1" t="s">
        <v>198</v>
      </c>
      <c r="C6256" s="1">
        <v>44769227.159999996</v>
      </c>
      <c r="G6256" s="8"/>
      <c r="H6256" s="114"/>
    </row>
    <row r="6257" spans="2:8" x14ac:dyDescent="0.2">
      <c r="B6257" s="1" t="s">
        <v>154</v>
      </c>
      <c r="C6257" s="1">
        <f>SUM(C6254:C6256)</f>
        <v>8670899751.5200005</v>
      </c>
      <c r="E6257" s="1">
        <v>-6.6</v>
      </c>
      <c r="F6257" s="1" t="s">
        <v>170</v>
      </c>
      <c r="G6257" s="111"/>
      <c r="H6257" s="112"/>
    </row>
    <row r="6258" spans="2:8" x14ac:dyDescent="0.2">
      <c r="B6258" s="1" t="s">
        <v>155</v>
      </c>
      <c r="C6258" s="1">
        <v>8670899751.5200005</v>
      </c>
      <c r="E6258" s="1">
        <v>-565.05999999999995</v>
      </c>
      <c r="F6258" s="1" t="s">
        <v>133</v>
      </c>
      <c r="G6258" s="111"/>
      <c r="H6258" s="112"/>
    </row>
    <row r="6259" spans="2:8" x14ac:dyDescent="0.2">
      <c r="C6259" s="1">
        <f>C6257-C6258</f>
        <v>0</v>
      </c>
      <c r="D6259" s="1" t="s">
        <v>194</v>
      </c>
      <c r="E6259" s="1">
        <f>-(11323436.03+F6249+F6250)</f>
        <v>-19259789.949999999</v>
      </c>
      <c r="F6259" s="1" t="s">
        <v>196</v>
      </c>
      <c r="G6259" s="8"/>
      <c r="H6259" s="114"/>
    </row>
    <row r="6260" spans="2:8" x14ac:dyDescent="0.2">
      <c r="C6260" s="87"/>
      <c r="E6260" s="1">
        <v>0</v>
      </c>
      <c r="F6260" s="1" t="s">
        <v>192</v>
      </c>
      <c r="G6260" s="8"/>
      <c r="H6260" s="114"/>
    </row>
    <row r="6261" spans="2:8" x14ac:dyDescent="0.2">
      <c r="C6261" s="1">
        <f>+C6260*2</f>
        <v>0</v>
      </c>
      <c r="D6261" s="1">
        <v>0</v>
      </c>
      <c r="E6261" s="1">
        <f>SUM(E6255:E6260)</f>
        <v>1210233465.73</v>
      </c>
      <c r="G6261" s="8"/>
      <c r="H6261" s="114"/>
    </row>
    <row r="6262" spans="2:8" x14ac:dyDescent="0.2">
      <c r="E6262" s="1">
        <v>1210233465.73</v>
      </c>
      <c r="F6262" s="1" t="s">
        <v>161</v>
      </c>
    </row>
    <row r="6263" spans="2:8" x14ac:dyDescent="0.2">
      <c r="B6263" s="1" t="s">
        <v>200</v>
      </c>
      <c r="C6263" s="1">
        <v>7392365915.6000004</v>
      </c>
      <c r="E6263" s="87">
        <f>E6261-E6262</f>
        <v>0</v>
      </c>
      <c r="F6263" s="1" t="s">
        <v>6</v>
      </c>
    </row>
    <row r="6264" spans="2:8" x14ac:dyDescent="0.2">
      <c r="B6264" s="1" t="s">
        <v>6</v>
      </c>
      <c r="C6264" s="1">
        <f>+C6255-C6263</f>
        <v>4270781.4200000763</v>
      </c>
      <c r="E6264" s="1">
        <v>0</v>
      </c>
      <c r="F6264" s="1" t="s">
        <v>195</v>
      </c>
    </row>
    <row r="6265" spans="2:8" x14ac:dyDescent="0.2">
      <c r="B6265" s="1" t="s">
        <v>201</v>
      </c>
      <c r="C6265" s="1">
        <f>10616152.46-6345371.04</f>
        <v>4270781.4200000009</v>
      </c>
      <c r="E6265" s="87">
        <f>+E6263-E6264</f>
        <v>0</v>
      </c>
      <c r="F6265" s="1" t="s">
        <v>6</v>
      </c>
    </row>
    <row r="6266" spans="2:8" x14ac:dyDescent="0.2">
      <c r="B6266" s="1" t="s">
        <v>6</v>
      </c>
      <c r="C6266" s="95">
        <f>+C6264-C6265</f>
        <v>7.543712854385376E-8</v>
      </c>
    </row>
    <row r="6269" spans="2:8" x14ac:dyDescent="0.2">
      <c r="B6269" s="2">
        <v>42481</v>
      </c>
      <c r="C6269" s="1" t="s">
        <v>4</v>
      </c>
      <c r="D6269" s="1" t="s">
        <v>5</v>
      </c>
      <c r="E6269" s="1" t="s">
        <v>6</v>
      </c>
    </row>
    <row r="6270" spans="2:8" x14ac:dyDescent="0.2">
      <c r="B6270" s="1" t="s">
        <v>0</v>
      </c>
      <c r="C6270" s="1">
        <v>1064115268.73</v>
      </c>
      <c r="D6270" s="1">
        <v>1064080915.11</v>
      </c>
      <c r="E6270" s="1">
        <f>C6270-D6270</f>
        <v>34353.620000004768</v>
      </c>
      <c r="F6270" s="1">
        <v>34353.620000000003</v>
      </c>
      <c r="G6270" s="1">
        <f>+F6270-E6270</f>
        <v>-4.765752237290144E-9</v>
      </c>
    </row>
    <row r="6271" spans="2:8" x14ac:dyDescent="0.2">
      <c r="B6271" s="1" t="s">
        <v>1</v>
      </c>
      <c r="C6271" s="1">
        <v>772126988.39999998</v>
      </c>
      <c r="D6271" s="1">
        <v>777994268.58000004</v>
      </c>
      <c r="E6271" s="1">
        <f>C6271-D6271</f>
        <v>-5867280.1800000668</v>
      </c>
      <c r="F6271" s="1">
        <v>5867280.1799999997</v>
      </c>
      <c r="G6271" s="1">
        <f>+F6271+E6271</f>
        <v>-6.7055225372314453E-8</v>
      </c>
    </row>
    <row r="6272" spans="2:8" x14ac:dyDescent="0.2">
      <c r="B6272" s="1" t="s">
        <v>2</v>
      </c>
      <c r="C6272" s="1">
        <v>195657872.74000001</v>
      </c>
      <c r="D6272" s="1">
        <v>195657872.74000001</v>
      </c>
      <c r="E6272" s="111">
        <f>C6272-D6272</f>
        <v>0</v>
      </c>
    </row>
    <row r="6273" spans="2:8" x14ac:dyDescent="0.2">
      <c r="B6273" s="1" t="s">
        <v>3</v>
      </c>
      <c r="C6273" s="1">
        <v>6709799.54</v>
      </c>
      <c r="D6273" s="1">
        <v>6709799.54</v>
      </c>
      <c r="E6273" s="1">
        <f>C6273-D6273</f>
        <v>0</v>
      </c>
      <c r="G6273" s="111"/>
      <c r="H6273" s="112"/>
    </row>
    <row r="6274" spans="2:8" x14ac:dyDescent="0.2">
      <c r="G6274" s="111"/>
      <c r="H6274" s="112"/>
    </row>
    <row r="6275" spans="2:8" x14ac:dyDescent="0.2">
      <c r="B6275" s="1" t="s">
        <v>152</v>
      </c>
      <c r="C6275" s="1">
        <f>C6270</f>
        <v>1064115268.73</v>
      </c>
      <c r="G6275" s="8"/>
      <c r="H6275" s="114"/>
    </row>
    <row r="6276" spans="2:8" x14ac:dyDescent="0.2">
      <c r="B6276" s="1" t="s">
        <v>153</v>
      </c>
      <c r="C6276" s="1">
        <v>7469760893.79</v>
      </c>
      <c r="E6276" s="1">
        <f>C6270</f>
        <v>1064115268.73</v>
      </c>
      <c r="F6276" s="1" t="s">
        <v>0</v>
      </c>
      <c r="G6276" s="8"/>
      <c r="H6276" s="114"/>
    </row>
    <row r="6277" spans="2:8" x14ac:dyDescent="0.2">
      <c r="B6277" s="1" t="s">
        <v>198</v>
      </c>
      <c r="C6277" s="1">
        <v>46877387.159999996</v>
      </c>
      <c r="G6277" s="8"/>
      <c r="H6277" s="114"/>
    </row>
    <row r="6278" spans="2:8" x14ac:dyDescent="0.2">
      <c r="B6278" s="1" t="s">
        <v>154</v>
      </c>
      <c r="C6278" s="1">
        <f>SUM(C6275:C6277)</f>
        <v>8580753549.6800003</v>
      </c>
      <c r="E6278" s="1">
        <v>-6.6</v>
      </c>
      <c r="F6278" s="1" t="s">
        <v>170</v>
      </c>
      <c r="G6278" s="111"/>
      <c r="H6278" s="112"/>
    </row>
    <row r="6279" spans="2:8" x14ac:dyDescent="0.2">
      <c r="B6279" s="1" t="s">
        <v>155</v>
      </c>
      <c r="C6279" s="1">
        <v>8580753549.6800003</v>
      </c>
      <c r="E6279" s="1">
        <v>-3129.87</v>
      </c>
      <c r="F6279" s="1" t="s">
        <v>133</v>
      </c>
      <c r="G6279" s="111"/>
      <c r="H6279" s="112"/>
    </row>
    <row r="6280" spans="2:8" x14ac:dyDescent="0.2">
      <c r="C6280" s="1">
        <f>C6278-C6279</f>
        <v>0</v>
      </c>
      <c r="D6280" s="1" t="s">
        <v>194</v>
      </c>
      <c r="E6280" s="1">
        <f>-(11323436.03+F6270+F6271)</f>
        <v>-17225069.829999998</v>
      </c>
      <c r="F6280" s="1" t="s">
        <v>196</v>
      </c>
      <c r="G6280" s="8"/>
      <c r="H6280" s="114"/>
    </row>
    <row r="6281" spans="2:8" x14ac:dyDescent="0.2">
      <c r="C6281" s="87"/>
      <c r="E6281" s="1">
        <v>0</v>
      </c>
      <c r="F6281" s="1" t="s">
        <v>192</v>
      </c>
      <c r="G6281" s="8"/>
      <c r="H6281" s="114"/>
    </row>
    <row r="6282" spans="2:8" x14ac:dyDescent="0.2">
      <c r="C6282" s="1">
        <f>+C6281*2</f>
        <v>0</v>
      </c>
      <c r="D6282" s="1">
        <v>0</v>
      </c>
      <c r="E6282" s="1">
        <f>SUM(E6276:E6281)</f>
        <v>1046887062.4299999</v>
      </c>
      <c r="G6282" s="8"/>
      <c r="H6282" s="114"/>
    </row>
    <row r="6283" spans="2:8" x14ac:dyDescent="0.2">
      <c r="E6283" s="1">
        <v>1046887062.4299999</v>
      </c>
      <c r="F6283" s="1" t="s">
        <v>161</v>
      </c>
    </row>
    <row r="6284" spans="2:8" x14ac:dyDescent="0.2">
      <c r="B6284" s="1" t="s">
        <v>200</v>
      </c>
      <c r="C6284" s="1">
        <v>7464967648.0699997</v>
      </c>
      <c r="E6284" s="87">
        <f>E6282-E6283</f>
        <v>0</v>
      </c>
      <c r="F6284" s="1" t="s">
        <v>6</v>
      </c>
    </row>
    <row r="6285" spans="2:8" x14ac:dyDescent="0.2">
      <c r="B6285" s="1" t="s">
        <v>6</v>
      </c>
      <c r="C6285" s="1">
        <f>+C6276-C6284</f>
        <v>4793245.720000267</v>
      </c>
      <c r="E6285" s="1">
        <v>0</v>
      </c>
      <c r="F6285" s="1" t="s">
        <v>195</v>
      </c>
    </row>
    <row r="6286" spans="2:8" x14ac:dyDescent="0.2">
      <c r="B6286" s="1" t="s">
        <v>201</v>
      </c>
      <c r="C6286" s="1">
        <v>4793245.72</v>
      </c>
      <c r="E6286" s="87">
        <f>+E6284-E6285</f>
        <v>0</v>
      </c>
      <c r="F6286" s="1" t="s">
        <v>6</v>
      </c>
    </row>
    <row r="6287" spans="2:8" x14ac:dyDescent="0.2">
      <c r="B6287" s="1" t="s">
        <v>6</v>
      </c>
      <c r="C6287" s="95">
        <f>+C6285-C6286</f>
        <v>2.6728957891464233E-7</v>
      </c>
    </row>
    <row r="6290" spans="2:8" x14ac:dyDescent="0.2">
      <c r="B6290" s="2">
        <v>42487</v>
      </c>
      <c r="C6290" s="1" t="s">
        <v>4</v>
      </c>
      <c r="D6290" s="1" t="s">
        <v>5</v>
      </c>
      <c r="E6290" s="1" t="s">
        <v>6</v>
      </c>
    </row>
    <row r="6291" spans="2:8" x14ac:dyDescent="0.2">
      <c r="B6291" s="1" t="s">
        <v>0</v>
      </c>
      <c r="C6291" s="1">
        <v>1129367544.6600001</v>
      </c>
      <c r="D6291" s="1">
        <v>1129333191.04</v>
      </c>
      <c r="E6291" s="1">
        <f>C6291-D6291</f>
        <v>34353.620000123978</v>
      </c>
      <c r="F6291" s="1">
        <v>34353.620000000003</v>
      </c>
      <c r="G6291" s="1">
        <f>+F6291-E6291</f>
        <v>-1.2397504178807139E-7</v>
      </c>
    </row>
    <row r="6292" spans="2:8" x14ac:dyDescent="0.2">
      <c r="B6292" s="1" t="s">
        <v>1</v>
      </c>
      <c r="C6292" s="1">
        <v>770658048.29999995</v>
      </c>
      <c r="D6292" s="1">
        <v>775554089.39999998</v>
      </c>
      <c r="E6292" s="1">
        <f>C6292-D6292</f>
        <v>-4896041.1000000238</v>
      </c>
      <c r="F6292" s="1">
        <v>4896041.0999999996</v>
      </c>
      <c r="G6292" s="1">
        <f>+F6292+E6292</f>
        <v>-2.4214386940002441E-8</v>
      </c>
    </row>
    <row r="6293" spans="2:8" x14ac:dyDescent="0.2">
      <c r="B6293" s="1" t="s">
        <v>2</v>
      </c>
      <c r="C6293" s="1">
        <v>243118859.40000001</v>
      </c>
      <c r="D6293" s="1">
        <v>243118859.40000001</v>
      </c>
      <c r="E6293" s="111">
        <f>C6293-D6293</f>
        <v>0</v>
      </c>
    </row>
    <row r="6294" spans="2:8" x14ac:dyDescent="0.2">
      <c r="B6294" s="1" t="s">
        <v>3</v>
      </c>
      <c r="C6294" s="1">
        <v>9747154.6899999995</v>
      </c>
      <c r="D6294" s="1">
        <v>9747154.6899999995</v>
      </c>
      <c r="E6294" s="1">
        <f>C6294-D6294</f>
        <v>0</v>
      </c>
      <c r="G6294" s="111"/>
      <c r="H6294" s="112"/>
    </row>
    <row r="6295" spans="2:8" x14ac:dyDescent="0.2">
      <c r="G6295" s="111"/>
      <c r="H6295" s="112"/>
    </row>
    <row r="6296" spans="2:8" x14ac:dyDescent="0.2">
      <c r="B6296" s="1" t="s">
        <v>152</v>
      </c>
      <c r="C6296" s="1">
        <f>C6291</f>
        <v>1129367544.6600001</v>
      </c>
      <c r="G6296" s="8"/>
      <c r="H6296" s="114"/>
    </row>
    <row r="6297" spans="2:8" x14ac:dyDescent="0.2">
      <c r="B6297" s="1" t="s">
        <v>153</v>
      </c>
      <c r="C6297" s="1">
        <f>7519746670.02-50000000</f>
        <v>7469746670.0200005</v>
      </c>
      <c r="E6297" s="1">
        <f>C6291</f>
        <v>1129367544.6600001</v>
      </c>
      <c r="F6297" s="1" t="s">
        <v>0</v>
      </c>
      <c r="G6297" s="8"/>
      <c r="H6297" s="114"/>
    </row>
    <row r="6298" spans="2:8" x14ac:dyDescent="0.2">
      <c r="B6298" s="1" t="s">
        <v>198</v>
      </c>
      <c r="C6298" s="1">
        <v>46877387.159999996</v>
      </c>
      <c r="G6298" s="8"/>
      <c r="H6298" s="114"/>
    </row>
    <row r="6299" spans="2:8" x14ac:dyDescent="0.2">
      <c r="B6299" s="1" t="s">
        <v>154</v>
      </c>
      <c r="C6299" s="1">
        <f>SUM(C6296:C6298)</f>
        <v>8645991601.8400002</v>
      </c>
      <c r="E6299" s="1">
        <v>-6.6</v>
      </c>
      <c r="F6299" s="1" t="s">
        <v>170</v>
      </c>
      <c r="G6299" s="111"/>
      <c r="H6299" s="112"/>
    </row>
    <row r="6300" spans="2:8" x14ac:dyDescent="0.2">
      <c r="B6300" s="1" t="s">
        <v>155</v>
      </c>
      <c r="C6300" s="1">
        <v>8645991601.8400002</v>
      </c>
      <c r="E6300" s="1">
        <v>-3129.87</v>
      </c>
      <c r="F6300" s="1" t="s">
        <v>133</v>
      </c>
      <c r="G6300" s="111"/>
      <c r="H6300" s="112"/>
    </row>
    <row r="6301" spans="2:8" x14ac:dyDescent="0.2">
      <c r="C6301" s="1">
        <f>C6299-C6300</f>
        <v>0</v>
      </c>
      <c r="D6301" s="1" t="s">
        <v>194</v>
      </c>
      <c r="E6301" s="1">
        <f>-(11323436.03+F6291+F6292)</f>
        <v>-16253830.749999998</v>
      </c>
      <c r="F6301" s="1" t="s">
        <v>196</v>
      </c>
      <c r="G6301" s="8"/>
      <c r="H6301" s="114"/>
    </row>
    <row r="6302" spans="2:8" x14ac:dyDescent="0.2">
      <c r="C6302" s="87"/>
      <c r="E6302" s="1">
        <v>0</v>
      </c>
      <c r="F6302" s="1" t="s">
        <v>192</v>
      </c>
      <c r="G6302" s="8"/>
      <c r="H6302" s="114"/>
    </row>
    <row r="6303" spans="2:8" x14ac:dyDescent="0.2">
      <c r="C6303" s="1">
        <f>+C6302*2</f>
        <v>0</v>
      </c>
      <c r="D6303" s="1">
        <v>0</v>
      </c>
      <c r="E6303" s="1">
        <f>SUM(E6297:E6302)</f>
        <v>1113110577.4400003</v>
      </c>
      <c r="G6303" s="8"/>
      <c r="H6303" s="114"/>
    </row>
    <row r="6304" spans="2:8" x14ac:dyDescent="0.2">
      <c r="E6304" s="1">
        <v>1113110577.4400001</v>
      </c>
      <c r="F6304" s="1" t="s">
        <v>161</v>
      </c>
    </row>
    <row r="6305" spans="2:8" x14ac:dyDescent="0.2">
      <c r="B6305" s="1" t="s">
        <v>200</v>
      </c>
      <c r="C6305" s="1">
        <v>7464953424.2999992</v>
      </c>
      <c r="E6305" s="87">
        <f>E6303-E6304</f>
        <v>0</v>
      </c>
      <c r="F6305" s="1" t="s">
        <v>6</v>
      </c>
    </row>
    <row r="6306" spans="2:8" x14ac:dyDescent="0.2">
      <c r="B6306" s="1" t="s">
        <v>6</v>
      </c>
      <c r="C6306" s="1">
        <f>+C6297-C6305</f>
        <v>4793245.7200012207</v>
      </c>
      <c r="E6306" s="1">
        <v>0</v>
      </c>
      <c r="F6306" s="1" t="s">
        <v>195</v>
      </c>
    </row>
    <row r="6307" spans="2:8" x14ac:dyDescent="0.2">
      <c r="B6307" s="1" t="s">
        <v>201</v>
      </c>
      <c r="C6307" s="1">
        <v>4793245.72</v>
      </c>
      <c r="E6307" s="87">
        <f>+E6305-E6306</f>
        <v>0</v>
      </c>
      <c r="F6307" s="1" t="s">
        <v>6</v>
      </c>
    </row>
    <row r="6308" spans="2:8" x14ac:dyDescent="0.2">
      <c r="B6308" s="1" t="s">
        <v>6</v>
      </c>
      <c r="C6308" s="95">
        <f>+C6306-C6307</f>
        <v>1.2209638953208923E-6</v>
      </c>
    </row>
    <row r="6311" spans="2:8" x14ac:dyDescent="0.2">
      <c r="B6311" s="2">
        <v>42489</v>
      </c>
      <c r="C6311" s="1" t="s">
        <v>4</v>
      </c>
      <c r="D6311" s="1" t="s">
        <v>5</v>
      </c>
      <c r="E6311" s="1" t="s">
        <v>6</v>
      </c>
    </row>
    <row r="6312" spans="2:8" x14ac:dyDescent="0.2">
      <c r="B6312" s="1" t="s">
        <v>0</v>
      </c>
      <c r="C6312" s="1">
        <v>1204656615.8299999</v>
      </c>
      <c r="D6312" s="1">
        <v>1204653118.5599999</v>
      </c>
      <c r="E6312" s="1">
        <f>C6312-D6312</f>
        <v>3497.2699999809265</v>
      </c>
      <c r="F6312" s="1">
        <v>32343.62</v>
      </c>
      <c r="G6312" s="1">
        <f>+F6312-E6312</f>
        <v>28846.350000019072</v>
      </c>
    </row>
    <row r="6313" spans="2:8" x14ac:dyDescent="0.2">
      <c r="B6313" s="1" t="s">
        <v>1</v>
      </c>
      <c r="C6313" s="1">
        <v>771080043.44000006</v>
      </c>
      <c r="D6313" s="1">
        <v>775037628.41999996</v>
      </c>
      <c r="E6313" s="1">
        <f>C6313-D6313</f>
        <v>-3957584.9799998999</v>
      </c>
      <c r="F6313" s="1">
        <v>3928738.63</v>
      </c>
      <c r="G6313" s="1">
        <f>+F6313+E6313</f>
        <v>-28846.349999899976</v>
      </c>
    </row>
    <row r="6314" spans="2:8" x14ac:dyDescent="0.2">
      <c r="B6314" s="1" t="s">
        <v>2</v>
      </c>
      <c r="C6314" s="1">
        <v>213516657.81</v>
      </c>
      <c r="D6314" s="1">
        <v>213516657.81</v>
      </c>
      <c r="E6314" s="111">
        <f>C6314-D6314</f>
        <v>0</v>
      </c>
    </row>
    <row r="6315" spans="2:8" x14ac:dyDescent="0.2">
      <c r="B6315" s="1" t="s">
        <v>3</v>
      </c>
      <c r="C6315" s="1">
        <v>13148994.98</v>
      </c>
      <c r="D6315" s="1">
        <v>13148994.98</v>
      </c>
      <c r="E6315" s="1">
        <f>C6315-D6315</f>
        <v>0</v>
      </c>
      <c r="G6315" s="111"/>
      <c r="H6315" s="112"/>
    </row>
    <row r="6316" spans="2:8" x14ac:dyDescent="0.2">
      <c r="G6316" s="111"/>
      <c r="H6316" s="112"/>
    </row>
    <row r="6317" spans="2:8" x14ac:dyDescent="0.2">
      <c r="B6317" s="1" t="s">
        <v>152</v>
      </c>
      <c r="C6317" s="1">
        <f>C6312</f>
        <v>1204656615.8299999</v>
      </c>
      <c r="G6317" s="8"/>
      <c r="H6317" s="114"/>
    </row>
    <row r="6318" spans="2:8" x14ac:dyDescent="0.2">
      <c r="B6318" s="1" t="s">
        <v>153</v>
      </c>
      <c r="C6318" s="1">
        <v>7477911985.5699997</v>
      </c>
      <c r="E6318" s="1">
        <f>C6312</f>
        <v>1204656615.8299999</v>
      </c>
      <c r="F6318" s="1" t="s">
        <v>0</v>
      </c>
      <c r="G6318" s="8"/>
      <c r="H6318" s="114"/>
    </row>
    <row r="6319" spans="2:8" x14ac:dyDescent="0.2">
      <c r="B6319" s="1" t="s">
        <v>198</v>
      </c>
      <c r="C6319" s="1">
        <v>45356086.259999998</v>
      </c>
      <c r="G6319" s="8"/>
      <c r="H6319" s="114"/>
    </row>
    <row r="6320" spans="2:8" x14ac:dyDescent="0.2">
      <c r="B6320" s="1" t="s">
        <v>154</v>
      </c>
      <c r="C6320" s="1">
        <f>SUM(C6317:C6319)</f>
        <v>8727924687.6599998</v>
      </c>
      <c r="E6320" s="1">
        <v>-6.6</v>
      </c>
      <c r="F6320" s="1" t="s">
        <v>170</v>
      </c>
      <c r="G6320" s="111">
        <f>+D6312-G6312</f>
        <v>1204624272.21</v>
      </c>
      <c r="H6320" s="112"/>
    </row>
    <row r="6321" spans="2:8" x14ac:dyDescent="0.2">
      <c r="B6321" s="1" t="s">
        <v>155</v>
      </c>
      <c r="C6321" s="1">
        <v>8727924687.6599998</v>
      </c>
      <c r="E6321" s="1">
        <v>-3129.87</v>
      </c>
      <c r="F6321" s="1" t="s">
        <v>133</v>
      </c>
      <c r="G6321" s="111"/>
      <c r="H6321" s="112"/>
    </row>
    <row r="6322" spans="2:8" x14ac:dyDescent="0.2">
      <c r="C6322" s="1">
        <f>C6320-C6321</f>
        <v>0</v>
      </c>
      <c r="D6322" s="1" t="s">
        <v>194</v>
      </c>
      <c r="E6322" s="1">
        <f>-(11323436.03+F6312+F6313)</f>
        <v>-15284518.279999997</v>
      </c>
      <c r="F6322" s="1" t="s">
        <v>196</v>
      </c>
      <c r="G6322" s="8"/>
      <c r="H6322" s="114"/>
    </row>
    <row r="6323" spans="2:8" x14ac:dyDescent="0.2">
      <c r="C6323" s="87"/>
      <c r="E6323" s="1">
        <v>0</v>
      </c>
      <c r="F6323" s="1" t="s">
        <v>192</v>
      </c>
      <c r="G6323" s="8"/>
      <c r="H6323" s="114"/>
    </row>
    <row r="6324" spans="2:8" x14ac:dyDescent="0.2">
      <c r="C6324" s="1">
        <f>+C6323*2</f>
        <v>0</v>
      </c>
      <c r="D6324" s="1">
        <v>0</v>
      </c>
      <c r="E6324" s="1">
        <f>SUM(E6318:E6323)</f>
        <v>1189368961.0800002</v>
      </c>
      <c r="G6324" s="8"/>
      <c r="H6324" s="114"/>
    </row>
    <row r="6325" spans="2:8" x14ac:dyDescent="0.2">
      <c r="E6325" s="1">
        <v>1189368961.0799999</v>
      </c>
      <c r="F6325" s="1" t="s">
        <v>161</v>
      </c>
    </row>
    <row r="6326" spans="2:8" x14ac:dyDescent="0.2">
      <c r="B6326" s="1" t="s">
        <v>200</v>
      </c>
      <c r="C6326" s="1">
        <v>7473118739.8500004</v>
      </c>
      <c r="E6326" s="87">
        <f>E6324-E6325</f>
        <v>0</v>
      </c>
      <c r="F6326" s="1" t="s">
        <v>6</v>
      </c>
    </row>
    <row r="6327" spans="2:8" x14ac:dyDescent="0.2">
      <c r="B6327" s="1" t="s">
        <v>6</v>
      </c>
      <c r="C6327" s="1">
        <f>+C6318-C6326</f>
        <v>4793245.7199993134</v>
      </c>
      <c r="E6327" s="1">
        <v>0</v>
      </c>
      <c r="F6327" s="1" t="s">
        <v>195</v>
      </c>
    </row>
    <row r="6328" spans="2:8" x14ac:dyDescent="0.2">
      <c r="B6328" s="1" t="s">
        <v>201</v>
      </c>
      <c r="C6328" s="1">
        <v>4793245.72</v>
      </c>
      <c r="E6328" s="87">
        <f>+E6326-E6327</f>
        <v>0</v>
      </c>
      <c r="F6328" s="1" t="s">
        <v>6</v>
      </c>
    </row>
    <row r="6329" spans="2:8" x14ac:dyDescent="0.2">
      <c r="B6329" s="1" t="s">
        <v>6</v>
      </c>
      <c r="C6329" s="95">
        <f>+C6327-C6328</f>
        <v>-6.8638473749160767E-7</v>
      </c>
    </row>
    <row r="6332" spans="2:8" x14ac:dyDescent="0.2">
      <c r="B6332" s="2">
        <v>42501</v>
      </c>
      <c r="C6332" s="1" t="s">
        <v>4</v>
      </c>
      <c r="D6332" s="1" t="s">
        <v>5</v>
      </c>
      <c r="E6332" s="1" t="s">
        <v>6</v>
      </c>
    </row>
    <row r="6333" spans="2:8" x14ac:dyDescent="0.2">
      <c r="B6333" s="1" t="s">
        <v>0</v>
      </c>
      <c r="C6333" s="1">
        <v>4338465703.25</v>
      </c>
      <c r="D6333" s="1">
        <v>4338465703.25</v>
      </c>
      <c r="E6333" s="1">
        <f>C6333-D6333</f>
        <v>0</v>
      </c>
      <c r="F6333" s="1">
        <v>0</v>
      </c>
      <c r="G6333" s="1">
        <f>+F6333-E6333</f>
        <v>0</v>
      </c>
    </row>
    <row r="6334" spans="2:8" x14ac:dyDescent="0.2">
      <c r="B6334" s="1" t="s">
        <v>1</v>
      </c>
      <c r="C6334" s="1">
        <v>783708227.89999998</v>
      </c>
      <c r="D6334" s="1">
        <v>786195084.34000003</v>
      </c>
      <c r="E6334" s="1">
        <f>C6334-D6334</f>
        <v>-2486856.4400000572</v>
      </c>
      <c r="F6334" s="1">
        <v>2486856.44</v>
      </c>
      <c r="G6334" s="1">
        <f>+F6334+E6334</f>
        <v>-5.7276338338851929E-8</v>
      </c>
    </row>
    <row r="6335" spans="2:8" x14ac:dyDescent="0.2">
      <c r="B6335" s="1" t="s">
        <v>2</v>
      </c>
      <c r="C6335" s="1">
        <v>3461737590.1399999</v>
      </c>
      <c r="D6335" s="1">
        <v>3461737590.1399999</v>
      </c>
      <c r="E6335" s="111">
        <f>C6335-D6335</f>
        <v>0</v>
      </c>
    </row>
    <row r="6336" spans="2:8" x14ac:dyDescent="0.2">
      <c r="B6336" s="1" t="s">
        <v>3</v>
      </c>
      <c r="C6336" s="1">
        <v>1496710.68</v>
      </c>
      <c r="D6336" s="1">
        <v>1496710.68</v>
      </c>
      <c r="E6336" s="1">
        <f>C6336-D6336</f>
        <v>0</v>
      </c>
      <c r="G6336" s="111"/>
      <c r="H6336" s="112"/>
    </row>
    <row r="6337" spans="2:8" x14ac:dyDescent="0.2">
      <c r="G6337" s="111"/>
      <c r="H6337" s="112"/>
    </row>
    <row r="6338" spans="2:8" x14ac:dyDescent="0.2">
      <c r="B6338" s="1" t="s">
        <v>152</v>
      </c>
      <c r="C6338" s="1">
        <f>C6333</f>
        <v>4338465703.25</v>
      </c>
      <c r="G6338" s="8"/>
      <c r="H6338" s="114"/>
    </row>
    <row r="6339" spans="2:8" x14ac:dyDescent="0.2">
      <c r="B6339" s="1" t="s">
        <v>153</v>
      </c>
      <c r="C6339" s="1">
        <v>7497841932.5600004</v>
      </c>
      <c r="E6339" s="1">
        <f>C6333</f>
        <v>4338465703.25</v>
      </c>
      <c r="F6339" s="1" t="s">
        <v>0</v>
      </c>
      <c r="G6339" s="8"/>
      <c r="H6339" s="114"/>
    </row>
    <row r="6340" spans="2:8" x14ac:dyDescent="0.2">
      <c r="B6340" s="1" t="s">
        <v>198</v>
      </c>
      <c r="C6340" s="1">
        <v>45341086.259999998</v>
      </c>
      <c r="G6340" s="8"/>
      <c r="H6340" s="114"/>
    </row>
    <row r="6341" spans="2:8" x14ac:dyDescent="0.2">
      <c r="B6341" s="1" t="s">
        <v>154</v>
      </c>
      <c r="C6341" s="1">
        <f>SUM(C6338:C6340)</f>
        <v>11881648722.070002</v>
      </c>
      <c r="E6341" s="1">
        <v>-6.6</v>
      </c>
      <c r="F6341" s="1" t="s">
        <v>170</v>
      </c>
      <c r="G6341" s="111">
        <f>+D6333-G6333</f>
        <v>4338465703.25</v>
      </c>
      <c r="H6341" s="112"/>
    </row>
    <row r="6342" spans="2:8" x14ac:dyDescent="0.2">
      <c r="B6342" s="1" t="s">
        <v>155</v>
      </c>
      <c r="C6342" s="1">
        <v>11881648722.07</v>
      </c>
      <c r="E6342" s="1">
        <v>-6095519.0999999996</v>
      </c>
      <c r="F6342" s="1" t="s">
        <v>133</v>
      </c>
      <c r="G6342" s="111"/>
      <c r="H6342" s="112"/>
    </row>
    <row r="6343" spans="2:8" x14ac:dyDescent="0.2">
      <c r="C6343" s="1">
        <f>C6341-C6342</f>
        <v>0</v>
      </c>
      <c r="D6343" s="1" t="s">
        <v>194</v>
      </c>
      <c r="E6343" s="1">
        <f>-(11323436.03+F6333+F6334)</f>
        <v>-13810292.469999999</v>
      </c>
      <c r="F6343" s="1" t="s">
        <v>196</v>
      </c>
      <c r="G6343" s="8"/>
      <c r="H6343" s="114"/>
    </row>
    <row r="6344" spans="2:8" x14ac:dyDescent="0.2">
      <c r="C6344" s="87"/>
      <c r="E6344" s="1">
        <v>0</v>
      </c>
      <c r="F6344" s="1" t="s">
        <v>192</v>
      </c>
      <c r="G6344" s="8"/>
      <c r="H6344" s="114"/>
    </row>
    <row r="6345" spans="2:8" x14ac:dyDescent="0.2">
      <c r="C6345" s="1">
        <f>+C6344*2</f>
        <v>0</v>
      </c>
      <c r="D6345" s="1">
        <v>0</v>
      </c>
      <c r="E6345" s="1">
        <f>SUM(E6339:E6344)</f>
        <v>4318559885.079999</v>
      </c>
      <c r="G6345" s="8"/>
      <c r="H6345" s="114"/>
    </row>
    <row r="6346" spans="2:8" x14ac:dyDescent="0.2">
      <c r="E6346" s="1">
        <v>4318559885.0799999</v>
      </c>
      <c r="F6346" s="1" t="s">
        <v>161</v>
      </c>
    </row>
    <row r="6347" spans="2:8" x14ac:dyDescent="0.2">
      <c r="B6347" s="1" t="s">
        <v>200</v>
      </c>
      <c r="C6347" s="1">
        <v>7493048686.8400002</v>
      </c>
      <c r="E6347" s="87">
        <f>E6345-E6346</f>
        <v>0</v>
      </c>
      <c r="F6347" s="1" t="s">
        <v>6</v>
      </c>
    </row>
    <row r="6348" spans="2:8" x14ac:dyDescent="0.2">
      <c r="B6348" s="1" t="s">
        <v>6</v>
      </c>
      <c r="C6348" s="1">
        <f>+C6339-C6347</f>
        <v>4793245.720000267</v>
      </c>
      <c r="E6348" s="1">
        <v>0</v>
      </c>
      <c r="F6348" s="1" t="s">
        <v>195</v>
      </c>
    </row>
    <row r="6349" spans="2:8" x14ac:dyDescent="0.2">
      <c r="B6349" s="1" t="s">
        <v>201</v>
      </c>
      <c r="C6349" s="1">
        <v>4793245.72</v>
      </c>
      <c r="E6349" s="87">
        <f>+E6347-E6348</f>
        <v>0</v>
      </c>
      <c r="F6349" s="1" t="s">
        <v>6</v>
      </c>
    </row>
    <row r="6350" spans="2:8" x14ac:dyDescent="0.2">
      <c r="B6350" s="1" t="s">
        <v>6</v>
      </c>
      <c r="C6350" s="95">
        <f>+C6348-C6349</f>
        <v>2.6728957891464233E-7</v>
      </c>
    </row>
    <row r="6353" spans="2:8" x14ac:dyDescent="0.2">
      <c r="B6353" s="2">
        <v>42507</v>
      </c>
      <c r="C6353" s="1" t="s">
        <v>4</v>
      </c>
      <c r="D6353" s="1" t="s">
        <v>5</v>
      </c>
      <c r="E6353" s="1" t="s">
        <v>6</v>
      </c>
    </row>
    <row r="6354" spans="2:8" x14ac:dyDescent="0.2">
      <c r="B6354" s="1" t="s">
        <v>0</v>
      </c>
      <c r="C6354" s="1">
        <v>1112419011.9200001</v>
      </c>
      <c r="D6354" s="1">
        <v>1112419011.9200001</v>
      </c>
      <c r="E6354" s="1">
        <f>C6354-D6354</f>
        <v>0</v>
      </c>
      <c r="F6354" s="1">
        <v>0</v>
      </c>
      <c r="G6354" s="1">
        <f>+F6354-E6354</f>
        <v>0</v>
      </c>
    </row>
    <row r="6355" spans="2:8" x14ac:dyDescent="0.2">
      <c r="B6355" s="1" t="s">
        <v>1</v>
      </c>
      <c r="C6355" s="1">
        <v>781195796.03999996</v>
      </c>
      <c r="D6355" s="1">
        <v>783227078.73000002</v>
      </c>
      <c r="E6355" s="1">
        <f>C6355-D6355</f>
        <v>-2031282.6900000572</v>
      </c>
      <c r="F6355" s="1">
        <v>2031282.69</v>
      </c>
      <c r="G6355" s="1">
        <f>+F6355+E6355</f>
        <v>-5.7276338338851929E-8</v>
      </c>
    </row>
    <row r="6356" spans="2:8" x14ac:dyDescent="0.2">
      <c r="B6356" s="1" t="s">
        <v>2</v>
      </c>
      <c r="C6356" s="1">
        <v>246144897.16</v>
      </c>
      <c r="D6356" s="1">
        <v>246144897.16</v>
      </c>
      <c r="E6356" s="111">
        <f>C6356-D6356</f>
        <v>0</v>
      </c>
    </row>
    <row r="6357" spans="2:8" x14ac:dyDescent="0.2">
      <c r="B6357" s="1" t="s">
        <v>3</v>
      </c>
      <c r="C6357" s="1">
        <v>4290166.47</v>
      </c>
      <c r="D6357" s="1">
        <v>4290166.47</v>
      </c>
      <c r="E6357" s="1">
        <f>C6357-D6357</f>
        <v>0</v>
      </c>
      <c r="G6357" s="111"/>
      <c r="H6357" s="112"/>
    </row>
    <row r="6358" spans="2:8" x14ac:dyDescent="0.2">
      <c r="G6358" s="111"/>
      <c r="H6358" s="112"/>
    </row>
    <row r="6359" spans="2:8" x14ac:dyDescent="0.2">
      <c r="B6359" s="1" t="s">
        <v>152</v>
      </c>
      <c r="C6359" s="1">
        <f>C6354</f>
        <v>1112419011.9200001</v>
      </c>
      <c r="G6359" s="8"/>
      <c r="H6359" s="114"/>
    </row>
    <row r="6360" spans="2:8" x14ac:dyDescent="0.2">
      <c r="B6360" s="1" t="s">
        <v>153</v>
      </c>
      <c r="C6360" s="1">
        <v>7500152406.5699997</v>
      </c>
      <c r="E6360" s="1">
        <f>C6354</f>
        <v>1112419011.9200001</v>
      </c>
      <c r="F6360" s="1" t="s">
        <v>0</v>
      </c>
      <c r="G6360" s="8"/>
      <c r="H6360" s="114"/>
    </row>
    <row r="6361" spans="2:8" x14ac:dyDescent="0.2">
      <c r="B6361" s="1" t="s">
        <v>198</v>
      </c>
      <c r="C6361" s="1">
        <v>47732416.259999998</v>
      </c>
      <c r="G6361" s="8"/>
      <c r="H6361" s="114"/>
    </row>
    <row r="6362" spans="2:8" x14ac:dyDescent="0.2">
      <c r="B6362" s="1" t="s">
        <v>154</v>
      </c>
      <c r="C6362" s="1">
        <f>SUM(C6359:C6361)</f>
        <v>8660303834.75</v>
      </c>
      <c r="E6362" s="1">
        <v>-6.6</v>
      </c>
      <c r="F6362" s="1" t="s">
        <v>170</v>
      </c>
      <c r="G6362" s="111">
        <f>+D6354-G6354</f>
        <v>1112419011.9200001</v>
      </c>
      <c r="H6362" s="112"/>
    </row>
    <row r="6363" spans="2:8" x14ac:dyDescent="0.2">
      <c r="B6363" s="1" t="s">
        <v>155</v>
      </c>
      <c r="C6363" s="1">
        <v>8660303834.75</v>
      </c>
      <c r="E6363" s="1">
        <v>-50.12</v>
      </c>
      <c r="F6363" s="1" t="s">
        <v>133</v>
      </c>
      <c r="G6363" s="111"/>
      <c r="H6363" s="112"/>
    </row>
    <row r="6364" spans="2:8" x14ac:dyDescent="0.2">
      <c r="C6364" s="1">
        <f>C6362-C6363</f>
        <v>0</v>
      </c>
      <c r="D6364" s="1" t="s">
        <v>194</v>
      </c>
      <c r="E6364" s="1">
        <f>-(11323436.03+F6354+F6355)</f>
        <v>-13354718.719999999</v>
      </c>
      <c r="F6364" s="1" t="s">
        <v>196</v>
      </c>
      <c r="G6364" s="8"/>
      <c r="H6364" s="114"/>
    </row>
    <row r="6365" spans="2:8" x14ac:dyDescent="0.2">
      <c r="C6365" s="87"/>
      <c r="E6365" s="1">
        <v>0</v>
      </c>
      <c r="F6365" s="1" t="s">
        <v>192</v>
      </c>
      <c r="G6365" s="8"/>
      <c r="H6365" s="114"/>
    </row>
    <row r="6366" spans="2:8" x14ac:dyDescent="0.2">
      <c r="C6366" s="1">
        <f>+C6365*2</f>
        <v>0</v>
      </c>
      <c r="D6366" s="1">
        <v>0</v>
      </c>
      <c r="E6366" s="1">
        <f>SUM(E6360:E6365)</f>
        <v>1099064236.4800003</v>
      </c>
      <c r="G6366" s="8"/>
      <c r="H6366" s="114"/>
    </row>
    <row r="6367" spans="2:8" x14ac:dyDescent="0.2">
      <c r="E6367" s="1">
        <v>1099064236.48</v>
      </c>
      <c r="F6367" s="1" t="s">
        <v>161</v>
      </c>
    </row>
    <row r="6368" spans="2:8" x14ac:dyDescent="0.2">
      <c r="B6368" s="1" t="s">
        <v>200</v>
      </c>
      <c r="C6368" s="1">
        <v>7495359160.8500004</v>
      </c>
      <c r="E6368" s="87">
        <f>E6366-E6367</f>
        <v>0</v>
      </c>
      <c r="F6368" s="1" t="s">
        <v>6</v>
      </c>
    </row>
    <row r="6369" spans="2:8" x14ac:dyDescent="0.2">
      <c r="B6369" s="1" t="s">
        <v>6</v>
      </c>
      <c r="C6369" s="1">
        <f>+C6360-C6368</f>
        <v>4793245.7199993134</v>
      </c>
      <c r="E6369" s="1">
        <v>0</v>
      </c>
      <c r="F6369" s="1" t="s">
        <v>195</v>
      </c>
    </row>
    <row r="6370" spans="2:8" x14ac:dyDescent="0.2">
      <c r="B6370" s="1" t="s">
        <v>201</v>
      </c>
      <c r="C6370" s="1">
        <v>4793245.72</v>
      </c>
      <c r="E6370" s="87">
        <f>+E6368-E6369</f>
        <v>0</v>
      </c>
      <c r="F6370" s="1" t="s">
        <v>6</v>
      </c>
    </row>
    <row r="6371" spans="2:8" x14ac:dyDescent="0.2">
      <c r="B6371" s="1" t="s">
        <v>6</v>
      </c>
      <c r="C6371" s="95">
        <f>+C6369-C6370</f>
        <v>-6.8638473749160767E-7</v>
      </c>
    </row>
    <row r="6375" spans="2:8" x14ac:dyDescent="0.2">
      <c r="B6375" s="2">
        <v>42510</v>
      </c>
      <c r="C6375" s="1" t="s">
        <v>4</v>
      </c>
      <c r="D6375" s="1" t="s">
        <v>5</v>
      </c>
      <c r="E6375" s="1" t="s">
        <v>6</v>
      </c>
    </row>
    <row r="6376" spans="2:8" x14ac:dyDescent="0.2">
      <c r="B6376" s="1" t="s">
        <v>0</v>
      </c>
      <c r="C6376" s="1">
        <v>1109401186.23</v>
      </c>
      <c r="D6376" s="1">
        <v>1109401186.23</v>
      </c>
      <c r="E6376" s="1">
        <f>C6376-D6376</f>
        <v>0</v>
      </c>
      <c r="F6376" s="1">
        <v>0</v>
      </c>
      <c r="G6376" s="1">
        <f>+F6376-E6376</f>
        <v>0</v>
      </c>
    </row>
    <row r="6377" spans="2:8" x14ac:dyDescent="0.2">
      <c r="B6377" s="1" t="s">
        <v>1</v>
      </c>
      <c r="C6377" s="1">
        <v>781349401.39999998</v>
      </c>
      <c r="D6377" s="1">
        <v>782770856.88999999</v>
      </c>
      <c r="E6377" s="1">
        <f>C6377-D6377</f>
        <v>-1421455.4900000095</v>
      </c>
      <c r="F6377" s="1">
        <v>1421455.49</v>
      </c>
      <c r="G6377" s="1">
        <f>+F6377+E6377</f>
        <v>-9.5460563898086548E-9</v>
      </c>
    </row>
    <row r="6378" spans="2:8" x14ac:dyDescent="0.2">
      <c r="B6378" s="1" t="s">
        <v>2</v>
      </c>
      <c r="C6378" s="1">
        <v>240337865.24000001</v>
      </c>
      <c r="D6378" s="1">
        <v>240337865.24000001</v>
      </c>
      <c r="E6378" s="111">
        <f>C6378-D6378</f>
        <v>0</v>
      </c>
    </row>
    <row r="6379" spans="2:8" x14ac:dyDescent="0.2">
      <c r="B6379" s="1" t="s">
        <v>3</v>
      </c>
      <c r="C6379" s="1">
        <v>5586774.3300000001</v>
      </c>
      <c r="D6379" s="1">
        <v>5586774.3300000001</v>
      </c>
      <c r="E6379" s="1">
        <f>C6379-D6379</f>
        <v>0</v>
      </c>
      <c r="G6379" s="111"/>
      <c r="H6379" s="112"/>
    </row>
    <row r="6380" spans="2:8" x14ac:dyDescent="0.2">
      <c r="G6380" s="111"/>
      <c r="H6380" s="112"/>
    </row>
    <row r="6381" spans="2:8" x14ac:dyDescent="0.2">
      <c r="B6381" s="1" t="s">
        <v>152</v>
      </c>
      <c r="C6381" s="1">
        <f>C6376</f>
        <v>1109401186.23</v>
      </c>
      <c r="G6381" s="8"/>
      <c r="H6381" s="114"/>
    </row>
    <row r="6382" spans="2:8" x14ac:dyDescent="0.2">
      <c r="B6382" s="1" t="s">
        <v>153</v>
      </c>
      <c r="C6382" s="1">
        <v>7508425406.5699997</v>
      </c>
      <c r="E6382" s="1">
        <f>C6376</f>
        <v>1109401186.23</v>
      </c>
      <c r="F6382" s="1" t="s">
        <v>0</v>
      </c>
      <c r="G6382" s="8"/>
      <c r="H6382" s="114"/>
    </row>
    <row r="6383" spans="2:8" x14ac:dyDescent="0.2">
      <c r="B6383" s="1" t="s">
        <v>198</v>
      </c>
      <c r="C6383" s="1">
        <v>47282416.259999998</v>
      </c>
      <c r="G6383" s="8"/>
      <c r="H6383" s="114"/>
    </row>
    <row r="6384" spans="2:8" x14ac:dyDescent="0.2">
      <c r="B6384" s="1" t="s">
        <v>154</v>
      </c>
      <c r="C6384" s="1">
        <f>SUM(C6381:C6383)</f>
        <v>8665109009.0599995</v>
      </c>
      <c r="E6384" s="1">
        <v>-6.6</v>
      </c>
      <c r="F6384" s="1" t="s">
        <v>170</v>
      </c>
      <c r="G6384" s="111">
        <f>+D6376-G6376</f>
        <v>1109401186.23</v>
      </c>
      <c r="H6384" s="112"/>
    </row>
    <row r="6385" spans="2:8" x14ac:dyDescent="0.2">
      <c r="B6385" s="1" t="s">
        <v>155</v>
      </c>
      <c r="C6385" s="1">
        <v>8665109009.0599995</v>
      </c>
      <c r="E6385" s="1">
        <v>-50.12</v>
      </c>
      <c r="F6385" s="1" t="s">
        <v>133</v>
      </c>
      <c r="G6385" s="111"/>
      <c r="H6385" s="112"/>
    </row>
    <row r="6386" spans="2:8" x14ac:dyDescent="0.2">
      <c r="C6386" s="1">
        <f>C6384-C6385</f>
        <v>0</v>
      </c>
      <c r="D6386" s="1" t="s">
        <v>194</v>
      </c>
      <c r="E6386" s="1">
        <f>-(11323436.03+F6376+F6377)</f>
        <v>-12744891.52</v>
      </c>
      <c r="F6386" s="1" t="s">
        <v>196</v>
      </c>
      <c r="G6386" s="8"/>
      <c r="H6386" s="114"/>
    </row>
    <row r="6387" spans="2:8" x14ac:dyDescent="0.2">
      <c r="C6387" s="87"/>
      <c r="E6387" s="1">
        <v>0</v>
      </c>
      <c r="F6387" s="1" t="s">
        <v>192</v>
      </c>
      <c r="G6387" s="8"/>
      <c r="H6387" s="114"/>
    </row>
    <row r="6388" spans="2:8" x14ac:dyDescent="0.2">
      <c r="C6388" s="1">
        <f>+C6387*2</f>
        <v>0</v>
      </c>
      <c r="D6388" s="1">
        <v>0</v>
      </c>
      <c r="E6388" s="1">
        <f>SUM(E6382:E6387)</f>
        <v>1096656237.9900002</v>
      </c>
      <c r="G6388" s="8"/>
      <c r="H6388" s="114"/>
    </row>
    <row r="6389" spans="2:8" x14ac:dyDescent="0.2">
      <c r="E6389" s="1">
        <v>1096656237.99</v>
      </c>
      <c r="F6389" s="1" t="s">
        <v>161</v>
      </c>
    </row>
    <row r="6390" spans="2:8" x14ac:dyDescent="0.2">
      <c r="B6390" s="1" t="s">
        <v>200</v>
      </c>
      <c r="C6390" s="1">
        <v>7503632160.8500004</v>
      </c>
      <c r="E6390" s="87">
        <f>E6388-E6389</f>
        <v>0</v>
      </c>
      <c r="F6390" s="1" t="s">
        <v>6</v>
      </c>
    </row>
    <row r="6391" spans="2:8" x14ac:dyDescent="0.2">
      <c r="B6391" s="1" t="s">
        <v>6</v>
      </c>
      <c r="C6391" s="1">
        <f>+C6382-C6390</f>
        <v>4793245.7199993134</v>
      </c>
      <c r="E6391" s="1">
        <v>0</v>
      </c>
      <c r="F6391" s="1" t="s">
        <v>195</v>
      </c>
    </row>
    <row r="6392" spans="2:8" x14ac:dyDescent="0.2">
      <c r="B6392" s="1" t="s">
        <v>201</v>
      </c>
      <c r="C6392" s="1">
        <v>4793245.72</v>
      </c>
      <c r="E6392" s="87">
        <f>+E6390-E6391</f>
        <v>0</v>
      </c>
      <c r="F6392" s="1" t="s">
        <v>6</v>
      </c>
    </row>
    <row r="6393" spans="2:8" x14ac:dyDescent="0.2">
      <c r="B6393" s="1" t="s">
        <v>6</v>
      </c>
      <c r="C6393" s="95">
        <f>+C6391-C6392</f>
        <v>-6.8638473749160767E-7</v>
      </c>
    </row>
    <row r="6396" spans="2:8" x14ac:dyDescent="0.2">
      <c r="B6396" s="2">
        <v>42517</v>
      </c>
      <c r="C6396" s="1" t="s">
        <v>4</v>
      </c>
      <c r="D6396" s="1" t="s">
        <v>5</v>
      </c>
      <c r="E6396" s="1" t="s">
        <v>6</v>
      </c>
    </row>
    <row r="6397" spans="2:8" x14ac:dyDescent="0.2">
      <c r="B6397" s="1" t="s">
        <v>0</v>
      </c>
      <c r="C6397" s="1">
        <v>1139621513.0599999</v>
      </c>
      <c r="D6397" s="1">
        <v>1139621513.0599999</v>
      </c>
      <c r="E6397" s="1">
        <f>C6397-D6397</f>
        <v>0</v>
      </c>
      <c r="F6397" s="1">
        <v>0</v>
      </c>
      <c r="G6397" s="1">
        <f>+F6397-E6397</f>
        <v>0</v>
      </c>
    </row>
    <row r="6398" spans="2:8" x14ac:dyDescent="0.2">
      <c r="B6398" s="1" t="s">
        <v>1</v>
      </c>
      <c r="C6398" s="1">
        <v>781520435.61000001</v>
      </c>
      <c r="D6398" s="1">
        <v>782933208.86000001</v>
      </c>
      <c r="E6398" s="1">
        <f>C6398-D6398</f>
        <v>-1412773.25</v>
      </c>
      <c r="F6398" s="1">
        <v>1412773.25</v>
      </c>
      <c r="G6398" s="1">
        <f>+F6398+E6398</f>
        <v>0</v>
      </c>
    </row>
    <row r="6399" spans="2:8" x14ac:dyDescent="0.2">
      <c r="B6399" s="1" t="s">
        <v>2</v>
      </c>
      <c r="C6399" s="1">
        <v>253351678.87</v>
      </c>
      <c r="D6399" s="1">
        <v>253351678.87</v>
      </c>
      <c r="E6399" s="111">
        <f>C6399-D6399</f>
        <v>0</v>
      </c>
    </row>
    <row r="6400" spans="2:8" x14ac:dyDescent="0.2">
      <c r="B6400" s="1" t="s">
        <v>3</v>
      </c>
      <c r="C6400" s="1">
        <v>8403268.0999999996</v>
      </c>
      <c r="D6400" s="1">
        <v>8403268.0999999996</v>
      </c>
      <c r="E6400" s="1">
        <f>C6400-D6400</f>
        <v>0</v>
      </c>
      <c r="G6400" s="111"/>
      <c r="H6400" s="112"/>
    </row>
    <row r="6401" spans="2:8" x14ac:dyDescent="0.2">
      <c r="G6401" s="111"/>
      <c r="H6401" s="112"/>
    </row>
    <row r="6402" spans="2:8" x14ac:dyDescent="0.2">
      <c r="B6402" s="1" t="s">
        <v>152</v>
      </c>
      <c r="C6402" s="1">
        <f>C6397</f>
        <v>1139621513.0599999</v>
      </c>
      <c r="G6402" s="8"/>
      <c r="H6402" s="114"/>
    </row>
    <row r="6403" spans="2:8" x14ac:dyDescent="0.2">
      <c r="B6403" s="1" t="s">
        <v>153</v>
      </c>
      <c r="C6403" s="1">
        <v>7508865308.6999998</v>
      </c>
      <c r="E6403" s="1">
        <f>C6397</f>
        <v>1139621513.0599999</v>
      </c>
      <c r="F6403" s="1" t="s">
        <v>0</v>
      </c>
      <c r="G6403" s="8"/>
      <c r="H6403" s="114"/>
    </row>
    <row r="6404" spans="2:8" x14ac:dyDescent="0.2">
      <c r="B6404" s="1" t="s">
        <v>198</v>
      </c>
      <c r="C6404" s="1">
        <v>47282416.259999998</v>
      </c>
      <c r="G6404" s="8"/>
      <c r="H6404" s="114"/>
    </row>
    <row r="6405" spans="2:8" x14ac:dyDescent="0.2">
      <c r="B6405" s="1" t="s">
        <v>154</v>
      </c>
      <c r="C6405" s="1">
        <f>SUM(C6402:C6404)</f>
        <v>8695769238.0200005</v>
      </c>
      <c r="E6405" s="1">
        <v>-6.6</v>
      </c>
      <c r="F6405" s="1" t="s">
        <v>170</v>
      </c>
      <c r="G6405" s="111">
        <f>+D6397-G6397</f>
        <v>1139621513.0599999</v>
      </c>
      <c r="H6405" s="112"/>
    </row>
    <row r="6406" spans="2:8" x14ac:dyDescent="0.2">
      <c r="B6406" s="1" t="s">
        <v>155</v>
      </c>
      <c r="C6406" s="1">
        <v>8695769238.0200005</v>
      </c>
      <c r="E6406" s="1">
        <v>-50.12</v>
      </c>
      <c r="F6406" s="1" t="s">
        <v>133</v>
      </c>
      <c r="G6406" s="111"/>
      <c r="H6406" s="112"/>
    </row>
    <row r="6407" spans="2:8" x14ac:dyDescent="0.2">
      <c r="C6407" s="1">
        <f>C6405-C6406</f>
        <v>0</v>
      </c>
      <c r="D6407" s="1" t="s">
        <v>194</v>
      </c>
      <c r="E6407" s="1">
        <f>-(11323436.03+F6397+F6398)</f>
        <v>-12736209.279999999</v>
      </c>
      <c r="F6407" s="1" t="s">
        <v>196</v>
      </c>
      <c r="G6407" s="8"/>
      <c r="H6407" s="114"/>
    </row>
    <row r="6408" spans="2:8" x14ac:dyDescent="0.2">
      <c r="C6408" s="87"/>
      <c r="E6408" s="1">
        <v>0</v>
      </c>
      <c r="F6408" s="1" t="s">
        <v>192</v>
      </c>
      <c r="G6408" s="8"/>
      <c r="H6408" s="114"/>
    </row>
    <row r="6409" spans="2:8" x14ac:dyDescent="0.2">
      <c r="C6409" s="1">
        <f>+C6408*2</f>
        <v>0</v>
      </c>
      <c r="D6409" s="1">
        <v>0</v>
      </c>
      <c r="E6409" s="1">
        <f>SUM(E6403:E6408)</f>
        <v>1126885247.0600002</v>
      </c>
      <c r="G6409" s="8"/>
      <c r="H6409" s="114"/>
    </row>
    <row r="6410" spans="2:8" x14ac:dyDescent="0.2">
      <c r="E6410" s="1">
        <v>1126885247.0599999</v>
      </c>
      <c r="F6410" s="1" t="s">
        <v>161</v>
      </c>
    </row>
    <row r="6411" spans="2:8" x14ac:dyDescent="0.2">
      <c r="B6411" s="1" t="s">
        <v>200</v>
      </c>
      <c r="C6411" s="1">
        <v>7504072062.9799995</v>
      </c>
      <c r="E6411" s="87">
        <f>E6409-E6410</f>
        <v>0</v>
      </c>
      <c r="F6411" s="1" t="s">
        <v>6</v>
      </c>
    </row>
    <row r="6412" spans="2:8" x14ac:dyDescent="0.2">
      <c r="B6412" s="1" t="s">
        <v>6</v>
      </c>
      <c r="C6412" s="1">
        <f>+C6403-C6411</f>
        <v>4793245.720000267</v>
      </c>
      <c r="E6412" s="1">
        <v>0</v>
      </c>
      <c r="F6412" s="1" t="s">
        <v>195</v>
      </c>
    </row>
    <row r="6413" spans="2:8" x14ac:dyDescent="0.2">
      <c r="B6413" s="1" t="s">
        <v>201</v>
      </c>
      <c r="C6413" s="1">
        <v>4793245.72</v>
      </c>
      <c r="E6413" s="87">
        <f>+E6411-E6412</f>
        <v>0</v>
      </c>
      <c r="F6413" s="1" t="s">
        <v>6</v>
      </c>
    </row>
    <row r="6414" spans="2:8" x14ac:dyDescent="0.2">
      <c r="B6414" s="1" t="s">
        <v>6</v>
      </c>
      <c r="C6414" s="95">
        <f>+C6412-C6413</f>
        <v>2.6728957891464233E-7</v>
      </c>
    </row>
    <row r="6417" spans="2:8" x14ac:dyDescent="0.2">
      <c r="B6417" s="2">
        <v>42520</v>
      </c>
      <c r="C6417" s="1" t="s">
        <v>4</v>
      </c>
      <c r="D6417" s="1" t="s">
        <v>5</v>
      </c>
      <c r="E6417" s="1" t="s">
        <v>6</v>
      </c>
    </row>
    <row r="6418" spans="2:8" x14ac:dyDescent="0.2">
      <c r="B6418" s="1" t="s">
        <v>0</v>
      </c>
      <c r="C6418" s="1">
        <v>1254653837.46</v>
      </c>
      <c r="D6418" s="1">
        <v>1254653837.46</v>
      </c>
      <c r="E6418" s="1">
        <f>C6418-D6418</f>
        <v>0</v>
      </c>
      <c r="F6418" s="1">
        <v>0</v>
      </c>
      <c r="G6418" s="1">
        <f>+F6418-E6418</f>
        <v>0</v>
      </c>
    </row>
    <row r="6419" spans="2:8" x14ac:dyDescent="0.2">
      <c r="B6419" s="1" t="s">
        <v>1</v>
      </c>
      <c r="C6419" s="1">
        <v>781706436.13999999</v>
      </c>
      <c r="D6419" s="1">
        <v>783119209.38999999</v>
      </c>
      <c r="E6419" s="1">
        <f>C6419-D6419</f>
        <v>-1412773.25</v>
      </c>
      <c r="F6419" s="1">
        <v>1412773.25</v>
      </c>
      <c r="G6419" s="1">
        <f>+F6419+E6419</f>
        <v>0</v>
      </c>
    </row>
    <row r="6420" spans="2:8" x14ac:dyDescent="0.2">
      <c r="B6420" s="1" t="s">
        <v>2</v>
      </c>
      <c r="C6420" s="1">
        <v>284001380.11000001</v>
      </c>
      <c r="D6420" s="1">
        <v>284001380.11000001</v>
      </c>
      <c r="E6420" s="111">
        <f>C6420-D6420</f>
        <v>0</v>
      </c>
    </row>
    <row r="6421" spans="2:8" x14ac:dyDescent="0.2">
      <c r="B6421" s="1" t="s">
        <v>3</v>
      </c>
      <c r="C6421" s="1">
        <v>9557837.4700000007</v>
      </c>
      <c r="D6421" s="1">
        <v>9557837.4700000007</v>
      </c>
      <c r="E6421" s="1">
        <f>C6421-D6421</f>
        <v>0</v>
      </c>
      <c r="G6421" s="111"/>
      <c r="H6421" s="112"/>
    </row>
    <row r="6422" spans="2:8" x14ac:dyDescent="0.2">
      <c r="G6422" s="111"/>
      <c r="H6422" s="112"/>
    </row>
    <row r="6423" spans="2:8" x14ac:dyDescent="0.2">
      <c r="B6423" s="1" t="s">
        <v>152</v>
      </c>
      <c r="C6423" s="1">
        <f>C6418</f>
        <v>1254653837.46</v>
      </c>
      <c r="G6423" s="8"/>
      <c r="H6423" s="114"/>
    </row>
    <row r="6424" spans="2:8" x14ac:dyDescent="0.2">
      <c r="B6424" s="1" t="s">
        <v>153</v>
      </c>
      <c r="C6424" s="1">
        <v>7508865308.6999998</v>
      </c>
      <c r="E6424" s="1">
        <f>C6418</f>
        <v>1254653837.46</v>
      </c>
      <c r="F6424" s="1" t="s">
        <v>0</v>
      </c>
      <c r="G6424" s="8"/>
      <c r="H6424" s="114"/>
    </row>
    <row r="6425" spans="2:8" x14ac:dyDescent="0.2">
      <c r="B6425" s="1" t="s">
        <v>208</v>
      </c>
      <c r="C6425" s="1">
        <v>45355596.079999998</v>
      </c>
      <c r="G6425" s="8"/>
      <c r="H6425" s="114"/>
    </row>
    <row r="6426" spans="2:8" x14ac:dyDescent="0.2">
      <c r="B6426" s="1" t="s">
        <v>154</v>
      </c>
      <c r="C6426" s="1">
        <f>SUM(C6423:C6425)</f>
        <v>8808874742.2399998</v>
      </c>
      <c r="E6426" s="1">
        <v>-6.6</v>
      </c>
      <c r="F6426" s="1" t="s">
        <v>170</v>
      </c>
      <c r="G6426" s="111">
        <f>+D6418-G6418</f>
        <v>1254653837.46</v>
      </c>
      <c r="H6426" s="112"/>
    </row>
    <row r="6427" spans="2:8" x14ac:dyDescent="0.2">
      <c r="B6427" s="1" t="s">
        <v>155</v>
      </c>
      <c r="C6427" s="1">
        <v>8808874742.2399998</v>
      </c>
      <c r="E6427" s="1">
        <v>-50.12</v>
      </c>
      <c r="F6427" s="1" t="s">
        <v>133</v>
      </c>
      <c r="G6427" s="111"/>
      <c r="H6427" s="112"/>
    </row>
    <row r="6428" spans="2:8" x14ac:dyDescent="0.2">
      <c r="C6428" s="1">
        <f>C6426-C6427</f>
        <v>0</v>
      </c>
      <c r="D6428" s="1" t="s">
        <v>194</v>
      </c>
      <c r="E6428" s="1">
        <f>-(11323436.03+F6418+F6419)</f>
        <v>-12736209.279999999</v>
      </c>
      <c r="F6428" s="1" t="s">
        <v>196</v>
      </c>
      <c r="G6428" s="8"/>
      <c r="H6428" s="114"/>
    </row>
    <row r="6429" spans="2:8" x14ac:dyDescent="0.2">
      <c r="C6429" s="87"/>
      <c r="E6429" s="1">
        <v>0</v>
      </c>
      <c r="F6429" s="1" t="s">
        <v>192</v>
      </c>
      <c r="G6429" s="8"/>
      <c r="H6429" s="114"/>
    </row>
    <row r="6430" spans="2:8" x14ac:dyDescent="0.2">
      <c r="C6430" s="1">
        <f>+C6429*2</f>
        <v>0</v>
      </c>
      <c r="D6430" s="1">
        <v>0</v>
      </c>
      <c r="E6430" s="1">
        <f>SUM(E6424:E6429)</f>
        <v>1241917571.4600003</v>
      </c>
      <c r="G6430" s="8"/>
      <c r="H6430" s="114"/>
    </row>
    <row r="6431" spans="2:8" x14ac:dyDescent="0.2">
      <c r="E6431" s="1">
        <v>1241917571.46</v>
      </c>
      <c r="F6431" s="1" t="s">
        <v>161</v>
      </c>
    </row>
    <row r="6432" spans="2:8" x14ac:dyDescent="0.2">
      <c r="B6432" s="1" t="s">
        <v>200</v>
      </c>
      <c r="C6432" s="1">
        <v>7504072062.9799995</v>
      </c>
      <c r="E6432" s="87">
        <f>E6430-E6431</f>
        <v>0</v>
      </c>
      <c r="F6432" s="1" t="s">
        <v>6</v>
      </c>
    </row>
    <row r="6433" spans="2:8" x14ac:dyDescent="0.2">
      <c r="B6433" s="1" t="s">
        <v>6</v>
      </c>
      <c r="C6433" s="1">
        <f>+C6424-C6432</f>
        <v>4793245.720000267</v>
      </c>
      <c r="E6433" s="1">
        <v>0</v>
      </c>
      <c r="F6433" s="1" t="s">
        <v>195</v>
      </c>
    </row>
    <row r="6434" spans="2:8" x14ac:dyDescent="0.2">
      <c r="B6434" s="1" t="s">
        <v>201</v>
      </c>
      <c r="C6434" s="1">
        <v>4793245.72</v>
      </c>
      <c r="E6434" s="87">
        <f>+E6432-E6433</f>
        <v>0</v>
      </c>
      <c r="F6434" s="1" t="s">
        <v>6</v>
      </c>
    </row>
    <row r="6435" spans="2:8" x14ac:dyDescent="0.2">
      <c r="B6435" s="1" t="s">
        <v>6</v>
      </c>
      <c r="C6435" s="95">
        <f>+C6433-C6434</f>
        <v>2.6728957891464233E-7</v>
      </c>
    </row>
    <row r="6438" spans="2:8" x14ac:dyDescent="0.2">
      <c r="B6438" s="2">
        <v>42521</v>
      </c>
      <c r="C6438" s="1" t="s">
        <v>4</v>
      </c>
      <c r="D6438" s="1" t="s">
        <v>5</v>
      </c>
      <c r="E6438" s="1" t="s">
        <v>6</v>
      </c>
    </row>
    <row r="6439" spans="2:8" x14ac:dyDescent="0.2">
      <c r="B6439" s="1" t="s">
        <v>0</v>
      </c>
      <c r="C6439" s="1">
        <v>1256492007.1700001</v>
      </c>
      <c r="D6439" s="1">
        <v>1256492007.1700001</v>
      </c>
      <c r="E6439" s="1">
        <f>C6439-D6439</f>
        <v>0</v>
      </c>
      <c r="F6439" s="1">
        <v>0</v>
      </c>
      <c r="G6439" s="1">
        <f>+F6439-E6439</f>
        <v>0</v>
      </c>
    </row>
    <row r="6440" spans="2:8" x14ac:dyDescent="0.2">
      <c r="B6440" s="1" t="s">
        <v>1</v>
      </c>
      <c r="C6440" s="1">
        <v>781596951.70000005</v>
      </c>
      <c r="D6440" s="1">
        <v>783009724.95000005</v>
      </c>
      <c r="E6440" s="1">
        <f>C6440-D6440</f>
        <v>-1412773.25</v>
      </c>
      <c r="F6440" s="1">
        <v>1412773.25</v>
      </c>
      <c r="G6440" s="1">
        <f>+F6440+E6440</f>
        <v>0</v>
      </c>
    </row>
    <row r="6441" spans="2:8" x14ac:dyDescent="0.2">
      <c r="B6441" s="1" t="s">
        <v>2</v>
      </c>
      <c r="C6441" s="1">
        <v>244524749.90000001</v>
      </c>
      <c r="D6441" s="1">
        <v>244524749.90000001</v>
      </c>
      <c r="E6441" s="111">
        <f>C6441-D6441</f>
        <v>0</v>
      </c>
    </row>
    <row r="6442" spans="2:8" x14ac:dyDescent="0.2">
      <c r="B6442" s="1" t="s">
        <v>3</v>
      </c>
      <c r="C6442" s="1">
        <v>64262.89</v>
      </c>
      <c r="D6442" s="1">
        <v>64262.89</v>
      </c>
      <c r="E6442" s="1">
        <f>C6442-D6442</f>
        <v>0</v>
      </c>
      <c r="G6442" s="111"/>
      <c r="H6442" s="112"/>
    </row>
    <row r="6443" spans="2:8" x14ac:dyDescent="0.2">
      <c r="G6443" s="111"/>
      <c r="H6443" s="112"/>
    </row>
    <row r="6444" spans="2:8" x14ac:dyDescent="0.2">
      <c r="B6444" s="1" t="s">
        <v>152</v>
      </c>
      <c r="C6444" s="1">
        <f>C6439</f>
        <v>1256492007.1700001</v>
      </c>
      <c r="G6444" s="8"/>
      <c r="H6444" s="114"/>
    </row>
    <row r="6445" spans="2:8" x14ac:dyDescent="0.2">
      <c r="B6445" s="1" t="s">
        <v>153</v>
      </c>
      <c r="C6445" s="1">
        <v>7517112588.1700001</v>
      </c>
      <c r="E6445" s="1">
        <f>C6439</f>
        <v>1256492007.1700001</v>
      </c>
      <c r="F6445" s="1" t="s">
        <v>0</v>
      </c>
      <c r="G6445" s="8"/>
      <c r="H6445" s="114"/>
    </row>
    <row r="6446" spans="2:8" x14ac:dyDescent="0.2">
      <c r="B6446" s="1" t="s">
        <v>208</v>
      </c>
      <c r="C6446" s="1">
        <v>45993571.619999997</v>
      </c>
      <c r="G6446" s="8"/>
      <c r="H6446" s="114"/>
    </row>
    <row r="6447" spans="2:8" x14ac:dyDescent="0.2">
      <c r="B6447" s="1" t="s">
        <v>154</v>
      </c>
      <c r="C6447" s="1">
        <f>SUM(C6444:C6446)</f>
        <v>8819598166.960001</v>
      </c>
      <c r="E6447" s="1">
        <v>-6.6</v>
      </c>
      <c r="F6447" s="1" t="s">
        <v>170</v>
      </c>
      <c r="G6447" s="111"/>
      <c r="H6447" s="112"/>
    </row>
    <row r="6448" spans="2:8" x14ac:dyDescent="0.2">
      <c r="B6448" s="1" t="s">
        <v>155</v>
      </c>
      <c r="C6448" s="1">
        <v>8819598166.9599991</v>
      </c>
      <c r="E6448" s="1">
        <v>-50.12</v>
      </c>
      <c r="F6448" s="1" t="s">
        <v>133</v>
      </c>
      <c r="G6448" s="111"/>
      <c r="H6448" s="112"/>
    </row>
    <row r="6449" spans="2:8" x14ac:dyDescent="0.2">
      <c r="C6449" s="1">
        <f>C6447-C6448</f>
        <v>0</v>
      </c>
      <c r="D6449" s="1" t="s">
        <v>194</v>
      </c>
      <c r="E6449" s="1">
        <f>-(11323436.03+F6439+F6440)</f>
        <v>-12736209.279999999</v>
      </c>
      <c r="F6449" s="1" t="s">
        <v>196</v>
      </c>
      <c r="G6449" s="8"/>
      <c r="H6449" s="114"/>
    </row>
    <row r="6450" spans="2:8" x14ac:dyDescent="0.2">
      <c r="C6450" s="87"/>
      <c r="E6450" s="1">
        <v>0</v>
      </c>
      <c r="F6450" s="1" t="s">
        <v>192</v>
      </c>
      <c r="G6450" s="8"/>
      <c r="H6450" s="114"/>
    </row>
    <row r="6451" spans="2:8" x14ac:dyDescent="0.2">
      <c r="C6451" s="1">
        <f>+C6450*2</f>
        <v>0</v>
      </c>
      <c r="D6451" s="1">
        <v>0</v>
      </c>
      <c r="E6451" s="1">
        <f>SUM(E6445:E6450)</f>
        <v>1243755741.1700003</v>
      </c>
      <c r="G6451" s="8"/>
      <c r="H6451" s="114"/>
    </row>
    <row r="6452" spans="2:8" x14ac:dyDescent="0.2">
      <c r="E6452" s="1">
        <v>1243755741.1700001</v>
      </c>
      <c r="F6452" s="1" t="s">
        <v>161</v>
      </c>
    </row>
    <row r="6453" spans="2:8" x14ac:dyDescent="0.2">
      <c r="B6453" s="1" t="s">
        <v>200</v>
      </c>
      <c r="C6453" s="1">
        <v>7512319342.4499998</v>
      </c>
      <c r="E6453" s="87">
        <f>E6451-E6452</f>
        <v>0</v>
      </c>
      <c r="F6453" s="1" t="s">
        <v>6</v>
      </c>
    </row>
    <row r="6454" spans="2:8" x14ac:dyDescent="0.2">
      <c r="B6454" s="1" t="s">
        <v>6</v>
      </c>
      <c r="C6454" s="1">
        <f>+C6445-C6453</f>
        <v>4793245.720000267</v>
      </c>
      <c r="E6454" s="1">
        <v>0</v>
      </c>
      <c r="F6454" s="1" t="s">
        <v>195</v>
      </c>
    </row>
    <row r="6455" spans="2:8" x14ac:dyDescent="0.2">
      <c r="B6455" s="1" t="s">
        <v>201</v>
      </c>
      <c r="C6455" s="1">
        <v>4793245.72</v>
      </c>
      <c r="E6455" s="87">
        <f>+E6453-E6454</f>
        <v>0</v>
      </c>
      <c r="F6455" s="1" t="s">
        <v>6</v>
      </c>
    </row>
    <row r="6456" spans="2:8" x14ac:dyDescent="0.2">
      <c r="B6456" s="1" t="s">
        <v>6</v>
      </c>
      <c r="C6456" s="95">
        <f>+C6454-C6455</f>
        <v>2.6728957891464233E-7</v>
      </c>
    </row>
    <row r="6460" spans="2:8" x14ac:dyDescent="0.2">
      <c r="B6460" s="2">
        <v>42530</v>
      </c>
      <c r="C6460" s="1" t="s">
        <v>4</v>
      </c>
      <c r="D6460" s="1" t="s">
        <v>5</v>
      </c>
      <c r="E6460" s="1" t="s">
        <v>6</v>
      </c>
    </row>
    <row r="6461" spans="2:8" x14ac:dyDescent="0.2">
      <c r="B6461" s="1" t="s">
        <v>0</v>
      </c>
      <c r="C6461" s="1">
        <v>4357533673.8299999</v>
      </c>
      <c r="D6461" s="1">
        <v>4357533673.8299999</v>
      </c>
      <c r="E6461" s="1">
        <f>C6461-D6461</f>
        <v>0</v>
      </c>
      <c r="F6461" s="1">
        <v>0</v>
      </c>
      <c r="G6461" s="1">
        <f>+F6461-E6461</f>
        <v>0</v>
      </c>
    </row>
    <row r="6462" spans="2:8" x14ac:dyDescent="0.2">
      <c r="B6462" s="1" t="s">
        <v>1</v>
      </c>
      <c r="C6462" s="1">
        <v>810778181.61000001</v>
      </c>
      <c r="D6462" s="1">
        <v>811723368.39999998</v>
      </c>
      <c r="E6462" s="1">
        <f>C6462-D6462</f>
        <v>-945186.78999996185</v>
      </c>
      <c r="F6462" s="1">
        <v>945186.79</v>
      </c>
      <c r="G6462" s="1">
        <f>+F6462+E6462</f>
        <v>3.8184225559234619E-8</v>
      </c>
    </row>
    <row r="6463" spans="2:8" x14ac:dyDescent="0.2">
      <c r="B6463" s="1" t="s">
        <v>2</v>
      </c>
      <c r="C6463" s="1">
        <v>3451034449.3800001</v>
      </c>
      <c r="D6463" s="1">
        <v>3451034449.3800001</v>
      </c>
      <c r="E6463" s="111">
        <f>C6463-D6463</f>
        <v>0</v>
      </c>
    </row>
    <row r="6464" spans="2:8" x14ac:dyDescent="0.2">
      <c r="B6464" s="1" t="s">
        <v>3</v>
      </c>
      <c r="C6464" s="1">
        <v>6898233.8600000003</v>
      </c>
      <c r="D6464" s="1">
        <v>6898233.8600000003</v>
      </c>
      <c r="E6464" s="1">
        <f>C6464-D6464</f>
        <v>0</v>
      </c>
      <c r="G6464" s="111"/>
      <c r="H6464" s="112"/>
    </row>
    <row r="6465" spans="2:8" x14ac:dyDescent="0.2">
      <c r="G6465" s="111"/>
      <c r="H6465" s="112"/>
    </row>
    <row r="6466" spans="2:8" x14ac:dyDescent="0.2">
      <c r="B6466" s="1" t="s">
        <v>152</v>
      </c>
      <c r="C6466" s="1">
        <f>C6461</f>
        <v>4357533673.8299999</v>
      </c>
      <c r="G6466" s="8"/>
      <c r="H6466" s="114"/>
    </row>
    <row r="6467" spans="2:8" x14ac:dyDescent="0.2">
      <c r="B6467" s="1" t="s">
        <v>153</v>
      </c>
      <c r="C6467" s="1">
        <v>7557106183.2299995</v>
      </c>
      <c r="E6467" s="1">
        <f>C6461</f>
        <v>4357533673.8299999</v>
      </c>
      <c r="F6467" s="1" t="s">
        <v>0</v>
      </c>
      <c r="G6467" s="8"/>
      <c r="H6467" s="114"/>
    </row>
    <row r="6468" spans="2:8" x14ac:dyDescent="0.2">
      <c r="B6468" s="1" t="s">
        <v>208</v>
      </c>
      <c r="C6468" s="1">
        <v>45978571.619999997</v>
      </c>
      <c r="G6468" s="8"/>
      <c r="H6468" s="114"/>
    </row>
    <row r="6469" spans="2:8" x14ac:dyDescent="0.2">
      <c r="B6469" s="1" t="s">
        <v>154</v>
      </c>
      <c r="C6469" s="1">
        <f>SUM(C6466:C6468)</f>
        <v>11960618428.68</v>
      </c>
      <c r="E6469" s="1">
        <v>-6.6</v>
      </c>
      <c r="F6469" s="1" t="s">
        <v>170</v>
      </c>
      <c r="G6469" s="111"/>
      <c r="H6469" s="112"/>
    </row>
    <row r="6470" spans="2:8" x14ac:dyDescent="0.2">
      <c r="B6470" s="1" t="s">
        <v>155</v>
      </c>
      <c r="C6470" s="1">
        <v>11960618428.68</v>
      </c>
      <c r="E6470" s="1">
        <v>-29463830.32</v>
      </c>
      <c r="F6470" s="1" t="s">
        <v>133</v>
      </c>
      <c r="G6470" s="111"/>
      <c r="H6470" s="112"/>
    </row>
    <row r="6471" spans="2:8" x14ac:dyDescent="0.2">
      <c r="C6471" s="1">
        <f>C6469-C6470</f>
        <v>0</v>
      </c>
      <c r="D6471" s="1" t="s">
        <v>194</v>
      </c>
      <c r="E6471" s="1">
        <f>-(11323436.03+F6461+F6462)</f>
        <v>-12268622.82</v>
      </c>
      <c r="F6471" s="1" t="s">
        <v>196</v>
      </c>
      <c r="G6471" s="8"/>
      <c r="H6471" s="114"/>
    </row>
    <row r="6472" spans="2:8" x14ac:dyDescent="0.2">
      <c r="C6472" s="87"/>
      <c r="E6472" s="1">
        <v>0</v>
      </c>
      <c r="F6472" s="1" t="s">
        <v>192</v>
      </c>
      <c r="G6472" s="8"/>
      <c r="H6472" s="114"/>
    </row>
    <row r="6473" spans="2:8" x14ac:dyDescent="0.2">
      <c r="C6473" s="1">
        <f>+C6472*2</f>
        <v>0</v>
      </c>
      <c r="D6473" s="1">
        <v>0</v>
      </c>
      <c r="E6473" s="1">
        <f>SUM(E6467:E6472)</f>
        <v>4315801214.0900002</v>
      </c>
      <c r="G6473" s="8"/>
      <c r="H6473" s="114"/>
    </row>
    <row r="6474" spans="2:8" x14ac:dyDescent="0.2">
      <c r="E6474" s="1">
        <v>4315801214.0900002</v>
      </c>
      <c r="F6474" s="1" t="s">
        <v>161</v>
      </c>
    </row>
    <row r="6475" spans="2:8" x14ac:dyDescent="0.2">
      <c r="B6475" s="1" t="s">
        <v>200</v>
      </c>
      <c r="C6475" s="1">
        <v>7552312937.5100002</v>
      </c>
      <c r="E6475" s="87">
        <f>E6473-E6474</f>
        <v>0</v>
      </c>
      <c r="F6475" s="1" t="s">
        <v>6</v>
      </c>
    </row>
    <row r="6476" spans="2:8" x14ac:dyDescent="0.2">
      <c r="B6476" s="1" t="s">
        <v>6</v>
      </c>
      <c r="C6476" s="1">
        <f>+C6467-C6475</f>
        <v>4793245.7199993134</v>
      </c>
      <c r="E6476" s="1">
        <v>0</v>
      </c>
      <c r="F6476" s="1" t="s">
        <v>195</v>
      </c>
    </row>
    <row r="6477" spans="2:8" x14ac:dyDescent="0.2">
      <c r="B6477" s="1" t="s">
        <v>201</v>
      </c>
      <c r="C6477" s="1">
        <v>4793245.72</v>
      </c>
      <c r="E6477" s="87">
        <f>+E6475-E6476</f>
        <v>0</v>
      </c>
      <c r="F6477" s="1" t="s">
        <v>6</v>
      </c>
    </row>
    <row r="6478" spans="2:8" x14ac:dyDescent="0.2">
      <c r="B6478" s="1" t="s">
        <v>6</v>
      </c>
      <c r="C6478" s="95">
        <f>+C6476-C6477</f>
        <v>-6.8638473749160767E-7</v>
      </c>
    </row>
    <row r="6481" spans="2:8" x14ac:dyDescent="0.2">
      <c r="B6481" s="2">
        <v>42551</v>
      </c>
      <c r="C6481" s="1" t="s">
        <v>4</v>
      </c>
      <c r="D6481" s="1" t="s">
        <v>5</v>
      </c>
      <c r="E6481" s="1" t="s">
        <v>6</v>
      </c>
    </row>
    <row r="6482" spans="2:8" x14ac:dyDescent="0.2">
      <c r="B6482" s="1" t="s">
        <v>0</v>
      </c>
      <c r="C6482" s="1">
        <v>1304606421.1199999</v>
      </c>
      <c r="D6482" s="1">
        <v>1304606421.1199999</v>
      </c>
      <c r="E6482" s="1">
        <f>C6482-D6482</f>
        <v>0</v>
      </c>
      <c r="F6482" s="1">
        <v>0</v>
      </c>
      <c r="G6482" s="1">
        <f>+F6482-E6482</f>
        <v>0</v>
      </c>
    </row>
    <row r="6483" spans="2:8" x14ac:dyDescent="0.2">
      <c r="B6483" s="1" t="s">
        <v>1</v>
      </c>
      <c r="C6483" s="1">
        <v>804264879.35000002</v>
      </c>
      <c r="D6483" s="1">
        <v>804933303.84000003</v>
      </c>
      <c r="E6483" s="1">
        <f>C6483-D6483</f>
        <v>-668424.49000000954</v>
      </c>
      <c r="F6483" s="1">
        <v>668424.49</v>
      </c>
      <c r="G6483" s="1">
        <f>+F6483+E6483</f>
        <v>-9.5460563898086548E-9</v>
      </c>
    </row>
    <row r="6484" spans="2:8" x14ac:dyDescent="0.2">
      <c r="B6484" s="1" t="s">
        <v>2</v>
      </c>
      <c r="C6484" s="1">
        <v>244290939.52000001</v>
      </c>
      <c r="D6484" s="1">
        <v>244290939.52000001</v>
      </c>
      <c r="E6484" s="111">
        <f>C6484-D6484</f>
        <v>0</v>
      </c>
    </row>
    <row r="6485" spans="2:8" x14ac:dyDescent="0.2">
      <c r="B6485" s="1" t="s">
        <v>3</v>
      </c>
      <c r="C6485" s="1">
        <v>21389209.370000001</v>
      </c>
      <c r="D6485" s="1">
        <v>21389209.370000001</v>
      </c>
      <c r="E6485" s="1">
        <f>C6485-D6485</f>
        <v>0</v>
      </c>
      <c r="G6485" s="111"/>
      <c r="H6485" s="112"/>
    </row>
    <row r="6486" spans="2:8" x14ac:dyDescent="0.2">
      <c r="G6486" s="111"/>
      <c r="H6486" s="112"/>
    </row>
    <row r="6487" spans="2:8" x14ac:dyDescent="0.2">
      <c r="B6487" s="1" t="s">
        <v>152</v>
      </c>
      <c r="C6487" s="1">
        <f>C6482</f>
        <v>1304606421.1199999</v>
      </c>
      <c r="G6487" s="8"/>
      <c r="H6487" s="114"/>
    </row>
    <row r="6488" spans="2:8" x14ac:dyDescent="0.2">
      <c r="B6488" s="1" t="s">
        <v>153</v>
      </c>
      <c r="C6488" s="1">
        <v>7576315569.0900002</v>
      </c>
      <c r="E6488" s="1">
        <f>C6482</f>
        <v>1304606421.1199999</v>
      </c>
      <c r="F6488" s="1" t="s">
        <v>0</v>
      </c>
      <c r="G6488" s="8"/>
      <c r="H6488" s="114"/>
    </row>
    <row r="6489" spans="2:8" x14ac:dyDescent="0.2">
      <c r="B6489" s="1" t="s">
        <v>208</v>
      </c>
      <c r="C6489" s="1">
        <v>46905307.850000001</v>
      </c>
      <c r="G6489" s="8"/>
      <c r="H6489" s="114"/>
    </row>
    <row r="6490" spans="2:8" x14ac:dyDescent="0.2">
      <c r="B6490" s="1" t="s">
        <v>154</v>
      </c>
      <c r="C6490" s="1">
        <f>SUM(C6487:C6489)</f>
        <v>8927827298.0599995</v>
      </c>
      <c r="E6490" s="1">
        <v>-6.6</v>
      </c>
      <c r="F6490" s="1" t="s">
        <v>170</v>
      </c>
      <c r="G6490" s="111"/>
      <c r="H6490" s="112"/>
    </row>
    <row r="6491" spans="2:8" x14ac:dyDescent="0.2">
      <c r="B6491" s="1" t="s">
        <v>155</v>
      </c>
      <c r="C6491" s="1">
        <v>8927827298.0599995</v>
      </c>
      <c r="E6491" s="1">
        <v>-131.53</v>
      </c>
      <c r="F6491" s="1" t="s">
        <v>133</v>
      </c>
      <c r="G6491" s="111"/>
      <c r="H6491" s="112"/>
    </row>
    <row r="6492" spans="2:8" x14ac:dyDescent="0.2">
      <c r="C6492" s="1">
        <f>C6490-C6491</f>
        <v>0</v>
      </c>
      <c r="D6492" s="1" t="s">
        <v>194</v>
      </c>
      <c r="E6492" s="1">
        <f>-(11323436.03+F6482+F6483)</f>
        <v>-11991860.52</v>
      </c>
      <c r="F6492" s="1" t="s">
        <v>196</v>
      </c>
      <c r="G6492" s="8"/>
      <c r="H6492" s="114"/>
    </row>
    <row r="6493" spans="2:8" x14ac:dyDescent="0.2">
      <c r="C6493" s="87"/>
      <c r="E6493" s="1">
        <v>0</v>
      </c>
      <c r="F6493" s="1" t="s">
        <v>192</v>
      </c>
      <c r="G6493" s="8"/>
      <c r="H6493" s="114"/>
    </row>
    <row r="6494" spans="2:8" x14ac:dyDescent="0.2">
      <c r="C6494" s="1">
        <f>+C6493*2</f>
        <v>0</v>
      </c>
      <c r="D6494" s="1">
        <v>0</v>
      </c>
      <c r="E6494" s="1">
        <f>SUM(E6488:E6493)</f>
        <v>1292614422.47</v>
      </c>
      <c r="G6494" s="8"/>
      <c r="H6494" s="114"/>
    </row>
    <row r="6495" spans="2:8" x14ac:dyDescent="0.2">
      <c r="E6495" s="1">
        <v>1292614422.47</v>
      </c>
      <c r="F6495" s="1" t="s">
        <v>161</v>
      </c>
    </row>
    <row r="6496" spans="2:8" x14ac:dyDescent="0.2">
      <c r="B6496" s="1" t="s">
        <v>200</v>
      </c>
      <c r="C6496" s="1">
        <v>7569107975.8299999</v>
      </c>
      <c r="E6496" s="87">
        <f>E6494-E6495</f>
        <v>0</v>
      </c>
      <c r="F6496" s="1" t="s">
        <v>6</v>
      </c>
    </row>
    <row r="6497" spans="2:8" x14ac:dyDescent="0.2">
      <c r="B6497" s="1" t="s">
        <v>6</v>
      </c>
      <c r="C6497" s="1">
        <f>+C6488-C6496</f>
        <v>7207593.2600002289</v>
      </c>
      <c r="E6497" s="1">
        <v>0</v>
      </c>
      <c r="F6497" s="1" t="s">
        <v>195</v>
      </c>
    </row>
    <row r="6498" spans="2:8" x14ac:dyDescent="0.2">
      <c r="B6498" s="1" t="s">
        <v>201</v>
      </c>
      <c r="C6498" s="1">
        <v>7207593.2599999998</v>
      </c>
      <c r="E6498" s="87">
        <f>+E6496-E6497</f>
        <v>0</v>
      </c>
      <c r="F6498" s="1" t="s">
        <v>6</v>
      </c>
    </row>
    <row r="6499" spans="2:8" x14ac:dyDescent="0.2">
      <c r="B6499" s="1" t="s">
        <v>6</v>
      </c>
      <c r="C6499" s="95">
        <f>+C6497-C6498</f>
        <v>2.2910535335540771E-7</v>
      </c>
    </row>
    <row r="6503" spans="2:8" x14ac:dyDescent="0.2">
      <c r="B6503" s="2">
        <v>42566</v>
      </c>
      <c r="C6503" s="1" t="s">
        <v>4</v>
      </c>
      <c r="D6503" s="1" t="s">
        <v>5</v>
      </c>
      <c r="E6503" s="1" t="s">
        <v>6</v>
      </c>
    </row>
    <row r="6504" spans="2:8" x14ac:dyDescent="0.2">
      <c r="B6504" s="1" t="s">
        <v>0</v>
      </c>
      <c r="C6504" s="1">
        <v>1163679026.6700001</v>
      </c>
      <c r="D6504" s="1">
        <v>1163679026.6700001</v>
      </c>
      <c r="E6504" s="1">
        <f>C6504-D6504</f>
        <v>0</v>
      </c>
      <c r="F6504" s="1">
        <v>0</v>
      </c>
      <c r="G6504" s="1">
        <f>+F6504-E6504</f>
        <v>0</v>
      </c>
    </row>
    <row r="6505" spans="2:8" x14ac:dyDescent="0.2">
      <c r="B6505" s="1" t="s">
        <v>1</v>
      </c>
      <c r="C6505" s="1">
        <v>808893179.25999999</v>
      </c>
      <c r="D6505" s="1">
        <v>809554005.07000005</v>
      </c>
      <c r="E6505" s="1">
        <f>C6505-D6505</f>
        <v>-660825.81000006199</v>
      </c>
      <c r="F6505" s="1">
        <v>660825.81000000006</v>
      </c>
      <c r="G6505" s="1">
        <f>+F6505+E6505</f>
        <v>-6.1932951211929321E-8</v>
      </c>
    </row>
    <row r="6506" spans="2:8" x14ac:dyDescent="0.2">
      <c r="B6506" s="1" t="s">
        <v>2</v>
      </c>
      <c r="C6506" s="1">
        <v>272535015.49000001</v>
      </c>
      <c r="D6506" s="1">
        <v>272535015.49000001</v>
      </c>
      <c r="E6506" s="111">
        <f>C6506-D6506</f>
        <v>0</v>
      </c>
    </row>
    <row r="6507" spans="2:8" x14ac:dyDescent="0.2">
      <c r="B6507" s="1" t="s">
        <v>3</v>
      </c>
      <c r="C6507" s="1">
        <v>2635531.36</v>
      </c>
      <c r="D6507" s="1">
        <v>2635531.36</v>
      </c>
      <c r="E6507" s="1">
        <f>C6507-D6507</f>
        <v>0</v>
      </c>
      <c r="G6507" s="111"/>
      <c r="H6507" s="112"/>
    </row>
    <row r="6508" spans="2:8" x14ac:dyDescent="0.2">
      <c r="G6508" s="111"/>
      <c r="H6508" s="112"/>
    </row>
    <row r="6509" spans="2:8" x14ac:dyDescent="0.2">
      <c r="B6509" s="1" t="s">
        <v>152</v>
      </c>
      <c r="C6509" s="1">
        <f>C6504</f>
        <v>1163679026.6700001</v>
      </c>
      <c r="G6509" s="8"/>
      <c r="H6509" s="114"/>
    </row>
    <row r="6510" spans="2:8" x14ac:dyDescent="0.2">
      <c r="B6510" s="1" t="s">
        <v>153</v>
      </c>
      <c r="C6510" s="1">
        <v>7604948339.6999998</v>
      </c>
      <c r="E6510" s="1">
        <f>C6504</f>
        <v>1163679026.6700001</v>
      </c>
      <c r="F6510" s="1" t="s">
        <v>0</v>
      </c>
      <c r="G6510" s="8"/>
      <c r="H6510" s="114"/>
    </row>
    <row r="6511" spans="2:8" x14ac:dyDescent="0.2">
      <c r="B6511" s="1" t="s">
        <v>208</v>
      </c>
      <c r="C6511" s="1">
        <v>46784685.350000001</v>
      </c>
      <c r="G6511" s="8"/>
      <c r="H6511" s="114"/>
    </row>
    <row r="6512" spans="2:8" x14ac:dyDescent="0.2">
      <c r="B6512" s="1" t="s">
        <v>154</v>
      </c>
      <c r="C6512" s="1">
        <f>SUM(C6509:C6511)</f>
        <v>8815412051.7199993</v>
      </c>
      <c r="E6512" s="1">
        <v>-6.6</v>
      </c>
      <c r="F6512" s="1" t="s">
        <v>170</v>
      </c>
      <c r="G6512" s="111"/>
      <c r="H6512" s="112"/>
    </row>
    <row r="6513" spans="2:8" x14ac:dyDescent="0.2">
      <c r="B6513" s="1" t="s">
        <v>155</v>
      </c>
      <c r="C6513" s="1">
        <v>8815412051.7199993</v>
      </c>
      <c r="E6513" s="1">
        <v>-8028.61</v>
      </c>
      <c r="F6513" s="1" t="s">
        <v>133</v>
      </c>
      <c r="G6513" s="111"/>
      <c r="H6513" s="112"/>
    </row>
    <row r="6514" spans="2:8" x14ac:dyDescent="0.2">
      <c r="C6514" s="1">
        <f>C6512-C6513</f>
        <v>0</v>
      </c>
      <c r="D6514" s="1" t="s">
        <v>194</v>
      </c>
      <c r="E6514" s="1">
        <f>-(11323436.03+F6504+F6505)</f>
        <v>-11984261.84</v>
      </c>
      <c r="F6514" s="1" t="s">
        <v>196</v>
      </c>
      <c r="G6514" s="8"/>
      <c r="H6514" s="114"/>
    </row>
    <row r="6515" spans="2:8" x14ac:dyDescent="0.2">
      <c r="C6515" s="87"/>
      <c r="E6515" s="1">
        <v>0</v>
      </c>
      <c r="F6515" s="1" t="s">
        <v>192</v>
      </c>
      <c r="G6515" s="8"/>
      <c r="H6515" s="114"/>
    </row>
    <row r="6516" spans="2:8" x14ac:dyDescent="0.2">
      <c r="C6516" s="1">
        <f>+C6515*2</f>
        <v>0</v>
      </c>
      <c r="D6516" s="1">
        <v>0</v>
      </c>
      <c r="E6516" s="1">
        <f>SUM(E6510:E6515)</f>
        <v>1151686729.6200004</v>
      </c>
      <c r="G6516" s="8"/>
      <c r="H6516" s="114"/>
    </row>
    <row r="6517" spans="2:8" x14ac:dyDescent="0.2">
      <c r="E6517" s="1">
        <v>1151686729.6199999</v>
      </c>
      <c r="F6517" s="1" t="s">
        <v>161</v>
      </c>
    </row>
    <row r="6518" spans="2:8" x14ac:dyDescent="0.2">
      <c r="B6518" s="1" t="s">
        <v>200</v>
      </c>
      <c r="C6518" s="1">
        <v>7593764405.8699989</v>
      </c>
      <c r="E6518" s="87">
        <f>E6516-E6517</f>
        <v>0</v>
      </c>
      <c r="F6518" s="1" t="s">
        <v>6</v>
      </c>
    </row>
    <row r="6519" spans="2:8" x14ac:dyDescent="0.2">
      <c r="B6519" s="1" t="s">
        <v>6</v>
      </c>
      <c r="C6519" s="1">
        <f>+C6510-C6518</f>
        <v>11183933.830000877</v>
      </c>
      <c r="E6519" s="1">
        <v>0</v>
      </c>
      <c r="F6519" s="1" t="s">
        <v>195</v>
      </c>
    </row>
    <row r="6520" spans="2:8" x14ac:dyDescent="0.2">
      <c r="B6520" s="1" t="s">
        <v>201</v>
      </c>
      <c r="C6520" s="1">
        <v>1084267.58</v>
      </c>
      <c r="E6520" s="87">
        <f>+E6518-E6519</f>
        <v>0</v>
      </c>
      <c r="F6520" s="1" t="s">
        <v>6</v>
      </c>
    </row>
    <row r="6521" spans="2:8" x14ac:dyDescent="0.2">
      <c r="B6521" s="1" t="s">
        <v>6</v>
      </c>
      <c r="C6521" s="95">
        <f>+C6519-C6520</f>
        <v>10099666.250000877</v>
      </c>
    </row>
    <row r="6524" spans="2:8" x14ac:dyDescent="0.2">
      <c r="B6524" s="2">
        <v>42573</v>
      </c>
      <c r="C6524" s="1" t="s">
        <v>4</v>
      </c>
      <c r="D6524" s="1" t="s">
        <v>5</v>
      </c>
      <c r="E6524" s="1" t="s">
        <v>6</v>
      </c>
    </row>
    <row r="6525" spans="2:8" x14ac:dyDescent="0.2">
      <c r="B6525" s="1" t="s">
        <v>0</v>
      </c>
      <c r="C6525" s="1">
        <v>1159837122.6500001</v>
      </c>
      <c r="D6525" s="1">
        <v>1159837122.6500001</v>
      </c>
      <c r="E6525" s="1">
        <f>C6525-D6525</f>
        <v>0</v>
      </c>
      <c r="F6525" s="1">
        <v>0</v>
      </c>
      <c r="G6525" s="1">
        <f>+F6525-E6525</f>
        <v>0</v>
      </c>
    </row>
    <row r="6526" spans="2:8" x14ac:dyDescent="0.2">
      <c r="B6526" s="1" t="s">
        <v>1</v>
      </c>
      <c r="C6526" s="1">
        <v>808345036.75999999</v>
      </c>
      <c r="D6526" s="1">
        <v>809005862.57000005</v>
      </c>
      <c r="E6526" s="1">
        <f>C6526-D6526</f>
        <v>-660825.81000006199</v>
      </c>
      <c r="F6526" s="1">
        <v>660825.81000000006</v>
      </c>
      <c r="G6526" s="1">
        <f>+F6526+E6526</f>
        <v>-6.1932951211929321E-8</v>
      </c>
    </row>
    <row r="6527" spans="2:8" x14ac:dyDescent="0.2">
      <c r="B6527" s="1" t="s">
        <v>2</v>
      </c>
      <c r="C6527" s="1">
        <v>264733228.72</v>
      </c>
      <c r="D6527" s="1">
        <v>264733228.72</v>
      </c>
      <c r="E6527" s="111">
        <f>C6527-D6527</f>
        <v>0</v>
      </c>
    </row>
    <row r="6528" spans="2:8" x14ac:dyDescent="0.2">
      <c r="B6528" s="1" t="s">
        <v>3</v>
      </c>
      <c r="C6528" s="1">
        <v>4168213.31</v>
      </c>
      <c r="D6528" s="1">
        <v>4168213.31</v>
      </c>
      <c r="E6528" s="1">
        <f>C6528-D6528</f>
        <v>0</v>
      </c>
      <c r="G6528" s="111"/>
      <c r="H6528" s="112"/>
    </row>
    <row r="6529" spans="2:8" x14ac:dyDescent="0.2">
      <c r="G6529" s="111"/>
      <c r="H6529" s="112"/>
    </row>
    <row r="6530" spans="2:8" x14ac:dyDescent="0.2">
      <c r="B6530" s="1" t="s">
        <v>152</v>
      </c>
      <c r="C6530" s="1">
        <f>C6525</f>
        <v>1159837122.6500001</v>
      </c>
      <c r="G6530" s="8"/>
      <c r="H6530" s="114"/>
    </row>
    <row r="6531" spans="2:8" x14ac:dyDescent="0.2">
      <c r="B6531" s="1" t="s">
        <v>153</v>
      </c>
      <c r="C6531" s="1">
        <v>7605676346.1800003</v>
      </c>
      <c r="E6531" s="1">
        <f>C6525</f>
        <v>1159837122.6500001</v>
      </c>
      <c r="F6531" s="1" t="s">
        <v>0</v>
      </c>
      <c r="G6531" s="8"/>
      <c r="H6531" s="114"/>
    </row>
    <row r="6532" spans="2:8" x14ac:dyDescent="0.2">
      <c r="B6532" s="1" t="s">
        <v>208</v>
      </c>
      <c r="C6532" s="1">
        <v>49258545.350000001</v>
      </c>
      <c r="G6532" s="8"/>
      <c r="H6532" s="114"/>
    </row>
    <row r="6533" spans="2:8" x14ac:dyDescent="0.2">
      <c r="B6533" s="1" t="s">
        <v>154</v>
      </c>
      <c r="C6533" s="1">
        <f>SUM(C6530:C6532)</f>
        <v>8814772014.1800003</v>
      </c>
      <c r="E6533" s="1">
        <v>-6.6</v>
      </c>
      <c r="F6533" s="1" t="s">
        <v>170</v>
      </c>
      <c r="G6533" s="111"/>
      <c r="H6533" s="112"/>
    </row>
    <row r="6534" spans="2:8" x14ac:dyDescent="0.2">
      <c r="B6534" s="1" t="s">
        <v>155</v>
      </c>
      <c r="C6534" s="1">
        <v>8814772014.1800003</v>
      </c>
      <c r="E6534" s="1">
        <v>-14072.82</v>
      </c>
      <c r="F6534" s="1" t="s">
        <v>133</v>
      </c>
      <c r="G6534" s="111"/>
      <c r="H6534" s="112"/>
    </row>
    <row r="6535" spans="2:8" x14ac:dyDescent="0.2">
      <c r="C6535" s="1">
        <f>C6533-C6534</f>
        <v>0</v>
      </c>
      <c r="D6535" s="1" t="s">
        <v>194</v>
      </c>
      <c r="E6535" s="1">
        <f>-(11323436.03+F6525+F6526)</f>
        <v>-11984261.84</v>
      </c>
      <c r="F6535" s="1" t="s">
        <v>196</v>
      </c>
      <c r="G6535" s="8"/>
      <c r="H6535" s="114"/>
    </row>
    <row r="6536" spans="2:8" x14ac:dyDescent="0.2">
      <c r="C6536" s="87"/>
      <c r="E6536" s="1">
        <v>0</v>
      </c>
      <c r="F6536" s="1" t="s">
        <v>192</v>
      </c>
      <c r="G6536" s="8"/>
      <c r="H6536" s="114"/>
    </row>
    <row r="6537" spans="2:8" x14ac:dyDescent="0.2">
      <c r="C6537" s="1">
        <f>+C6536*2</f>
        <v>0</v>
      </c>
      <c r="D6537" s="1">
        <v>0</v>
      </c>
      <c r="E6537" s="1">
        <f>SUM(E6531:E6536)</f>
        <v>1147838781.3900003</v>
      </c>
      <c r="G6537" s="8"/>
      <c r="H6537" s="114"/>
    </row>
    <row r="6538" spans="2:8" x14ac:dyDescent="0.2">
      <c r="E6538" s="1">
        <v>1147838781.3900001</v>
      </c>
      <c r="F6538" s="1" t="s">
        <v>161</v>
      </c>
    </row>
    <row r="6539" spans="2:8" x14ac:dyDescent="0.2">
      <c r="B6539" s="1" t="s">
        <v>200</v>
      </c>
      <c r="C6539" s="1">
        <v>7604592078.5999994</v>
      </c>
      <c r="E6539" s="87">
        <f>E6537-E6538</f>
        <v>0</v>
      </c>
      <c r="F6539" s="1" t="s">
        <v>6</v>
      </c>
    </row>
    <row r="6540" spans="2:8" x14ac:dyDescent="0.2">
      <c r="B6540" s="1" t="s">
        <v>6</v>
      </c>
      <c r="C6540" s="1">
        <f>+C6531-C6539</f>
        <v>1084267.5800008774</v>
      </c>
      <c r="E6540" s="1">
        <v>0</v>
      </c>
      <c r="F6540" s="1" t="s">
        <v>195</v>
      </c>
    </row>
    <row r="6541" spans="2:8" x14ac:dyDescent="0.2">
      <c r="B6541" s="1" t="s">
        <v>201</v>
      </c>
      <c r="C6541" s="1">
        <v>1084267.58</v>
      </c>
      <c r="E6541" s="87">
        <f>+E6539-E6540</f>
        <v>0</v>
      </c>
      <c r="F6541" s="1" t="s">
        <v>6</v>
      </c>
    </row>
    <row r="6542" spans="2:8" x14ac:dyDescent="0.2">
      <c r="B6542" s="1" t="s">
        <v>6</v>
      </c>
      <c r="C6542" s="95">
        <f>+C6540-C6541</f>
        <v>8.7730586528778076E-7</v>
      </c>
    </row>
    <row r="6545" spans="2:8" x14ac:dyDescent="0.2">
      <c r="B6545" s="2">
        <v>42576</v>
      </c>
      <c r="C6545" s="1" t="s">
        <v>4</v>
      </c>
      <c r="D6545" s="1" t="s">
        <v>5</v>
      </c>
      <c r="E6545" s="1" t="s">
        <v>6</v>
      </c>
    </row>
    <row r="6546" spans="2:8" x14ac:dyDescent="0.2">
      <c r="B6546" s="1" t="s">
        <v>0</v>
      </c>
      <c r="C6546" s="1">
        <v>1186504255.3399999</v>
      </c>
      <c r="D6546" s="1">
        <v>1186504255.3399999</v>
      </c>
      <c r="E6546" s="1">
        <f>C6546-D6546</f>
        <v>0</v>
      </c>
      <c r="F6546" s="1">
        <v>0</v>
      </c>
      <c r="G6546" s="1">
        <f>+F6546-E6546</f>
        <v>0</v>
      </c>
    </row>
    <row r="6547" spans="2:8" x14ac:dyDescent="0.2">
      <c r="B6547" s="1" t="s">
        <v>1</v>
      </c>
      <c r="C6547" s="1">
        <v>808779160.37</v>
      </c>
      <c r="D6547" s="1">
        <v>809439986.17999995</v>
      </c>
      <c r="E6547" s="1">
        <f>C6547-D6547</f>
        <v>-660825.80999994278</v>
      </c>
      <c r="F6547" s="1">
        <v>660825.81000000006</v>
      </c>
      <c r="G6547" s="1">
        <f>+F6547+E6547</f>
        <v>5.7276338338851929E-8</v>
      </c>
    </row>
    <row r="6548" spans="2:8" x14ac:dyDescent="0.2">
      <c r="B6548" s="1" t="s">
        <v>2</v>
      </c>
      <c r="C6548" s="1">
        <v>276238266.44</v>
      </c>
      <c r="D6548" s="1">
        <v>276238266.44</v>
      </c>
      <c r="E6548" s="111">
        <f>C6548-D6548</f>
        <v>0</v>
      </c>
    </row>
    <row r="6549" spans="2:8" x14ac:dyDescent="0.2">
      <c r="B6549" s="1" t="s">
        <v>3</v>
      </c>
      <c r="C6549" s="1">
        <v>5420062.21</v>
      </c>
      <c r="D6549" s="1">
        <v>5420062.21</v>
      </c>
      <c r="E6549" s="1">
        <f>C6549-D6549</f>
        <v>0</v>
      </c>
      <c r="G6549" s="111"/>
      <c r="H6549" s="112"/>
    </row>
    <row r="6550" spans="2:8" x14ac:dyDescent="0.2">
      <c r="G6550" s="111"/>
      <c r="H6550" s="112"/>
    </row>
    <row r="6551" spans="2:8" x14ac:dyDescent="0.2">
      <c r="B6551" s="1" t="s">
        <v>152</v>
      </c>
      <c r="C6551" s="1">
        <f>C6546</f>
        <v>1186504255.3399999</v>
      </c>
      <c r="G6551" s="8"/>
      <c r="H6551" s="114"/>
    </row>
    <row r="6552" spans="2:8" x14ac:dyDescent="0.2">
      <c r="B6552" s="1" t="s">
        <v>153</v>
      </c>
      <c r="C6552" s="1">
        <v>7606383929.5200005</v>
      </c>
      <c r="E6552" s="1">
        <f>C6546</f>
        <v>1186504255.3399999</v>
      </c>
      <c r="F6552" s="1" t="s">
        <v>0</v>
      </c>
      <c r="G6552" s="8"/>
      <c r="H6552" s="114"/>
    </row>
    <row r="6553" spans="2:8" x14ac:dyDescent="0.2">
      <c r="B6553" s="1" t="s">
        <v>208</v>
      </c>
      <c r="C6553" s="1">
        <v>48808545.350000001</v>
      </c>
      <c r="G6553" s="8"/>
      <c r="H6553" s="114"/>
    </row>
    <row r="6554" spans="2:8" x14ac:dyDescent="0.2">
      <c r="B6554" s="1" t="s">
        <v>154</v>
      </c>
      <c r="C6554" s="1">
        <f>SUM(C6551:C6553)</f>
        <v>8841696730.210001</v>
      </c>
      <c r="E6554" s="1">
        <v>-6.6</v>
      </c>
      <c r="F6554" s="1" t="s">
        <v>170</v>
      </c>
      <c r="G6554" s="111"/>
      <c r="H6554" s="112"/>
    </row>
    <row r="6555" spans="2:8" x14ac:dyDescent="0.2">
      <c r="B6555" s="1" t="s">
        <v>155</v>
      </c>
      <c r="C6555" s="1">
        <v>8841696730.2099991</v>
      </c>
      <c r="E6555" s="1">
        <v>-14072.82</v>
      </c>
      <c r="F6555" s="1" t="s">
        <v>133</v>
      </c>
      <c r="G6555" s="111"/>
      <c r="H6555" s="112"/>
    </row>
    <row r="6556" spans="2:8" x14ac:dyDescent="0.2">
      <c r="C6556" s="1">
        <f>C6554-C6555</f>
        <v>0</v>
      </c>
      <c r="D6556" s="1" t="s">
        <v>194</v>
      </c>
      <c r="E6556" s="1">
        <f>-(11323436.03+F6546+F6547)</f>
        <v>-11984261.84</v>
      </c>
      <c r="F6556" s="1" t="s">
        <v>196</v>
      </c>
      <c r="G6556" s="8"/>
      <c r="H6556" s="114"/>
    </row>
    <row r="6557" spans="2:8" x14ac:dyDescent="0.2">
      <c r="C6557" s="87"/>
      <c r="E6557" s="1">
        <v>0</v>
      </c>
      <c r="F6557" s="1" t="s">
        <v>192</v>
      </c>
      <c r="G6557" s="8"/>
      <c r="H6557" s="114"/>
    </row>
    <row r="6558" spans="2:8" x14ac:dyDescent="0.2">
      <c r="C6558" s="1">
        <f>+C6557*2</f>
        <v>0</v>
      </c>
      <c r="D6558" s="1">
        <v>0</v>
      </c>
      <c r="E6558" s="1">
        <f>SUM(E6552:E6557)</f>
        <v>1174505914.0800002</v>
      </c>
      <c r="G6558" s="8"/>
      <c r="H6558" s="114"/>
    </row>
    <row r="6559" spans="2:8" x14ac:dyDescent="0.2">
      <c r="E6559" s="1">
        <v>1174505914.0799999</v>
      </c>
      <c r="F6559" s="1" t="s">
        <v>161</v>
      </c>
    </row>
    <row r="6560" spans="2:8" x14ac:dyDescent="0.2">
      <c r="B6560" s="1" t="s">
        <v>200</v>
      </c>
      <c r="C6560" s="1">
        <v>7607303215.3699999</v>
      </c>
      <c r="E6560" s="87">
        <f>E6558-E6559</f>
        <v>0</v>
      </c>
      <c r="F6560" s="1" t="s">
        <v>6</v>
      </c>
    </row>
    <row r="6561" spans="2:8" x14ac:dyDescent="0.2">
      <c r="B6561" s="1" t="s">
        <v>6</v>
      </c>
      <c r="C6561" s="1">
        <f>+C6552-C6560</f>
        <v>-919285.8499994278</v>
      </c>
      <c r="E6561" s="1">
        <v>0</v>
      </c>
      <c r="F6561" s="1" t="s">
        <v>195</v>
      </c>
    </row>
    <row r="6562" spans="2:8" x14ac:dyDescent="0.2">
      <c r="B6562" s="1" t="s">
        <v>201</v>
      </c>
      <c r="C6562" s="1">
        <v>1084267.58</v>
      </c>
      <c r="E6562" s="87">
        <f>+E6560-E6561</f>
        <v>0</v>
      </c>
      <c r="F6562" s="1" t="s">
        <v>6</v>
      </c>
    </row>
    <row r="6563" spans="2:8" x14ac:dyDescent="0.2">
      <c r="B6563" s="1" t="s">
        <v>6</v>
      </c>
      <c r="C6563" s="95">
        <f>+C6561-C6562</f>
        <v>-2003553.4299994279</v>
      </c>
    </row>
    <row r="6566" spans="2:8" x14ac:dyDescent="0.2">
      <c r="B6566" s="2">
        <v>42582</v>
      </c>
      <c r="C6566" s="1" t="s">
        <v>4</v>
      </c>
      <c r="D6566" s="1" t="s">
        <v>5</v>
      </c>
      <c r="E6566" s="1" t="s">
        <v>6</v>
      </c>
    </row>
    <row r="6567" spans="2:8" x14ac:dyDescent="0.2">
      <c r="B6567" s="1" t="s">
        <v>0</v>
      </c>
      <c r="C6567" s="1">
        <v>1213794715.03</v>
      </c>
      <c r="D6567" s="1">
        <f>1214284375.03-489660</f>
        <v>1213794715.03</v>
      </c>
      <c r="E6567" s="1">
        <f>C6567-D6567</f>
        <v>0</v>
      </c>
      <c r="F6567" s="1">
        <v>0</v>
      </c>
      <c r="G6567" s="1">
        <f>+F6567-E6567</f>
        <v>0</v>
      </c>
    </row>
    <row r="6568" spans="2:8" x14ac:dyDescent="0.2">
      <c r="B6568" s="1" t="s">
        <v>1</v>
      </c>
      <c r="C6568" s="1">
        <v>810316310.85000002</v>
      </c>
      <c r="D6568" s="1">
        <v>810851522.42999995</v>
      </c>
      <c r="E6568" s="1">
        <f>C6568-D6568</f>
        <v>-535211.57999992371</v>
      </c>
      <c r="F6568" s="1">
        <v>535211.57999999996</v>
      </c>
      <c r="G6568" s="1">
        <f>+F6568+E6568</f>
        <v>7.6252035796642303E-8</v>
      </c>
    </row>
    <row r="6569" spans="2:8" x14ac:dyDescent="0.2">
      <c r="B6569" s="1" t="s">
        <v>2</v>
      </c>
      <c r="C6569" s="1">
        <f>255798013.73</f>
        <v>255798013.72999999</v>
      </c>
      <c r="D6569" s="1">
        <f>256287673.73-489660</f>
        <v>255798013.72999999</v>
      </c>
      <c r="E6569" s="111">
        <f>C6569-D6569</f>
        <v>0</v>
      </c>
    </row>
    <row r="6570" spans="2:8" x14ac:dyDescent="0.2">
      <c r="B6570" s="1" t="s">
        <v>3</v>
      </c>
      <c r="C6570" s="1">
        <v>11642660.15</v>
      </c>
      <c r="D6570" s="1">
        <v>11642660.15</v>
      </c>
      <c r="E6570" s="1">
        <f>C6570-D6570</f>
        <v>0</v>
      </c>
      <c r="G6570" s="111"/>
      <c r="H6570" s="112"/>
    </row>
    <row r="6571" spans="2:8" x14ac:dyDescent="0.2">
      <c r="G6571" s="111"/>
      <c r="H6571" s="112"/>
    </row>
    <row r="6572" spans="2:8" x14ac:dyDescent="0.2">
      <c r="B6572" s="1" t="s">
        <v>152</v>
      </c>
      <c r="C6572" s="1">
        <f>C6567</f>
        <v>1213794715.03</v>
      </c>
      <c r="G6572" s="8"/>
      <c r="H6572" s="114"/>
    </row>
    <row r="6573" spans="2:8" x14ac:dyDescent="0.2">
      <c r="B6573" s="1" t="s">
        <v>153</v>
      </c>
      <c r="C6573" s="1">
        <v>7613451385.5</v>
      </c>
      <c r="E6573" s="1">
        <f>C6567</f>
        <v>1213794715.03</v>
      </c>
      <c r="F6573" s="1" t="s">
        <v>0</v>
      </c>
      <c r="G6573" s="8"/>
      <c r="H6573" s="114"/>
    </row>
    <row r="6574" spans="2:8" x14ac:dyDescent="0.2">
      <c r="B6574" s="1" t="s">
        <v>208</v>
      </c>
      <c r="C6574" s="1">
        <v>47382398.740000002</v>
      </c>
      <c r="G6574" s="8"/>
      <c r="H6574" s="114"/>
    </row>
    <row r="6575" spans="2:8" x14ac:dyDescent="0.2">
      <c r="B6575" s="1" t="s">
        <v>154</v>
      </c>
      <c r="C6575" s="1">
        <f>SUM(C6572:C6574)</f>
        <v>8874628499.2700005</v>
      </c>
      <c r="E6575" s="1">
        <v>-6.6</v>
      </c>
      <c r="F6575" s="1" t="s">
        <v>170</v>
      </c>
      <c r="G6575" s="111"/>
      <c r="H6575" s="112"/>
    </row>
    <row r="6576" spans="2:8" x14ac:dyDescent="0.2">
      <c r="B6576" s="1" t="s">
        <v>155</v>
      </c>
      <c r="C6576" s="1">
        <v>8874628499.2700005</v>
      </c>
      <c r="E6576" s="1">
        <v>-14072.82</v>
      </c>
      <c r="F6576" s="1" t="s">
        <v>133</v>
      </c>
      <c r="G6576" s="111"/>
      <c r="H6576" s="112"/>
    </row>
    <row r="6577" spans="2:8" x14ac:dyDescent="0.2">
      <c r="C6577" s="1">
        <f>C6575-C6576</f>
        <v>0</v>
      </c>
      <c r="D6577" s="1" t="s">
        <v>194</v>
      </c>
      <c r="E6577" s="1">
        <f>-(11323436.03+F6567+F6568)</f>
        <v>-11858647.609999999</v>
      </c>
      <c r="F6577" s="1" t="s">
        <v>196</v>
      </c>
      <c r="G6577" s="8"/>
      <c r="H6577" s="114"/>
    </row>
    <row r="6578" spans="2:8" x14ac:dyDescent="0.2">
      <c r="C6578" s="87"/>
      <c r="E6578" s="1">
        <v>0</v>
      </c>
      <c r="F6578" s="1" t="s">
        <v>192</v>
      </c>
      <c r="G6578" s="8"/>
      <c r="H6578" s="114"/>
    </row>
    <row r="6579" spans="2:8" x14ac:dyDescent="0.2">
      <c r="C6579" s="1">
        <f>+C6578*2</f>
        <v>0</v>
      </c>
      <c r="D6579" s="1">
        <v>0</v>
      </c>
      <c r="E6579" s="1">
        <f>SUM(E6573:E6578)</f>
        <v>1201921988.0000002</v>
      </c>
      <c r="G6579" s="8"/>
      <c r="H6579" s="114"/>
    </row>
    <row r="6580" spans="2:8" x14ac:dyDescent="0.2">
      <c r="E6580" s="1">
        <v>1201921988</v>
      </c>
      <c r="F6580" s="1" t="s">
        <v>161</v>
      </c>
    </row>
    <row r="6581" spans="2:8" x14ac:dyDescent="0.2">
      <c r="B6581" s="1" t="s">
        <v>200</v>
      </c>
      <c r="C6581" s="1">
        <v>7612367117.9200001</v>
      </c>
      <c r="E6581" s="87">
        <f>E6579-E6580</f>
        <v>0</v>
      </c>
      <c r="F6581" s="1" t="s">
        <v>6</v>
      </c>
    </row>
    <row r="6582" spans="2:8" x14ac:dyDescent="0.2">
      <c r="B6582" s="1" t="s">
        <v>6</v>
      </c>
      <c r="C6582" s="1">
        <f>+C6573-C6581</f>
        <v>1084267.5799999237</v>
      </c>
      <c r="E6582" s="1">
        <v>0</v>
      </c>
      <c r="F6582" s="1" t="s">
        <v>195</v>
      </c>
    </row>
    <row r="6583" spans="2:8" x14ac:dyDescent="0.2">
      <c r="B6583" s="1" t="s">
        <v>201</v>
      </c>
      <c r="C6583" s="1">
        <v>1084267.58</v>
      </c>
      <c r="E6583" s="87">
        <f>+E6581-E6582</f>
        <v>0</v>
      </c>
      <c r="F6583" s="1" t="s">
        <v>6</v>
      </c>
    </row>
    <row r="6584" spans="2:8" x14ac:dyDescent="0.2">
      <c r="B6584" s="1" t="s">
        <v>6</v>
      </c>
      <c r="C6584" s="95">
        <f>+C6582-C6583</f>
        <v>-7.6368451118469238E-8</v>
      </c>
    </row>
    <row r="6587" spans="2:8" x14ac:dyDescent="0.2">
      <c r="B6587" s="2">
        <v>42597</v>
      </c>
      <c r="C6587" s="1" t="s">
        <v>4</v>
      </c>
      <c r="D6587" s="1" t="s">
        <v>5</v>
      </c>
      <c r="E6587" s="1" t="s">
        <v>6</v>
      </c>
    </row>
    <row r="6588" spans="2:8" x14ac:dyDescent="0.2">
      <c r="B6588" s="1" t="s">
        <v>0</v>
      </c>
      <c r="C6588" s="1">
        <v>1198198303.6500001</v>
      </c>
      <c r="D6588" s="1">
        <v>1197948303.6500001</v>
      </c>
      <c r="E6588" s="1">
        <f>C6588-D6588</f>
        <v>250000</v>
      </c>
      <c r="F6588" s="1">
        <v>250000</v>
      </c>
      <c r="G6588" s="1">
        <f>+F6588-E6588</f>
        <v>0</v>
      </c>
    </row>
    <row r="6589" spans="2:8" x14ac:dyDescent="0.2">
      <c r="B6589" s="1" t="s">
        <v>1</v>
      </c>
      <c r="C6589" s="1">
        <v>823034920.52999997</v>
      </c>
      <c r="D6589" s="1">
        <v>823552533.88999999</v>
      </c>
      <c r="E6589" s="1">
        <f>C6589-D6589</f>
        <v>-517613.36000001431</v>
      </c>
      <c r="F6589" s="1">
        <v>517613.36</v>
      </c>
      <c r="G6589" s="1">
        <f>+F6589+E6589</f>
        <v>-1.4319084584712982E-8</v>
      </c>
    </row>
    <row r="6590" spans="2:8" x14ac:dyDescent="0.2">
      <c r="B6590" s="1" t="s">
        <v>2</v>
      </c>
      <c r="C6590" s="1">
        <v>291673345.88</v>
      </c>
      <c r="D6590" s="1">
        <v>291673345.88</v>
      </c>
      <c r="E6590" s="111">
        <f>C6590-D6590</f>
        <v>0</v>
      </c>
    </row>
    <row r="6591" spans="2:8" x14ac:dyDescent="0.2">
      <c r="B6591" s="1" t="s">
        <v>3</v>
      </c>
      <c r="C6591" s="1">
        <v>2908149.34</v>
      </c>
      <c r="D6591" s="1">
        <v>2908149.34</v>
      </c>
      <c r="E6591" s="1">
        <f>C6591-D6591</f>
        <v>0</v>
      </c>
      <c r="G6591" s="111"/>
      <c r="H6591" s="112"/>
    </row>
    <row r="6592" spans="2:8" x14ac:dyDescent="0.2">
      <c r="G6592" s="111"/>
      <c r="H6592" s="112"/>
    </row>
    <row r="6593" spans="2:8" x14ac:dyDescent="0.2">
      <c r="B6593" s="1" t="s">
        <v>152</v>
      </c>
      <c r="C6593" s="1">
        <f>C6588</f>
        <v>1198198303.6500001</v>
      </c>
      <c r="G6593" s="8"/>
      <c r="H6593" s="114"/>
    </row>
    <row r="6594" spans="2:8" x14ac:dyDescent="0.2">
      <c r="B6594" s="1" t="s">
        <v>153</v>
      </c>
      <c r="C6594" s="1">
        <v>7663239427.9099998</v>
      </c>
      <c r="E6594" s="1">
        <f>C6588</f>
        <v>1198198303.6500001</v>
      </c>
      <c r="F6594" s="1" t="s">
        <v>0</v>
      </c>
      <c r="G6594" s="8"/>
      <c r="H6594" s="114"/>
    </row>
    <row r="6595" spans="2:8" x14ac:dyDescent="0.2">
      <c r="B6595" s="1" t="s">
        <v>208</v>
      </c>
      <c r="C6595" s="1">
        <v>49344350.630000003</v>
      </c>
      <c r="G6595" s="8"/>
      <c r="H6595" s="114"/>
    </row>
    <row r="6596" spans="2:8" x14ac:dyDescent="0.2">
      <c r="B6596" s="1" t="s">
        <v>154</v>
      </c>
      <c r="C6596" s="1">
        <f>SUM(C6593:C6595)</f>
        <v>8910782082.1899986</v>
      </c>
      <c r="E6596" s="1">
        <v>-6.6</v>
      </c>
      <c r="F6596" s="1" t="s">
        <v>170</v>
      </c>
      <c r="G6596" s="111"/>
      <c r="H6596" s="112"/>
    </row>
    <row r="6597" spans="2:8" x14ac:dyDescent="0.2">
      <c r="B6597" s="1" t="s">
        <v>155</v>
      </c>
      <c r="C6597" s="1">
        <v>8874628499.2700005</v>
      </c>
      <c r="E6597" s="1">
        <v>-1713.82</v>
      </c>
      <c r="F6597" s="1" t="s">
        <v>133</v>
      </c>
      <c r="G6597" s="111"/>
      <c r="H6597" s="112"/>
    </row>
    <row r="6598" spans="2:8" x14ac:dyDescent="0.2">
      <c r="C6598" s="1">
        <f>C6596-C6597</f>
        <v>36153582.919998169</v>
      </c>
      <c r="D6598" s="1" t="s">
        <v>194</v>
      </c>
      <c r="E6598" s="1">
        <f>-(11323436.03+F6588+F6589)</f>
        <v>-12091049.389999999</v>
      </c>
      <c r="F6598" s="1" t="s">
        <v>196</v>
      </c>
      <c r="G6598" s="8"/>
      <c r="H6598" s="114"/>
    </row>
    <row r="6599" spans="2:8" x14ac:dyDescent="0.2">
      <c r="C6599" s="87"/>
      <c r="E6599" s="1">
        <v>0</v>
      </c>
      <c r="F6599" s="1" t="s">
        <v>192</v>
      </c>
      <c r="G6599" s="8"/>
      <c r="H6599" s="114"/>
    </row>
    <row r="6600" spans="2:8" x14ac:dyDescent="0.2">
      <c r="C6600" s="1">
        <f>+C6599*2</f>
        <v>0</v>
      </c>
      <c r="D6600" s="1">
        <v>0</v>
      </c>
      <c r="E6600" s="1">
        <f>SUM(E6594:E6599)</f>
        <v>1186105533.8400002</v>
      </c>
      <c r="G6600" s="8"/>
      <c r="H6600" s="114"/>
    </row>
    <row r="6601" spans="2:8" x14ac:dyDescent="0.2">
      <c r="E6601" s="1">
        <v>1186105533.8399999</v>
      </c>
      <c r="F6601" s="1" t="s">
        <v>161</v>
      </c>
    </row>
    <row r="6602" spans="2:8" x14ac:dyDescent="0.2">
      <c r="B6602" s="1" t="s">
        <v>200</v>
      </c>
      <c r="C6602" s="1">
        <v>7662364086.3800011</v>
      </c>
      <c r="E6602" s="87">
        <f>E6600-E6601</f>
        <v>0</v>
      </c>
      <c r="F6602" s="1" t="s">
        <v>6</v>
      </c>
    </row>
    <row r="6603" spans="2:8" x14ac:dyDescent="0.2">
      <c r="B6603" s="1" t="s">
        <v>6</v>
      </c>
      <c r="C6603" s="1">
        <f>+C6594-C6602</f>
        <v>875341.5299987793</v>
      </c>
      <c r="E6603" s="1">
        <v>0</v>
      </c>
      <c r="F6603" s="1" t="s">
        <v>195</v>
      </c>
    </row>
    <row r="6604" spans="2:8" x14ac:dyDescent="0.2">
      <c r="B6604" s="1" t="s">
        <v>201</v>
      </c>
      <c r="C6604" s="1">
        <v>875341.53</v>
      </c>
      <c r="E6604" s="87">
        <f>+E6602-E6603</f>
        <v>0</v>
      </c>
      <c r="F6604" s="1" t="s">
        <v>6</v>
      </c>
    </row>
    <row r="6605" spans="2:8" x14ac:dyDescent="0.2">
      <c r="B6605" s="1" t="s">
        <v>6</v>
      </c>
      <c r="C6605" s="95">
        <f>+C6603-C6604</f>
        <v>-1.2207310646772385E-6</v>
      </c>
    </row>
    <row r="6608" spans="2:8" x14ac:dyDescent="0.2">
      <c r="B6608" s="2">
        <v>42604</v>
      </c>
      <c r="C6608" s="1" t="s">
        <v>4</v>
      </c>
      <c r="D6608" s="1" t="s">
        <v>5</v>
      </c>
      <c r="E6608" s="1" t="s">
        <v>6</v>
      </c>
    </row>
    <row r="6609" spans="2:8" x14ac:dyDescent="0.2">
      <c r="B6609" s="1" t="s">
        <v>0</v>
      </c>
      <c r="C6609" s="1">
        <v>1208703001.1500001</v>
      </c>
      <c r="D6609" s="1">
        <v>1208703001.1500001</v>
      </c>
      <c r="E6609" s="1">
        <f>C6609-D6609</f>
        <v>0</v>
      </c>
      <c r="F6609" s="1">
        <v>0</v>
      </c>
      <c r="G6609" s="1">
        <f>+F6609-E6609</f>
        <v>0</v>
      </c>
    </row>
    <row r="6610" spans="2:8" x14ac:dyDescent="0.2">
      <c r="B6610" s="1" t="s">
        <v>1</v>
      </c>
      <c r="C6610" s="1">
        <v>821774469.98000002</v>
      </c>
      <c r="D6610" s="1">
        <v>822292083.34000003</v>
      </c>
      <c r="E6610" s="1">
        <v>-517613.36</v>
      </c>
      <c r="F6610" s="1">
        <v>517613.36</v>
      </c>
      <c r="G6610" s="1">
        <f>+F6610+E6610</f>
        <v>0</v>
      </c>
    </row>
    <row r="6611" spans="2:8" x14ac:dyDescent="0.2">
      <c r="B6611" s="1" t="s">
        <v>2</v>
      </c>
      <c r="C6611" s="1">
        <v>304906359.25999999</v>
      </c>
      <c r="D6611" s="1">
        <v>304906359.25999999</v>
      </c>
      <c r="E6611" s="111">
        <f>C6611-D6611</f>
        <v>0</v>
      </c>
    </row>
    <row r="6612" spans="2:8" x14ac:dyDescent="0.2">
      <c r="B6612" s="1" t="s">
        <v>3</v>
      </c>
      <c r="C6612" s="1">
        <v>3121365.78</v>
      </c>
      <c r="D6612" s="1">
        <v>3121365.78</v>
      </c>
      <c r="E6612" s="1">
        <f>C6612-D6612</f>
        <v>0</v>
      </c>
      <c r="G6612" s="111"/>
      <c r="H6612" s="112"/>
    </row>
    <row r="6613" spans="2:8" x14ac:dyDescent="0.2">
      <c r="G6613" s="111"/>
      <c r="H6613" s="112"/>
    </row>
    <row r="6614" spans="2:8" x14ac:dyDescent="0.2">
      <c r="B6614" s="1" t="s">
        <v>152</v>
      </c>
      <c r="C6614" s="1">
        <f>C6609</f>
        <v>1208703001.1500001</v>
      </c>
      <c r="G6614" s="8"/>
      <c r="H6614" s="114"/>
    </row>
    <row r="6615" spans="2:8" x14ac:dyDescent="0.2">
      <c r="B6615" s="1" t="s">
        <v>153</v>
      </c>
      <c r="C6615" s="1">
        <v>7663281380.0100002</v>
      </c>
      <c r="E6615" s="1">
        <f>C6609</f>
        <v>1208703001.1500001</v>
      </c>
      <c r="F6615" s="1" t="s">
        <v>0</v>
      </c>
      <c r="G6615" s="8"/>
      <c r="H6615" s="114"/>
    </row>
    <row r="6616" spans="2:8" x14ac:dyDescent="0.2">
      <c r="B6616" s="1" t="s">
        <v>208</v>
      </c>
      <c r="C6616" s="1">
        <v>47471899.810000002</v>
      </c>
      <c r="G6616" s="8"/>
      <c r="H6616" s="114"/>
    </row>
    <row r="6617" spans="2:8" x14ac:dyDescent="0.2">
      <c r="B6617" s="1" t="s">
        <v>154</v>
      </c>
      <c r="C6617" s="1">
        <f>SUM(C6614:C6616)</f>
        <v>8919456280.9699993</v>
      </c>
      <c r="E6617" s="1">
        <v>-6.6</v>
      </c>
      <c r="F6617" s="1" t="s">
        <v>170</v>
      </c>
      <c r="G6617" s="111"/>
      <c r="H6617" s="112"/>
    </row>
    <row r="6618" spans="2:8" x14ac:dyDescent="0.2">
      <c r="B6618" s="1" t="s">
        <v>155</v>
      </c>
      <c r="C6618" s="1">
        <v>8919456280.9699993</v>
      </c>
      <c r="E6618" s="1">
        <v>-1713.82</v>
      </c>
      <c r="F6618" s="1" t="s">
        <v>133</v>
      </c>
      <c r="G6618" s="111"/>
      <c r="H6618" s="112"/>
    </row>
    <row r="6619" spans="2:8" x14ac:dyDescent="0.2">
      <c r="C6619" s="1">
        <f>C6617-C6618</f>
        <v>0</v>
      </c>
      <c r="D6619" s="1" t="s">
        <v>194</v>
      </c>
      <c r="E6619" s="1">
        <f>-(11323436.03+F6609+F6610)</f>
        <v>-11841049.389999999</v>
      </c>
      <c r="F6619" s="1" t="s">
        <v>196</v>
      </c>
      <c r="G6619" s="8"/>
      <c r="H6619" s="114"/>
    </row>
    <row r="6620" spans="2:8" x14ac:dyDescent="0.2">
      <c r="C6620" s="87"/>
      <c r="E6620" s="1">
        <v>0</v>
      </c>
      <c r="F6620" s="1" t="s">
        <v>192</v>
      </c>
      <c r="G6620" s="8"/>
      <c r="H6620" s="114"/>
    </row>
    <row r="6621" spans="2:8" x14ac:dyDescent="0.2">
      <c r="C6621" s="1">
        <f>+C6620*2</f>
        <v>0</v>
      </c>
      <c r="D6621" s="1">
        <v>0</v>
      </c>
      <c r="E6621" s="1">
        <f>SUM(E6615:E6620)</f>
        <v>1196860231.3400002</v>
      </c>
      <c r="G6621" s="8"/>
      <c r="H6621" s="114"/>
    </row>
    <row r="6622" spans="2:8" x14ac:dyDescent="0.2">
      <c r="E6622" s="1">
        <v>1196860231.3399999</v>
      </c>
      <c r="F6622" s="1" t="s">
        <v>161</v>
      </c>
    </row>
    <row r="6623" spans="2:8" x14ac:dyDescent="0.2">
      <c r="B6623" s="1" t="s">
        <v>200</v>
      </c>
      <c r="C6623" s="1">
        <v>7662406038.4800014</v>
      </c>
      <c r="E6623" s="87">
        <f>E6621-E6622</f>
        <v>0</v>
      </c>
      <c r="F6623" s="1" t="s">
        <v>6</v>
      </c>
    </row>
    <row r="6624" spans="2:8" x14ac:dyDescent="0.2">
      <c r="B6624" s="1" t="s">
        <v>6</v>
      </c>
      <c r="C6624" s="1">
        <f>+C6615-C6623</f>
        <v>875341.5299987793</v>
      </c>
      <c r="E6624" s="1">
        <v>0</v>
      </c>
      <c r="F6624" s="1" t="s">
        <v>195</v>
      </c>
    </row>
    <row r="6625" spans="2:8" x14ac:dyDescent="0.2">
      <c r="B6625" s="1" t="s">
        <v>201</v>
      </c>
      <c r="C6625" s="1">
        <v>875341.53</v>
      </c>
      <c r="E6625" s="87">
        <f>+E6623-E6624</f>
        <v>0</v>
      </c>
      <c r="F6625" s="1" t="s">
        <v>6</v>
      </c>
    </row>
    <row r="6626" spans="2:8" x14ac:dyDescent="0.2">
      <c r="B6626" s="1" t="s">
        <v>6</v>
      </c>
      <c r="C6626" s="95">
        <f>+C6624-C6625</f>
        <v>-1.2207310646772385E-6</v>
      </c>
    </row>
    <row r="6629" spans="2:8" x14ac:dyDescent="0.2">
      <c r="B6629" s="2">
        <v>42608</v>
      </c>
      <c r="C6629" s="1" t="s">
        <v>4</v>
      </c>
      <c r="D6629" s="1" t="s">
        <v>5</v>
      </c>
      <c r="E6629" s="1" t="s">
        <v>6</v>
      </c>
    </row>
    <row r="6630" spans="2:8" x14ac:dyDescent="0.2">
      <c r="B6630" s="1" t="s">
        <v>0</v>
      </c>
      <c r="C6630" s="1">
        <v>1250918940.7</v>
      </c>
      <c r="D6630" s="1">
        <v>1250893438.47</v>
      </c>
      <c r="E6630" s="1">
        <f>C6630-D6630</f>
        <v>25502.230000019073</v>
      </c>
      <c r="F6630" s="1">
        <v>25502.23</v>
      </c>
      <c r="G6630" s="1">
        <f>+F6630-E6630</f>
        <v>-1.9073922885581851E-8</v>
      </c>
    </row>
    <row r="6631" spans="2:8" x14ac:dyDescent="0.2">
      <c r="B6631" s="1" t="s">
        <v>1</v>
      </c>
      <c r="C6631" s="1">
        <v>821489262.26999998</v>
      </c>
      <c r="D6631" s="1">
        <v>822006875.63</v>
      </c>
      <c r="E6631" s="1">
        <v>-517613.36</v>
      </c>
      <c r="F6631" s="1">
        <v>517613.36</v>
      </c>
      <c r="G6631" s="1">
        <f>+F6631+E6631</f>
        <v>0</v>
      </c>
    </row>
    <row r="6632" spans="2:8" x14ac:dyDescent="0.2">
      <c r="B6632" s="1" t="s">
        <v>2</v>
      </c>
      <c r="C6632" s="1">
        <v>327240609.69</v>
      </c>
      <c r="D6632" s="1">
        <v>327240609.69</v>
      </c>
      <c r="E6632" s="111">
        <f>C6632-D6632</f>
        <v>0</v>
      </c>
    </row>
    <row r="6633" spans="2:8" x14ac:dyDescent="0.2">
      <c r="B6633" s="1" t="s">
        <v>3</v>
      </c>
      <c r="C6633" s="1">
        <v>5508303.29</v>
      </c>
      <c r="D6633" s="1">
        <v>5508303.29</v>
      </c>
      <c r="E6633" s="1">
        <f>C6633-D6633</f>
        <v>0</v>
      </c>
      <c r="G6633" s="111"/>
      <c r="H6633" s="112"/>
    </row>
    <row r="6634" spans="2:8" x14ac:dyDescent="0.2">
      <c r="G6634" s="111"/>
      <c r="H6634" s="112"/>
    </row>
    <row r="6635" spans="2:8" x14ac:dyDescent="0.2">
      <c r="B6635" s="1" t="s">
        <v>152</v>
      </c>
      <c r="C6635" s="1">
        <f>C6630</f>
        <v>1250918940.7</v>
      </c>
      <c r="G6635" s="8"/>
      <c r="H6635" s="114"/>
    </row>
    <row r="6636" spans="2:8" x14ac:dyDescent="0.2">
      <c r="B6636" s="1" t="s">
        <v>153</v>
      </c>
      <c r="C6636" s="1">
        <v>7663281380.0100002</v>
      </c>
      <c r="E6636" s="1">
        <f>C6630</f>
        <v>1250918940.7</v>
      </c>
      <c r="F6636" s="1" t="s">
        <v>0</v>
      </c>
      <c r="G6636" s="8"/>
      <c r="H6636" s="114"/>
    </row>
    <row r="6637" spans="2:8" x14ac:dyDescent="0.2">
      <c r="B6637" s="1" t="s">
        <v>208</v>
      </c>
      <c r="C6637" s="1">
        <v>47197853.310000002</v>
      </c>
      <c r="G6637" s="8"/>
      <c r="H6637" s="114"/>
    </row>
    <row r="6638" spans="2:8" x14ac:dyDescent="0.2">
      <c r="B6638" s="1" t="s">
        <v>154</v>
      </c>
      <c r="C6638" s="1">
        <f>SUM(C6635:C6637)</f>
        <v>8961398174.0200005</v>
      </c>
      <c r="E6638" s="1">
        <v>-6.6</v>
      </c>
      <c r="F6638" s="1" t="s">
        <v>170</v>
      </c>
      <c r="G6638" s="111"/>
      <c r="H6638" s="112"/>
    </row>
    <row r="6639" spans="2:8" x14ac:dyDescent="0.2">
      <c r="B6639" s="1" t="s">
        <v>155</v>
      </c>
      <c r="C6639" s="1">
        <v>8961398174.0200005</v>
      </c>
      <c r="E6639" s="1">
        <v>-1713.82</v>
      </c>
      <c r="F6639" s="1" t="s">
        <v>133</v>
      </c>
      <c r="G6639" s="111"/>
      <c r="H6639" s="112"/>
    </row>
    <row r="6640" spans="2:8" x14ac:dyDescent="0.2">
      <c r="C6640" s="1">
        <f>C6638-C6639</f>
        <v>0</v>
      </c>
      <c r="D6640" s="1" t="s">
        <v>194</v>
      </c>
      <c r="E6640" s="1">
        <f>-(11323436.03+F6630+F6631)</f>
        <v>-11866551.619999999</v>
      </c>
      <c r="F6640" s="1" t="s">
        <v>196</v>
      </c>
      <c r="G6640" s="8"/>
      <c r="H6640" s="114"/>
    </row>
    <row r="6641" spans="2:8" x14ac:dyDescent="0.2">
      <c r="C6641" s="87"/>
      <c r="E6641" s="1">
        <v>0</v>
      </c>
      <c r="F6641" s="1" t="s">
        <v>192</v>
      </c>
      <c r="G6641" s="8"/>
      <c r="H6641" s="114"/>
    </row>
    <row r="6642" spans="2:8" x14ac:dyDescent="0.2">
      <c r="C6642" s="1">
        <f>+C6641*2</f>
        <v>0</v>
      </c>
      <c r="D6642" s="1">
        <v>0</v>
      </c>
      <c r="E6642" s="1">
        <f>SUM(E6636:E6641)</f>
        <v>1239050668.6600003</v>
      </c>
      <c r="G6642" s="8"/>
      <c r="H6642" s="114"/>
    </row>
    <row r="6643" spans="2:8" x14ac:dyDescent="0.2">
      <c r="E6643" s="1">
        <v>1239050668.6600001</v>
      </c>
      <c r="F6643" s="1" t="s">
        <v>161</v>
      </c>
    </row>
    <row r="6644" spans="2:8" x14ac:dyDescent="0.2">
      <c r="B6644" s="1" t="s">
        <v>200</v>
      </c>
      <c r="C6644" s="1">
        <v>7662406038.4800014</v>
      </c>
      <c r="E6644" s="87">
        <f>E6642-E6643</f>
        <v>0</v>
      </c>
      <c r="F6644" s="1" t="s">
        <v>6</v>
      </c>
    </row>
    <row r="6645" spans="2:8" x14ac:dyDescent="0.2">
      <c r="B6645" s="1" t="s">
        <v>6</v>
      </c>
      <c r="C6645" s="1">
        <f>+C6636-C6644</f>
        <v>875341.5299987793</v>
      </c>
      <c r="E6645" s="1">
        <v>0</v>
      </c>
      <c r="F6645" s="1" t="s">
        <v>195</v>
      </c>
    </row>
    <row r="6646" spans="2:8" x14ac:dyDescent="0.2">
      <c r="B6646" s="1" t="s">
        <v>201</v>
      </c>
      <c r="C6646" s="1">
        <v>875341.53</v>
      </c>
      <c r="E6646" s="87">
        <f>+E6644-E6645</f>
        <v>0</v>
      </c>
      <c r="F6646" s="1" t="s">
        <v>6</v>
      </c>
    </row>
    <row r="6647" spans="2:8" x14ac:dyDescent="0.2">
      <c r="B6647" s="1" t="s">
        <v>6</v>
      </c>
      <c r="C6647" s="95">
        <f>+C6645-C6646</f>
        <v>-1.2207310646772385E-6</v>
      </c>
    </row>
    <row r="6650" spans="2:8" x14ac:dyDescent="0.2">
      <c r="B6650" s="2">
        <v>42612</v>
      </c>
      <c r="C6650" s="1" t="s">
        <v>4</v>
      </c>
      <c r="D6650" s="1" t="s">
        <v>5</v>
      </c>
      <c r="E6650" s="1" t="s">
        <v>6</v>
      </c>
    </row>
    <row r="6651" spans="2:8" x14ac:dyDescent="0.2">
      <c r="B6651" s="1" t="s">
        <v>0</v>
      </c>
      <c r="C6651" s="1">
        <v>1327604045.6500001</v>
      </c>
      <c r="E6651" s="1">
        <f>C6651-D6651</f>
        <v>1327604045.6500001</v>
      </c>
      <c r="F6651" s="1">
        <v>25502.23</v>
      </c>
      <c r="G6651" s="1">
        <f>+F6651-E6651</f>
        <v>-1327578543.4200001</v>
      </c>
    </row>
    <row r="6652" spans="2:8" x14ac:dyDescent="0.2">
      <c r="B6652" s="1" t="s">
        <v>1</v>
      </c>
      <c r="C6652" s="1">
        <v>821182537.88999999</v>
      </c>
      <c r="E6652" s="1">
        <v>-517613.36</v>
      </c>
      <c r="F6652" s="1">
        <v>517613.36</v>
      </c>
      <c r="G6652" s="1">
        <f>+F6652+E6652</f>
        <v>0</v>
      </c>
    </row>
    <row r="6653" spans="2:8" x14ac:dyDescent="0.2">
      <c r="B6653" s="1" t="s">
        <v>2</v>
      </c>
      <c r="C6653" s="1">
        <v>379517199.51999998</v>
      </c>
      <c r="E6653" s="111">
        <f>C6653-D6653</f>
        <v>379517199.51999998</v>
      </c>
    </row>
    <row r="6654" spans="2:8" x14ac:dyDescent="0.2">
      <c r="B6654" s="1" t="s">
        <v>3</v>
      </c>
      <c r="C6654" s="1">
        <v>8353187.4900000002</v>
      </c>
      <c r="E6654" s="1">
        <f>C6654-D6654</f>
        <v>8353187.4900000002</v>
      </c>
      <c r="G6654" s="111"/>
      <c r="H6654" s="112"/>
    </row>
    <row r="6655" spans="2:8" x14ac:dyDescent="0.2">
      <c r="G6655" s="111"/>
      <c r="H6655" s="112"/>
    </row>
    <row r="6656" spans="2:8" x14ac:dyDescent="0.2">
      <c r="B6656" s="1" t="s">
        <v>152</v>
      </c>
      <c r="C6656" s="1">
        <f>C6651</f>
        <v>1327604045.6500001</v>
      </c>
      <c r="G6656" s="8"/>
      <c r="H6656" s="114"/>
    </row>
    <row r="6657" spans="2:8" x14ac:dyDescent="0.2">
      <c r="B6657" s="1" t="s">
        <v>153</v>
      </c>
      <c r="C6657" s="1">
        <v>7663281380.0100002</v>
      </c>
      <c r="E6657" s="1">
        <f>C6651</f>
        <v>1327604045.6500001</v>
      </c>
      <c r="F6657" s="1" t="s">
        <v>0</v>
      </c>
      <c r="G6657" s="8"/>
      <c r="H6657" s="114"/>
    </row>
    <row r="6658" spans="2:8" x14ac:dyDescent="0.2">
      <c r="B6658" s="1" t="s">
        <v>208</v>
      </c>
      <c r="C6658" s="1">
        <v>47197853.310000002</v>
      </c>
      <c r="G6658" s="8"/>
      <c r="H6658" s="114"/>
    </row>
    <row r="6659" spans="2:8" x14ac:dyDescent="0.2">
      <c r="B6659" s="1" t="s">
        <v>154</v>
      </c>
      <c r="C6659" s="1">
        <f>SUM(C6656:C6658)</f>
        <v>9038083278.9699993</v>
      </c>
      <c r="E6659" s="1">
        <v>-6.6</v>
      </c>
      <c r="F6659" s="1" t="s">
        <v>170</v>
      </c>
      <c r="G6659" s="111"/>
      <c r="H6659" s="112"/>
    </row>
    <row r="6660" spans="2:8" x14ac:dyDescent="0.2">
      <c r="B6660" s="1" t="s">
        <v>155</v>
      </c>
      <c r="C6660" s="1">
        <v>9038083278.9699993</v>
      </c>
      <c r="E6660" s="1">
        <v>-1713.82</v>
      </c>
      <c r="F6660" s="1" t="s">
        <v>133</v>
      </c>
      <c r="G6660" s="111"/>
      <c r="H6660" s="112"/>
    </row>
    <row r="6661" spans="2:8" x14ac:dyDescent="0.2">
      <c r="C6661" s="1">
        <f>C6659-C6660</f>
        <v>0</v>
      </c>
      <c r="D6661" s="1" t="s">
        <v>194</v>
      </c>
      <c r="E6661" s="1">
        <f>-(11323436.03+F6651+F6652)</f>
        <v>-11866551.619999999</v>
      </c>
      <c r="F6661" s="1" t="s">
        <v>196</v>
      </c>
      <c r="G6661" s="8"/>
      <c r="H6661" s="114"/>
    </row>
    <row r="6662" spans="2:8" x14ac:dyDescent="0.2">
      <c r="C6662" s="87"/>
      <c r="E6662" s="1">
        <v>0</v>
      </c>
      <c r="F6662" s="1" t="s">
        <v>192</v>
      </c>
      <c r="G6662" s="8"/>
      <c r="H6662" s="114"/>
    </row>
    <row r="6663" spans="2:8" x14ac:dyDescent="0.2">
      <c r="C6663" s="1">
        <f>+C6662*2</f>
        <v>0</v>
      </c>
      <c r="D6663" s="1">
        <v>0</v>
      </c>
      <c r="E6663" s="1">
        <f>SUM(E6657:E6662)</f>
        <v>1315735773.6100004</v>
      </c>
      <c r="G6663" s="8"/>
      <c r="H6663" s="114"/>
    </row>
    <row r="6664" spans="2:8" x14ac:dyDescent="0.2">
      <c r="E6664" s="1">
        <v>1315735773.6099999</v>
      </c>
      <c r="F6664" s="1" t="s">
        <v>161</v>
      </c>
    </row>
    <row r="6665" spans="2:8" x14ac:dyDescent="0.2">
      <c r="B6665" s="1" t="s">
        <v>200</v>
      </c>
      <c r="C6665" s="1">
        <v>7662406038.4800014</v>
      </c>
      <c r="E6665" s="87">
        <f>E6663-E6664</f>
        <v>0</v>
      </c>
      <c r="F6665" s="1" t="s">
        <v>6</v>
      </c>
    </row>
    <row r="6666" spans="2:8" x14ac:dyDescent="0.2">
      <c r="B6666" s="1" t="s">
        <v>6</v>
      </c>
      <c r="C6666" s="1">
        <f>+C6657-C6665</f>
        <v>875341.5299987793</v>
      </c>
      <c r="E6666" s="1">
        <v>0</v>
      </c>
      <c r="F6666" s="1" t="s">
        <v>195</v>
      </c>
    </row>
    <row r="6667" spans="2:8" x14ac:dyDescent="0.2">
      <c r="B6667" s="1" t="s">
        <v>201</v>
      </c>
      <c r="C6667" s="1">
        <v>875341.53</v>
      </c>
      <c r="E6667" s="87">
        <f>+E6665-E6666</f>
        <v>0</v>
      </c>
      <c r="F6667" s="1" t="s">
        <v>6</v>
      </c>
    </row>
    <row r="6668" spans="2:8" x14ac:dyDescent="0.2">
      <c r="B6668" s="1" t="s">
        <v>6</v>
      </c>
      <c r="C6668" s="95">
        <f>+C6666-C6667</f>
        <v>-1.2207310646772385E-6</v>
      </c>
    </row>
    <row r="6671" spans="2:8" x14ac:dyDescent="0.2">
      <c r="B6671" s="2">
        <v>42613</v>
      </c>
      <c r="C6671" s="1" t="s">
        <v>4</v>
      </c>
      <c r="D6671" s="1" t="s">
        <v>5</v>
      </c>
      <c r="E6671" s="1" t="s">
        <v>6</v>
      </c>
    </row>
    <row r="6672" spans="2:8" x14ac:dyDescent="0.2">
      <c r="B6672" s="1" t="s">
        <v>0</v>
      </c>
      <c r="C6672" s="1">
        <v>1296902589.54</v>
      </c>
      <c r="D6672" s="1">
        <v>1296877087.3099999</v>
      </c>
      <c r="E6672" s="1">
        <f>C6672-D6672</f>
        <v>25502.230000019073</v>
      </c>
      <c r="F6672" s="1">
        <v>25502.23</v>
      </c>
      <c r="G6672" s="1">
        <f>+F6672-E6672</f>
        <v>-1.9073922885581851E-8</v>
      </c>
    </row>
    <row r="6673" spans="2:8" x14ac:dyDescent="0.2">
      <c r="B6673" s="1" t="s">
        <v>1</v>
      </c>
      <c r="C6673" s="1">
        <v>821609158.12</v>
      </c>
      <c r="D6673" s="1">
        <v>822126771.48000002</v>
      </c>
      <c r="E6673" s="1">
        <v>-517613.36</v>
      </c>
      <c r="F6673" s="1">
        <v>517613.36</v>
      </c>
      <c r="G6673" s="1">
        <f>+F6673+E6673</f>
        <v>0</v>
      </c>
    </row>
    <row r="6674" spans="2:8" x14ac:dyDescent="0.2">
      <c r="B6674" s="1" t="s">
        <v>2</v>
      </c>
      <c r="C6674" s="1">
        <v>279957629.44999999</v>
      </c>
      <c r="D6674" s="1">
        <v>279957629.44999999</v>
      </c>
      <c r="E6674" s="111">
        <f>C6674-D6674</f>
        <v>0</v>
      </c>
    </row>
    <row r="6675" spans="2:8" x14ac:dyDescent="0.2">
      <c r="B6675" s="1" t="s">
        <v>3</v>
      </c>
      <c r="C6675" s="1">
        <v>10569317.4</v>
      </c>
      <c r="D6675" s="1">
        <v>10569317.4</v>
      </c>
      <c r="E6675" s="1">
        <f>C6675-D6675</f>
        <v>0</v>
      </c>
      <c r="G6675" s="111"/>
      <c r="H6675" s="112"/>
    </row>
    <row r="6676" spans="2:8" x14ac:dyDescent="0.2">
      <c r="G6676" s="111"/>
      <c r="H6676" s="112"/>
    </row>
    <row r="6677" spans="2:8" x14ac:dyDescent="0.2">
      <c r="B6677" s="1" t="s">
        <v>152</v>
      </c>
      <c r="C6677" s="1">
        <f>C6672</f>
        <v>1296902589.54</v>
      </c>
      <c r="G6677" s="8"/>
      <c r="H6677" s="114"/>
    </row>
    <row r="6678" spans="2:8" x14ac:dyDescent="0.2">
      <c r="B6678" s="1" t="s">
        <v>153</v>
      </c>
      <c r="C6678" s="1">
        <v>7672398776.0100002</v>
      </c>
      <c r="E6678" s="1">
        <f>C6672</f>
        <v>1296902589.54</v>
      </c>
      <c r="F6678" s="1" t="s">
        <v>0</v>
      </c>
      <c r="G6678" s="8"/>
      <c r="H6678" s="114"/>
    </row>
    <row r="6679" spans="2:8" x14ac:dyDescent="0.2">
      <c r="B6679" s="1" t="s">
        <v>208</v>
      </c>
      <c r="C6679" s="1">
        <v>47749048.969999999</v>
      </c>
      <c r="G6679" s="8"/>
      <c r="H6679" s="114"/>
    </row>
    <row r="6680" spans="2:8" x14ac:dyDescent="0.2">
      <c r="B6680" s="1" t="s">
        <v>154</v>
      </c>
      <c r="C6680" s="1">
        <f>SUM(C6677:C6679)</f>
        <v>9017050414.5199986</v>
      </c>
      <c r="E6680" s="1">
        <v>-6.6</v>
      </c>
      <c r="F6680" s="1" t="s">
        <v>170</v>
      </c>
      <c r="G6680" s="111"/>
      <c r="H6680" s="112"/>
    </row>
    <row r="6681" spans="2:8" x14ac:dyDescent="0.2">
      <c r="B6681" s="1" t="s">
        <v>155</v>
      </c>
      <c r="C6681" s="1">
        <v>9017050414.5200005</v>
      </c>
      <c r="E6681" s="1">
        <v>-1760.84</v>
      </c>
      <c r="F6681" s="1" t="s">
        <v>133</v>
      </c>
      <c r="G6681" s="111"/>
      <c r="H6681" s="112"/>
    </row>
    <row r="6682" spans="2:8" x14ac:dyDescent="0.2">
      <c r="C6682" s="1">
        <f>C6680-C6681</f>
        <v>0</v>
      </c>
      <c r="D6682" s="1" t="s">
        <v>194</v>
      </c>
      <c r="E6682" s="1">
        <f>-(11323436.03+F6672+F6673)</f>
        <v>-11866551.619999999</v>
      </c>
      <c r="F6682" s="1" t="s">
        <v>196</v>
      </c>
      <c r="G6682" s="8"/>
      <c r="H6682" s="114"/>
    </row>
    <row r="6683" spans="2:8" x14ac:dyDescent="0.2">
      <c r="C6683" s="87"/>
      <c r="E6683" s="1">
        <v>0</v>
      </c>
      <c r="F6683" s="1" t="s">
        <v>192</v>
      </c>
      <c r="G6683" s="8"/>
      <c r="H6683" s="114"/>
    </row>
    <row r="6684" spans="2:8" x14ac:dyDescent="0.2">
      <c r="C6684" s="1">
        <f>+C6683*2</f>
        <v>0</v>
      </c>
      <c r="D6684" s="1">
        <v>0</v>
      </c>
      <c r="E6684" s="1">
        <f>SUM(E6678:E6683)</f>
        <v>1285034270.4800003</v>
      </c>
      <c r="G6684" s="8"/>
      <c r="H6684" s="114"/>
    </row>
    <row r="6685" spans="2:8" x14ac:dyDescent="0.2">
      <c r="E6685" s="1">
        <v>1285034270.48</v>
      </c>
      <c r="F6685" s="1" t="s">
        <v>161</v>
      </c>
    </row>
    <row r="6686" spans="2:8" x14ac:dyDescent="0.2">
      <c r="B6686" s="1" t="s">
        <v>200</v>
      </c>
      <c r="C6686" s="1">
        <v>7671523434.4800005</v>
      </c>
      <c r="E6686" s="87">
        <f>E6684-E6685</f>
        <v>0</v>
      </c>
      <c r="F6686" s="1" t="s">
        <v>6</v>
      </c>
    </row>
    <row r="6687" spans="2:8" x14ac:dyDescent="0.2">
      <c r="B6687" s="1" t="s">
        <v>6</v>
      </c>
      <c r="C6687" s="1">
        <f>+C6678-C6686</f>
        <v>875341.52999973297</v>
      </c>
      <c r="E6687" s="1">
        <v>0</v>
      </c>
      <c r="F6687" s="1" t="s">
        <v>195</v>
      </c>
    </row>
    <row r="6688" spans="2:8" x14ac:dyDescent="0.2">
      <c r="B6688" s="1" t="s">
        <v>201</v>
      </c>
      <c r="C6688" s="1">
        <v>875341.53</v>
      </c>
      <c r="E6688" s="87">
        <f>+E6686-E6687</f>
        <v>0</v>
      </c>
      <c r="F6688" s="1" t="s">
        <v>6</v>
      </c>
    </row>
    <row r="6689" spans="2:8" x14ac:dyDescent="0.2">
      <c r="B6689" s="1" t="s">
        <v>6</v>
      </c>
      <c r="C6689" s="95">
        <f>+C6687-C6688</f>
        <v>-2.6705674827098846E-7</v>
      </c>
    </row>
    <row r="6692" spans="2:8" x14ac:dyDescent="0.2">
      <c r="B6692" s="2">
        <v>42632</v>
      </c>
      <c r="C6692" s="1" t="s">
        <v>4</v>
      </c>
      <c r="D6692" s="1" t="s">
        <v>5</v>
      </c>
      <c r="E6692" s="1" t="s">
        <v>6</v>
      </c>
    </row>
    <row r="6693" spans="2:8" x14ac:dyDescent="0.2">
      <c r="B6693" s="1" t="s">
        <v>0</v>
      </c>
      <c r="C6693" s="1">
        <v>1247903794.3</v>
      </c>
      <c r="D6693" s="1">
        <v>1247842235.0899999</v>
      </c>
      <c r="E6693" s="1">
        <f>C6693-D6693</f>
        <v>61559.210000038147</v>
      </c>
      <c r="F6693" s="1">
        <v>61559.21</v>
      </c>
      <c r="G6693" s="1">
        <f>+F6693-E6693</f>
        <v>-3.8147845771163702E-8</v>
      </c>
    </row>
    <row r="6694" spans="2:8" x14ac:dyDescent="0.2">
      <c r="B6694" s="1" t="s">
        <v>1</v>
      </c>
      <c r="C6694" s="1">
        <v>836121268.89999998</v>
      </c>
      <c r="D6694" s="1">
        <v>836638882.25999999</v>
      </c>
      <c r="E6694" s="1">
        <v>-517613.36</v>
      </c>
      <c r="F6694" s="1">
        <v>517613.36</v>
      </c>
      <c r="G6694" s="1">
        <f>+F6694+E6694</f>
        <v>0</v>
      </c>
    </row>
    <row r="6695" spans="2:8" x14ac:dyDescent="0.2">
      <c r="B6695" s="1" t="s">
        <v>2</v>
      </c>
      <c r="C6695" s="1">
        <v>319293642.73000002</v>
      </c>
      <c r="D6695" s="1">
        <v>319293642.73000002</v>
      </c>
      <c r="E6695" s="111">
        <f>C6695-D6695</f>
        <v>0</v>
      </c>
    </row>
    <row r="6696" spans="2:8" x14ac:dyDescent="0.2">
      <c r="B6696" s="1" t="s">
        <v>3</v>
      </c>
      <c r="C6696" s="1">
        <v>12214760.800000001</v>
      </c>
      <c r="D6696" s="1">
        <v>12214760.800000001</v>
      </c>
      <c r="E6696" s="1">
        <f>C6696-D6696</f>
        <v>0</v>
      </c>
      <c r="G6696" s="111"/>
      <c r="H6696" s="112"/>
    </row>
    <row r="6697" spans="2:8" x14ac:dyDescent="0.2">
      <c r="G6697" s="111"/>
      <c r="H6697" s="112"/>
    </row>
    <row r="6698" spans="2:8" x14ac:dyDescent="0.2">
      <c r="B6698" s="1" t="s">
        <v>152</v>
      </c>
      <c r="C6698" s="1">
        <f>C6693</f>
        <v>1247903794.3</v>
      </c>
      <c r="G6698" s="8"/>
      <c r="H6698" s="114"/>
    </row>
    <row r="6699" spans="2:8" x14ac:dyDescent="0.2">
      <c r="B6699" s="1" t="s">
        <v>153</v>
      </c>
      <c r="C6699" s="1">
        <v>7698915137.8299999</v>
      </c>
      <c r="E6699" s="1">
        <f>C6693</f>
        <v>1247903794.3</v>
      </c>
      <c r="F6699" s="1" t="s">
        <v>0</v>
      </c>
      <c r="G6699" s="8"/>
      <c r="H6699" s="114"/>
    </row>
    <row r="6700" spans="2:8" x14ac:dyDescent="0.2">
      <c r="B6700" s="1" t="s">
        <v>208</v>
      </c>
      <c r="C6700" s="1">
        <v>49874268.969999999</v>
      </c>
      <c r="G6700" s="8"/>
      <c r="H6700" s="114"/>
    </row>
    <row r="6701" spans="2:8" x14ac:dyDescent="0.2">
      <c r="B6701" s="1" t="s">
        <v>154</v>
      </c>
      <c r="C6701" s="1">
        <f>SUM(C6698:C6700)</f>
        <v>8996693201.0999985</v>
      </c>
      <c r="E6701" s="1">
        <v>-6.6</v>
      </c>
      <c r="F6701" s="1" t="s">
        <v>170</v>
      </c>
      <c r="G6701" s="111"/>
      <c r="H6701" s="112"/>
    </row>
    <row r="6702" spans="2:8" x14ac:dyDescent="0.2">
      <c r="B6702" s="1" t="s">
        <v>155</v>
      </c>
      <c r="C6702" s="1">
        <v>8996693201.1000004</v>
      </c>
      <c r="E6702" s="1">
        <v>-1023.14</v>
      </c>
      <c r="F6702" s="1" t="s">
        <v>133</v>
      </c>
      <c r="G6702" s="111"/>
      <c r="H6702" s="112"/>
    </row>
    <row r="6703" spans="2:8" x14ac:dyDescent="0.2">
      <c r="C6703" s="1">
        <f>C6701-C6702</f>
        <v>0</v>
      </c>
      <c r="D6703" s="1" t="s">
        <v>194</v>
      </c>
      <c r="E6703" s="1">
        <f>-(11323436.03+F6693+F6694)</f>
        <v>-11902608.6</v>
      </c>
      <c r="F6703" s="1" t="s">
        <v>196</v>
      </c>
      <c r="G6703" s="8"/>
      <c r="H6703" s="114"/>
    </row>
    <row r="6704" spans="2:8" x14ac:dyDescent="0.2">
      <c r="C6704" s="87"/>
      <c r="E6704" s="1">
        <v>0</v>
      </c>
      <c r="F6704" s="1" t="s">
        <v>192</v>
      </c>
      <c r="G6704" s="8"/>
      <c r="H6704" s="114"/>
    </row>
    <row r="6705" spans="2:8" x14ac:dyDescent="0.2">
      <c r="C6705" s="1">
        <f>+C6704*2</f>
        <v>0</v>
      </c>
      <c r="D6705" s="1">
        <v>0</v>
      </c>
      <c r="E6705" s="1">
        <f>SUM(E6699:E6704)</f>
        <v>1236000155.96</v>
      </c>
      <c r="G6705" s="8"/>
      <c r="H6705" s="114"/>
    </row>
    <row r="6706" spans="2:8" x14ac:dyDescent="0.2">
      <c r="E6706" s="1">
        <v>1236000155.96</v>
      </c>
      <c r="F6706" s="1" t="s">
        <v>161</v>
      </c>
    </row>
    <row r="6707" spans="2:8" x14ac:dyDescent="0.2">
      <c r="B6707" s="1" t="s">
        <v>200</v>
      </c>
      <c r="C6707" s="1">
        <v>7698039796.3000002</v>
      </c>
      <c r="E6707" s="87">
        <f>E6705-E6706</f>
        <v>0</v>
      </c>
      <c r="F6707" s="1" t="s">
        <v>6</v>
      </c>
    </row>
    <row r="6708" spans="2:8" x14ac:dyDescent="0.2">
      <c r="B6708" s="1" t="s">
        <v>6</v>
      </c>
      <c r="C6708" s="1">
        <f>+C6699-C6707</f>
        <v>875341.52999973297</v>
      </c>
      <c r="E6708" s="1">
        <v>0</v>
      </c>
      <c r="F6708" s="1" t="s">
        <v>195</v>
      </c>
    </row>
    <row r="6709" spans="2:8" x14ac:dyDescent="0.2">
      <c r="B6709" s="1" t="s">
        <v>201</v>
      </c>
      <c r="C6709" s="1">
        <v>875341.53</v>
      </c>
      <c r="E6709" s="87">
        <f>+E6707-E6708</f>
        <v>0</v>
      </c>
      <c r="F6709" s="1" t="s">
        <v>6</v>
      </c>
    </row>
    <row r="6710" spans="2:8" x14ac:dyDescent="0.2">
      <c r="B6710" s="1" t="s">
        <v>6</v>
      </c>
      <c r="C6710" s="95">
        <f>+C6708-C6709</f>
        <v>-2.6705674827098846E-7</v>
      </c>
    </row>
    <row r="6713" spans="2:8" x14ac:dyDescent="0.2">
      <c r="B6713" s="2">
        <v>42633</v>
      </c>
      <c r="C6713" s="1" t="s">
        <v>4</v>
      </c>
      <c r="D6713" s="1" t="s">
        <v>5</v>
      </c>
      <c r="E6713" s="1" t="s">
        <v>6</v>
      </c>
    </row>
    <row r="6714" spans="2:8" x14ac:dyDescent="0.2">
      <c r="B6714" s="1" t="s">
        <v>0</v>
      </c>
      <c r="C6714" s="1">
        <v>1243474387.1099999</v>
      </c>
      <c r="D6714" s="1">
        <v>1243474387.1099999</v>
      </c>
      <c r="E6714" s="1">
        <f>C6714-D6714</f>
        <v>0</v>
      </c>
      <c r="F6714" s="1">
        <v>0</v>
      </c>
      <c r="G6714" s="1">
        <f>+F6714-E6714</f>
        <v>0</v>
      </c>
    </row>
    <row r="6715" spans="2:8" x14ac:dyDescent="0.2">
      <c r="B6715" s="1" t="s">
        <v>1</v>
      </c>
      <c r="C6715" s="1">
        <v>835794579.05999994</v>
      </c>
      <c r="D6715" s="1">
        <v>836312192.41999996</v>
      </c>
      <c r="E6715" s="1">
        <v>-517613.36</v>
      </c>
      <c r="F6715" s="1">
        <v>517613.36</v>
      </c>
      <c r="G6715" s="1">
        <f>+F6715+E6715</f>
        <v>0</v>
      </c>
    </row>
    <row r="6716" spans="2:8" x14ac:dyDescent="0.2">
      <c r="B6716" s="1" t="s">
        <v>2</v>
      </c>
      <c r="C6716" s="1">
        <v>313482990.44999999</v>
      </c>
      <c r="D6716" s="1">
        <v>313482990.44999999</v>
      </c>
      <c r="E6716" s="111">
        <f>C6716-D6716</f>
        <v>0</v>
      </c>
    </row>
    <row r="6717" spans="2:8" x14ac:dyDescent="0.2">
      <c r="B6717" s="1" t="s">
        <v>3</v>
      </c>
      <c r="C6717" s="1">
        <v>12647200.609999999</v>
      </c>
      <c r="D6717" s="1">
        <v>12647200.609999999</v>
      </c>
      <c r="E6717" s="1">
        <f>C6717-D6717</f>
        <v>0</v>
      </c>
      <c r="G6717" s="111"/>
      <c r="H6717" s="112"/>
    </row>
    <row r="6718" spans="2:8" x14ac:dyDescent="0.2">
      <c r="G6718" s="111"/>
      <c r="H6718" s="112"/>
    </row>
    <row r="6719" spans="2:8" x14ac:dyDescent="0.2">
      <c r="B6719" s="1" t="s">
        <v>152</v>
      </c>
      <c r="C6719" s="1">
        <f>C6714</f>
        <v>1243474387.1099999</v>
      </c>
      <c r="G6719" s="8"/>
      <c r="H6719" s="114"/>
    </row>
    <row r="6720" spans="2:8" x14ac:dyDescent="0.2">
      <c r="B6720" s="1" t="s">
        <v>153</v>
      </c>
      <c r="C6720" s="1">
        <v>7698915137.8299999</v>
      </c>
      <c r="E6720" s="1">
        <f>C6714</f>
        <v>1243474387.1099999</v>
      </c>
      <c r="F6720" s="1" t="s">
        <v>0</v>
      </c>
      <c r="G6720" s="8"/>
      <c r="H6720" s="114"/>
    </row>
    <row r="6721" spans="2:8" x14ac:dyDescent="0.2">
      <c r="B6721" s="1" t="s">
        <v>208</v>
      </c>
      <c r="C6721" s="1">
        <v>49874268.969999999</v>
      </c>
      <c r="G6721" s="8"/>
      <c r="H6721" s="114"/>
    </row>
    <row r="6722" spans="2:8" x14ac:dyDescent="0.2">
      <c r="B6722" s="1" t="s">
        <v>154</v>
      </c>
      <c r="C6722" s="1">
        <f>SUM(C6719:C6721)</f>
        <v>8992263793.9099998</v>
      </c>
      <c r="E6722" s="1">
        <v>-6.6</v>
      </c>
      <c r="F6722" s="1" t="s">
        <v>170</v>
      </c>
      <c r="G6722" s="111"/>
      <c r="H6722" s="112"/>
    </row>
    <row r="6723" spans="2:8" x14ac:dyDescent="0.2">
      <c r="B6723" s="1" t="s">
        <v>155</v>
      </c>
      <c r="C6723" s="1">
        <v>8992263793.9099998</v>
      </c>
      <c r="E6723" s="1">
        <v>-1111.82</v>
      </c>
      <c r="F6723" s="1" t="s">
        <v>133</v>
      </c>
      <c r="G6723" s="111"/>
      <c r="H6723" s="112"/>
    </row>
    <row r="6724" spans="2:8" x14ac:dyDescent="0.2">
      <c r="C6724" s="1">
        <f>C6722-C6723</f>
        <v>0</v>
      </c>
      <c r="D6724" s="1" t="s">
        <v>194</v>
      </c>
      <c r="E6724" s="1">
        <f>-(11323436.03+F6714+F6715)</f>
        <v>-11841049.389999999</v>
      </c>
      <c r="F6724" s="1" t="s">
        <v>196</v>
      </c>
      <c r="G6724" s="8"/>
      <c r="H6724" s="114"/>
    </row>
    <row r="6725" spans="2:8" x14ac:dyDescent="0.2">
      <c r="C6725" s="87"/>
      <c r="E6725" s="1">
        <v>0</v>
      </c>
      <c r="F6725" s="1" t="s">
        <v>192</v>
      </c>
      <c r="G6725" s="8"/>
      <c r="H6725" s="114"/>
    </row>
    <row r="6726" spans="2:8" x14ac:dyDescent="0.2">
      <c r="C6726" s="1">
        <f>+C6725*2</f>
        <v>0</v>
      </c>
      <c r="D6726" s="1">
        <v>0</v>
      </c>
      <c r="E6726" s="1">
        <f>SUM(E6720:E6725)</f>
        <v>1231632219.3</v>
      </c>
      <c r="G6726" s="8"/>
      <c r="H6726" s="114"/>
    </row>
    <row r="6727" spans="2:8" x14ac:dyDescent="0.2">
      <c r="E6727" s="1">
        <v>1231632219.3</v>
      </c>
      <c r="F6727" s="1" t="s">
        <v>161</v>
      </c>
    </row>
    <row r="6728" spans="2:8" x14ac:dyDescent="0.2">
      <c r="B6728" s="1" t="s">
        <v>200</v>
      </c>
      <c r="E6728" s="87">
        <f>E6726-E6727</f>
        <v>0</v>
      </c>
      <c r="F6728" s="1" t="s">
        <v>6</v>
      </c>
    </row>
    <row r="6729" spans="2:8" x14ac:dyDescent="0.2">
      <c r="B6729" s="1" t="s">
        <v>6</v>
      </c>
      <c r="E6729" s="1">
        <v>0</v>
      </c>
      <c r="F6729" s="1" t="s">
        <v>195</v>
      </c>
    </row>
    <row r="6730" spans="2:8" x14ac:dyDescent="0.2">
      <c r="B6730" s="1" t="s">
        <v>201</v>
      </c>
      <c r="E6730" s="87">
        <f>+E6728-E6729</f>
        <v>0</v>
      </c>
      <c r="F6730" s="1" t="s">
        <v>6</v>
      </c>
    </row>
    <row r="6731" spans="2:8" x14ac:dyDescent="0.2">
      <c r="B6731" s="1" t="s">
        <v>6</v>
      </c>
      <c r="C6731" s="95">
        <f>+C6729-C6730</f>
        <v>0</v>
      </c>
    </row>
    <row r="6735" spans="2:8" x14ac:dyDescent="0.2">
      <c r="B6735" s="2">
        <v>42636</v>
      </c>
      <c r="C6735" s="1" t="s">
        <v>4</v>
      </c>
      <c r="D6735" s="1" t="s">
        <v>5</v>
      </c>
      <c r="E6735" s="1" t="s">
        <v>6</v>
      </c>
    </row>
    <row r="6736" spans="2:8" x14ac:dyDescent="0.2">
      <c r="B6736" s="1" t="s">
        <v>0</v>
      </c>
      <c r="C6736" s="1">
        <v>1252742691.97</v>
      </c>
      <c r="D6736" s="1">
        <v>1252742691.97</v>
      </c>
      <c r="E6736" s="1">
        <f>C6736-D6736</f>
        <v>0</v>
      </c>
      <c r="F6736" s="1">
        <v>0</v>
      </c>
      <c r="G6736" s="1">
        <f>+F6736-E6736</f>
        <v>0</v>
      </c>
    </row>
    <row r="6737" spans="2:8" x14ac:dyDescent="0.2">
      <c r="B6737" s="1" t="s">
        <v>1</v>
      </c>
      <c r="C6737" s="1">
        <v>835905548.74000001</v>
      </c>
      <c r="D6737" s="1">
        <v>836423162.10000002</v>
      </c>
      <c r="E6737" s="1">
        <v>-517613.36</v>
      </c>
      <c r="F6737" s="1">
        <v>517613.36</v>
      </c>
      <c r="G6737" s="1">
        <f>+F6737+E6737</f>
        <v>0</v>
      </c>
    </row>
    <row r="6738" spans="2:8" x14ac:dyDescent="0.2">
      <c r="B6738" s="1" t="s">
        <v>2</v>
      </c>
      <c r="C6738" s="1">
        <v>318329987.58999997</v>
      </c>
      <c r="D6738" s="1">
        <v>318329987.58999997</v>
      </c>
      <c r="E6738" s="111">
        <f>C6738-D6738</f>
        <v>0</v>
      </c>
    </row>
    <row r="6739" spans="2:8" x14ac:dyDescent="0.2">
      <c r="B6739" s="1" t="s">
        <v>3</v>
      </c>
      <c r="C6739" s="1">
        <v>14100244.039999999</v>
      </c>
      <c r="D6739" s="1">
        <v>14100244.039999999</v>
      </c>
      <c r="E6739" s="1">
        <f>C6739-D6739</f>
        <v>0</v>
      </c>
      <c r="G6739" s="111"/>
      <c r="H6739" s="112"/>
    </row>
    <row r="6740" spans="2:8" x14ac:dyDescent="0.2">
      <c r="G6740" s="111"/>
      <c r="H6740" s="112"/>
    </row>
    <row r="6741" spans="2:8" x14ac:dyDescent="0.2">
      <c r="B6741" s="1" t="s">
        <v>152</v>
      </c>
      <c r="C6741" s="1">
        <f>C6736</f>
        <v>1252742691.97</v>
      </c>
      <c r="G6741" s="8"/>
      <c r="H6741" s="114"/>
    </row>
    <row r="6742" spans="2:8" x14ac:dyDescent="0.2">
      <c r="B6742" s="1" t="s">
        <v>153</v>
      </c>
      <c r="C6742" s="1">
        <v>7694710426.7200003</v>
      </c>
      <c r="E6742" s="1">
        <f>C6736</f>
        <v>1252742691.97</v>
      </c>
      <c r="F6742" s="1" t="s">
        <v>0</v>
      </c>
      <c r="G6742" s="8"/>
      <c r="H6742" s="114"/>
    </row>
    <row r="6743" spans="2:8" x14ac:dyDescent="0.2">
      <c r="B6743" s="1" t="s">
        <v>208</v>
      </c>
      <c r="C6743" s="1">
        <v>47753973.030000001</v>
      </c>
      <c r="G6743" s="8"/>
      <c r="H6743" s="114"/>
    </row>
    <row r="6744" spans="2:8" x14ac:dyDescent="0.2">
      <c r="B6744" s="1" t="s">
        <v>154</v>
      </c>
      <c r="C6744" s="1">
        <f>SUM(C6741:C6743)</f>
        <v>8995207091.7200012</v>
      </c>
      <c r="E6744" s="1">
        <v>-6.6</v>
      </c>
      <c r="F6744" s="1" t="s">
        <v>170</v>
      </c>
      <c r="G6744" s="111"/>
      <c r="H6744" s="112"/>
    </row>
    <row r="6745" spans="2:8" x14ac:dyDescent="0.2">
      <c r="B6745" s="1" t="s">
        <v>155</v>
      </c>
      <c r="C6745" s="1">
        <v>8995207091.7199993</v>
      </c>
      <c r="E6745" s="1">
        <v>-1111.82</v>
      </c>
      <c r="F6745" s="1" t="s">
        <v>133</v>
      </c>
      <c r="G6745" s="111"/>
      <c r="H6745" s="112"/>
    </row>
    <row r="6746" spans="2:8" x14ac:dyDescent="0.2">
      <c r="C6746" s="1">
        <f>C6744-C6745</f>
        <v>0</v>
      </c>
      <c r="D6746" s="1" t="s">
        <v>194</v>
      </c>
      <c r="E6746" s="1">
        <f>-(11323436.03+F6736+F6737)</f>
        <v>-11841049.389999999</v>
      </c>
      <c r="F6746" s="1" t="s">
        <v>196</v>
      </c>
      <c r="G6746" s="8"/>
      <c r="H6746" s="114"/>
    </row>
    <row r="6747" spans="2:8" x14ac:dyDescent="0.2">
      <c r="C6747" s="87"/>
      <c r="E6747" s="1">
        <v>0</v>
      </c>
      <c r="F6747" s="1" t="s">
        <v>192</v>
      </c>
      <c r="G6747" s="8"/>
      <c r="H6747" s="114"/>
    </row>
    <row r="6748" spans="2:8" x14ac:dyDescent="0.2">
      <c r="C6748" s="1">
        <f>+C6747*2</f>
        <v>0</v>
      </c>
      <c r="D6748" s="1">
        <v>0</v>
      </c>
      <c r="E6748" s="1">
        <f>SUM(E6742:E6747)</f>
        <v>1240900524.1600001</v>
      </c>
      <c r="G6748" s="8"/>
      <c r="H6748" s="114"/>
    </row>
    <row r="6749" spans="2:8" x14ac:dyDescent="0.2">
      <c r="E6749" s="1">
        <v>1240900524.1600001</v>
      </c>
      <c r="F6749" s="1" t="s">
        <v>161</v>
      </c>
    </row>
    <row r="6750" spans="2:8" x14ac:dyDescent="0.2">
      <c r="B6750" s="1" t="s">
        <v>200</v>
      </c>
      <c r="C6750" s="1">
        <v>7693835085.1900005</v>
      </c>
      <c r="E6750" s="87">
        <f>E6748-E6749</f>
        <v>0</v>
      </c>
      <c r="F6750" s="1" t="s">
        <v>6</v>
      </c>
    </row>
    <row r="6751" spans="2:8" x14ac:dyDescent="0.2">
      <c r="B6751" s="1" t="s">
        <v>6</v>
      </c>
      <c r="C6751" s="1">
        <f>+C6742-C6750</f>
        <v>875341.52999973297</v>
      </c>
      <c r="E6751" s="1">
        <v>0</v>
      </c>
      <c r="F6751" s="1" t="s">
        <v>195</v>
      </c>
    </row>
    <row r="6752" spans="2:8" x14ac:dyDescent="0.2">
      <c r="B6752" s="1" t="s">
        <v>201</v>
      </c>
      <c r="C6752" s="1">
        <v>875341.53</v>
      </c>
      <c r="E6752" s="87">
        <f>+E6750-E6751</f>
        <v>0</v>
      </c>
      <c r="F6752" s="1" t="s">
        <v>6</v>
      </c>
    </row>
    <row r="6753" spans="2:8" x14ac:dyDescent="0.2">
      <c r="B6753" s="1" t="s">
        <v>6</v>
      </c>
      <c r="C6753" s="95">
        <f>+C6751-C6752</f>
        <v>-2.6705674827098846E-7</v>
      </c>
    </row>
    <row r="6756" spans="2:8" x14ac:dyDescent="0.2">
      <c r="B6756" s="2">
        <v>42642</v>
      </c>
      <c r="C6756" s="1" t="s">
        <v>4</v>
      </c>
      <c r="D6756" s="1" t="s">
        <v>5</v>
      </c>
      <c r="E6756" s="1" t="s">
        <v>6</v>
      </c>
    </row>
    <row r="6757" spans="2:8" x14ac:dyDescent="0.2">
      <c r="B6757" s="1" t="s">
        <v>0</v>
      </c>
      <c r="C6757" s="1">
        <v>1387287751.3900001</v>
      </c>
      <c r="D6757" s="1">
        <v>1387271751.3900001</v>
      </c>
      <c r="E6757" s="1">
        <f>C6757-D6757</f>
        <v>16000</v>
      </c>
      <c r="F6757" s="1">
        <v>16000</v>
      </c>
      <c r="G6757" s="1">
        <f>+F6757-E6757</f>
        <v>0</v>
      </c>
    </row>
    <row r="6758" spans="2:8" x14ac:dyDescent="0.2">
      <c r="B6758" s="1" t="s">
        <v>1</v>
      </c>
      <c r="C6758" s="1">
        <v>835892647</v>
      </c>
      <c r="D6758" s="1">
        <v>836410260.36000001</v>
      </c>
      <c r="E6758" s="1">
        <v>-517613.36</v>
      </c>
      <c r="F6758" s="1">
        <v>517613.36</v>
      </c>
      <c r="G6758" s="1">
        <f>+F6758+E6758</f>
        <v>0</v>
      </c>
    </row>
    <row r="6759" spans="2:8" x14ac:dyDescent="0.2">
      <c r="B6759" s="1" t="s">
        <v>2</v>
      </c>
      <c r="C6759" s="1">
        <v>379857931.99000001</v>
      </c>
      <c r="D6759" s="1">
        <v>379857931.99000001</v>
      </c>
      <c r="E6759" s="111">
        <f>C6759-D6759</f>
        <v>0</v>
      </c>
    </row>
    <row r="6760" spans="2:8" x14ac:dyDescent="0.2">
      <c r="B6760" s="1" t="s">
        <v>3</v>
      </c>
      <c r="C6760" s="1">
        <v>18294121.710000001</v>
      </c>
      <c r="D6760" s="1">
        <v>18294121.710000001</v>
      </c>
      <c r="E6760" s="1">
        <f>C6760-D6760</f>
        <v>0</v>
      </c>
      <c r="G6760" s="111"/>
      <c r="H6760" s="112"/>
    </row>
    <row r="6761" spans="2:8" x14ac:dyDescent="0.2">
      <c r="G6761" s="111"/>
      <c r="H6761" s="112"/>
    </row>
    <row r="6762" spans="2:8" x14ac:dyDescent="0.2">
      <c r="B6762" s="1" t="s">
        <v>152</v>
      </c>
      <c r="C6762" s="1">
        <f>C6757</f>
        <v>1387287751.3900001</v>
      </c>
      <c r="G6762" s="8"/>
      <c r="H6762" s="114"/>
    </row>
    <row r="6763" spans="2:8" x14ac:dyDescent="0.2">
      <c r="B6763" s="1" t="s">
        <v>153</v>
      </c>
      <c r="C6763" s="1">
        <v>7694710426.7200003</v>
      </c>
      <c r="E6763" s="1">
        <f>C6757</f>
        <v>1387287751.3900001</v>
      </c>
      <c r="F6763" s="1" t="s">
        <v>0</v>
      </c>
      <c r="G6763" s="8"/>
      <c r="H6763" s="114"/>
    </row>
    <row r="6764" spans="2:8" x14ac:dyDescent="0.2">
      <c r="B6764" s="1" t="s">
        <v>208</v>
      </c>
      <c r="C6764" s="1">
        <v>47753973.030000001</v>
      </c>
      <c r="G6764" s="8"/>
      <c r="H6764" s="114"/>
    </row>
    <row r="6765" spans="2:8" x14ac:dyDescent="0.2">
      <c r="B6765" s="1" t="s">
        <v>154</v>
      </c>
      <c r="C6765" s="1">
        <f>SUM(C6762:C6764)</f>
        <v>9129752151.1400013</v>
      </c>
      <c r="E6765" s="1">
        <v>-6.6</v>
      </c>
      <c r="F6765" s="1" t="s">
        <v>170</v>
      </c>
      <c r="G6765" s="111"/>
      <c r="H6765" s="112"/>
    </row>
    <row r="6766" spans="2:8" x14ac:dyDescent="0.2">
      <c r="B6766" s="1" t="s">
        <v>155</v>
      </c>
      <c r="C6766" s="1">
        <v>9129752151.1399994</v>
      </c>
      <c r="E6766" s="1">
        <v>-1111.82</v>
      </c>
      <c r="F6766" s="1" t="s">
        <v>133</v>
      </c>
      <c r="G6766" s="111"/>
      <c r="H6766" s="112"/>
    </row>
    <row r="6767" spans="2:8" x14ac:dyDescent="0.2">
      <c r="C6767" s="1">
        <f>C6765-C6766</f>
        <v>0</v>
      </c>
      <c r="D6767" s="1" t="s">
        <v>194</v>
      </c>
      <c r="E6767" s="1">
        <f>-(11323436.03+F6757+F6758)</f>
        <v>-11857049.389999999</v>
      </c>
      <c r="F6767" s="1" t="s">
        <v>196</v>
      </c>
      <c r="G6767" s="8"/>
      <c r="H6767" s="114"/>
    </row>
    <row r="6768" spans="2:8" x14ac:dyDescent="0.2">
      <c r="C6768" s="87"/>
      <c r="E6768" s="1">
        <v>0</v>
      </c>
      <c r="F6768" s="1" t="s">
        <v>192</v>
      </c>
      <c r="G6768" s="8"/>
      <c r="H6768" s="114"/>
    </row>
    <row r="6769" spans="2:8" x14ac:dyDescent="0.2">
      <c r="C6769" s="1">
        <f>+C6768*2</f>
        <v>0</v>
      </c>
      <c r="D6769" s="1">
        <v>0</v>
      </c>
      <c r="E6769" s="1">
        <f>SUM(E6763:E6768)</f>
        <v>1375429583.5800002</v>
      </c>
      <c r="G6769" s="8"/>
      <c r="H6769" s="114"/>
    </row>
    <row r="6770" spans="2:8" x14ac:dyDescent="0.2">
      <c r="E6770" s="1">
        <v>1375429583.5799999</v>
      </c>
      <c r="F6770" s="1" t="s">
        <v>161</v>
      </c>
    </row>
    <row r="6771" spans="2:8" x14ac:dyDescent="0.2">
      <c r="B6771" s="1" t="s">
        <v>200</v>
      </c>
      <c r="C6771" s="1">
        <v>7693835085.1900005</v>
      </c>
      <c r="E6771" s="87">
        <f>E6769-E6770</f>
        <v>0</v>
      </c>
      <c r="F6771" s="1" t="s">
        <v>6</v>
      </c>
    </row>
    <row r="6772" spans="2:8" x14ac:dyDescent="0.2">
      <c r="B6772" s="1" t="s">
        <v>6</v>
      </c>
      <c r="C6772" s="1">
        <f>+C6763-C6771</f>
        <v>875341.52999973297</v>
      </c>
      <c r="E6772" s="1">
        <v>0</v>
      </c>
      <c r="F6772" s="1" t="s">
        <v>195</v>
      </c>
    </row>
    <row r="6773" spans="2:8" x14ac:dyDescent="0.2">
      <c r="B6773" s="1" t="s">
        <v>201</v>
      </c>
      <c r="C6773" s="1">
        <v>875341.53</v>
      </c>
      <c r="E6773" s="87">
        <f>+E6771-E6772</f>
        <v>0</v>
      </c>
      <c r="F6773" s="1" t="s">
        <v>6</v>
      </c>
    </row>
    <row r="6774" spans="2:8" x14ac:dyDescent="0.2">
      <c r="B6774" s="1" t="s">
        <v>6</v>
      </c>
      <c r="C6774" s="95">
        <f>+C6772-C6773</f>
        <v>-2.6705674827098846E-7</v>
      </c>
    </row>
    <row r="6777" spans="2:8" x14ac:dyDescent="0.2">
      <c r="B6777" s="2">
        <v>42643</v>
      </c>
      <c r="C6777" s="1" t="s">
        <v>4</v>
      </c>
      <c r="D6777" s="1" t="s">
        <v>5</v>
      </c>
      <c r="E6777" s="1" t="s">
        <v>6</v>
      </c>
    </row>
    <row r="6778" spans="2:8" x14ac:dyDescent="0.2">
      <c r="B6778" s="1" t="s">
        <v>0</v>
      </c>
      <c r="C6778" s="1">
        <v>1294822062.72</v>
      </c>
      <c r="D6778" s="1">
        <v>1294806062.72</v>
      </c>
      <c r="E6778" s="1">
        <f>C6778-D6778</f>
        <v>16000</v>
      </c>
      <c r="F6778" s="1">
        <v>16000</v>
      </c>
      <c r="G6778" s="1">
        <f>+F6778-E6778</f>
        <v>0</v>
      </c>
    </row>
    <row r="6779" spans="2:8" x14ac:dyDescent="0.2">
      <c r="B6779" s="1" t="s">
        <v>1</v>
      </c>
      <c r="C6779" s="1">
        <v>836600162.03999996</v>
      </c>
      <c r="D6779" s="1">
        <v>837117775.39999998</v>
      </c>
      <c r="E6779" s="1">
        <v>-517613.36</v>
      </c>
      <c r="F6779" s="1">
        <v>517613.36</v>
      </c>
      <c r="G6779" s="1">
        <f>+F6779+E6779</f>
        <v>0</v>
      </c>
    </row>
    <row r="6780" spans="2:8" x14ac:dyDescent="0.2">
      <c r="B6780" s="1" t="s">
        <v>2</v>
      </c>
      <c r="C6780" s="1">
        <v>281706476.35000002</v>
      </c>
      <c r="D6780" s="1">
        <v>281706476.35000002</v>
      </c>
      <c r="E6780" s="111">
        <f>C6780-D6780</f>
        <v>0</v>
      </c>
    </row>
    <row r="6781" spans="2:8" x14ac:dyDescent="0.2">
      <c r="B6781" s="1" t="s">
        <v>3</v>
      </c>
      <c r="C6781" s="1">
        <v>21634409.280000001</v>
      </c>
      <c r="D6781" s="1">
        <v>21634409.280000001</v>
      </c>
      <c r="E6781" s="1">
        <f>C6781-D6781</f>
        <v>0</v>
      </c>
      <c r="G6781" s="111"/>
      <c r="H6781" s="112"/>
    </row>
    <row r="6782" spans="2:8" x14ac:dyDescent="0.2">
      <c r="G6782" s="111"/>
      <c r="H6782" s="112"/>
    </row>
    <row r="6783" spans="2:8" x14ac:dyDescent="0.2">
      <c r="B6783" s="1" t="s">
        <v>152</v>
      </c>
      <c r="C6783" s="1">
        <f>C6778</f>
        <v>1294822062.72</v>
      </c>
      <c r="G6783" s="8"/>
      <c r="H6783" s="114"/>
    </row>
    <row r="6784" spans="2:8" x14ac:dyDescent="0.2">
      <c r="B6784" s="1" t="s">
        <v>153</v>
      </c>
      <c r="C6784" s="1">
        <v>7703379099.3000002</v>
      </c>
      <c r="E6784" s="1">
        <f>C6778</f>
        <v>1294822062.72</v>
      </c>
      <c r="F6784" s="1" t="s">
        <v>0</v>
      </c>
      <c r="G6784" s="8"/>
      <c r="H6784" s="114"/>
    </row>
    <row r="6785" spans="2:8" x14ac:dyDescent="0.2">
      <c r="B6785" s="1" t="s">
        <v>208</v>
      </c>
      <c r="C6785" s="1">
        <v>48401293.359999999</v>
      </c>
      <c r="G6785" s="8"/>
      <c r="H6785" s="114"/>
    </row>
    <row r="6786" spans="2:8" x14ac:dyDescent="0.2">
      <c r="B6786" s="1" t="s">
        <v>154</v>
      </c>
      <c r="C6786" s="1">
        <f>SUM(C6783:C6785)</f>
        <v>9046602455.3800011</v>
      </c>
      <c r="E6786" s="1">
        <v>-6.6</v>
      </c>
      <c r="F6786" s="1" t="s">
        <v>170</v>
      </c>
      <c r="G6786" s="111"/>
      <c r="H6786" s="112"/>
    </row>
    <row r="6787" spans="2:8" x14ac:dyDescent="0.2">
      <c r="B6787" s="1" t="s">
        <v>155</v>
      </c>
      <c r="C6787" s="1">
        <v>9046602455.3799992</v>
      </c>
      <c r="E6787" s="1">
        <v>-1111.82</v>
      </c>
      <c r="F6787" s="1" t="s">
        <v>133</v>
      </c>
      <c r="G6787" s="111"/>
      <c r="H6787" s="112"/>
    </row>
    <row r="6788" spans="2:8" x14ac:dyDescent="0.2">
      <c r="C6788" s="1">
        <f>C6786-C6787</f>
        <v>0</v>
      </c>
      <c r="D6788" s="1" t="s">
        <v>194</v>
      </c>
      <c r="E6788" s="1">
        <f>-(11323436.03+F6778+F6779)</f>
        <v>-11857049.389999999</v>
      </c>
      <c r="F6788" s="1" t="s">
        <v>196</v>
      </c>
      <c r="G6788" s="8"/>
      <c r="H6788" s="114"/>
    </row>
    <row r="6789" spans="2:8" x14ac:dyDescent="0.2">
      <c r="C6789" s="87"/>
      <c r="E6789" s="1">
        <v>0</v>
      </c>
      <c r="F6789" s="1" t="s">
        <v>192</v>
      </c>
      <c r="G6789" s="8"/>
      <c r="H6789" s="114"/>
    </row>
    <row r="6790" spans="2:8" x14ac:dyDescent="0.2">
      <c r="C6790" s="1">
        <f>+C6789*2</f>
        <v>0</v>
      </c>
      <c r="D6790" s="1">
        <v>0</v>
      </c>
      <c r="E6790" s="1">
        <f>SUM(E6784:E6789)</f>
        <v>1282963894.9100001</v>
      </c>
      <c r="G6790" s="8"/>
      <c r="H6790" s="114"/>
    </row>
    <row r="6791" spans="2:8" x14ac:dyDescent="0.2">
      <c r="E6791" s="1">
        <v>1282963894.9100001</v>
      </c>
      <c r="F6791" s="1" t="s">
        <v>161</v>
      </c>
    </row>
    <row r="6792" spans="2:8" x14ac:dyDescent="0.2">
      <c r="B6792" s="1" t="s">
        <v>200</v>
      </c>
      <c r="C6792" s="1">
        <v>7703379099.3000002</v>
      </c>
      <c r="E6792" s="87">
        <f>E6790-E6791</f>
        <v>0</v>
      </c>
      <c r="F6792" s="1" t="s">
        <v>6</v>
      </c>
    </row>
    <row r="6793" spans="2:8" x14ac:dyDescent="0.2">
      <c r="B6793" s="1" t="s">
        <v>6</v>
      </c>
      <c r="C6793" s="1">
        <f>+C6784-C6792</f>
        <v>0</v>
      </c>
      <c r="E6793" s="1">
        <v>0</v>
      </c>
      <c r="F6793" s="1" t="s">
        <v>195</v>
      </c>
    </row>
    <row r="6794" spans="2:8" x14ac:dyDescent="0.2">
      <c r="B6794" s="1" t="s">
        <v>201</v>
      </c>
      <c r="C6794" s="1">
        <v>0</v>
      </c>
      <c r="E6794" s="87">
        <f>+E6792-E6793</f>
        <v>0</v>
      </c>
      <c r="F6794" s="1" t="s">
        <v>6</v>
      </c>
    </row>
    <row r="6795" spans="2:8" x14ac:dyDescent="0.2">
      <c r="B6795" s="1" t="s">
        <v>6</v>
      </c>
      <c r="C6795" s="95">
        <f>+C6793-C6794</f>
        <v>0</v>
      </c>
    </row>
    <row r="6799" spans="2:8" x14ac:dyDescent="0.2">
      <c r="B6799" s="2">
        <v>42661</v>
      </c>
      <c r="C6799" s="1" t="s">
        <v>4</v>
      </c>
      <c r="D6799" s="1" t="s">
        <v>5</v>
      </c>
      <c r="E6799" s="1" t="s">
        <v>6</v>
      </c>
    </row>
    <row r="6800" spans="2:8" x14ac:dyDescent="0.2">
      <c r="B6800" s="1" t="s">
        <v>0</v>
      </c>
      <c r="C6800" s="1">
        <v>1273187214.5999999</v>
      </c>
      <c r="D6800" s="1">
        <v>1273171214.5999999</v>
      </c>
      <c r="E6800" s="1">
        <f>C6800-D6800</f>
        <v>16000</v>
      </c>
      <c r="F6800" s="1">
        <v>16000</v>
      </c>
      <c r="G6800" s="1">
        <f>+F6800-E6800</f>
        <v>0</v>
      </c>
    </row>
    <row r="6801" spans="2:8" x14ac:dyDescent="0.2">
      <c r="B6801" s="1" t="s">
        <v>1</v>
      </c>
      <c r="C6801" s="1">
        <v>849668619.49000001</v>
      </c>
      <c r="D6801" s="1">
        <v>850186232.85000002</v>
      </c>
      <c r="E6801" s="1">
        <v>-517613.36</v>
      </c>
      <c r="F6801" s="1">
        <v>517613.36</v>
      </c>
      <c r="G6801" s="1">
        <f>+F6801+E6801</f>
        <v>0</v>
      </c>
    </row>
    <row r="6802" spans="2:8" x14ac:dyDescent="0.2">
      <c r="B6802" s="1" t="s">
        <v>2</v>
      </c>
      <c r="C6802" s="1">
        <v>332373675.25999999</v>
      </c>
      <c r="D6802" s="1">
        <v>332373675.25999999</v>
      </c>
      <c r="E6802" s="111">
        <f>C6802-D6802</f>
        <v>0</v>
      </c>
    </row>
    <row r="6803" spans="2:8" x14ac:dyDescent="0.2">
      <c r="B6803" s="1" t="s">
        <v>3</v>
      </c>
      <c r="C6803" s="1">
        <v>8315707.5199999996</v>
      </c>
      <c r="D6803" s="1">
        <v>8315707.5199999996</v>
      </c>
      <c r="E6803" s="1">
        <f>C6803-D6803</f>
        <v>0</v>
      </c>
      <c r="G6803" s="111"/>
      <c r="H6803" s="112"/>
    </row>
    <row r="6804" spans="2:8" x14ac:dyDescent="0.2">
      <c r="G6804" s="111"/>
      <c r="H6804" s="112"/>
    </row>
    <row r="6805" spans="2:8" x14ac:dyDescent="0.2">
      <c r="B6805" s="1" t="s">
        <v>152</v>
      </c>
      <c r="C6805" s="1">
        <f>C6800</f>
        <v>1273187214.5999999</v>
      </c>
      <c r="G6805" s="8"/>
      <c r="H6805" s="114"/>
    </row>
    <row r="6806" spans="2:8" x14ac:dyDescent="0.2">
      <c r="B6806" s="1" t="s">
        <v>153</v>
      </c>
      <c r="C6806" s="1">
        <v>7717860024.5699997</v>
      </c>
      <c r="E6806" s="1">
        <f>C6800</f>
        <v>1273187214.5999999</v>
      </c>
      <c r="F6806" s="1" t="s">
        <v>0</v>
      </c>
      <c r="G6806" s="8"/>
      <c r="H6806" s="114"/>
    </row>
    <row r="6807" spans="2:8" x14ac:dyDescent="0.2">
      <c r="B6807" s="1" t="s">
        <v>208</v>
      </c>
      <c r="C6807" s="1">
        <v>50425209.789999999</v>
      </c>
      <c r="G6807" s="8"/>
      <c r="H6807" s="114"/>
    </row>
    <row r="6808" spans="2:8" x14ac:dyDescent="0.2">
      <c r="B6808" s="1" t="s">
        <v>154</v>
      </c>
      <c r="C6808" s="1">
        <f>SUM(C6805:C6807)</f>
        <v>9041472448.960001</v>
      </c>
      <c r="E6808" s="1">
        <v>-6.6</v>
      </c>
      <c r="F6808" s="1" t="s">
        <v>170</v>
      </c>
      <c r="G6808" s="111"/>
      <c r="H6808" s="112"/>
    </row>
    <row r="6809" spans="2:8" x14ac:dyDescent="0.2">
      <c r="B6809" s="1" t="s">
        <v>155</v>
      </c>
      <c r="C6809" s="1">
        <v>0</v>
      </c>
      <c r="E6809" s="1">
        <v>-2102.0700000000002</v>
      </c>
      <c r="F6809" s="1" t="s">
        <v>133</v>
      </c>
      <c r="G6809" s="111"/>
      <c r="H6809" s="112"/>
    </row>
    <row r="6810" spans="2:8" x14ac:dyDescent="0.2">
      <c r="C6810" s="1">
        <f>C6808-C6809</f>
        <v>9041472448.960001</v>
      </c>
      <c r="D6810" s="1" t="s">
        <v>194</v>
      </c>
      <c r="E6810" s="1">
        <f>-(11323436.03+F6800+F6801)</f>
        <v>-11857049.389999999</v>
      </c>
      <c r="F6810" s="1" t="s">
        <v>196</v>
      </c>
      <c r="G6810" s="8"/>
      <c r="H6810" s="114"/>
    </row>
    <row r="6811" spans="2:8" x14ac:dyDescent="0.2">
      <c r="C6811" s="87"/>
      <c r="E6811" s="1">
        <v>0</v>
      </c>
      <c r="F6811" s="1" t="s">
        <v>192</v>
      </c>
      <c r="G6811" s="8"/>
      <c r="H6811" s="114"/>
    </row>
    <row r="6812" spans="2:8" x14ac:dyDescent="0.2">
      <c r="C6812" s="1">
        <f>+C6811*2</f>
        <v>0</v>
      </c>
      <c r="D6812" s="1">
        <v>0</v>
      </c>
      <c r="E6812" s="1">
        <f>SUM(E6806:E6811)</f>
        <v>1261328056.54</v>
      </c>
      <c r="G6812" s="8"/>
      <c r="H6812" s="114"/>
    </row>
    <row r="6813" spans="2:8" x14ac:dyDescent="0.2">
      <c r="E6813" s="1">
        <v>1261328056.54</v>
      </c>
      <c r="F6813" s="1" t="s">
        <v>161</v>
      </c>
    </row>
    <row r="6814" spans="2:8" x14ac:dyDescent="0.2">
      <c r="B6814" s="1" t="s">
        <v>200</v>
      </c>
      <c r="C6814" s="1">
        <v>7717860024.5700006</v>
      </c>
      <c r="E6814" s="87">
        <f>E6812-E6813</f>
        <v>0</v>
      </c>
      <c r="F6814" s="1" t="s">
        <v>6</v>
      </c>
    </row>
    <row r="6815" spans="2:8" x14ac:dyDescent="0.2">
      <c r="B6815" s="1" t="s">
        <v>6</v>
      </c>
      <c r="C6815" s="1">
        <f>+C6806-C6814</f>
        <v>0</v>
      </c>
      <c r="E6815" s="1">
        <v>0</v>
      </c>
      <c r="F6815" s="1" t="s">
        <v>195</v>
      </c>
    </row>
    <row r="6816" spans="2:8" x14ac:dyDescent="0.2">
      <c r="B6816" s="1" t="s">
        <v>201</v>
      </c>
      <c r="C6816" s="1">
        <v>0</v>
      </c>
      <c r="E6816" s="87">
        <f>+E6814-E6815</f>
        <v>0</v>
      </c>
      <c r="F6816" s="1" t="s">
        <v>6</v>
      </c>
    </row>
    <row r="6817" spans="2:8" x14ac:dyDescent="0.2">
      <c r="B6817" s="1" t="s">
        <v>6</v>
      </c>
      <c r="C6817" s="95">
        <f>+C6815-C6816</f>
        <v>0</v>
      </c>
    </row>
    <row r="6820" spans="2:8" x14ac:dyDescent="0.2">
      <c r="B6820" s="2">
        <v>42669</v>
      </c>
      <c r="C6820" s="1" t="s">
        <v>4</v>
      </c>
      <c r="D6820" s="1" t="s">
        <v>5</v>
      </c>
      <c r="E6820" s="1" t="s">
        <v>6</v>
      </c>
    </row>
    <row r="6821" spans="2:8" x14ac:dyDescent="0.2">
      <c r="B6821" s="1" t="s">
        <v>0</v>
      </c>
      <c r="C6821" s="1">
        <v>1307158159.21</v>
      </c>
      <c r="D6821" s="1">
        <v>1307142159.21</v>
      </c>
      <c r="E6821" s="1">
        <f>C6821-D6821</f>
        <v>16000</v>
      </c>
      <c r="F6821" s="1">
        <v>16000</v>
      </c>
      <c r="G6821" s="1">
        <f>+F6821-E6821</f>
        <v>0</v>
      </c>
    </row>
    <row r="6822" spans="2:8" x14ac:dyDescent="0.2">
      <c r="B6822" s="1" t="s">
        <v>1</v>
      </c>
      <c r="C6822" s="1">
        <v>849466897.91999996</v>
      </c>
      <c r="D6822" s="1">
        <v>849984511.27999997</v>
      </c>
      <c r="E6822" s="1">
        <v>-517613.36</v>
      </c>
      <c r="F6822" s="1">
        <v>517613.36</v>
      </c>
      <c r="G6822" s="1">
        <f>+F6822+E6822</f>
        <v>0</v>
      </c>
    </row>
    <row r="6823" spans="2:8" x14ac:dyDescent="0.2">
      <c r="B6823" s="1" t="s">
        <v>2</v>
      </c>
      <c r="C6823" s="1">
        <v>352653680.37</v>
      </c>
      <c r="D6823" s="1">
        <v>352653680.37</v>
      </c>
      <c r="E6823" s="111">
        <f>C6823-D6823</f>
        <v>0</v>
      </c>
    </row>
    <row r="6824" spans="2:8" x14ac:dyDescent="0.2">
      <c r="B6824" s="1" t="s">
        <v>3</v>
      </c>
      <c r="C6824" s="1">
        <v>11917100.34</v>
      </c>
      <c r="D6824" s="1">
        <v>11917100.34</v>
      </c>
      <c r="E6824" s="1">
        <f>C6824-D6824</f>
        <v>0</v>
      </c>
      <c r="G6824" s="111"/>
      <c r="H6824" s="112"/>
    </row>
    <row r="6825" spans="2:8" x14ac:dyDescent="0.2">
      <c r="G6825" s="111"/>
      <c r="H6825" s="112"/>
    </row>
    <row r="6826" spans="2:8" x14ac:dyDescent="0.2">
      <c r="B6826" s="1" t="s">
        <v>152</v>
      </c>
      <c r="C6826" s="1">
        <f>C6821</f>
        <v>1307158159.21</v>
      </c>
      <c r="G6826" s="8"/>
      <c r="H6826" s="114"/>
    </row>
    <row r="6827" spans="2:8" x14ac:dyDescent="0.2">
      <c r="B6827" s="1" t="s">
        <v>153</v>
      </c>
      <c r="C6827" s="1">
        <v>7718007817.1400003</v>
      </c>
      <c r="E6827" s="1">
        <f>C6821</f>
        <v>1307158159.21</v>
      </c>
      <c r="F6827" s="1" t="s">
        <v>0</v>
      </c>
      <c r="G6827" s="8"/>
      <c r="H6827" s="114"/>
    </row>
    <row r="6828" spans="2:8" x14ac:dyDescent="0.2">
      <c r="B6828" s="1" t="s">
        <v>208</v>
      </c>
      <c r="C6828" s="1">
        <v>48365976.829999998</v>
      </c>
      <c r="G6828" s="8"/>
      <c r="H6828" s="114"/>
    </row>
    <row r="6829" spans="2:8" x14ac:dyDescent="0.2">
      <c r="B6829" s="1" t="s">
        <v>154</v>
      </c>
      <c r="C6829" s="1">
        <f>SUM(C6826:C6828)</f>
        <v>9073531953.1800003</v>
      </c>
      <c r="E6829" s="1">
        <v>-6.6</v>
      </c>
      <c r="F6829" s="1" t="s">
        <v>170</v>
      </c>
      <c r="G6829" s="111"/>
      <c r="H6829" s="112"/>
    </row>
    <row r="6830" spans="2:8" x14ac:dyDescent="0.2">
      <c r="B6830" s="1" t="s">
        <v>155</v>
      </c>
      <c r="C6830" s="1">
        <v>9073531953.1800003</v>
      </c>
      <c r="E6830" s="1">
        <v>-1277.6099999999999</v>
      </c>
      <c r="F6830" s="1" t="s">
        <v>133</v>
      </c>
      <c r="G6830" s="111"/>
      <c r="H6830" s="112"/>
    </row>
    <row r="6831" spans="2:8" x14ac:dyDescent="0.2">
      <c r="C6831" s="1">
        <f>C6829-C6830</f>
        <v>0</v>
      </c>
      <c r="D6831" s="1" t="s">
        <v>194</v>
      </c>
      <c r="E6831" s="1">
        <f>-(11323436.03+F6821+F6822)</f>
        <v>-11857049.389999999</v>
      </c>
      <c r="F6831" s="1" t="s">
        <v>196</v>
      </c>
      <c r="G6831" s="8"/>
      <c r="H6831" s="114"/>
    </row>
    <row r="6832" spans="2:8" x14ac:dyDescent="0.2">
      <c r="C6832" s="87"/>
      <c r="E6832" s="1">
        <v>0</v>
      </c>
      <c r="F6832" s="1" t="s">
        <v>192</v>
      </c>
      <c r="G6832" s="8"/>
      <c r="H6832" s="114"/>
    </row>
    <row r="6833" spans="1:8" x14ac:dyDescent="0.2">
      <c r="C6833" s="1">
        <f>+C6832*2</f>
        <v>0</v>
      </c>
      <c r="D6833" s="1">
        <v>0</v>
      </c>
      <c r="E6833" s="1">
        <f>SUM(E6827:E6832)</f>
        <v>1295299825.6100001</v>
      </c>
      <c r="G6833" s="8"/>
      <c r="H6833" s="114"/>
    </row>
    <row r="6834" spans="1:8" x14ac:dyDescent="0.2">
      <c r="E6834" s="1">
        <v>1295299825.6099999</v>
      </c>
      <c r="F6834" s="1" t="s">
        <v>161</v>
      </c>
    </row>
    <row r="6835" spans="1:8" x14ac:dyDescent="0.2">
      <c r="B6835" s="1" t="s">
        <v>200</v>
      </c>
      <c r="C6835" s="1">
        <v>7718007817.1399994</v>
      </c>
      <c r="E6835" s="87">
        <f>E6833-E6834</f>
        <v>0</v>
      </c>
      <c r="F6835" s="1" t="s">
        <v>6</v>
      </c>
    </row>
    <row r="6836" spans="1:8" x14ac:dyDescent="0.2">
      <c r="B6836" s="1" t="s">
        <v>6</v>
      </c>
      <c r="C6836" s="1">
        <f>+C6827-C6835</f>
        <v>0</v>
      </c>
      <c r="E6836" s="1">
        <v>0</v>
      </c>
      <c r="F6836" s="1" t="s">
        <v>195</v>
      </c>
    </row>
    <row r="6837" spans="1:8" x14ac:dyDescent="0.2">
      <c r="B6837" s="1" t="s">
        <v>201</v>
      </c>
      <c r="C6837" s="1">
        <v>0</v>
      </c>
      <c r="E6837" s="87">
        <f>+E6835-E6836</f>
        <v>0</v>
      </c>
      <c r="F6837" s="1" t="s">
        <v>6</v>
      </c>
    </row>
    <row r="6838" spans="1:8" x14ac:dyDescent="0.2">
      <c r="B6838" s="1" t="s">
        <v>6</v>
      </c>
      <c r="C6838" s="95">
        <f>+C6836-C6837</f>
        <v>0</v>
      </c>
    </row>
    <row r="6839" spans="1:8" x14ac:dyDescent="0.2"/>
    <row r="6841" spans="1:8" x14ac:dyDescent="0.2">
      <c r="B6841" s="2">
        <v>42671</v>
      </c>
      <c r="C6841" s="1" t="s">
        <v>4</v>
      </c>
      <c r="D6841" s="1" t="s">
        <v>5</v>
      </c>
      <c r="E6841" s="1" t="s">
        <v>6</v>
      </c>
    </row>
    <row r="6842" spans="1:8" x14ac:dyDescent="0.2">
      <c r="B6842" s="1" t="s">
        <v>0</v>
      </c>
      <c r="C6842" s="1">
        <v>1393137537.02</v>
      </c>
      <c r="D6842" s="1">
        <v>1393137537.02</v>
      </c>
      <c r="E6842" s="1">
        <f>C6842-D6842</f>
        <v>0</v>
      </c>
      <c r="F6842" s="1">
        <v>0</v>
      </c>
      <c r="G6842" s="1">
        <f>+F6842-E6842</f>
        <v>0</v>
      </c>
    </row>
    <row r="6843" spans="1:8" x14ac:dyDescent="0.2">
      <c r="B6843" s="1" t="s">
        <v>1</v>
      </c>
      <c r="C6843" s="1">
        <v>849844094.77999997</v>
      </c>
      <c r="D6843" s="1">
        <v>850361708.13999999</v>
      </c>
      <c r="E6843" s="1">
        <v>-517613.36</v>
      </c>
      <c r="F6843" s="1">
        <v>517613.36</v>
      </c>
      <c r="G6843" s="1">
        <f>+F6843+E6843</f>
        <v>0</v>
      </c>
    </row>
    <row r="6844" spans="1:8" x14ac:dyDescent="0.2">
      <c r="B6844" s="1" t="s">
        <v>2</v>
      </c>
      <c r="C6844" s="1">
        <v>398965769.43000001</v>
      </c>
      <c r="D6844" s="1">
        <v>398965769.43000001</v>
      </c>
      <c r="E6844" s="111">
        <f>C6844-D6844</f>
        <v>0</v>
      </c>
    </row>
    <row r="6845" spans="1:8" x14ac:dyDescent="0.2">
      <c r="B6845" s="1" t="s">
        <v>3</v>
      </c>
      <c r="C6845" s="1">
        <v>14405771.289999999</v>
      </c>
      <c r="D6845" s="1">
        <v>14405771.289999999</v>
      </c>
      <c r="E6845" s="1">
        <f>C6845-D6845</f>
        <v>0</v>
      </c>
      <c r="G6845" s="111"/>
      <c r="H6845" s="112"/>
    </row>
    <row r="6846" spans="1:8" x14ac:dyDescent="0.2">
      <c r="G6846" s="111"/>
      <c r="H6846" s="112"/>
    </row>
    <row r="6847" spans="1:8" x14ac:dyDescent="0.2">
      <c r="B6847" s="1" t="s">
        <v>152</v>
      </c>
      <c r="C6847" s="1">
        <f>C6842</f>
        <v>1393137537.02</v>
      </c>
      <c r="G6847" s="8"/>
      <c r="H6847" s="114"/>
    </row>
    <row r="6848" spans="1:8" x14ac:dyDescent="0.2">
      <c r="B6848" s="1" t="s">
        <v>153</v>
      </c>
      <c r="C6848" s="1">
        <v>7718007817.1400003</v>
      </c>
      <c r="E6848" s="1">
        <f>C6842</f>
        <v>1393137537.02</v>
      </c>
      <c r="F6848" s="1" t="s">
        <v>0</v>
      </c>
      <c r="G6848" s="8"/>
      <c r="H6848" s="114"/>
    </row>
    <row r="6849" spans="1:8" x14ac:dyDescent="0.2">
      <c r="B6849" s="1" t="s">
        <v>208</v>
      </c>
      <c r="C6849" s="1">
        <v>48365976.829999998</v>
      </c>
      <c r="G6849" s="8"/>
      <c r="H6849" s="114"/>
    </row>
    <row r="6850" spans="1:8" x14ac:dyDescent="0.2">
      <c r="B6850" s="1" t="s">
        <v>154</v>
      </c>
      <c r="C6850" s="1">
        <f>SUM(C6847:C6849)</f>
        <v>9159511330.9899998</v>
      </c>
      <c r="E6850" s="1">
        <v>-6.6</v>
      </c>
      <c r="F6850" s="1" t="s">
        <v>170</v>
      </c>
      <c r="G6850" s="111"/>
      <c r="H6850" s="112"/>
    </row>
    <row r="6851" spans="1:8" x14ac:dyDescent="0.2">
      <c r="B6851" s="1" t="s">
        <v>155</v>
      </c>
      <c r="C6851" s="1">
        <v>9159511330.9899998</v>
      </c>
      <c r="E6851" s="1">
        <v>-1277.6099999999999</v>
      </c>
      <c r="F6851" s="1" t="s">
        <v>133</v>
      </c>
      <c r="G6851" s="111"/>
      <c r="H6851" s="112"/>
    </row>
    <row r="6852" spans="1:8" x14ac:dyDescent="0.2">
      <c r="C6852" s="1">
        <f>C6850-C6851</f>
        <v>0</v>
      </c>
      <c r="D6852" s="1" t="s">
        <v>194</v>
      </c>
      <c r="E6852" s="1">
        <f>-(11323436.03+F6842+F6843)</f>
        <v>-11841049.389999999</v>
      </c>
      <c r="F6852" s="1" t="s">
        <v>196</v>
      </c>
      <c r="G6852" s="8"/>
      <c r="H6852" s="114"/>
    </row>
    <row r="6853" spans="1:8" x14ac:dyDescent="0.2">
      <c r="C6853" s="87"/>
      <c r="E6853" s="1">
        <v>0</v>
      </c>
      <c r="F6853" s="1" t="s">
        <v>192</v>
      </c>
      <c r="G6853" s="8"/>
      <c r="H6853" s="114"/>
    </row>
    <row r="6854" spans="1:8" x14ac:dyDescent="0.2">
      <c r="C6854" s="1">
        <f>+C6853*2</f>
        <v>0</v>
      </c>
      <c r="D6854" s="1">
        <v>0</v>
      </c>
      <c r="E6854" s="1">
        <f>SUM(E6848:E6853)</f>
        <v>1381295203.4200001</v>
      </c>
      <c r="G6854" s="8"/>
      <c r="H6854" s="114"/>
    </row>
    <row r="6855" spans="1:8" x14ac:dyDescent="0.2">
      <c r="E6855" s="1">
        <v>1381295203.4200001</v>
      </c>
      <c r="F6855" s="1" t="s">
        <v>161</v>
      </c>
    </row>
    <row r="6856" spans="1:8" x14ac:dyDescent="0.2">
      <c r="B6856" s="1" t="s">
        <v>200</v>
      </c>
      <c r="C6856" s="1">
        <v>7718007817.1399994</v>
      </c>
      <c r="E6856" s="87">
        <f>E6854-E6855</f>
        <v>0</v>
      </c>
      <c r="F6856" s="1" t="s">
        <v>6</v>
      </c>
    </row>
    <row r="6857" spans="1:8" x14ac:dyDescent="0.2">
      <c r="B6857" s="1" t="s">
        <v>6</v>
      </c>
      <c r="C6857" s="1">
        <f>+C6848-C6856</f>
        <v>0</v>
      </c>
      <c r="E6857" s="1">
        <v>0</v>
      </c>
      <c r="F6857" s="1" t="s">
        <v>195</v>
      </c>
    </row>
    <row r="6858" spans="1:8" x14ac:dyDescent="0.2">
      <c r="B6858" s="1" t="s">
        <v>201</v>
      </c>
      <c r="C6858" s="1">
        <v>0</v>
      </c>
      <c r="E6858" s="87">
        <f>+E6856-E6857</f>
        <v>0</v>
      </c>
      <c r="F6858" s="1" t="s">
        <v>6</v>
      </c>
    </row>
    <row r="6859" spans="1:8" x14ac:dyDescent="0.2">
      <c r="B6859" s="1" t="s">
        <v>6</v>
      </c>
      <c r="C6859" s="95">
        <f>+C6857-C6858</f>
        <v>0</v>
      </c>
    </row>
    <row r="6860" spans="1:8" x14ac:dyDescent="0.2"/>
    <row r="6862" spans="1:8" x14ac:dyDescent="0.2">
      <c r="B6862" s="2">
        <v>42674</v>
      </c>
      <c r="C6862" s="1" t="s">
        <v>4</v>
      </c>
      <c r="D6862" s="1" t="s">
        <v>5</v>
      </c>
      <c r="E6862" s="1" t="s">
        <v>6</v>
      </c>
    </row>
    <row r="6863" spans="1:8" x14ac:dyDescent="0.2">
      <c r="B6863" s="1" t="s">
        <v>0</v>
      </c>
      <c r="C6863" s="1">
        <v>1417634111.25</v>
      </c>
      <c r="D6863" s="1">
        <v>1417634111.25</v>
      </c>
      <c r="E6863" s="1">
        <f>C6863-D6863</f>
        <v>0</v>
      </c>
      <c r="F6863" s="1">
        <v>0</v>
      </c>
      <c r="G6863" s="1">
        <f>+F6863-E6863</f>
        <v>0</v>
      </c>
    </row>
    <row r="6864" spans="1:8" x14ac:dyDescent="0.2">
      <c r="B6864" s="1" t="s">
        <v>1</v>
      </c>
      <c r="C6864" s="1">
        <v>850342851.55999994</v>
      </c>
      <c r="D6864" s="1">
        <v>850860464.91999996</v>
      </c>
      <c r="E6864" s="1">
        <f>C6864-D6864</f>
        <v>-517613.36000001431</v>
      </c>
      <c r="F6864" s="1">
        <v>517613.36</v>
      </c>
      <c r="G6864" s="1">
        <f>+F6864+E6864</f>
        <v>-1.4319084584712982E-8</v>
      </c>
    </row>
    <row r="6865" spans="2:8" x14ac:dyDescent="0.2">
      <c r="B6865" s="1" t="s">
        <v>2</v>
      </c>
      <c r="C6865" s="1">
        <v>394729657</v>
      </c>
      <c r="D6865" s="1">
        <v>394729657</v>
      </c>
      <c r="E6865" s="1">
        <f>C6865-D6865</f>
        <v>0</v>
      </c>
    </row>
    <row r="6866" spans="2:8" x14ac:dyDescent="0.2">
      <c r="B6866" s="1" t="s">
        <v>3</v>
      </c>
      <c r="C6866" s="1">
        <v>17012067.989999998</v>
      </c>
      <c r="D6866" s="1">
        <v>17012067.989999998</v>
      </c>
      <c r="E6866" s="1">
        <f>C6866-D6866</f>
        <v>0</v>
      </c>
      <c r="G6866" s="111"/>
      <c r="H6866" s="112"/>
    </row>
    <row r="6867" spans="2:8" x14ac:dyDescent="0.2">
      <c r="G6867" s="111"/>
      <c r="H6867" s="112"/>
    </row>
    <row r="6868" spans="2:8" x14ac:dyDescent="0.2">
      <c r="B6868" s="1" t="s">
        <v>152</v>
      </c>
      <c r="C6868" s="1">
        <f>C6863</f>
        <v>1417634111.25</v>
      </c>
      <c r="G6868" s="8"/>
      <c r="H6868" s="114"/>
    </row>
    <row r="6869" spans="2:8" x14ac:dyDescent="0.2">
      <c r="B6869" s="1" t="s">
        <v>153</v>
      </c>
      <c r="C6869" s="1">
        <v>7627212514.6599998</v>
      </c>
      <c r="E6869" s="1">
        <f>C6863</f>
        <v>1417634111.25</v>
      </c>
      <c r="F6869" s="1" t="s">
        <v>0</v>
      </c>
      <c r="G6869" s="8"/>
      <c r="H6869" s="114"/>
    </row>
    <row r="6870" spans="2:8" x14ac:dyDescent="0.2">
      <c r="B6870" s="1" t="s">
        <v>208</v>
      </c>
      <c r="C6870" s="1">
        <v>48960820.759999998</v>
      </c>
      <c r="G6870" s="8"/>
      <c r="H6870" s="114"/>
    </row>
    <row r="6871" spans="2:8" x14ac:dyDescent="0.2">
      <c r="B6871" s="1" t="s">
        <v>154</v>
      </c>
      <c r="C6871" s="1">
        <f>SUM(C6868:C6870)</f>
        <v>9093807446.6700001</v>
      </c>
      <c r="E6871" s="1">
        <v>-6.6</v>
      </c>
      <c r="F6871" s="1" t="s">
        <v>170</v>
      </c>
      <c r="G6871" s="111"/>
      <c r="H6871" s="112"/>
    </row>
    <row r="6872" spans="2:8" x14ac:dyDescent="0.2">
      <c r="B6872" s="1" t="s">
        <v>155</v>
      </c>
      <c r="C6872" s="1">
        <v>9093807446.6700001</v>
      </c>
      <c r="E6872" s="1">
        <v>-1277.6099999999999</v>
      </c>
      <c r="F6872" s="1" t="s">
        <v>133</v>
      </c>
      <c r="G6872" s="111"/>
      <c r="H6872" s="112"/>
    </row>
    <row r="6873" spans="2:8" x14ac:dyDescent="0.2">
      <c r="C6873" s="1">
        <f>C6871-C6872</f>
        <v>0</v>
      </c>
      <c r="D6873" s="1" t="s">
        <v>194</v>
      </c>
      <c r="E6873" s="1">
        <f>-(11323436.03+F6863+F6864)</f>
        <v>-11841049.389999999</v>
      </c>
      <c r="F6873" s="1" t="s">
        <v>196</v>
      </c>
      <c r="G6873" s="8"/>
      <c r="H6873" s="114"/>
    </row>
    <row r="6874" spans="2:8" x14ac:dyDescent="0.2">
      <c r="C6874" s="87"/>
      <c r="E6874" s="1">
        <v>0</v>
      </c>
      <c r="F6874" s="1" t="s">
        <v>192</v>
      </c>
      <c r="G6874" s="8"/>
      <c r="H6874" s="114"/>
    </row>
    <row r="6875" spans="2:8" x14ac:dyDescent="0.2">
      <c r="C6875" s="1">
        <f>+C6874*2</f>
        <v>0</v>
      </c>
      <c r="D6875" s="1">
        <v>0</v>
      </c>
      <c r="E6875" s="1">
        <f>SUM(E6869:E6874)</f>
        <v>1405791777.6500001</v>
      </c>
      <c r="G6875" s="8"/>
      <c r="H6875" s="114"/>
    </row>
    <row r="6876" spans="2:8" x14ac:dyDescent="0.2">
      <c r="E6876" s="1">
        <v>1405791777.6500001</v>
      </c>
      <c r="F6876" s="1" t="s">
        <v>161</v>
      </c>
    </row>
    <row r="6877" spans="2:8" x14ac:dyDescent="0.2">
      <c r="B6877" s="1" t="s">
        <v>200</v>
      </c>
      <c r="C6877" s="1">
        <v>7627212514.6599998</v>
      </c>
      <c r="E6877" s="87">
        <f>E6875-E6876</f>
        <v>0</v>
      </c>
      <c r="F6877" s="1" t="s">
        <v>6</v>
      </c>
    </row>
    <row r="6878" spans="2:8" x14ac:dyDescent="0.2">
      <c r="B6878" s="1" t="s">
        <v>6</v>
      </c>
      <c r="C6878" s="1">
        <f>+C6869-C6877</f>
        <v>0</v>
      </c>
      <c r="E6878" s="1">
        <v>0</v>
      </c>
      <c r="F6878" s="1" t="s">
        <v>195</v>
      </c>
    </row>
    <row r="6879" spans="2:8" x14ac:dyDescent="0.2">
      <c r="B6879" s="1" t="s">
        <v>201</v>
      </c>
      <c r="C6879" s="1">
        <v>0</v>
      </c>
      <c r="E6879" s="87">
        <f>+E6877-E6878</f>
        <v>0</v>
      </c>
      <c r="F6879" s="1" t="s">
        <v>6</v>
      </c>
    </row>
    <row r="6880" spans="2:8" x14ac:dyDescent="0.2">
      <c r="B6880" s="1" t="s">
        <v>6</v>
      </c>
      <c r="C6880" s="95">
        <f>+C6878-C6879</f>
        <v>0</v>
      </c>
    </row>
    <row r="6881" spans="1:8" x14ac:dyDescent="0.2"/>
    <row r="6883" spans="1:8" x14ac:dyDescent="0.2">
      <c r="B6883" s="2">
        <v>42697</v>
      </c>
      <c r="C6883" s="1" t="s">
        <v>4</v>
      </c>
      <c r="D6883" s="1" t="s">
        <v>5</v>
      </c>
      <c r="E6883" s="1" t="s">
        <v>6</v>
      </c>
    </row>
    <row r="6884" spans="1:8" x14ac:dyDescent="0.2">
      <c r="B6884" s="1" t="s">
        <v>0</v>
      </c>
      <c r="C6884" s="1">
        <v>1311323277.76</v>
      </c>
      <c r="D6884" s="1">
        <v>1289791031.0599999</v>
      </c>
      <c r="E6884" s="1">
        <f>C6884-D6884</f>
        <v>21532246.700000048</v>
      </c>
      <c r="F6884" s="1">
        <v>11044.89</v>
      </c>
      <c r="G6884" s="1">
        <f>+F6884-E6884</f>
        <v>-21521201.810000047</v>
      </c>
    </row>
    <row r="6885" spans="1:8" x14ac:dyDescent="0.2">
      <c r="B6885" s="1" t="s">
        <v>1</v>
      </c>
      <c r="C6885" s="1">
        <v>863307328.5</v>
      </c>
      <c r="D6885" s="1">
        <v>863824941.86000001</v>
      </c>
      <c r="E6885" s="1">
        <f>C6885-D6885</f>
        <v>-517613.36000001431</v>
      </c>
      <c r="F6885" s="1">
        <v>517613.36</v>
      </c>
      <c r="G6885" s="1">
        <f>+F6885+E6885</f>
        <v>-1.4319084584712982E-8</v>
      </c>
    </row>
    <row r="6886" spans="1:8" x14ac:dyDescent="0.2">
      <c r="B6886" s="1" t="s">
        <v>2</v>
      </c>
      <c r="C6886" s="1">
        <v>348136196.38999999</v>
      </c>
      <c r="D6886" s="1">
        <v>326614994.57999998</v>
      </c>
      <c r="E6886" s="1">
        <f>C6886-D6886</f>
        <v>21521201.810000002</v>
      </c>
    </row>
    <row r="6887" spans="1:8" x14ac:dyDescent="0.2">
      <c r="B6887" s="1" t="s">
        <v>3</v>
      </c>
      <c r="C6887" s="1">
        <v>13272780.460000001</v>
      </c>
      <c r="D6887" s="1">
        <v>13272780.460000001</v>
      </c>
      <c r="E6887" s="1">
        <f>C6887-D6887</f>
        <v>0</v>
      </c>
      <c r="G6887" s="111"/>
      <c r="H6887" s="112"/>
    </row>
    <row r="6888" spans="1:8" x14ac:dyDescent="0.2">
      <c r="G6888" s="111"/>
      <c r="H6888" s="112"/>
    </row>
    <row r="6889" spans="1:8" x14ac:dyDescent="0.2">
      <c r="B6889" s="1" t="s">
        <v>152</v>
      </c>
      <c r="C6889" s="1">
        <f>C6884</f>
        <v>1311323277.76</v>
      </c>
      <c r="G6889" s="8"/>
      <c r="H6889" s="114"/>
    </row>
    <row r="6890" spans="1:8" x14ac:dyDescent="0.2">
      <c r="B6890" s="1" t="s">
        <v>153</v>
      </c>
      <c r="C6890" s="1">
        <v>7758134668.6800003</v>
      </c>
      <c r="E6890" s="1">
        <f>C6884</f>
        <v>1311323277.76</v>
      </c>
      <c r="F6890" s="1" t="s">
        <v>0</v>
      </c>
      <c r="G6890" s="8"/>
      <c r="H6890" s="114"/>
    </row>
    <row r="6891" spans="1:8" x14ac:dyDescent="0.2">
      <c r="B6891" s="1" t="s">
        <v>208</v>
      </c>
      <c r="C6891" s="1">
        <v>51000960.759999998</v>
      </c>
      <c r="G6891" s="8"/>
      <c r="H6891" s="114"/>
    </row>
    <row r="6892" spans="1:8" x14ac:dyDescent="0.2">
      <c r="B6892" s="1" t="s">
        <v>154</v>
      </c>
      <c r="C6892" s="1">
        <f>SUM(C6889:C6891)</f>
        <v>9120458907.2000008</v>
      </c>
      <c r="E6892" s="1">
        <v>-6.6</v>
      </c>
      <c r="F6892" s="1" t="s">
        <v>170</v>
      </c>
      <c r="G6892" s="111"/>
      <c r="H6892" s="112"/>
    </row>
    <row r="6893" spans="1:8" x14ac:dyDescent="0.2">
      <c r="B6893" s="1" t="s">
        <v>155</v>
      </c>
      <c r="C6893" s="1">
        <v>9109504537.1299992</v>
      </c>
      <c r="E6893" s="1">
        <v>-2027.95</v>
      </c>
      <c r="F6893" s="1" t="s">
        <v>133</v>
      </c>
      <c r="G6893" s="111"/>
      <c r="H6893" s="112"/>
    </row>
    <row r="6894" spans="1:8" x14ac:dyDescent="0.2">
      <c r="C6894" s="1">
        <f>C6892-C6893</f>
        <v>10954370.070001602</v>
      </c>
      <c r="D6894" s="1" t="s">
        <v>194</v>
      </c>
      <c r="E6894" s="1">
        <f>-(11323436.03+F6884+F6885)</f>
        <v>-11852094.279999999</v>
      </c>
      <c r="F6894" s="1" t="s">
        <v>196</v>
      </c>
      <c r="G6894" s="8"/>
      <c r="H6894" s="114"/>
    </row>
    <row r="6895" spans="1:8" x14ac:dyDescent="0.2">
      <c r="C6895" s="87"/>
      <c r="E6895" s="1">
        <v>0</v>
      </c>
      <c r="F6895" s="1" t="s">
        <v>192</v>
      </c>
      <c r="G6895" s="8"/>
      <c r="H6895" s="114"/>
    </row>
    <row r="6896" spans="1:8" x14ac:dyDescent="0.2">
      <c r="C6896" s="1">
        <f>+C6895*2</f>
        <v>0</v>
      </c>
      <c r="D6896" s="1">
        <v>0</v>
      </c>
      <c r="E6896" s="1">
        <f>SUM(E6890:E6895)</f>
        <v>1299469148.9300001</v>
      </c>
      <c r="G6896" s="8"/>
      <c r="H6896" s="114"/>
    </row>
    <row r="6897" spans="2:8" x14ac:dyDescent="0.2">
      <c r="E6897" s="1">
        <v>1288514778.8599999</v>
      </c>
      <c r="F6897" s="1" t="s">
        <v>161</v>
      </c>
    </row>
    <row r="6898" spans="2:8" x14ac:dyDescent="0.2">
      <c r="B6898" s="1" t="s">
        <v>200</v>
      </c>
      <c r="C6898" s="1">
        <v>7758184264.3100004</v>
      </c>
      <c r="E6898" s="87">
        <f>E6896-E6897</f>
        <v>10954370.070000172</v>
      </c>
      <c r="F6898" s="1" t="s">
        <v>6</v>
      </c>
    </row>
    <row r="6899" spans="2:8" x14ac:dyDescent="0.2">
      <c r="B6899" s="1" t="s">
        <v>6</v>
      </c>
      <c r="C6899" s="1">
        <f>+C6890-C6898</f>
        <v>-49595.630000114441</v>
      </c>
      <c r="E6899" s="1">
        <v>0</v>
      </c>
      <c r="F6899" s="1" t="s">
        <v>195</v>
      </c>
    </row>
    <row r="6900" spans="2:8" x14ac:dyDescent="0.2">
      <c r="B6900" s="1" t="s">
        <v>201</v>
      </c>
      <c r="C6900" s="1">
        <v>0</v>
      </c>
      <c r="E6900" s="87">
        <f>+E6898-E6899</f>
        <v>10954370.070000172</v>
      </c>
      <c r="F6900" s="1" t="s">
        <v>6</v>
      </c>
    </row>
    <row r="6901" spans="2:8" x14ac:dyDescent="0.2">
      <c r="B6901" s="1" t="s">
        <v>6</v>
      </c>
      <c r="C6901" s="95">
        <f>+C6899-C6900</f>
        <v>-49595.630000114441</v>
      </c>
    </row>
    <row r="6902" spans="2:8" x14ac:dyDescent="0.2">
      <c r="E6902" s="1">
        <f>+E6898-C6894</f>
        <v>-1.430511474609375E-6</v>
      </c>
    </row>
    <row r="6903" spans="2:8" x14ac:dyDescent="0.2">
      <c r="E6903" s="1">
        <f>+C6894/2</f>
        <v>5477185.0350008011</v>
      </c>
      <c r="F6903" s="1">
        <f>+C6894*2</f>
        <v>21908740.140003204</v>
      </c>
    </row>
    <row r="6904" spans="2:8" x14ac:dyDescent="0.2">
      <c r="B6904" s="2">
        <v>42698</v>
      </c>
      <c r="C6904" s="1" t="s">
        <v>4</v>
      </c>
      <c r="D6904" s="1" t="s">
        <v>5</v>
      </c>
      <c r="E6904" s="1" t="s">
        <v>6</v>
      </c>
    </row>
    <row r="6905" spans="2:8" x14ac:dyDescent="0.2">
      <c r="B6905" s="1" t="s">
        <v>0</v>
      </c>
      <c r="C6905" s="1">
        <v>1300368907.6900001</v>
      </c>
      <c r="D6905" s="1">
        <v>1300357862.8</v>
      </c>
      <c r="E6905" s="1">
        <f>C6905-D6905</f>
        <v>11044.890000104904</v>
      </c>
      <c r="F6905" s="1">
        <v>11044.89</v>
      </c>
      <c r="G6905" s="1">
        <f>+F6905-E6905</f>
        <v>-1.0490475688129663E-7</v>
      </c>
    </row>
    <row r="6906" spans="2:8" x14ac:dyDescent="0.2">
      <c r="B6906" s="1" t="s">
        <v>1</v>
      </c>
      <c r="C6906" s="1">
        <v>863424228.36000001</v>
      </c>
      <c r="D6906" s="1">
        <v>863941841.72000003</v>
      </c>
      <c r="E6906" s="1">
        <f>C6906-D6906</f>
        <v>-517613.36000001431</v>
      </c>
      <c r="F6906" s="1">
        <v>517613.36</v>
      </c>
      <c r="G6906" s="1">
        <f>+F6906+E6906</f>
        <v>-1.4319084584712982E-8</v>
      </c>
    </row>
    <row r="6907" spans="2:8" x14ac:dyDescent="0.2">
      <c r="B6907" s="1" t="s">
        <v>2</v>
      </c>
      <c r="C6907" s="1">
        <v>333397466.11000001</v>
      </c>
      <c r="D6907" s="1">
        <v>333397466.11000001</v>
      </c>
      <c r="E6907" s="1">
        <f>C6907-D6907</f>
        <v>0</v>
      </c>
    </row>
    <row r="6908" spans="2:8" x14ac:dyDescent="0.2">
      <c r="B6908" s="1" t="s">
        <v>3</v>
      </c>
      <c r="C6908" s="1">
        <v>14012298.6</v>
      </c>
      <c r="D6908" s="1">
        <v>14012298.6</v>
      </c>
      <c r="E6908" s="1">
        <f>C6908-D6908</f>
        <v>0</v>
      </c>
      <c r="G6908" s="111"/>
      <c r="H6908" s="112"/>
    </row>
    <row r="6909" spans="2:8" x14ac:dyDescent="0.2">
      <c r="G6909" s="111"/>
      <c r="H6909" s="112"/>
    </row>
    <row r="6910" spans="2:8" x14ac:dyDescent="0.2">
      <c r="B6910" s="1" t="s">
        <v>152</v>
      </c>
      <c r="C6910" s="1">
        <f>C6905</f>
        <v>1300368907.6900001</v>
      </c>
      <c r="G6910" s="8"/>
      <c r="H6910" s="114"/>
    </row>
    <row r="6911" spans="2:8" x14ac:dyDescent="0.2">
      <c r="B6911" s="1" t="s">
        <v>153</v>
      </c>
      <c r="C6911" s="1">
        <v>7758134668.6800003</v>
      </c>
      <c r="E6911" s="1">
        <f>C6905</f>
        <v>1300368907.6900001</v>
      </c>
      <c r="F6911" s="1" t="s">
        <v>0</v>
      </c>
      <c r="G6911" s="8"/>
      <c r="H6911" s="114"/>
    </row>
    <row r="6912" spans="2:8" x14ac:dyDescent="0.2">
      <c r="B6912" s="1" t="s">
        <v>208</v>
      </c>
      <c r="C6912" s="1">
        <v>50896949.259999998</v>
      </c>
      <c r="G6912" s="8"/>
      <c r="H6912" s="114"/>
    </row>
    <row r="6913" spans="2:8" x14ac:dyDescent="0.2">
      <c r="B6913" s="1" t="s">
        <v>154</v>
      </c>
      <c r="C6913" s="1">
        <f>SUM(C6910:C6912)</f>
        <v>9109400525.6300011</v>
      </c>
      <c r="E6913" s="1">
        <v>-6.6</v>
      </c>
      <c r="F6913" s="1" t="s">
        <v>170</v>
      </c>
      <c r="G6913" s="111"/>
      <c r="H6913" s="112"/>
    </row>
    <row r="6914" spans="2:8" x14ac:dyDescent="0.2">
      <c r="B6914" s="1" t="s">
        <v>155</v>
      </c>
      <c r="C6914" s="1">
        <v>9109400525.6299992</v>
      </c>
      <c r="E6914" s="1">
        <v>-2027.95</v>
      </c>
      <c r="F6914" s="1" t="s">
        <v>133</v>
      </c>
      <c r="G6914" s="111"/>
      <c r="H6914" s="112"/>
    </row>
    <row r="6915" spans="2:8" x14ac:dyDescent="0.2">
      <c r="C6915" s="1">
        <f>C6913-C6914</f>
        <v>0</v>
      </c>
      <c r="D6915" s="1" t="s">
        <v>194</v>
      </c>
      <c r="E6915" s="1">
        <f>-(11323436.03+F6905+F6906)</f>
        <v>-11852094.279999999</v>
      </c>
      <c r="F6915" s="1" t="s">
        <v>196</v>
      </c>
      <c r="G6915" s="8"/>
      <c r="H6915" s="114"/>
    </row>
    <row r="6916" spans="2:8" x14ac:dyDescent="0.2">
      <c r="C6916" s="87"/>
      <c r="E6916" s="1">
        <v>0</v>
      </c>
      <c r="F6916" s="1" t="s">
        <v>192</v>
      </c>
      <c r="G6916" s="8"/>
      <c r="H6916" s="114"/>
    </row>
    <row r="6917" spans="2:8" x14ac:dyDescent="0.2">
      <c r="C6917" s="1">
        <f>+C6916*2</f>
        <v>0</v>
      </c>
      <c r="D6917" s="1">
        <v>0</v>
      </c>
      <c r="E6917" s="1">
        <f>SUM(E6911:E6916)</f>
        <v>1288514778.8600001</v>
      </c>
      <c r="G6917" s="8"/>
      <c r="H6917" s="114"/>
    </row>
    <row r="6918" spans="2:8" x14ac:dyDescent="0.2">
      <c r="E6918" s="1">
        <v>1288514778.8599999</v>
      </c>
      <c r="F6918" s="1" t="s">
        <v>161</v>
      </c>
    </row>
    <row r="6919" spans="2:8" x14ac:dyDescent="0.2">
      <c r="B6919" s="1" t="s">
        <v>200</v>
      </c>
      <c r="C6919" s="1">
        <v>7758184264.3100004</v>
      </c>
      <c r="E6919" s="87">
        <f>E6917-E6918</f>
        <v>0</v>
      </c>
      <c r="F6919" s="1" t="s">
        <v>6</v>
      </c>
    </row>
    <row r="6920" spans="2:8" x14ac:dyDescent="0.2">
      <c r="B6920" s="1" t="s">
        <v>6</v>
      </c>
      <c r="C6920" s="1">
        <f>+C6911-C6919</f>
        <v>-49595.630000114441</v>
      </c>
      <c r="E6920" s="1">
        <v>0</v>
      </c>
      <c r="F6920" s="1" t="s">
        <v>195</v>
      </c>
    </row>
    <row r="6921" spans="2:8" x14ac:dyDescent="0.2">
      <c r="B6921" s="1" t="s">
        <v>201</v>
      </c>
      <c r="C6921" s="1">
        <v>0</v>
      </c>
      <c r="E6921" s="87">
        <f>+E6919-E6920</f>
        <v>0</v>
      </c>
      <c r="F6921" s="1" t="s">
        <v>6</v>
      </c>
    </row>
    <row r="6922" spans="2:8" x14ac:dyDescent="0.2">
      <c r="B6922" s="1" t="s">
        <v>6</v>
      </c>
      <c r="C6922" s="95">
        <f>+C6920-C6921</f>
        <v>-49595.630000114441</v>
      </c>
    </row>
    <row r="6925" spans="2:8" x14ac:dyDescent="0.2">
      <c r="B6925" s="2">
        <v>42703</v>
      </c>
      <c r="C6925" s="1" t="s">
        <v>4</v>
      </c>
      <c r="D6925" s="1" t="s">
        <v>5</v>
      </c>
      <c r="E6925" s="1" t="s">
        <v>6</v>
      </c>
    </row>
    <row r="6926" spans="2:8" x14ac:dyDescent="0.2">
      <c r="B6926" s="1" t="s">
        <v>0</v>
      </c>
      <c r="C6926" s="1">
        <v>1383316085.5</v>
      </c>
      <c r="D6926" s="1">
        <v>1383305040.6099999</v>
      </c>
      <c r="E6926" s="1">
        <f>C6926-D6926</f>
        <v>11044.890000104904</v>
      </c>
      <c r="F6926" s="1">
        <v>11044.89</v>
      </c>
      <c r="G6926" s="1">
        <f>+F6926-E6926</f>
        <v>-1.0490475688129663E-7</v>
      </c>
    </row>
    <row r="6927" spans="2:8" x14ac:dyDescent="0.2">
      <c r="B6927" s="1" t="s">
        <v>1</v>
      </c>
      <c r="C6927" s="1">
        <v>862770687.11000001</v>
      </c>
      <c r="D6927" s="1">
        <v>863288300.47000003</v>
      </c>
      <c r="E6927" s="1">
        <f>C6927-D6927</f>
        <v>-517613.36000001431</v>
      </c>
      <c r="F6927" s="1">
        <v>517613.36</v>
      </c>
      <c r="G6927" s="1">
        <f>+F6927+E6927</f>
        <v>-1.4319084584712982E-8</v>
      </c>
    </row>
    <row r="6928" spans="2:8" x14ac:dyDescent="0.2">
      <c r="B6928" s="1" t="s">
        <v>2</v>
      </c>
      <c r="C6928" s="1">
        <v>383396453.06</v>
      </c>
      <c r="D6928" s="1">
        <v>383396453.06</v>
      </c>
      <c r="E6928" s="1">
        <f>C6928-D6928</f>
        <v>0</v>
      </c>
    </row>
    <row r="6929" spans="2:8" x14ac:dyDescent="0.2">
      <c r="B6929" s="1" t="s">
        <v>3</v>
      </c>
      <c r="C6929" s="1">
        <v>16738773.02</v>
      </c>
      <c r="D6929" s="1">
        <v>16738773.02</v>
      </c>
      <c r="E6929" s="1">
        <f>C6929-D6929</f>
        <v>0</v>
      </c>
      <c r="G6929" s="111"/>
      <c r="H6929" s="112"/>
    </row>
    <row r="6930" spans="2:8" x14ac:dyDescent="0.2">
      <c r="G6930" s="111"/>
      <c r="H6930" s="112"/>
    </row>
    <row r="6931" spans="2:8" x14ac:dyDescent="0.2">
      <c r="B6931" s="1" t="s">
        <v>152</v>
      </c>
      <c r="C6931" s="1">
        <f>C6926</f>
        <v>1383316085.5</v>
      </c>
      <c r="G6931" s="8"/>
      <c r="H6931" s="114"/>
    </row>
    <row r="6932" spans="2:8" x14ac:dyDescent="0.2">
      <c r="B6932" s="1" t="s">
        <v>153</v>
      </c>
      <c r="C6932" s="1">
        <v>7758184264.3100004</v>
      </c>
      <c r="E6932" s="1">
        <f>C6926</f>
        <v>1383316085.5</v>
      </c>
      <c r="F6932" s="1" t="s">
        <v>0</v>
      </c>
      <c r="G6932" s="8"/>
      <c r="H6932" s="114"/>
    </row>
    <row r="6933" spans="2:8" x14ac:dyDescent="0.2">
      <c r="B6933" s="1" t="s">
        <v>208</v>
      </c>
      <c r="C6933" s="1">
        <v>48966632.789999999</v>
      </c>
      <c r="G6933" s="8"/>
      <c r="H6933" s="114"/>
    </row>
    <row r="6934" spans="2:8" x14ac:dyDescent="0.2">
      <c r="B6934" s="1" t="s">
        <v>154</v>
      </c>
      <c r="C6934" s="1">
        <f>SUM(C6931:C6933)</f>
        <v>9190466982.6000023</v>
      </c>
      <c r="E6934" s="1">
        <v>-6.6</v>
      </c>
      <c r="F6934" s="1" t="s">
        <v>170</v>
      </c>
      <c r="G6934" s="111"/>
      <c r="H6934" s="112"/>
    </row>
    <row r="6935" spans="2:8" x14ac:dyDescent="0.2">
      <c r="B6935" s="1" t="s">
        <v>155</v>
      </c>
      <c r="C6935" s="1">
        <v>9190466982.6000004</v>
      </c>
      <c r="E6935" s="1">
        <v>-2027.95</v>
      </c>
      <c r="F6935" s="1" t="s">
        <v>133</v>
      </c>
      <c r="G6935" s="111"/>
      <c r="H6935" s="112"/>
    </row>
    <row r="6936" spans="2:8" x14ac:dyDescent="0.2">
      <c r="C6936" s="1">
        <f>C6934-C6935</f>
        <v>0</v>
      </c>
      <c r="D6936" s="1" t="s">
        <v>194</v>
      </c>
      <c r="E6936" s="1">
        <f>-(11323436.03+F6926+F6927)</f>
        <v>-11852094.279999999</v>
      </c>
      <c r="F6936" s="1" t="s">
        <v>196</v>
      </c>
      <c r="G6936" s="8"/>
      <c r="H6936" s="114"/>
    </row>
    <row r="6937" spans="2:8" x14ac:dyDescent="0.2">
      <c r="C6937" s="87"/>
      <c r="E6937" s="1">
        <v>0</v>
      </c>
      <c r="F6937" s="1" t="s">
        <v>192</v>
      </c>
      <c r="G6937" s="8"/>
      <c r="H6937" s="114"/>
    </row>
    <row r="6938" spans="2:8" x14ac:dyDescent="0.2">
      <c r="C6938" s="1">
        <f>+C6937*2</f>
        <v>0</v>
      </c>
      <c r="D6938" s="1">
        <v>0</v>
      </c>
      <c r="E6938" s="1">
        <f>SUM(E6932:E6937)</f>
        <v>1371461956.6700001</v>
      </c>
      <c r="G6938" s="8"/>
      <c r="H6938" s="114"/>
    </row>
    <row r="6939" spans="2:8" x14ac:dyDescent="0.2">
      <c r="E6939" s="1">
        <v>1371461956.6700001</v>
      </c>
      <c r="F6939" s="1" t="s">
        <v>161</v>
      </c>
    </row>
    <row r="6940" spans="2:8" x14ac:dyDescent="0.2">
      <c r="B6940" s="1" t="s">
        <v>200</v>
      </c>
      <c r="C6940" s="1">
        <v>7758184264.3100004</v>
      </c>
      <c r="E6940" s="87">
        <f>E6938-E6939</f>
        <v>0</v>
      </c>
      <c r="F6940" s="1" t="s">
        <v>6</v>
      </c>
    </row>
    <row r="6941" spans="2:8" x14ac:dyDescent="0.2">
      <c r="B6941" s="1" t="s">
        <v>6</v>
      </c>
      <c r="C6941" s="1">
        <f>+C6932-C6940</f>
        <v>0</v>
      </c>
      <c r="E6941" s="1">
        <v>0</v>
      </c>
      <c r="F6941" s="1" t="s">
        <v>195</v>
      </c>
    </row>
    <row r="6942" spans="2:8" x14ac:dyDescent="0.2">
      <c r="B6942" s="1" t="s">
        <v>201</v>
      </c>
      <c r="C6942" s="1">
        <v>0</v>
      </c>
      <c r="E6942" s="87">
        <f>+E6940-E6941</f>
        <v>0</v>
      </c>
      <c r="F6942" s="1" t="s">
        <v>6</v>
      </c>
    </row>
    <row r="6943" spans="2:8" x14ac:dyDescent="0.2">
      <c r="B6943" s="1" t="s">
        <v>6</v>
      </c>
      <c r="C6943" s="95">
        <f>+C6941-C6942</f>
        <v>0</v>
      </c>
    </row>
    <row r="6946" spans="2:8" x14ac:dyDescent="0.2">
      <c r="B6946" s="2">
        <v>42704</v>
      </c>
      <c r="C6946" s="1" t="s">
        <v>4</v>
      </c>
      <c r="D6946" s="1" t="s">
        <v>5</v>
      </c>
      <c r="E6946" s="1" t="s">
        <v>6</v>
      </c>
    </row>
    <row r="6947" spans="2:8" x14ac:dyDescent="0.2">
      <c r="B6947" s="1" t="s">
        <v>0</v>
      </c>
      <c r="C6947" s="1">
        <v>1282989856.5899999</v>
      </c>
      <c r="D6947" s="1">
        <v>1282978811.7</v>
      </c>
      <c r="E6947" s="1">
        <f>C6947-D6947</f>
        <v>11044.889999866486</v>
      </c>
      <c r="F6947" s="1">
        <v>11044.89</v>
      </c>
      <c r="G6947" s="1">
        <f>+F6947-E6947</f>
        <v>1.3351382222026587E-7</v>
      </c>
    </row>
    <row r="6948" spans="2:8" x14ac:dyDescent="0.2">
      <c r="B6948" s="1" t="s">
        <v>1</v>
      </c>
      <c r="C6948" s="1">
        <v>863200608.03999996</v>
      </c>
      <c r="D6948" s="1">
        <v>863718221.39999998</v>
      </c>
      <c r="E6948" s="1">
        <f>C6948-D6948</f>
        <v>-517613.36000001431</v>
      </c>
      <c r="F6948" s="1">
        <v>517613.36</v>
      </c>
      <c r="G6948" s="1">
        <f>+F6948+E6948</f>
        <v>-1.4319084584712982E-8</v>
      </c>
    </row>
    <row r="6949" spans="2:8" x14ac:dyDescent="0.2">
      <c r="B6949" s="1" t="s">
        <v>2</v>
      </c>
      <c r="C6949" s="1">
        <v>274887923.86000001</v>
      </c>
      <c r="D6949" s="1">
        <v>274887923.86000001</v>
      </c>
      <c r="E6949" s="1">
        <f>C6949-D6949</f>
        <v>0</v>
      </c>
    </row>
    <row r="6950" spans="2:8" x14ac:dyDescent="0.2">
      <c r="B6950" s="1" t="s">
        <v>3</v>
      </c>
      <c r="C6950" s="1">
        <v>18918768.379999999</v>
      </c>
      <c r="D6950" s="1">
        <v>18918768.379999999</v>
      </c>
      <c r="E6950" s="1">
        <f>C6950-D6950</f>
        <v>0</v>
      </c>
      <c r="G6950" s="111"/>
      <c r="H6950" s="112"/>
    </row>
    <row r="6951" spans="2:8" x14ac:dyDescent="0.2">
      <c r="G6951" s="111"/>
      <c r="H6951" s="112"/>
    </row>
    <row r="6952" spans="2:8" x14ac:dyDescent="0.2">
      <c r="B6952" s="1" t="s">
        <v>152</v>
      </c>
      <c r="C6952" s="1">
        <f>C6947</f>
        <v>1282989856.5899999</v>
      </c>
      <c r="G6952" s="8"/>
      <c r="H6952" s="114"/>
    </row>
    <row r="6953" spans="2:8" x14ac:dyDescent="0.2">
      <c r="B6953" s="1" t="s">
        <v>153</v>
      </c>
      <c r="C6953" s="1">
        <v>7767867203.3400002</v>
      </c>
      <c r="E6953" s="1">
        <f>C6947</f>
        <v>1282989856.5899999</v>
      </c>
      <c r="F6953" s="1" t="s">
        <v>0</v>
      </c>
      <c r="G6953" s="8"/>
      <c r="H6953" s="114"/>
    </row>
    <row r="6954" spans="2:8" x14ac:dyDescent="0.2">
      <c r="B6954" s="1" t="s">
        <v>208</v>
      </c>
      <c r="C6954" s="1">
        <v>49528694.409999996</v>
      </c>
      <c r="G6954" s="8"/>
      <c r="H6954" s="114"/>
    </row>
    <row r="6955" spans="2:8" x14ac:dyDescent="0.2">
      <c r="B6955" s="1" t="s">
        <v>154</v>
      </c>
      <c r="C6955" s="1">
        <f>SUM(C6952:C6954)</f>
        <v>9100385754.3400002</v>
      </c>
      <c r="E6955" s="1">
        <v>-6.6</v>
      </c>
      <c r="F6955" s="1" t="s">
        <v>170</v>
      </c>
      <c r="G6955" s="111"/>
      <c r="H6955" s="112"/>
    </row>
    <row r="6956" spans="2:8" x14ac:dyDescent="0.2">
      <c r="B6956" s="1" t="s">
        <v>155</v>
      </c>
      <c r="C6956" s="1">
        <v>9100385754.3400002</v>
      </c>
      <c r="E6956" s="1">
        <v>-2027.95</v>
      </c>
      <c r="F6956" s="1" t="s">
        <v>133</v>
      </c>
      <c r="G6956" s="111"/>
      <c r="H6956" s="112"/>
    </row>
    <row r="6957" spans="2:8" x14ac:dyDescent="0.2">
      <c r="C6957" s="1">
        <f>C6955-C6956</f>
        <v>0</v>
      </c>
      <c r="D6957" s="1" t="s">
        <v>194</v>
      </c>
      <c r="E6957" s="1">
        <f>-(11323436.03+F6947+F6948)</f>
        <v>-11852094.279999999</v>
      </c>
      <c r="F6957" s="1" t="s">
        <v>196</v>
      </c>
      <c r="G6957" s="8"/>
      <c r="H6957" s="114"/>
    </row>
    <row r="6958" spans="2:8" x14ac:dyDescent="0.2">
      <c r="C6958" s="87"/>
      <c r="E6958" s="1">
        <v>0</v>
      </c>
      <c r="F6958" s="1" t="s">
        <v>192</v>
      </c>
      <c r="G6958" s="8"/>
      <c r="H6958" s="114"/>
    </row>
    <row r="6959" spans="2:8" x14ac:dyDescent="0.2">
      <c r="C6959" s="1">
        <f>+C6958*2</f>
        <v>0</v>
      </c>
      <c r="D6959" s="1">
        <v>0</v>
      </c>
      <c r="E6959" s="1">
        <f>SUM(E6953:E6958)</f>
        <v>1271135727.76</v>
      </c>
      <c r="G6959" s="8"/>
      <c r="H6959" s="114"/>
    </row>
    <row r="6960" spans="2:8" x14ac:dyDescent="0.2">
      <c r="E6960" s="1">
        <v>1271135727.76</v>
      </c>
      <c r="F6960" s="1" t="s">
        <v>161</v>
      </c>
    </row>
    <row r="6961" spans="2:8" x14ac:dyDescent="0.2">
      <c r="B6961" s="1" t="s">
        <v>200</v>
      </c>
      <c r="C6961" s="1">
        <v>7767867203.3400002</v>
      </c>
      <c r="E6961" s="87">
        <f>E6959-E6960</f>
        <v>0</v>
      </c>
      <c r="F6961" s="1" t="s">
        <v>6</v>
      </c>
    </row>
    <row r="6962" spans="2:8" x14ac:dyDescent="0.2">
      <c r="B6962" s="1" t="s">
        <v>6</v>
      </c>
      <c r="C6962" s="1">
        <f>+C6953-C6961</f>
        <v>0</v>
      </c>
      <c r="E6962" s="1">
        <v>0</v>
      </c>
      <c r="F6962" s="1" t="s">
        <v>195</v>
      </c>
    </row>
    <row r="6963" spans="2:8" x14ac:dyDescent="0.2">
      <c r="B6963" s="1" t="s">
        <v>201</v>
      </c>
      <c r="C6963" s="1">
        <v>0</v>
      </c>
      <c r="E6963" s="87">
        <f>+E6961-E6962</f>
        <v>0</v>
      </c>
      <c r="F6963" s="1" t="s">
        <v>6</v>
      </c>
    </row>
    <row r="6964" spans="2:8" x14ac:dyDescent="0.2">
      <c r="B6964" s="1" t="s">
        <v>6</v>
      </c>
      <c r="C6964" s="95">
        <f>+C6962-C6963</f>
        <v>0</v>
      </c>
    </row>
    <row r="6966" spans="2:8" x14ac:dyDescent="0.2">
      <c r="B6966" s="2">
        <v>42717</v>
      </c>
      <c r="C6966" s="1" t="s">
        <v>4</v>
      </c>
      <c r="D6966" s="1" t="s">
        <v>5</v>
      </c>
      <c r="E6966" s="1" t="s">
        <v>6</v>
      </c>
    </row>
    <row r="6967" spans="2:8" x14ac:dyDescent="0.2">
      <c r="B6967" s="1" t="s">
        <v>0</v>
      </c>
      <c r="C6967" s="1">
        <v>4687004449.2600002</v>
      </c>
      <c r="D6967" s="1">
        <v>4686993404.3699999</v>
      </c>
      <c r="E6967" s="1">
        <f>C6967-D6967</f>
        <v>11044.890000343323</v>
      </c>
      <c r="F6967" s="1">
        <v>11044.89</v>
      </c>
      <c r="G6967" s="1">
        <f>+F6967-E6967</f>
        <v>-3.4332333598285913E-7</v>
      </c>
    </row>
    <row r="6968" spans="2:8" x14ac:dyDescent="0.2">
      <c r="B6968" s="1" t="s">
        <v>1</v>
      </c>
      <c r="C6968" s="1">
        <v>875654408.96000004</v>
      </c>
      <c r="D6968" s="1">
        <v>876183022.49000001</v>
      </c>
      <c r="E6968" s="1">
        <f>C6968-D6968</f>
        <v>-528613.52999997139</v>
      </c>
      <c r="F6968" s="1">
        <v>528613.53</v>
      </c>
      <c r="G6968" s="1">
        <f>+F6968+E6968</f>
        <v>2.8638169169425964E-8</v>
      </c>
    </row>
    <row r="6969" spans="2:8" x14ac:dyDescent="0.2">
      <c r="B6969" s="1" t="s">
        <v>2</v>
      </c>
      <c r="C6969" s="1">
        <v>3703817145.5</v>
      </c>
      <c r="D6969" s="1">
        <v>3703817145.5</v>
      </c>
      <c r="E6969" s="1">
        <f>C6969-D6969</f>
        <v>0</v>
      </c>
    </row>
    <row r="6970" spans="2:8" x14ac:dyDescent="0.2">
      <c r="B6970" s="1" t="s">
        <v>3</v>
      </c>
      <c r="C6970" s="1">
        <v>8984570.25</v>
      </c>
      <c r="D6970" s="1">
        <v>8984570.25</v>
      </c>
      <c r="E6970" s="1">
        <f>C6970-D6970</f>
        <v>0</v>
      </c>
      <c r="G6970" s="111"/>
      <c r="H6970" s="112"/>
    </row>
    <row r="6971" spans="2:8" x14ac:dyDescent="0.2">
      <c r="G6971" s="111"/>
      <c r="H6971" s="112"/>
    </row>
    <row r="6972" spans="2:8" x14ac:dyDescent="0.2">
      <c r="B6972" s="1" t="s">
        <v>152</v>
      </c>
      <c r="C6972" s="1">
        <f>C6967</f>
        <v>4687004449.2600002</v>
      </c>
      <c r="G6972" s="8"/>
      <c r="H6972" s="114"/>
    </row>
    <row r="6973" spans="2:8" x14ac:dyDescent="0.2">
      <c r="B6973" s="1" t="s">
        <v>153</v>
      </c>
      <c r="C6973" s="1">
        <v>7717867203.3400002</v>
      </c>
      <c r="E6973" s="1">
        <f>C6967</f>
        <v>4687004449.2600002</v>
      </c>
      <c r="F6973" s="1" t="s">
        <v>0</v>
      </c>
      <c r="G6973" s="8"/>
      <c r="H6973" s="114"/>
    </row>
    <row r="6974" spans="2:8" x14ac:dyDescent="0.2">
      <c r="B6974" s="1" t="s">
        <v>208</v>
      </c>
      <c r="C6974" s="1">
        <v>51896912.909999996</v>
      </c>
      <c r="G6974" s="8"/>
      <c r="H6974" s="114"/>
    </row>
    <row r="6975" spans="2:8" x14ac:dyDescent="0.2">
      <c r="B6975" s="1" t="s">
        <v>154</v>
      </c>
      <c r="C6975" s="1">
        <f>SUM(C6972:C6974)</f>
        <v>12456768565.51</v>
      </c>
      <c r="E6975" s="1">
        <v>-6.6</v>
      </c>
      <c r="F6975" s="1" t="s">
        <v>170</v>
      </c>
      <c r="G6975" s="111"/>
      <c r="H6975" s="112"/>
    </row>
    <row r="6976" spans="2:8" x14ac:dyDescent="0.2">
      <c r="B6976" s="1" t="s">
        <v>155</v>
      </c>
      <c r="C6976" s="1">
        <v>12456768565.51</v>
      </c>
      <c r="E6976" s="1">
        <v>-23404623.949999999</v>
      </c>
      <c r="F6976" s="1" t="s">
        <v>214</v>
      </c>
      <c r="G6976" s="111"/>
      <c r="H6976" s="112"/>
    </row>
    <row r="6977" spans="2:8" x14ac:dyDescent="0.2">
      <c r="C6977" s="1">
        <f>C6975-C6976</f>
        <v>0</v>
      </c>
      <c r="D6977" s="1" t="s">
        <v>194</v>
      </c>
      <c r="E6977" s="1">
        <v>-12444916.699999999</v>
      </c>
      <c r="F6977" s="1" t="s">
        <v>215</v>
      </c>
      <c r="G6977" s="8"/>
      <c r="H6977" s="114"/>
    </row>
    <row r="6978" spans="2:8" x14ac:dyDescent="0.2">
      <c r="C6978" s="87"/>
      <c r="E6978" s="1">
        <f>-(11323436.03+F6967+F6968)</f>
        <v>-11863094.449999999</v>
      </c>
      <c r="F6978" s="1" t="s">
        <v>196</v>
      </c>
      <c r="G6978" s="8"/>
      <c r="H6978" s="114"/>
    </row>
    <row r="6979" spans="2:8" x14ac:dyDescent="0.2">
      <c r="E6979" s="1">
        <v>0</v>
      </c>
      <c r="F6979" s="1" t="s">
        <v>192</v>
      </c>
      <c r="G6979" s="8"/>
      <c r="H6979" s="114"/>
    </row>
    <row r="6980" spans="2:8" x14ac:dyDescent="0.2">
      <c r="E6980" s="1">
        <f>SUM(E6973:E6979)</f>
        <v>4639291807.5600004</v>
      </c>
    </row>
    <row r="6981" spans="2:8" x14ac:dyDescent="0.2">
      <c r="B6981" s="1" t="s">
        <v>200</v>
      </c>
      <c r="C6981" s="1">
        <v>7717867203.3400002</v>
      </c>
      <c r="E6981" s="1">
        <v>4639291807.5600004</v>
      </c>
      <c r="F6981" s="1" t="s">
        <v>161</v>
      </c>
    </row>
    <row r="6982" spans="2:8" x14ac:dyDescent="0.2">
      <c r="B6982" s="1" t="s">
        <v>6</v>
      </c>
      <c r="C6982" s="1">
        <f>+C6973-C6981</f>
        <v>0</v>
      </c>
      <c r="E6982" s="87">
        <f>E6980-E6981</f>
        <v>0</v>
      </c>
      <c r="F6982" s="1" t="s">
        <v>6</v>
      </c>
    </row>
    <row r="6983" spans="2:8" x14ac:dyDescent="0.2">
      <c r="B6983" s="1" t="s">
        <v>201</v>
      </c>
      <c r="C6983" s="1">
        <v>0</v>
      </c>
      <c r="E6983" s="1">
        <v>0</v>
      </c>
      <c r="F6983" s="1" t="s">
        <v>195</v>
      </c>
    </row>
    <row r="6984" spans="2:8" x14ac:dyDescent="0.2">
      <c r="B6984" s="1" t="s">
        <v>6</v>
      </c>
      <c r="C6984" s="95">
        <f>+C6982-C6983</f>
        <v>0</v>
      </c>
      <c r="E6984" s="87">
        <f>+E6982-E6983</f>
        <v>0</v>
      </c>
      <c r="F6984" s="1" t="s">
        <v>6</v>
      </c>
    </row>
    <row r="6987" spans="2:8" x14ac:dyDescent="0.2">
      <c r="B6987" s="2">
        <v>42719</v>
      </c>
      <c r="C6987" s="1" t="s">
        <v>4</v>
      </c>
      <c r="D6987" s="1" t="s">
        <v>5</v>
      </c>
      <c r="E6987" s="1" t="s">
        <v>6</v>
      </c>
    </row>
    <row r="6988" spans="2:8" x14ac:dyDescent="0.2">
      <c r="B6988" s="1" t="s">
        <v>0</v>
      </c>
      <c r="C6988" s="1">
        <v>1155575255.6300001</v>
      </c>
      <c r="D6988" s="1">
        <v>1155564210.74</v>
      </c>
      <c r="E6988" s="1">
        <f>C6988-D6988</f>
        <v>11044.890000104904</v>
      </c>
      <c r="F6988" s="1">
        <v>11044.89</v>
      </c>
      <c r="G6988" s="1">
        <f>+F6988-E6988</f>
        <v>-1.0490475688129663E-7</v>
      </c>
    </row>
    <row r="6989" spans="2:8" x14ac:dyDescent="0.2">
      <c r="B6989" s="1" t="s">
        <v>1</v>
      </c>
      <c r="C6989" s="1">
        <v>875928116.46000004</v>
      </c>
      <c r="D6989" s="1">
        <v>876456729.99000001</v>
      </c>
      <c r="E6989" s="1">
        <f>C6989-D6989</f>
        <v>-528613.52999997139</v>
      </c>
      <c r="F6989" s="1">
        <v>528613.53</v>
      </c>
      <c r="G6989" s="1">
        <f>+F6989+E6989</f>
        <v>2.8638169169425964E-8</v>
      </c>
    </row>
    <row r="6990" spans="2:8" x14ac:dyDescent="0.2">
      <c r="B6990" s="1" t="s">
        <v>2</v>
      </c>
      <c r="C6990" s="1">
        <v>185660888.46000001</v>
      </c>
      <c r="D6990" s="1">
        <v>185660888.46000001</v>
      </c>
      <c r="E6990" s="1">
        <f>C6990-D6990</f>
        <v>0</v>
      </c>
    </row>
    <row r="6991" spans="2:8" x14ac:dyDescent="0.2">
      <c r="B6991" s="1" t="s">
        <v>3</v>
      </c>
      <c r="C6991" s="1">
        <v>10820918.1</v>
      </c>
      <c r="D6991" s="1">
        <v>10820918.1</v>
      </c>
      <c r="E6991" s="1">
        <f>C6991-D6991</f>
        <v>0</v>
      </c>
      <c r="G6991" s="111"/>
      <c r="H6991" s="112"/>
    </row>
    <row r="6992" spans="2:8" x14ac:dyDescent="0.2">
      <c r="G6992" s="111"/>
      <c r="H6992" s="112"/>
    </row>
    <row r="6993" spans="2:8" x14ac:dyDescent="0.2">
      <c r="B6993" s="1" t="s">
        <v>152</v>
      </c>
      <c r="C6993" s="1">
        <f>C6988</f>
        <v>1155575255.6300001</v>
      </c>
      <c r="G6993" s="8"/>
      <c r="H6993" s="114"/>
    </row>
    <row r="6994" spans="2:8" x14ac:dyDescent="0.2">
      <c r="B6994" s="1" t="s">
        <v>153</v>
      </c>
      <c r="C6994" s="1">
        <v>7717867203.3400002</v>
      </c>
      <c r="E6994" s="1">
        <f>C6988</f>
        <v>1155575255.6300001</v>
      </c>
      <c r="F6994" s="1" t="s">
        <v>0</v>
      </c>
      <c r="G6994" s="8"/>
      <c r="H6994" s="114"/>
    </row>
    <row r="6995" spans="2:8" x14ac:dyDescent="0.2">
      <c r="B6995" s="1" t="s">
        <v>208</v>
      </c>
      <c r="C6995" s="1">
        <v>51896912.909999996</v>
      </c>
      <c r="G6995" s="8"/>
      <c r="H6995" s="114"/>
    </row>
    <row r="6996" spans="2:8" x14ac:dyDescent="0.2">
      <c r="B6996" s="1" t="s">
        <v>154</v>
      </c>
      <c r="C6996" s="1">
        <f>SUM(C6993:C6995)</f>
        <v>8925339371.8800011</v>
      </c>
      <c r="E6996" s="1">
        <v>-6.6</v>
      </c>
      <c r="F6996" s="1" t="s">
        <v>170</v>
      </c>
      <c r="G6996" s="111"/>
      <c r="H6996" s="112"/>
    </row>
    <row r="6997" spans="2:8" x14ac:dyDescent="0.2">
      <c r="B6997" s="1" t="s">
        <v>155</v>
      </c>
      <c r="C6997" s="1">
        <v>8925339371.8799992</v>
      </c>
      <c r="E6997" s="1">
        <v>-4320617.7699999996</v>
      </c>
      <c r="F6997" s="1" t="s">
        <v>214</v>
      </c>
      <c r="G6997" s="111"/>
      <c r="H6997" s="112"/>
    </row>
    <row r="6998" spans="2:8" x14ac:dyDescent="0.2">
      <c r="C6998" s="1">
        <f>C6996-C6997</f>
        <v>0</v>
      </c>
      <c r="D6998" s="1" t="s">
        <v>194</v>
      </c>
      <c r="E6998" s="1">
        <v>-12444916.699999999</v>
      </c>
      <c r="F6998" s="1" t="s">
        <v>215</v>
      </c>
      <c r="G6998" s="8"/>
      <c r="H6998" s="114"/>
    </row>
    <row r="6999" spans="2:8" x14ac:dyDescent="0.2">
      <c r="C6999" s="87"/>
      <c r="E6999" s="1">
        <f>-(11933237.8+F6988+F6989)</f>
        <v>-12472896.220000001</v>
      </c>
      <c r="F6999" s="1" t="s">
        <v>196</v>
      </c>
      <c r="G6999" s="8"/>
      <c r="H6999" s="114"/>
    </row>
    <row r="7000" spans="2:8" x14ac:dyDescent="0.2">
      <c r="E7000" s="1">
        <v>0</v>
      </c>
      <c r="F7000" s="1" t="s">
        <v>192</v>
      </c>
      <c r="G7000" s="8"/>
      <c r="H7000" s="114"/>
    </row>
    <row r="7001" spans="2:8" x14ac:dyDescent="0.2">
      <c r="E7001" s="1">
        <f>SUM(E6994:E7000)</f>
        <v>1126336818.3400002</v>
      </c>
    </row>
    <row r="7002" spans="2:8" x14ac:dyDescent="0.2">
      <c r="B7002" s="1" t="s">
        <v>200</v>
      </c>
      <c r="C7002" s="1">
        <v>7717867203.3400002</v>
      </c>
      <c r="E7002" s="1">
        <v>1126336818.3399999</v>
      </c>
      <c r="F7002" s="1" t="s">
        <v>161</v>
      </c>
    </row>
    <row r="7003" spans="2:8" x14ac:dyDescent="0.2">
      <c r="B7003" s="1" t="s">
        <v>6</v>
      </c>
      <c r="C7003" s="1">
        <f>+C6994-C7002</f>
        <v>0</v>
      </c>
      <c r="E7003" s="87">
        <f>E7001-E7002</f>
        <v>0</v>
      </c>
      <c r="F7003" s="1" t="s">
        <v>6</v>
      </c>
    </row>
    <row r="7004" spans="2:8" x14ac:dyDescent="0.2">
      <c r="B7004" s="1" t="s">
        <v>201</v>
      </c>
      <c r="C7004" s="1">
        <v>0</v>
      </c>
      <c r="E7004" s="1">
        <v>0</v>
      </c>
      <c r="F7004" s="1" t="s">
        <v>195</v>
      </c>
    </row>
    <row r="7005" spans="2:8" x14ac:dyDescent="0.2">
      <c r="B7005" s="1" t="s">
        <v>6</v>
      </c>
      <c r="C7005" s="95">
        <f>+C7003-C7004</f>
        <v>0</v>
      </c>
      <c r="E7005" s="87">
        <f>+E7003-E7004</f>
        <v>0</v>
      </c>
      <c r="F7005" s="1" t="s">
        <v>6</v>
      </c>
    </row>
    <row r="7008" spans="2:8" x14ac:dyDescent="0.2">
      <c r="B7008" s="2">
        <v>42726</v>
      </c>
      <c r="C7008" s="1" t="s">
        <v>4</v>
      </c>
      <c r="D7008" s="1" t="s">
        <v>5</v>
      </c>
      <c r="E7008" s="1" t="s">
        <v>6</v>
      </c>
    </row>
    <row r="7009" spans="2:8" x14ac:dyDescent="0.2">
      <c r="B7009" s="1" t="s">
        <v>0</v>
      </c>
      <c r="C7009" s="1">
        <v>1382204350.99</v>
      </c>
      <c r="D7009" s="1">
        <v>1382193306.0999999</v>
      </c>
      <c r="E7009" s="1">
        <f>C7009-D7009</f>
        <v>11044.890000104904</v>
      </c>
      <c r="F7009" s="1">
        <v>11044.89</v>
      </c>
      <c r="G7009" s="1">
        <f>+F7009-E7009</f>
        <v>-1.0490475688129663E-7</v>
      </c>
    </row>
    <row r="7010" spans="2:8" x14ac:dyDescent="0.2">
      <c r="B7010" s="1" t="s">
        <v>1</v>
      </c>
      <c r="C7010" s="1">
        <v>874744892.49000001</v>
      </c>
      <c r="D7010" s="1">
        <v>875273506.01999998</v>
      </c>
      <c r="E7010" s="1">
        <f>C7010-D7010</f>
        <v>-528613.52999997139</v>
      </c>
      <c r="F7010" s="1">
        <v>528613.53</v>
      </c>
      <c r="G7010" s="1">
        <f>+F7010+E7010</f>
        <v>2.8638169169425964E-8</v>
      </c>
    </row>
    <row r="7011" spans="2:8" x14ac:dyDescent="0.2">
      <c r="B7011" s="1" t="s">
        <v>2</v>
      </c>
      <c r="C7011" s="1">
        <v>196141899.09</v>
      </c>
      <c r="D7011" s="1">
        <v>196141899.09</v>
      </c>
      <c r="E7011" s="1">
        <f>C7011-D7011</f>
        <v>0</v>
      </c>
    </row>
    <row r="7012" spans="2:8" x14ac:dyDescent="0.2">
      <c r="B7012" s="1" t="s">
        <v>3</v>
      </c>
      <c r="C7012" s="1">
        <v>14115940.26</v>
      </c>
      <c r="D7012" s="1">
        <v>14115940.26</v>
      </c>
      <c r="E7012" s="1">
        <f>C7012-D7012</f>
        <v>0</v>
      </c>
      <c r="G7012" s="111"/>
      <c r="H7012" s="112"/>
    </row>
    <row r="7013" spans="2:8" x14ac:dyDescent="0.2">
      <c r="G7013" s="111"/>
      <c r="H7013" s="112"/>
    </row>
    <row r="7014" spans="2:8" x14ac:dyDescent="0.2">
      <c r="B7014" s="1" t="s">
        <v>152</v>
      </c>
      <c r="C7014" s="1">
        <f>C7009</f>
        <v>1382204350.99</v>
      </c>
      <c r="G7014" s="8"/>
      <c r="H7014" s="114"/>
    </row>
    <row r="7015" spans="2:8" x14ac:dyDescent="0.2">
      <c r="B7015" s="1" t="s">
        <v>153</v>
      </c>
      <c r="C7015" s="1">
        <v>7537988849.29</v>
      </c>
      <c r="E7015" s="1">
        <f>C7009</f>
        <v>1382204350.99</v>
      </c>
      <c r="F7015" s="1" t="s">
        <v>0</v>
      </c>
      <c r="G7015" s="8"/>
      <c r="H7015" s="114"/>
    </row>
    <row r="7016" spans="2:8" x14ac:dyDescent="0.2">
      <c r="B7016" s="1" t="s">
        <v>208</v>
      </c>
      <c r="C7016" s="1">
        <v>51896912.909999996</v>
      </c>
      <c r="G7016" s="8"/>
      <c r="H7016" s="114"/>
    </row>
    <row r="7017" spans="2:8" x14ac:dyDescent="0.2">
      <c r="B7017" s="1" t="s">
        <v>154</v>
      </c>
      <c r="C7017" s="1">
        <f>SUM(C7014:C7016)</f>
        <v>8972090113.1900005</v>
      </c>
      <c r="E7017" s="1">
        <v>-6.6</v>
      </c>
      <c r="F7017" s="1" t="s">
        <v>170</v>
      </c>
      <c r="G7017" s="111"/>
      <c r="H7017" s="112"/>
    </row>
    <row r="7018" spans="2:8" x14ac:dyDescent="0.2">
      <c r="B7018" s="1" t="s">
        <v>155</v>
      </c>
      <c r="C7018" s="1">
        <v>8972090113.1900005</v>
      </c>
      <c r="E7018" s="1">
        <v>-617.77</v>
      </c>
      <c r="F7018" s="1" t="s">
        <v>214</v>
      </c>
      <c r="G7018" s="111"/>
      <c r="H7018" s="112"/>
    </row>
    <row r="7019" spans="2:8" x14ac:dyDescent="0.2">
      <c r="C7019" s="1">
        <f>C7017-C7018</f>
        <v>0</v>
      </c>
      <c r="D7019" s="1" t="s">
        <v>194</v>
      </c>
      <c r="E7019" s="1">
        <v>-12444916.699999999</v>
      </c>
      <c r="F7019" s="1" t="s">
        <v>215</v>
      </c>
      <c r="G7019" s="8"/>
      <c r="H7019" s="114"/>
    </row>
    <row r="7020" spans="2:8" x14ac:dyDescent="0.2">
      <c r="C7020" s="87"/>
      <c r="E7020" s="1">
        <f>-(11933237.8+F7009+F7010)</f>
        <v>-12472896.220000001</v>
      </c>
      <c r="F7020" s="1" t="s">
        <v>196</v>
      </c>
      <c r="G7020" s="8"/>
      <c r="H7020" s="114"/>
    </row>
    <row r="7021" spans="2:8" x14ac:dyDescent="0.2">
      <c r="E7021" s="1">
        <v>0</v>
      </c>
      <c r="F7021" s="1" t="s">
        <v>192</v>
      </c>
      <c r="G7021" s="8"/>
      <c r="H7021" s="114"/>
    </row>
    <row r="7022" spans="2:8" x14ac:dyDescent="0.2">
      <c r="E7022" s="1">
        <f>SUM(E7015:E7021)</f>
        <v>1357285913.7</v>
      </c>
    </row>
    <row r="7023" spans="2:8" x14ac:dyDescent="0.2">
      <c r="B7023" s="1" t="s">
        <v>200</v>
      </c>
      <c r="C7023" s="1">
        <v>7537988849.289999</v>
      </c>
      <c r="E7023" s="1">
        <v>1357285913.7</v>
      </c>
      <c r="F7023" s="1" t="s">
        <v>161</v>
      </c>
    </row>
    <row r="7024" spans="2:8" x14ac:dyDescent="0.2">
      <c r="B7024" s="1" t="s">
        <v>6</v>
      </c>
      <c r="C7024" s="1">
        <f>+C7015-C7023</f>
        <v>0</v>
      </c>
      <c r="E7024" s="87">
        <f>E7022-E7023</f>
        <v>0</v>
      </c>
      <c r="F7024" s="1" t="s">
        <v>6</v>
      </c>
    </row>
    <row r="7025" spans="2:8" x14ac:dyDescent="0.2">
      <c r="B7025" s="1" t="s">
        <v>201</v>
      </c>
      <c r="C7025" s="1">
        <v>0</v>
      </c>
      <c r="E7025" s="1">
        <v>0</v>
      </c>
      <c r="F7025" s="1" t="s">
        <v>195</v>
      </c>
    </row>
    <row r="7026" spans="2:8" x14ac:dyDescent="0.2">
      <c r="B7026" s="1" t="s">
        <v>6</v>
      </c>
      <c r="C7026" s="95">
        <f>+C7024-C7025</f>
        <v>0</v>
      </c>
      <c r="E7026" s="87">
        <f>+E7024-E7025</f>
        <v>0</v>
      </c>
      <c r="F7026" s="1" t="s">
        <v>6</v>
      </c>
    </row>
    <row r="7029" spans="2:8" x14ac:dyDescent="0.2">
      <c r="B7029" s="2">
        <v>42734</v>
      </c>
      <c r="C7029" s="1" t="s">
        <v>4</v>
      </c>
      <c r="D7029" s="1" t="s">
        <v>5</v>
      </c>
      <c r="E7029" s="1" t="s">
        <v>6</v>
      </c>
    </row>
    <row r="7030" spans="2:8" x14ac:dyDescent="0.2">
      <c r="B7030" s="1" t="s">
        <v>0</v>
      </c>
      <c r="C7030" s="1">
        <v>1658750709.3099999</v>
      </c>
      <c r="D7030" s="1">
        <v>1658739664.4200001</v>
      </c>
      <c r="E7030" s="1">
        <f>C7030-D7030</f>
        <v>11044.889999866486</v>
      </c>
      <c r="F7030" s="1">
        <v>11044.89</v>
      </c>
      <c r="G7030" s="1">
        <f>+F7030-E7030</f>
        <v>1.3351382222026587E-7</v>
      </c>
    </row>
    <row r="7031" spans="2:8" x14ac:dyDescent="0.2">
      <c r="B7031" s="1" t="s">
        <v>1</v>
      </c>
      <c r="C7031" s="1">
        <v>876800275.64999998</v>
      </c>
      <c r="D7031" s="1">
        <v>877317889.00999999</v>
      </c>
      <c r="E7031" s="1">
        <f>C7031-D7031</f>
        <v>-517613.36000001431</v>
      </c>
      <c r="F7031" s="1">
        <v>517613.36</v>
      </c>
      <c r="G7031" s="1">
        <f>+F7031+E7031</f>
        <v>-1.4319084584712982E-8</v>
      </c>
    </row>
    <row r="7032" spans="2:8" x14ac:dyDescent="0.2">
      <c r="B7032" s="1" t="s">
        <v>2</v>
      </c>
      <c r="C7032" s="1">
        <v>294896838.67000002</v>
      </c>
      <c r="D7032" s="1">
        <v>294896838.67000002</v>
      </c>
      <c r="E7032" s="1">
        <f>C7032-D7032</f>
        <v>0</v>
      </c>
    </row>
    <row r="7033" spans="2:8" x14ac:dyDescent="0.2">
      <c r="B7033" s="1" t="s">
        <v>3</v>
      </c>
      <c r="C7033" s="1">
        <v>32124760.600000001</v>
      </c>
      <c r="D7033" s="1">
        <v>32124760.600000001</v>
      </c>
      <c r="E7033" s="1">
        <f>C7033-D7033</f>
        <v>0</v>
      </c>
      <c r="G7033" s="111"/>
      <c r="H7033" s="112"/>
    </row>
    <row r="7034" spans="2:8" x14ac:dyDescent="0.2">
      <c r="G7034" s="111"/>
      <c r="H7034" s="112"/>
    </row>
    <row r="7035" spans="2:8" x14ac:dyDescent="0.2">
      <c r="B7035" s="1" t="s">
        <v>152</v>
      </c>
      <c r="C7035" s="1">
        <f>C7030</f>
        <v>1658750709.3099999</v>
      </c>
      <c r="G7035" s="8"/>
      <c r="H7035" s="114"/>
    </row>
    <row r="7036" spans="2:8" x14ac:dyDescent="0.2">
      <c r="B7036" s="1" t="s">
        <v>153</v>
      </c>
      <c r="C7036" s="1">
        <v>7547819924.4700003</v>
      </c>
      <c r="E7036" s="1">
        <f>C7030</f>
        <v>1658750709.3099999</v>
      </c>
      <c r="F7036" s="1" t="s">
        <v>0</v>
      </c>
      <c r="G7036" s="8"/>
      <c r="H7036" s="114"/>
    </row>
    <row r="7037" spans="2:8" x14ac:dyDescent="0.2">
      <c r="B7037" s="1" t="s">
        <v>208</v>
      </c>
      <c r="C7037" s="1">
        <v>50192219.409999996</v>
      </c>
      <c r="G7037" s="8"/>
      <c r="H7037" s="114"/>
    </row>
    <row r="7038" spans="2:8" x14ac:dyDescent="0.2">
      <c r="B7038" s="1" t="s">
        <v>154</v>
      </c>
      <c r="C7038" s="1">
        <f>SUM(C7035:C7037)</f>
        <v>9256762853.1900005</v>
      </c>
      <c r="E7038" s="1">
        <v>-6.6</v>
      </c>
      <c r="F7038" s="1" t="s">
        <v>170</v>
      </c>
      <c r="G7038" s="111"/>
      <c r="H7038" s="112"/>
    </row>
    <row r="7039" spans="2:8" x14ac:dyDescent="0.2">
      <c r="B7039" s="1" t="s">
        <v>155</v>
      </c>
      <c r="C7039" s="1">
        <v>9254774966.5</v>
      </c>
      <c r="E7039" s="1">
        <v>-617.77</v>
      </c>
      <c r="F7039" s="1" t="s">
        <v>214</v>
      </c>
      <c r="G7039" s="111"/>
      <c r="H7039" s="112"/>
    </row>
    <row r="7040" spans="2:8" x14ac:dyDescent="0.2">
      <c r="C7040" s="1">
        <f>C7038-C7039</f>
        <v>1987886.6900005341</v>
      </c>
      <c r="D7040" s="1" t="s">
        <v>194</v>
      </c>
      <c r="E7040" s="1">
        <v>-14251447.09</v>
      </c>
      <c r="F7040" s="1" t="s">
        <v>215</v>
      </c>
      <c r="G7040" s="8"/>
      <c r="H7040" s="114"/>
    </row>
    <row r="7041" spans="2:8" x14ac:dyDescent="0.2">
      <c r="C7041" s="87">
        <f>E7046</f>
        <v>1987886.69</v>
      </c>
      <c r="E7041" s="1">
        <f>-(11933237.8+F7030+F7031)</f>
        <v>-12461896.050000001</v>
      </c>
      <c r="F7041" s="1" t="s">
        <v>196</v>
      </c>
      <c r="G7041" s="8"/>
      <c r="H7041" s="114"/>
    </row>
    <row r="7042" spans="2:8" x14ac:dyDescent="0.2">
      <c r="C7042" s="1">
        <f>+C7040-C7041</f>
        <v>5.3411349654197693E-7</v>
      </c>
      <c r="E7042" s="1">
        <v>0</v>
      </c>
      <c r="F7042" s="1" t="s">
        <v>192</v>
      </c>
      <c r="G7042" s="8"/>
      <c r="H7042" s="114"/>
    </row>
    <row r="7043" spans="2:8" x14ac:dyDescent="0.2">
      <c r="E7043" s="1">
        <f>SUM(E7036:E7042)</f>
        <v>1632036741.8000002</v>
      </c>
    </row>
    <row r="7044" spans="2:8" x14ac:dyDescent="0.2">
      <c r="B7044" s="1" t="s">
        <v>200</v>
      </c>
      <c r="C7044" s="1">
        <v>7547819924.4699993</v>
      </c>
      <c r="E7044" s="1">
        <v>1630048855.1099999</v>
      </c>
      <c r="F7044" s="1" t="s">
        <v>161</v>
      </c>
    </row>
    <row r="7045" spans="2:8" x14ac:dyDescent="0.2">
      <c r="B7045" s="1" t="s">
        <v>6</v>
      </c>
      <c r="C7045" s="1">
        <f>+C7036-C7044</f>
        <v>0</v>
      </c>
      <c r="E7045" s="87">
        <f>E7043-E7044</f>
        <v>1987886.6900002956</v>
      </c>
      <c r="F7045" s="1" t="s">
        <v>6</v>
      </c>
    </row>
    <row r="7046" spans="2:8" x14ac:dyDescent="0.2">
      <c r="B7046" s="1" t="s">
        <v>201</v>
      </c>
      <c r="C7046" s="1">
        <v>0</v>
      </c>
      <c r="E7046" s="1">
        <v>1987886.69</v>
      </c>
      <c r="F7046" s="1" t="s">
        <v>195</v>
      </c>
    </row>
    <row r="7047" spans="2:8" x14ac:dyDescent="0.2">
      <c r="B7047" s="1" t="s">
        <v>6</v>
      </c>
      <c r="C7047" s="95">
        <f>+C7045-C7046</f>
        <v>0</v>
      </c>
      <c r="E7047" s="87">
        <f>+E7045-E7046</f>
        <v>2.9569491744041443E-7</v>
      </c>
      <c r="F7047" s="1" t="s">
        <v>6</v>
      </c>
    </row>
    <row r="7050" spans="2:8" x14ac:dyDescent="0.2">
      <c r="B7050" s="2">
        <v>42754</v>
      </c>
      <c r="C7050" s="1" t="s">
        <v>4</v>
      </c>
      <c r="D7050" s="1" t="s">
        <v>5</v>
      </c>
      <c r="E7050" s="1" t="s">
        <v>6</v>
      </c>
    </row>
    <row r="7051" spans="2:8" x14ac:dyDescent="0.2">
      <c r="B7051" s="1" t="s">
        <v>0</v>
      </c>
      <c r="C7051" s="1">
        <v>1393490519.1500001</v>
      </c>
      <c r="D7051" s="1">
        <v>1393387058.6500001</v>
      </c>
      <c r="E7051" s="1">
        <f>C7051-D7051</f>
        <v>103460.5</v>
      </c>
      <c r="F7051" s="1">
        <v>103460.5</v>
      </c>
      <c r="G7051" s="1">
        <f>+F7051-E7051</f>
        <v>0</v>
      </c>
    </row>
    <row r="7052" spans="2:8" x14ac:dyDescent="0.2">
      <c r="B7052" s="1" t="s">
        <v>1</v>
      </c>
      <c r="C7052" s="1">
        <v>887883798.04999995</v>
      </c>
      <c r="D7052" s="1">
        <v>888401411.40999997</v>
      </c>
      <c r="E7052" s="1">
        <f>C7052-D7052</f>
        <v>-517613.36000001431</v>
      </c>
      <c r="F7052" s="1">
        <v>517613.36</v>
      </c>
      <c r="G7052" s="1">
        <f>+F7052+E7052</f>
        <v>-1.4319084584712982E-8</v>
      </c>
    </row>
    <row r="7053" spans="2:8" x14ac:dyDescent="0.2">
      <c r="B7053" s="1" t="s">
        <v>2</v>
      </c>
      <c r="C7053" s="1">
        <v>346016826.79000002</v>
      </c>
      <c r="D7053" s="1">
        <v>346016826.79000002</v>
      </c>
      <c r="E7053" s="1">
        <f>C7053-D7053</f>
        <v>0</v>
      </c>
    </row>
    <row r="7054" spans="2:8" x14ac:dyDescent="0.2">
      <c r="B7054" s="1" t="s">
        <v>3</v>
      </c>
      <c r="C7054" s="1">
        <v>5866981.2400000002</v>
      </c>
      <c r="D7054" s="1">
        <v>5866981.2400000002</v>
      </c>
      <c r="E7054" s="1">
        <f>C7054-D7054</f>
        <v>0</v>
      </c>
      <c r="G7054" s="111"/>
      <c r="H7054" s="112"/>
    </row>
    <row r="7055" spans="2:8" x14ac:dyDescent="0.2">
      <c r="G7055" s="111"/>
      <c r="H7055" s="112"/>
    </row>
    <row r="7056" spans="2:8" x14ac:dyDescent="0.2">
      <c r="B7056" s="1" t="s">
        <v>152</v>
      </c>
      <c r="C7056" s="1">
        <f>C7051</f>
        <v>1393490519.1500001</v>
      </c>
      <c r="G7056" s="8"/>
      <c r="H7056" s="114"/>
    </row>
    <row r="7057" spans="2:8" x14ac:dyDescent="0.2">
      <c r="B7057" s="1" t="s">
        <v>153</v>
      </c>
      <c r="C7057" s="1">
        <v>7552136479.6499996</v>
      </c>
      <c r="E7057" s="1">
        <f>C7051</f>
        <v>1393490519.1500001</v>
      </c>
      <c r="F7057" s="1" t="s">
        <v>0</v>
      </c>
      <c r="G7057" s="8"/>
      <c r="H7057" s="114"/>
    </row>
    <row r="7058" spans="2:8" x14ac:dyDescent="0.2">
      <c r="B7058" s="1" t="s">
        <v>208</v>
      </c>
      <c r="C7058" s="1">
        <v>52349149.409999996</v>
      </c>
      <c r="G7058" s="8"/>
      <c r="H7058" s="114"/>
    </row>
    <row r="7059" spans="2:8" x14ac:dyDescent="0.2">
      <c r="B7059" s="1" t="s">
        <v>154</v>
      </c>
      <c r="C7059" s="1">
        <f>SUM(C7056:C7058)</f>
        <v>8997976148.2099991</v>
      </c>
      <c r="E7059" s="1">
        <v>-6.6</v>
      </c>
      <c r="F7059" s="1" t="s">
        <v>170</v>
      </c>
      <c r="G7059" s="111"/>
      <c r="H7059" s="112"/>
    </row>
    <row r="7060" spans="2:8" x14ac:dyDescent="0.2">
      <c r="B7060" s="1" t="s">
        <v>155</v>
      </c>
      <c r="C7060" s="1">
        <v>8997976148.2099991</v>
      </c>
      <c r="E7060" s="1">
        <v>-137.66999999999999</v>
      </c>
      <c r="F7060" s="1" t="s">
        <v>214</v>
      </c>
      <c r="G7060" s="111"/>
      <c r="H7060" s="112"/>
    </row>
    <row r="7061" spans="2:8" x14ac:dyDescent="0.2">
      <c r="C7061" s="1">
        <f>C7059-C7060</f>
        <v>0</v>
      </c>
      <c r="D7061" s="1" t="s">
        <v>194</v>
      </c>
      <c r="E7061" s="1">
        <v>-14944510.98</v>
      </c>
      <c r="F7061" s="1" t="s">
        <v>215</v>
      </c>
      <c r="G7061" s="8"/>
      <c r="H7061" s="114"/>
    </row>
    <row r="7062" spans="2:8" x14ac:dyDescent="0.2">
      <c r="C7062" s="87">
        <f>E7067</f>
        <v>0</v>
      </c>
      <c r="E7062" s="1">
        <f>-(11933237.8+F7051+F7052)</f>
        <v>-12554311.66</v>
      </c>
      <c r="F7062" s="1" t="s">
        <v>196</v>
      </c>
      <c r="G7062" s="8"/>
      <c r="H7062" s="114"/>
    </row>
    <row r="7063" spans="2:8" x14ac:dyDescent="0.2">
      <c r="C7063" s="1">
        <f>+C7061-C7062</f>
        <v>0</v>
      </c>
      <c r="E7063" s="1">
        <v>0</v>
      </c>
      <c r="F7063" s="1" t="s">
        <v>192</v>
      </c>
      <c r="G7063" s="8"/>
      <c r="H7063" s="114"/>
    </row>
    <row r="7064" spans="2:8" x14ac:dyDescent="0.2">
      <c r="E7064" s="1">
        <f>SUM(E7057:E7063)</f>
        <v>1365991552.24</v>
      </c>
    </row>
    <row r="7065" spans="2:8" x14ac:dyDescent="0.2">
      <c r="B7065" s="1" t="s">
        <v>200</v>
      </c>
      <c r="C7065" s="1">
        <v>7552136479.6499996</v>
      </c>
      <c r="E7065" s="1">
        <v>1365991552.24</v>
      </c>
      <c r="F7065" s="1" t="s">
        <v>161</v>
      </c>
    </row>
    <row r="7066" spans="2:8" x14ac:dyDescent="0.2">
      <c r="B7066" s="1" t="s">
        <v>6</v>
      </c>
      <c r="C7066" s="1">
        <f>+C7057-C7065</f>
        <v>0</v>
      </c>
      <c r="E7066" s="87">
        <f>E7064-E7065</f>
        <v>0</v>
      </c>
      <c r="F7066" s="1" t="s">
        <v>6</v>
      </c>
    </row>
    <row r="7067" spans="2:8" x14ac:dyDescent="0.2">
      <c r="B7067" s="1" t="s">
        <v>201</v>
      </c>
      <c r="C7067" s="1">
        <v>0</v>
      </c>
      <c r="E7067" s="1">
        <v>0</v>
      </c>
      <c r="F7067" s="1" t="s">
        <v>195</v>
      </c>
    </row>
    <row r="7068" spans="2:8" x14ac:dyDescent="0.2">
      <c r="B7068" s="1" t="s">
        <v>6</v>
      </c>
      <c r="C7068" s="95">
        <f>+C7066-C7067</f>
        <v>0</v>
      </c>
      <c r="E7068" s="87">
        <f>+E7066-E7067</f>
        <v>0</v>
      </c>
      <c r="F7068" s="1" t="s">
        <v>6</v>
      </c>
    </row>
    <row r="7071" spans="2:8" x14ac:dyDescent="0.2">
      <c r="B7071" s="2">
        <v>42762</v>
      </c>
      <c r="C7071" s="1" t="s">
        <v>4</v>
      </c>
      <c r="D7071" s="1" t="s">
        <v>5</v>
      </c>
      <c r="E7071" s="1" t="s">
        <v>6</v>
      </c>
    </row>
    <row r="7072" spans="2:8" x14ac:dyDescent="0.2">
      <c r="B7072" s="1" t="s">
        <v>0</v>
      </c>
      <c r="C7072" s="1">
        <v>1459149675.6500001</v>
      </c>
      <c r="D7072" s="1">
        <v>1459046215.1500001</v>
      </c>
      <c r="E7072" s="1">
        <f>C7072-D7072</f>
        <v>103460.5</v>
      </c>
      <c r="F7072" s="1">
        <v>103460.5</v>
      </c>
      <c r="G7072" s="1">
        <f>+F7072-E7072</f>
        <v>0</v>
      </c>
    </row>
    <row r="7073" spans="2:8" x14ac:dyDescent="0.2">
      <c r="B7073" s="1" t="s">
        <v>1</v>
      </c>
      <c r="C7073" s="1">
        <v>887988424.23000002</v>
      </c>
      <c r="D7073" s="1">
        <v>888506037.59000003</v>
      </c>
      <c r="E7073" s="1">
        <f>C7073-D7073</f>
        <v>-517613.36000001431</v>
      </c>
      <c r="F7073" s="1">
        <v>517613.36</v>
      </c>
      <c r="G7073" s="1">
        <f>+F7073+E7073</f>
        <v>-1.4319084584712982E-8</v>
      </c>
    </row>
    <row r="7074" spans="2:8" x14ac:dyDescent="0.2">
      <c r="B7074" s="1" t="s">
        <v>2</v>
      </c>
      <c r="C7074" s="1">
        <v>399805480.87</v>
      </c>
      <c r="D7074" s="1">
        <v>399805480.87</v>
      </c>
      <c r="E7074" s="1">
        <f>C7074-D7074</f>
        <v>0</v>
      </c>
    </row>
    <row r="7075" spans="2:8" x14ac:dyDescent="0.2">
      <c r="B7075" s="1" t="s">
        <v>3</v>
      </c>
      <c r="C7075" s="1">
        <v>10035043.050000001</v>
      </c>
      <c r="D7075" s="1">
        <v>10035043.050000001</v>
      </c>
      <c r="E7075" s="1">
        <f>C7075-D7075</f>
        <v>0</v>
      </c>
      <c r="G7075" s="111"/>
      <c r="H7075" s="112"/>
    </row>
    <row r="7076" spans="2:8" x14ac:dyDescent="0.2">
      <c r="G7076" s="111"/>
      <c r="H7076" s="112"/>
    </row>
    <row r="7077" spans="2:8" x14ac:dyDescent="0.2">
      <c r="B7077" s="1" t="s">
        <v>152</v>
      </c>
      <c r="C7077" s="1">
        <f>C7072</f>
        <v>1459149675.6500001</v>
      </c>
      <c r="G7077" s="8"/>
      <c r="H7077" s="114"/>
    </row>
    <row r="7078" spans="2:8" x14ac:dyDescent="0.2">
      <c r="B7078" s="1" t="s">
        <v>153</v>
      </c>
      <c r="C7078" s="1">
        <v>7552546507.1999998</v>
      </c>
      <c r="E7078" s="1">
        <f>C7072</f>
        <v>1459149675.6500001</v>
      </c>
      <c r="F7078" s="1" t="s">
        <v>0</v>
      </c>
      <c r="G7078" s="8"/>
      <c r="H7078" s="114"/>
    </row>
    <row r="7079" spans="2:8" x14ac:dyDescent="0.2">
      <c r="B7079" s="1" t="s">
        <v>208</v>
      </c>
      <c r="C7079" s="1">
        <v>50153936.560000002</v>
      </c>
      <c r="G7079" s="8"/>
      <c r="H7079" s="114"/>
    </row>
    <row r="7080" spans="2:8" x14ac:dyDescent="0.2">
      <c r="B7080" s="1" t="s">
        <v>154</v>
      </c>
      <c r="C7080" s="1">
        <f>SUM(C7077:C7079)</f>
        <v>9061850119.4099998</v>
      </c>
      <c r="E7080" s="1">
        <v>-6.6</v>
      </c>
      <c r="F7080" s="1" t="s">
        <v>170</v>
      </c>
      <c r="G7080" s="111"/>
      <c r="H7080" s="112"/>
    </row>
    <row r="7081" spans="2:8" x14ac:dyDescent="0.2">
      <c r="B7081" s="1" t="s">
        <v>155</v>
      </c>
      <c r="C7081" s="1">
        <v>9061850119.4099998</v>
      </c>
      <c r="E7081" s="1">
        <v>-87.39</v>
      </c>
      <c r="F7081" s="1" t="s">
        <v>214</v>
      </c>
      <c r="G7081" s="111"/>
      <c r="H7081" s="112"/>
    </row>
    <row r="7082" spans="2:8" x14ac:dyDescent="0.2">
      <c r="C7082" s="1">
        <f>C7080-C7081</f>
        <v>0</v>
      </c>
      <c r="D7082" s="1" t="s">
        <v>194</v>
      </c>
      <c r="E7082" s="1">
        <v>-14944510.98</v>
      </c>
      <c r="F7082" s="1" t="s">
        <v>215</v>
      </c>
      <c r="G7082" s="8"/>
      <c r="H7082" s="114"/>
    </row>
    <row r="7083" spans="2:8" x14ac:dyDescent="0.2">
      <c r="C7083" s="87">
        <f>E7088</f>
        <v>0</v>
      </c>
      <c r="E7083" s="1">
        <f>-(11933237.8+F7072+F7073)</f>
        <v>-12554311.66</v>
      </c>
      <c r="F7083" s="1" t="s">
        <v>196</v>
      </c>
      <c r="G7083" s="8"/>
      <c r="H7083" s="114"/>
    </row>
    <row r="7084" spans="2:8" x14ac:dyDescent="0.2">
      <c r="C7084" s="1">
        <f>+C7082-C7083</f>
        <v>0</v>
      </c>
      <c r="E7084" s="1">
        <v>0</v>
      </c>
      <c r="F7084" s="1" t="s">
        <v>192</v>
      </c>
      <c r="G7084" s="8"/>
      <c r="H7084" s="114"/>
    </row>
    <row r="7085" spans="2:8" x14ac:dyDescent="0.2">
      <c r="E7085" s="1">
        <f>SUM(E7078:E7084)</f>
        <v>1431650759.02</v>
      </c>
    </row>
    <row r="7086" spans="2:8" x14ac:dyDescent="0.2">
      <c r="B7086" s="1" t="s">
        <v>200</v>
      </c>
      <c r="C7086" s="1">
        <v>7552546507.2000008</v>
      </c>
      <c r="E7086" s="1">
        <v>1431650759.02</v>
      </c>
      <c r="F7086" s="1" t="s">
        <v>161</v>
      </c>
    </row>
    <row r="7087" spans="2:8" x14ac:dyDescent="0.2">
      <c r="B7087" s="1" t="s">
        <v>6</v>
      </c>
      <c r="C7087" s="1">
        <f>+C7078-C7086</f>
        <v>0</v>
      </c>
      <c r="E7087" s="87">
        <f>E7085-E7086</f>
        <v>0</v>
      </c>
      <c r="F7087" s="1" t="s">
        <v>6</v>
      </c>
    </row>
    <row r="7088" spans="2:8" x14ac:dyDescent="0.2">
      <c r="B7088" s="1" t="s">
        <v>201</v>
      </c>
      <c r="C7088" s="1">
        <v>0</v>
      </c>
      <c r="E7088" s="1">
        <v>0</v>
      </c>
      <c r="F7088" s="1" t="s">
        <v>195</v>
      </c>
    </row>
    <row r="7089" spans="2:8" x14ac:dyDescent="0.2">
      <c r="B7089" s="1" t="s">
        <v>6</v>
      </c>
      <c r="C7089" s="95">
        <f>+C7087-C7088</f>
        <v>0</v>
      </c>
      <c r="E7089" s="87">
        <f>+E7087-E7088</f>
        <v>0</v>
      </c>
      <c r="F7089" s="1" t="s">
        <v>6</v>
      </c>
    </row>
    <row r="7092" spans="2:8" x14ac:dyDescent="0.2">
      <c r="B7092" s="2">
        <v>42766</v>
      </c>
      <c r="C7092" s="1" t="s">
        <v>4</v>
      </c>
      <c r="D7092" s="1" t="s">
        <v>5</v>
      </c>
      <c r="E7092" s="1" t="s">
        <v>6</v>
      </c>
    </row>
    <row r="7093" spans="2:8" x14ac:dyDescent="0.2">
      <c r="B7093" s="1" t="s">
        <v>0</v>
      </c>
      <c r="C7093" s="1">
        <v>1397411477.48</v>
      </c>
      <c r="D7093" s="1">
        <v>1397308016.98</v>
      </c>
      <c r="E7093" s="1">
        <f>C7093-D7093</f>
        <v>103460.5</v>
      </c>
      <c r="F7093" s="1">
        <v>103460.5</v>
      </c>
      <c r="G7093" s="1">
        <f>+F7093-E7093</f>
        <v>0</v>
      </c>
    </row>
    <row r="7094" spans="2:8" x14ac:dyDescent="0.2">
      <c r="B7094" s="1" t="s">
        <v>1</v>
      </c>
      <c r="C7094" s="1">
        <v>888217786.83000004</v>
      </c>
      <c r="D7094" s="1">
        <v>888735400.19000006</v>
      </c>
      <c r="E7094" s="1">
        <f>C7094-D7094</f>
        <v>-517613.36000001431</v>
      </c>
      <c r="F7094" s="1">
        <v>517613.36</v>
      </c>
      <c r="G7094" s="1">
        <f>+F7094+E7094</f>
        <v>-1.4319084584712982E-8</v>
      </c>
    </row>
    <row r="7095" spans="2:8" x14ac:dyDescent="0.2">
      <c r="B7095" s="1" t="s">
        <v>2</v>
      </c>
      <c r="C7095" s="1">
        <v>206694012.94999999</v>
      </c>
      <c r="D7095" s="1">
        <v>206694012.94999999</v>
      </c>
      <c r="E7095" s="1">
        <f>C7095-D7095</f>
        <v>0</v>
      </c>
    </row>
    <row r="7096" spans="2:8" x14ac:dyDescent="0.2">
      <c r="B7096" s="1" t="s">
        <v>3</v>
      </c>
      <c r="C7096" s="1">
        <v>10834826.5</v>
      </c>
      <c r="D7096" s="1">
        <v>10834826.5</v>
      </c>
      <c r="E7096" s="1">
        <f>C7096-D7096</f>
        <v>0</v>
      </c>
      <c r="G7096" s="111"/>
      <c r="H7096" s="112"/>
    </row>
    <row r="7097" spans="2:8" x14ac:dyDescent="0.2">
      <c r="G7097" s="111"/>
      <c r="H7097" s="112"/>
    </row>
    <row r="7098" spans="2:8" x14ac:dyDescent="0.2">
      <c r="B7098" s="1" t="s">
        <v>152</v>
      </c>
      <c r="C7098" s="1">
        <f>C7093</f>
        <v>1397411477.48</v>
      </c>
      <c r="G7098" s="8"/>
      <c r="H7098" s="114"/>
    </row>
    <row r="7099" spans="2:8" x14ac:dyDescent="0.2">
      <c r="B7099" s="1" t="s">
        <v>153</v>
      </c>
      <c r="C7099" s="1">
        <v>7618476415.1599998</v>
      </c>
      <c r="E7099" s="1">
        <f>C7093</f>
        <v>1397411477.48</v>
      </c>
      <c r="F7099" s="1" t="s">
        <v>0</v>
      </c>
      <c r="G7099" s="8"/>
      <c r="H7099" s="114"/>
    </row>
    <row r="7100" spans="2:8" x14ac:dyDescent="0.2">
      <c r="B7100" s="1" t="s">
        <v>208</v>
      </c>
      <c r="C7100" s="1">
        <v>50351498.689999998</v>
      </c>
      <c r="G7100" s="8"/>
      <c r="H7100" s="114"/>
    </row>
    <row r="7101" spans="2:8" x14ac:dyDescent="0.2">
      <c r="B7101" s="1" t="s">
        <v>154</v>
      </c>
      <c r="C7101" s="1">
        <f>SUM(C7098:C7100)</f>
        <v>9066239391.3299999</v>
      </c>
      <c r="E7101" s="1">
        <v>-6.6</v>
      </c>
      <c r="F7101" s="1" t="s">
        <v>170</v>
      </c>
      <c r="G7101" s="111"/>
      <c r="H7101" s="112"/>
    </row>
    <row r="7102" spans="2:8" x14ac:dyDescent="0.2">
      <c r="B7102" s="1" t="s">
        <v>155</v>
      </c>
      <c r="C7102" s="1">
        <v>9066168554.9699993</v>
      </c>
      <c r="E7102" s="1">
        <v>-91.92</v>
      </c>
      <c r="F7102" s="1" t="s">
        <v>214</v>
      </c>
      <c r="G7102" s="111"/>
      <c r="H7102" s="112"/>
    </row>
    <row r="7103" spans="2:8" x14ac:dyDescent="0.2">
      <c r="C7103" s="1">
        <f>C7101-C7102</f>
        <v>70836.360000610352</v>
      </c>
      <c r="D7103" s="1" t="s">
        <v>194</v>
      </c>
      <c r="E7103" s="1">
        <v>-14944510.98</v>
      </c>
      <c r="F7103" s="1" t="s">
        <v>215</v>
      </c>
      <c r="G7103" s="8"/>
      <c r="H7103" s="114"/>
    </row>
    <row r="7104" spans="2:8" x14ac:dyDescent="0.2">
      <c r="C7104" s="87">
        <f>E7109</f>
        <v>70836.36</v>
      </c>
      <c r="E7104" s="1">
        <f>-(11933237.8+F7093+F7094)</f>
        <v>-12554311.66</v>
      </c>
      <c r="F7104" s="1" t="s">
        <v>196</v>
      </c>
      <c r="G7104" s="8"/>
      <c r="H7104" s="114"/>
    </row>
    <row r="7105" spans="2:8" x14ac:dyDescent="0.2">
      <c r="C7105" s="1">
        <f>+C7103-C7104</f>
        <v>6.1035098042339087E-7</v>
      </c>
      <c r="E7105" s="1">
        <v>0</v>
      </c>
      <c r="F7105" s="1" t="s">
        <v>192</v>
      </c>
      <c r="G7105" s="8"/>
      <c r="H7105" s="114"/>
    </row>
    <row r="7106" spans="2:8" x14ac:dyDescent="0.2">
      <c r="E7106" s="1">
        <f>SUM(E7099:E7105)</f>
        <v>1369912556.3199999</v>
      </c>
    </row>
    <row r="7107" spans="2:8" x14ac:dyDescent="0.2">
      <c r="B7107" s="1" t="s">
        <v>200</v>
      </c>
      <c r="C7107" s="1">
        <v>7618476415.1599998</v>
      </c>
      <c r="E7107" s="1">
        <v>1369841719.96</v>
      </c>
      <c r="F7107" s="1" t="s">
        <v>161</v>
      </c>
    </row>
    <row r="7108" spans="2:8" x14ac:dyDescent="0.2">
      <c r="B7108" s="1" t="s">
        <v>6</v>
      </c>
      <c r="C7108" s="1">
        <f>+C7099-C7107</f>
        <v>0</v>
      </c>
      <c r="E7108" s="87">
        <f>E7106-E7107</f>
        <v>70836.359999895096</v>
      </c>
      <c r="F7108" s="1" t="s">
        <v>6</v>
      </c>
    </row>
    <row r="7109" spans="2:8" x14ac:dyDescent="0.2">
      <c r="B7109" s="1" t="s">
        <v>201</v>
      </c>
      <c r="C7109" s="1">
        <v>0</v>
      </c>
      <c r="E7109" s="1">
        <v>70836.36</v>
      </c>
      <c r="F7109" s="1" t="s">
        <v>195</v>
      </c>
    </row>
    <row r="7110" spans="2:8" x14ac:dyDescent="0.2">
      <c r="B7110" s="1" t="s">
        <v>6</v>
      </c>
      <c r="C7110" s="95">
        <f>+C7108-C7109</f>
        <v>0</v>
      </c>
      <c r="E7110" s="87">
        <f>+E7108-E7109</f>
        <v>-1.0490475688129663E-7</v>
      </c>
      <c r="F7110" s="1" t="s">
        <v>6</v>
      </c>
    </row>
  </sheetData>
  <mergeCells count="8">
    <mergeCell ref="B613:C613"/>
    <mergeCell ref="B614:C614"/>
    <mergeCell ref="B589:C589"/>
    <mergeCell ref="B590:C590"/>
    <mergeCell ref="B541:C541"/>
    <mergeCell ref="B542:C542"/>
    <mergeCell ref="B565:C565"/>
    <mergeCell ref="B566:C566"/>
  </mergeCells>
  <phoneticPr fontId="2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61"/>
  <sheetViews>
    <sheetView workbookViewId="0">
      <selection activeCell="D51" sqref="D51"/>
    </sheetView>
  </sheetViews>
  <sheetFormatPr defaultRowHeight="12.75" x14ac:dyDescent="0.2"/>
  <cols>
    <col min="1" max="1" width="11.5703125" style="1" bestFit="1" customWidth="1"/>
    <col min="2" max="2" width="15" style="1" bestFit="1" customWidth="1"/>
    <col min="3" max="4" width="18.28515625" style="1" bestFit="1" customWidth="1"/>
    <col min="5" max="5" width="18.140625" style="1" customWidth="1"/>
    <col min="6" max="6" width="16.5703125" style="1" bestFit="1" customWidth="1"/>
    <col min="7" max="7" width="18.28515625" style="1" bestFit="1" customWidth="1"/>
    <col min="8" max="8" width="13.7109375" bestFit="1" customWidth="1"/>
  </cols>
  <sheetData>
    <row r="6" spans="1:8" s="12" customFormat="1" ht="24.75" customHeight="1" x14ac:dyDescent="0.2">
      <c r="A6" s="11"/>
      <c r="B6" s="11" t="s">
        <v>14</v>
      </c>
      <c r="C6" s="11" t="s">
        <v>25</v>
      </c>
      <c r="D6" s="11" t="s">
        <v>16</v>
      </c>
      <c r="E6" s="11" t="s">
        <v>23</v>
      </c>
      <c r="F6" s="11" t="s">
        <v>24</v>
      </c>
      <c r="G6" s="11" t="s">
        <v>15</v>
      </c>
    </row>
    <row r="7" spans="1:8" s="6" customFormat="1" x14ac:dyDescent="0.2">
      <c r="A7" s="4"/>
      <c r="B7" s="4" t="s">
        <v>17</v>
      </c>
      <c r="C7" s="4" t="s">
        <v>21</v>
      </c>
      <c r="D7" s="4" t="s">
        <v>22</v>
      </c>
      <c r="E7" s="4" t="s">
        <v>18</v>
      </c>
      <c r="F7" s="4" t="s">
        <v>19</v>
      </c>
      <c r="G7" s="4" t="s">
        <v>20</v>
      </c>
    </row>
    <row r="8" spans="1:8" x14ac:dyDescent="0.2">
      <c r="A8" s="1" t="s">
        <v>8</v>
      </c>
      <c r="B8" s="1">
        <v>553996103.38999999</v>
      </c>
      <c r="C8" s="1">
        <v>553996103.38999999</v>
      </c>
      <c r="D8" s="1">
        <f t="shared" ref="D8:D13" si="0">+B8-C8</f>
        <v>0</v>
      </c>
    </row>
    <row r="9" spans="1:8" x14ac:dyDescent="0.2">
      <c r="A9" s="1" t="s">
        <v>9</v>
      </c>
      <c r="B9" s="1">
        <v>380921004.74000001</v>
      </c>
      <c r="C9" s="1">
        <v>538857103.20000005</v>
      </c>
      <c r="D9" s="1">
        <f t="shared" si="0"/>
        <v>-157936098.46000004</v>
      </c>
      <c r="E9" s="1">
        <v>5017040.0799999833</v>
      </c>
      <c r="F9" s="1">
        <f>C9+E9</f>
        <v>543874143.27999997</v>
      </c>
      <c r="G9" s="1">
        <f>B9-F9</f>
        <v>-162953138.53999996</v>
      </c>
      <c r="H9" t="s">
        <v>15</v>
      </c>
    </row>
    <row r="10" spans="1:8" x14ac:dyDescent="0.2">
      <c r="A10" s="1" t="s">
        <v>10</v>
      </c>
      <c r="B10" s="1">
        <v>715866324.48000002</v>
      </c>
      <c r="C10" s="1">
        <v>792146226.53999996</v>
      </c>
      <c r="D10" s="1">
        <f t="shared" si="0"/>
        <v>-76279902.059999943</v>
      </c>
      <c r="E10" s="1">
        <v>6483360</v>
      </c>
      <c r="F10" s="1">
        <f>C10+E10</f>
        <v>798629586.53999996</v>
      </c>
      <c r="G10" s="1">
        <f>B10-F10</f>
        <v>-82763262.059999943</v>
      </c>
    </row>
    <row r="11" spans="1:8" x14ac:dyDescent="0.2">
      <c r="A11" s="1" t="s">
        <v>11</v>
      </c>
      <c r="B11" s="3">
        <v>525183355.00999999</v>
      </c>
      <c r="C11" s="1">
        <v>516455671.88999999</v>
      </c>
      <c r="D11" s="1">
        <f t="shared" si="0"/>
        <v>8727683.1200000048</v>
      </c>
      <c r="E11" s="1">
        <v>8727683.1199999992</v>
      </c>
      <c r="F11" s="3">
        <f>C11+E11</f>
        <v>525183355.00999999</v>
      </c>
      <c r="G11" s="1">
        <f>B11-F11</f>
        <v>0</v>
      </c>
    </row>
    <row r="12" spans="1:8" x14ac:dyDescent="0.2">
      <c r="A12" s="1" t="s">
        <v>12</v>
      </c>
      <c r="B12" s="1">
        <v>77980203.450000003</v>
      </c>
      <c r="C12" s="1">
        <v>101919322.39</v>
      </c>
      <c r="D12" s="1">
        <f t="shared" si="0"/>
        <v>-23939118.939999998</v>
      </c>
      <c r="E12" s="1">
        <v>9961682.6400000006</v>
      </c>
      <c r="F12" s="1">
        <f>C12+E12</f>
        <v>111881005.03</v>
      </c>
      <c r="G12" s="1">
        <f>B12-F12</f>
        <v>-33900801.579999998</v>
      </c>
    </row>
    <row r="13" spans="1:8" x14ac:dyDescent="0.2">
      <c r="A13" s="1" t="s">
        <v>13</v>
      </c>
      <c r="B13" s="1">
        <v>192123104.03</v>
      </c>
      <c r="C13" s="1">
        <v>187701434.90000001</v>
      </c>
      <c r="D13" s="1">
        <f t="shared" si="0"/>
        <v>4421669.1299999952</v>
      </c>
      <c r="E13" s="1">
        <v>10688359.24</v>
      </c>
      <c r="F13" s="1">
        <f>C13+E13</f>
        <v>198389794.14000002</v>
      </c>
      <c r="G13" s="1">
        <f>B13-F13</f>
        <v>-6266690.1100000143</v>
      </c>
    </row>
    <row r="14" spans="1:8" x14ac:dyDescent="0.2">
      <c r="E14" s="1">
        <f>SUM(E9:E13)</f>
        <v>40878125.079999983</v>
      </c>
      <c r="G14" s="1">
        <f>SUM(G9:G13)</f>
        <v>-285883892.2899999</v>
      </c>
    </row>
    <row r="16" spans="1:8" x14ac:dyDescent="0.2">
      <c r="C16" s="1">
        <v>24490445353.32</v>
      </c>
    </row>
    <row r="17" spans="3:7" x14ac:dyDescent="0.2">
      <c r="C17" s="1">
        <v>122800218.2</v>
      </c>
    </row>
    <row r="18" spans="3:7" x14ac:dyDescent="0.2">
      <c r="C18" s="1">
        <f>SUM(C16:C17)</f>
        <v>24613245571.52</v>
      </c>
    </row>
    <row r="19" spans="3:7" x14ac:dyDescent="0.2">
      <c r="C19" s="1">
        <v>35591378.670000002</v>
      </c>
      <c r="D19" s="1">
        <v>32747330125.299999</v>
      </c>
    </row>
    <row r="20" spans="3:7" x14ac:dyDescent="0.2">
      <c r="C20" s="1">
        <v>10553674.24</v>
      </c>
      <c r="D20" s="1">
        <v>-25105980057.389999</v>
      </c>
    </row>
    <row r="21" spans="3:7" x14ac:dyDescent="0.2">
      <c r="C21" s="1">
        <v>322745121.13999999</v>
      </c>
      <c r="D21" s="1">
        <f>SUM(D19:D20)</f>
        <v>7641350067.9099998</v>
      </c>
    </row>
    <row r="22" spans="3:7" x14ac:dyDescent="0.2">
      <c r="C22" s="1">
        <v>2511350</v>
      </c>
    </row>
    <row r="23" spans="3:7" ht="13.5" thickBot="1" x14ac:dyDescent="0.25">
      <c r="C23" s="1">
        <v>29847.200000000001</v>
      </c>
      <c r="D23" s="1">
        <v>24490445353.32</v>
      </c>
    </row>
    <row r="24" spans="3:7" ht="13.5" thickBot="1" x14ac:dyDescent="0.25">
      <c r="C24" s="55">
        <f>SUM(C18:C23)</f>
        <v>24984676942.77</v>
      </c>
      <c r="D24" s="1">
        <v>35591378.670000002</v>
      </c>
      <c r="E24" s="1">
        <v>7641350729.8199997</v>
      </c>
      <c r="G24" s="1">
        <v>121140977.5</v>
      </c>
    </row>
    <row r="25" spans="3:7" ht="13.5" thickBot="1" x14ac:dyDescent="0.25">
      <c r="C25" s="1">
        <v>7885453400.7299995</v>
      </c>
      <c r="D25" s="1">
        <v>10553674.24</v>
      </c>
      <c r="E25" s="1">
        <v>-7641350067.9099998</v>
      </c>
      <c r="G25" s="1">
        <v>1659240.7</v>
      </c>
    </row>
    <row r="26" spans="3:7" ht="13.5" thickBot="1" x14ac:dyDescent="0.25">
      <c r="C26" s="55">
        <f>+C24+C25</f>
        <v>32870130343.5</v>
      </c>
      <c r="D26" s="1">
        <v>322745121.13999999</v>
      </c>
      <c r="E26" s="1">
        <f>SUM(E24:E25)</f>
        <v>661.90999984741211</v>
      </c>
      <c r="G26" s="1">
        <f>SUM(G24:G25)</f>
        <v>122800218.2</v>
      </c>
    </row>
    <row r="27" spans="3:7" x14ac:dyDescent="0.2">
      <c r="C27" s="1">
        <v>-25105980057.389999</v>
      </c>
      <c r="D27" s="1">
        <v>2511350</v>
      </c>
    </row>
    <row r="28" spans="3:7" x14ac:dyDescent="0.2">
      <c r="C28" s="1">
        <f>+C26+C27</f>
        <v>7764150286.1100006</v>
      </c>
      <c r="D28" s="1">
        <v>7885453400.7299995</v>
      </c>
      <c r="G28" s="1">
        <v>32868129510.400002</v>
      </c>
    </row>
    <row r="29" spans="3:7" x14ac:dyDescent="0.2">
      <c r="C29" s="1">
        <v>-7764150948.0200005</v>
      </c>
      <c r="D29" s="1">
        <v>29847.200000000001</v>
      </c>
      <c r="G29" s="1">
        <v>-25103979224.290001</v>
      </c>
    </row>
    <row r="30" spans="3:7" x14ac:dyDescent="0.2">
      <c r="C30" s="1">
        <f>SUM(C28:C29)</f>
        <v>-661.90999984741211</v>
      </c>
      <c r="D30" s="1">
        <f>SUM(D23:D29)</f>
        <v>32747330125.299999</v>
      </c>
      <c r="G30" s="1">
        <f>SUM(G28:G29)</f>
        <v>7764150286.1100006</v>
      </c>
    </row>
    <row r="31" spans="3:7" x14ac:dyDescent="0.2">
      <c r="F31" s="1">
        <v>152287376.33000001</v>
      </c>
      <c r="G31" s="1">
        <v>-7764150948.0200005</v>
      </c>
    </row>
    <row r="32" spans="3:7" x14ac:dyDescent="0.2">
      <c r="F32" s="1">
        <v>7360147381</v>
      </c>
      <c r="G32" s="1">
        <f>SUM(G30:G31)</f>
        <v>-661.90999984741211</v>
      </c>
    </row>
    <row r="33" spans="3:7" x14ac:dyDescent="0.2">
      <c r="F33" s="1">
        <v>152</v>
      </c>
    </row>
    <row r="34" spans="3:7" x14ac:dyDescent="0.2">
      <c r="C34" s="1">
        <v>243000</v>
      </c>
    </row>
    <row r="35" spans="3:7" x14ac:dyDescent="0.2">
      <c r="C35" s="1">
        <v>18537426.93</v>
      </c>
      <c r="D35" s="1">
        <v>251716190.69</v>
      </c>
    </row>
    <row r="36" spans="3:7" x14ac:dyDescent="0.2">
      <c r="C36" s="1">
        <v>6.6</v>
      </c>
      <c r="D36" s="1">
        <v>122800218.2</v>
      </c>
    </row>
    <row r="37" spans="3:7" x14ac:dyDescent="0.2">
      <c r="C37" s="1">
        <v>-92411714.069999993</v>
      </c>
      <c r="D37" s="1">
        <v>29487158.129999999</v>
      </c>
    </row>
    <row r="38" spans="3:7" x14ac:dyDescent="0.2">
      <c r="C38" s="1">
        <f>SUM(C34:C37)</f>
        <v>-73631280.539999992</v>
      </c>
      <c r="D38" s="1">
        <v>7360147381</v>
      </c>
    </row>
    <row r="39" spans="3:7" x14ac:dyDescent="0.2">
      <c r="D39" s="1">
        <f>SUM(D35:D38)</f>
        <v>7764150948.0200005</v>
      </c>
    </row>
    <row r="41" spans="3:7" x14ac:dyDescent="0.2">
      <c r="D41" s="1">
        <f>24490445353.32+122800218.2+661.91</f>
        <v>24613246233.43</v>
      </c>
      <c r="E41" s="1">
        <v>11782969897.43</v>
      </c>
      <c r="G41" s="1">
        <v>24490445353.32</v>
      </c>
    </row>
    <row r="42" spans="3:7" x14ac:dyDescent="0.2">
      <c r="C42" s="1">
        <v>55209105.259999998</v>
      </c>
      <c r="D42" s="1">
        <v>35591378.670000002</v>
      </c>
      <c r="E42" s="1">
        <v>12171175277.18</v>
      </c>
      <c r="G42" s="1">
        <v>122800218.2</v>
      </c>
    </row>
    <row r="43" spans="3:7" x14ac:dyDescent="0.2">
      <c r="C43" s="1">
        <v>112226331.25</v>
      </c>
      <c r="D43" s="1">
        <v>10553674.24</v>
      </c>
      <c r="E43" s="1">
        <v>1141309641.05</v>
      </c>
      <c r="G43" s="1">
        <f>SUM(G41:G42)</f>
        <v>24613245571.52</v>
      </c>
    </row>
    <row r="44" spans="3:7" x14ac:dyDescent="0.2">
      <c r="C44" s="1">
        <v>73631280.540000007</v>
      </c>
      <c r="D44" s="1">
        <f>322745121.14-2000833.1</f>
        <v>320744288.03999996</v>
      </c>
      <c r="E44" s="1">
        <v>257204.15</v>
      </c>
    </row>
    <row r="45" spans="3:7" x14ac:dyDescent="0.2">
      <c r="C45" s="1">
        <v>1643880.31</v>
      </c>
      <c r="D45" s="1">
        <v>2511350</v>
      </c>
      <c r="E45" s="1">
        <v>8267204.4800000004</v>
      </c>
    </row>
    <row r="46" spans="3:7" x14ac:dyDescent="0.2">
      <c r="C46" s="1">
        <v>9005593.3300000001</v>
      </c>
      <c r="D46" s="1">
        <v>29847.200000000001</v>
      </c>
      <c r="E46" s="1">
        <f>SUM(E41:E45)</f>
        <v>25103979224.290001</v>
      </c>
    </row>
    <row r="47" spans="3:7" x14ac:dyDescent="0.2">
      <c r="C47" s="1">
        <f>SUM(C42:C46)</f>
        <v>251716190.69000003</v>
      </c>
      <c r="D47" s="1">
        <f>SUM(D41:D46)</f>
        <v>24982676771.580002</v>
      </c>
    </row>
    <row r="48" spans="3:7" x14ac:dyDescent="0.2">
      <c r="D48" s="1">
        <v>7885453400.7299995</v>
      </c>
      <c r="G48" s="1">
        <v>322745121.13999999</v>
      </c>
    </row>
    <row r="49" spans="3:7" ht="13.5" thickBot="1" x14ac:dyDescent="0.25">
      <c r="D49" s="41">
        <f>+D47+D48</f>
        <v>32868130172.310001</v>
      </c>
      <c r="G49" s="1">
        <v>-1853630.72</v>
      </c>
    </row>
    <row r="50" spans="3:7" ht="13.5" thickTop="1" x14ac:dyDescent="0.2">
      <c r="D50" s="1">
        <v>-25103979224.290001</v>
      </c>
      <c r="E50" s="1">
        <f>+D49-E46</f>
        <v>7764150948.0200005</v>
      </c>
      <c r="G50" s="1">
        <v>-147202.38</v>
      </c>
    </row>
    <row r="51" spans="3:7" x14ac:dyDescent="0.2">
      <c r="D51" s="1">
        <f>SUM(D49:D50)</f>
        <v>7764150948.0200005</v>
      </c>
      <c r="G51" s="1">
        <f>SUM(G48:G50)</f>
        <v>320744288.03999996</v>
      </c>
    </row>
    <row r="52" spans="3:7" x14ac:dyDescent="0.2">
      <c r="C52" s="1">
        <v>152287376.33000001</v>
      </c>
      <c r="E52" s="1">
        <f>+D39-E50</f>
        <v>0</v>
      </c>
    </row>
    <row r="53" spans="3:7" x14ac:dyDescent="0.2">
      <c r="C53" s="1">
        <v>7360147381</v>
      </c>
    </row>
    <row r="54" spans="3:7" x14ac:dyDescent="0.2">
      <c r="C54" s="1">
        <v>152287376.33000001</v>
      </c>
    </row>
    <row r="55" spans="3:7" x14ac:dyDescent="0.2">
      <c r="C55" s="1">
        <f>SUM(C52:C54)</f>
        <v>7664722133.6599998</v>
      </c>
    </row>
    <row r="56" spans="3:7" x14ac:dyDescent="0.2">
      <c r="C56" s="1">
        <v>-7764150948.0200005</v>
      </c>
    </row>
    <row r="57" spans="3:7" x14ac:dyDescent="0.2">
      <c r="C57" s="1">
        <f>SUM(C55:C56)</f>
        <v>-99428814.36000061</v>
      </c>
    </row>
    <row r="59" spans="3:7" x14ac:dyDescent="0.2">
      <c r="C59" s="1">
        <v>24490445353.32</v>
      </c>
    </row>
    <row r="60" spans="3:7" x14ac:dyDescent="0.2">
      <c r="C60" s="1">
        <v>122800218.2</v>
      </c>
    </row>
    <row r="61" spans="3:7" x14ac:dyDescent="0.2">
      <c r="C61" s="1">
        <f>SUM(C59:C60)</f>
        <v>24613245571.52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509"/>
  <sheetViews>
    <sheetView topLeftCell="A94" zoomScaleNormal="100" workbookViewId="0">
      <selection activeCell="C41" sqref="C41"/>
    </sheetView>
  </sheetViews>
  <sheetFormatPr defaultRowHeight="12.75" x14ac:dyDescent="0.2"/>
  <cols>
    <col min="2" max="2" width="36.28515625" customWidth="1"/>
    <col min="3" max="3" width="19" bestFit="1" customWidth="1"/>
    <col min="4" max="4" width="17.7109375" style="1" bestFit="1" customWidth="1"/>
    <col min="5" max="5" width="18.5703125" style="1" bestFit="1" customWidth="1"/>
    <col min="6" max="6" width="12.85546875" style="1" bestFit="1" customWidth="1"/>
    <col min="7" max="7" width="14" style="1" bestFit="1" customWidth="1"/>
    <col min="8" max="9" width="9.140625" style="1"/>
  </cols>
  <sheetData>
    <row r="5" spans="1:4" x14ac:dyDescent="0.2">
      <c r="A5" t="s">
        <v>30</v>
      </c>
      <c r="B5" t="s">
        <v>26</v>
      </c>
      <c r="C5" s="13">
        <v>40147</v>
      </c>
      <c r="D5" s="1">
        <v>7104659327.8199997</v>
      </c>
    </row>
    <row r="6" spans="1:4" x14ac:dyDescent="0.2">
      <c r="A6" t="s">
        <v>30</v>
      </c>
      <c r="B6" t="s">
        <v>26</v>
      </c>
      <c r="C6" s="13">
        <v>40117</v>
      </c>
      <c r="D6" s="1">
        <v>6497745510.96</v>
      </c>
    </row>
    <row r="7" spans="1:4" x14ac:dyDescent="0.2">
      <c r="B7" t="s">
        <v>27</v>
      </c>
      <c r="D7" s="1">
        <f>D5-D6</f>
        <v>606913816.85999966</v>
      </c>
    </row>
    <row r="8" spans="1:4" x14ac:dyDescent="0.2">
      <c r="B8" t="s">
        <v>31</v>
      </c>
      <c r="C8" s="13">
        <v>40147</v>
      </c>
      <c r="D8" s="1">
        <v>615918357.53999996</v>
      </c>
    </row>
    <row r="9" spans="1:4" x14ac:dyDescent="0.2">
      <c r="D9" s="1">
        <f>+D7-D8</f>
        <v>-9004540.6800003052</v>
      </c>
    </row>
    <row r="10" spans="1:4" x14ac:dyDescent="0.2">
      <c r="B10" t="s">
        <v>32</v>
      </c>
      <c r="D10" s="1">
        <f>7729047.59+1275493.09</f>
        <v>9004540.6799999997</v>
      </c>
    </row>
    <row r="11" spans="1:4" x14ac:dyDescent="0.2">
      <c r="D11" s="1">
        <f>+D9+D10</f>
        <v>-3.0547380447387695E-7</v>
      </c>
    </row>
    <row r="14" spans="1:4" x14ac:dyDescent="0.2">
      <c r="B14" t="s">
        <v>28</v>
      </c>
      <c r="C14" s="13">
        <v>40147</v>
      </c>
      <c r="D14" s="1">
        <v>7102601399.3199997</v>
      </c>
    </row>
    <row r="15" spans="1:4" x14ac:dyDescent="0.2">
      <c r="B15" t="s">
        <v>28</v>
      </c>
      <c r="C15" s="13">
        <v>40117</v>
      </c>
      <c r="D15" s="1">
        <v>6375468155.4499998</v>
      </c>
    </row>
    <row r="16" spans="1:4" x14ac:dyDescent="0.2">
      <c r="B16" t="s">
        <v>29</v>
      </c>
      <c r="D16" s="1">
        <f>D14-D15</f>
        <v>727133243.86999989</v>
      </c>
    </row>
    <row r="17" spans="2:5" x14ac:dyDescent="0.2">
      <c r="B17" t="s">
        <v>31</v>
      </c>
      <c r="C17" s="13">
        <v>40147</v>
      </c>
      <c r="D17" s="1">
        <f>735369653.16+4942</f>
        <v>735374595.15999997</v>
      </c>
    </row>
    <row r="18" spans="2:5" x14ac:dyDescent="0.2">
      <c r="D18" s="1">
        <f>+D16-D17</f>
        <v>-8241351.2900000811</v>
      </c>
    </row>
    <row r="19" spans="2:5" x14ac:dyDescent="0.2">
      <c r="B19" t="s">
        <v>32</v>
      </c>
      <c r="D19" s="1">
        <f>7729047.59+1275493.09</f>
        <v>9004540.6799999997</v>
      </c>
    </row>
    <row r="20" spans="2:5" x14ac:dyDescent="0.2">
      <c r="D20" s="1">
        <f>SUM(D18:D19)</f>
        <v>763189.38999991864</v>
      </c>
      <c r="E20" s="1">
        <f>+D20/2</f>
        <v>381594.69499995932</v>
      </c>
    </row>
    <row r="23" spans="2:5" x14ac:dyDescent="0.2">
      <c r="C23" t="s">
        <v>33</v>
      </c>
      <c r="D23" s="14">
        <v>40117</v>
      </c>
      <c r="E23" s="1" t="s">
        <v>34</v>
      </c>
    </row>
    <row r="24" spans="2:5" x14ac:dyDescent="0.2">
      <c r="B24" t="s">
        <v>69</v>
      </c>
      <c r="C24" s="1">
        <v>91980032.739999995</v>
      </c>
      <c r="D24" s="1">
        <v>83055283.159999996</v>
      </c>
      <c r="E24" s="1">
        <f>+C24-D24</f>
        <v>8924749.5799999982</v>
      </c>
    </row>
    <row r="25" spans="2:5" x14ac:dyDescent="0.2">
      <c r="B25" t="s">
        <v>35</v>
      </c>
      <c r="C25" s="1">
        <v>963295.58</v>
      </c>
      <c r="D25" s="1">
        <v>722211.35</v>
      </c>
      <c r="E25" s="1">
        <f t="shared" ref="E25:E88" si="0">+C25-D25</f>
        <v>241084.22999999998</v>
      </c>
    </row>
    <row r="26" spans="2:5" x14ac:dyDescent="0.2">
      <c r="B26" t="s">
        <v>36</v>
      </c>
      <c r="C26" s="1">
        <v>8374081.8499999996</v>
      </c>
      <c r="D26" s="1">
        <v>7546146.6600000001</v>
      </c>
      <c r="E26" s="1">
        <f t="shared" si="0"/>
        <v>827935.18999999948</v>
      </c>
    </row>
    <row r="27" spans="2:5" x14ac:dyDescent="0.2">
      <c r="B27" t="s">
        <v>37</v>
      </c>
      <c r="C27" s="1">
        <v>379094.11</v>
      </c>
      <c r="D27" s="1">
        <v>319136.96000000002</v>
      </c>
      <c r="E27" s="1">
        <f t="shared" si="0"/>
        <v>59957.149999999965</v>
      </c>
    </row>
    <row r="28" spans="2:5" x14ac:dyDescent="0.2">
      <c r="B28" t="s">
        <v>38</v>
      </c>
      <c r="C28" s="1">
        <v>1046597.08</v>
      </c>
      <c r="D28" s="1">
        <v>942945.1</v>
      </c>
      <c r="E28" s="1">
        <f t="shared" si="0"/>
        <v>103651.97999999998</v>
      </c>
    </row>
    <row r="29" spans="2:5" x14ac:dyDescent="0.2">
      <c r="B29" t="s">
        <v>39</v>
      </c>
      <c r="C29" s="1">
        <v>2069757.48</v>
      </c>
      <c r="D29" s="1">
        <v>1799015.01</v>
      </c>
      <c r="E29" s="1">
        <f t="shared" si="0"/>
        <v>270742.46999999997</v>
      </c>
    </row>
    <row r="30" spans="2:5" x14ac:dyDescent="0.2">
      <c r="B30" t="s">
        <v>40</v>
      </c>
      <c r="C30" s="1">
        <v>462899.5</v>
      </c>
      <c r="D30" s="1">
        <v>462899.5</v>
      </c>
      <c r="E30" s="1">
        <f t="shared" si="0"/>
        <v>0</v>
      </c>
    </row>
    <row r="31" spans="2:5" x14ac:dyDescent="0.2">
      <c r="B31" t="s">
        <v>41</v>
      </c>
      <c r="C31" s="1">
        <v>4335238.08</v>
      </c>
      <c r="D31" s="1">
        <v>3862483.28</v>
      </c>
      <c r="E31" s="1">
        <f t="shared" si="0"/>
        <v>472754.80000000028</v>
      </c>
    </row>
    <row r="32" spans="2:5" x14ac:dyDescent="0.2">
      <c r="B32" t="s">
        <v>42</v>
      </c>
      <c r="C32" s="1">
        <v>1296888.01</v>
      </c>
      <c r="D32" s="1">
        <v>1134797.97</v>
      </c>
      <c r="E32" s="1">
        <f t="shared" si="0"/>
        <v>162090.04000000004</v>
      </c>
    </row>
    <row r="33" spans="2:9" x14ac:dyDescent="0.2">
      <c r="B33" t="s">
        <v>43</v>
      </c>
      <c r="C33" s="1">
        <v>69050044.329999998</v>
      </c>
      <c r="D33" s="1">
        <v>60192171.920000002</v>
      </c>
      <c r="E33" s="1">
        <f t="shared" si="0"/>
        <v>8857872.4099999964</v>
      </c>
    </row>
    <row r="34" spans="2:9" x14ac:dyDescent="0.2">
      <c r="B34" t="s">
        <v>44</v>
      </c>
      <c r="C34" s="1">
        <v>27345743.02</v>
      </c>
      <c r="D34" s="1">
        <v>24360349.559999999</v>
      </c>
      <c r="E34" s="1">
        <f t="shared" si="0"/>
        <v>2985393.4600000009</v>
      </c>
    </row>
    <row r="35" spans="2:9" x14ac:dyDescent="0.2">
      <c r="B35" t="s">
        <v>45</v>
      </c>
      <c r="C35" s="1">
        <v>7368686.0700000003</v>
      </c>
      <c r="D35" s="1">
        <v>6694911.6299999999</v>
      </c>
      <c r="E35" s="1">
        <f t="shared" si="0"/>
        <v>673774.44000000041</v>
      </c>
    </row>
    <row r="36" spans="2:9" x14ac:dyDescent="0.2">
      <c r="B36" t="s">
        <v>46</v>
      </c>
      <c r="C36" s="1">
        <v>28170939.809999999</v>
      </c>
      <c r="D36" s="1">
        <v>25883894.210000001</v>
      </c>
      <c r="E36" s="1">
        <f t="shared" si="0"/>
        <v>2287045.5999999978</v>
      </c>
    </row>
    <row r="37" spans="2:9" x14ac:dyDescent="0.2">
      <c r="B37" t="s">
        <v>47</v>
      </c>
      <c r="C37" s="1">
        <v>8990332.6400000006</v>
      </c>
      <c r="D37" s="1">
        <v>8090327.71</v>
      </c>
      <c r="E37" s="1">
        <f t="shared" si="0"/>
        <v>900004.93000000063</v>
      </c>
    </row>
    <row r="38" spans="2:9" x14ac:dyDescent="0.2">
      <c r="B38" t="s">
        <v>48</v>
      </c>
      <c r="C38" s="1">
        <v>6736863.0300000003</v>
      </c>
      <c r="D38" s="1">
        <v>6058391.1900000004</v>
      </c>
      <c r="E38" s="1">
        <f t="shared" si="0"/>
        <v>678471.83999999985</v>
      </c>
    </row>
    <row r="39" spans="2:9" x14ac:dyDescent="0.2">
      <c r="B39" t="s">
        <v>49</v>
      </c>
      <c r="C39" s="1">
        <v>3111314.65</v>
      </c>
      <c r="D39" s="1">
        <v>3111314.65</v>
      </c>
      <c r="E39" s="1">
        <f t="shared" si="0"/>
        <v>0</v>
      </c>
    </row>
    <row r="40" spans="2:9" x14ac:dyDescent="0.2">
      <c r="B40" t="s">
        <v>50</v>
      </c>
      <c r="C40" s="1">
        <v>16741163.050000001</v>
      </c>
      <c r="D40" s="1">
        <v>14761538.25</v>
      </c>
      <c r="E40" s="1">
        <f t="shared" si="0"/>
        <v>1979624.8000000007</v>
      </c>
    </row>
    <row r="41" spans="2:9" s="15" customFormat="1" x14ac:dyDescent="0.2">
      <c r="B41" s="15" t="s">
        <v>51</v>
      </c>
      <c r="C41" s="16">
        <v>7104609.9299999997</v>
      </c>
      <c r="D41" s="16">
        <v>6230358.8099999996</v>
      </c>
      <c r="E41" s="16">
        <f t="shared" si="0"/>
        <v>874251.12000000011</v>
      </c>
      <c r="F41" s="16">
        <v>872983.36</v>
      </c>
      <c r="G41" s="16">
        <f>+E41+F41</f>
        <v>1747234.48</v>
      </c>
      <c r="H41" s="16"/>
      <c r="I41" s="16"/>
    </row>
    <row r="42" spans="2:9" x14ac:dyDescent="0.2">
      <c r="B42" t="s">
        <v>52</v>
      </c>
      <c r="C42" s="1">
        <v>2759234.56</v>
      </c>
      <c r="D42" s="1">
        <v>2497037.11</v>
      </c>
      <c r="E42" s="1">
        <f t="shared" si="0"/>
        <v>262197.45000000019</v>
      </c>
    </row>
    <row r="43" spans="2:9" x14ac:dyDescent="0.2">
      <c r="B43" t="s">
        <v>53</v>
      </c>
      <c r="C43" s="1">
        <v>32209810.100000001</v>
      </c>
      <c r="D43" s="1">
        <v>29115045.27</v>
      </c>
      <c r="E43" s="1">
        <f t="shared" si="0"/>
        <v>3094764.8300000019</v>
      </c>
    </row>
    <row r="44" spans="2:9" x14ac:dyDescent="0.2">
      <c r="B44" t="s">
        <v>54</v>
      </c>
      <c r="C44" s="1">
        <v>4496653.12</v>
      </c>
      <c r="D44" s="1">
        <v>3965305.18</v>
      </c>
      <c r="E44" s="1">
        <f t="shared" si="0"/>
        <v>531347.93999999994</v>
      </c>
    </row>
    <row r="45" spans="2:9" x14ac:dyDescent="0.2">
      <c r="B45" t="s">
        <v>55</v>
      </c>
      <c r="C45" s="1">
        <v>2752695.57</v>
      </c>
      <c r="D45" s="1">
        <v>2415141.75</v>
      </c>
      <c r="E45" s="1">
        <f t="shared" si="0"/>
        <v>337553.81999999983</v>
      </c>
    </row>
    <row r="46" spans="2:9" x14ac:dyDescent="0.2">
      <c r="B46" t="s">
        <v>56</v>
      </c>
      <c r="C46" s="1">
        <v>8427812.0800000001</v>
      </c>
      <c r="D46" s="1">
        <v>7627424.1500000004</v>
      </c>
      <c r="E46" s="1">
        <f t="shared" si="0"/>
        <v>800387.9299999997</v>
      </c>
    </row>
    <row r="47" spans="2:9" x14ac:dyDescent="0.2">
      <c r="B47" t="s">
        <v>57</v>
      </c>
      <c r="C47" s="1">
        <v>12573218.74</v>
      </c>
      <c r="D47" s="1">
        <v>11326372.470000001</v>
      </c>
      <c r="E47" s="1">
        <f t="shared" si="0"/>
        <v>1246846.2699999996</v>
      </c>
    </row>
    <row r="48" spans="2:9" x14ac:dyDescent="0.2">
      <c r="B48" t="s">
        <v>58</v>
      </c>
      <c r="C48" s="1">
        <v>653999.35999999999</v>
      </c>
      <c r="D48" s="1">
        <v>653999.35999999999</v>
      </c>
      <c r="E48" s="1">
        <f t="shared" si="0"/>
        <v>0</v>
      </c>
    </row>
    <row r="49" spans="2:9" x14ac:dyDescent="0.2">
      <c r="B49" t="s">
        <v>59</v>
      </c>
      <c r="C49" s="1">
        <v>2825264.13</v>
      </c>
      <c r="D49" s="1">
        <v>2234719.85</v>
      </c>
      <c r="E49" s="1">
        <f t="shared" si="0"/>
        <v>590544.2799999998</v>
      </c>
    </row>
    <row r="50" spans="2:9" x14ac:dyDescent="0.2">
      <c r="B50" t="s">
        <v>60</v>
      </c>
      <c r="C50" s="1">
        <v>22441251.010000002</v>
      </c>
      <c r="D50" s="1">
        <v>20360754.289999999</v>
      </c>
      <c r="E50" s="1">
        <f t="shared" si="0"/>
        <v>2080496.7200000025</v>
      </c>
    </row>
    <row r="51" spans="2:9" x14ac:dyDescent="0.2">
      <c r="B51" t="s">
        <v>61</v>
      </c>
      <c r="C51" s="1">
        <v>23872750.030000001</v>
      </c>
      <c r="D51" s="1">
        <v>21529825.07</v>
      </c>
      <c r="E51" s="1">
        <f t="shared" si="0"/>
        <v>2342924.9600000009</v>
      </c>
    </row>
    <row r="52" spans="2:9" x14ac:dyDescent="0.2">
      <c r="B52" t="s">
        <v>62</v>
      </c>
      <c r="C52" s="1">
        <v>13786782.73</v>
      </c>
      <c r="D52" s="1">
        <v>12724585.33</v>
      </c>
      <c r="E52" s="1">
        <f t="shared" si="0"/>
        <v>1062197.4000000004</v>
      </c>
    </row>
    <row r="53" spans="2:9" x14ac:dyDescent="0.2">
      <c r="B53" t="s">
        <v>63</v>
      </c>
      <c r="C53" s="1">
        <v>1583222.07</v>
      </c>
      <c r="D53" s="1">
        <v>1436307.28</v>
      </c>
      <c r="E53" s="1">
        <f t="shared" si="0"/>
        <v>146914.79000000004</v>
      </c>
    </row>
    <row r="54" spans="2:9" x14ac:dyDescent="0.2">
      <c r="B54" t="s">
        <v>64</v>
      </c>
      <c r="C54" s="1">
        <v>791695.38</v>
      </c>
      <c r="D54" s="1">
        <v>791695.38</v>
      </c>
      <c r="E54" s="1">
        <f t="shared" si="0"/>
        <v>0</v>
      </c>
    </row>
    <row r="55" spans="2:9" x14ac:dyDescent="0.2">
      <c r="B55" t="s">
        <v>65</v>
      </c>
      <c r="C55" s="1">
        <v>39235.089999999997</v>
      </c>
      <c r="D55" s="1">
        <v>39235.089999999997</v>
      </c>
      <c r="E55" s="1">
        <f t="shared" si="0"/>
        <v>0</v>
      </c>
    </row>
    <row r="56" spans="2:9" x14ac:dyDescent="0.2">
      <c r="B56" t="s">
        <v>66</v>
      </c>
      <c r="C56" s="1">
        <v>157852476.59999999</v>
      </c>
      <c r="D56" s="1">
        <v>139798105.47</v>
      </c>
      <c r="E56" s="1">
        <f t="shared" si="0"/>
        <v>18054371.129999995</v>
      </c>
    </row>
    <row r="57" spans="2:9" x14ac:dyDescent="0.2">
      <c r="B57" t="s">
        <v>67</v>
      </c>
      <c r="C57" s="1">
        <v>1018204.05</v>
      </c>
      <c r="D57" s="1">
        <v>917784.19</v>
      </c>
      <c r="E57" s="1">
        <f t="shared" si="0"/>
        <v>100419.8600000001</v>
      </c>
    </row>
    <row r="58" spans="2:9" x14ac:dyDescent="0.2">
      <c r="B58" t="s">
        <v>68</v>
      </c>
      <c r="C58" s="1">
        <v>10807797.52</v>
      </c>
      <c r="D58" s="1">
        <v>9294787.1999999993</v>
      </c>
      <c r="E58" s="1">
        <f t="shared" si="0"/>
        <v>1513010.3200000003</v>
      </c>
    </row>
    <row r="59" spans="2:9" x14ac:dyDescent="0.2">
      <c r="B59" t="s">
        <v>69</v>
      </c>
      <c r="C59" s="1">
        <v>26196499.149999999</v>
      </c>
      <c r="D59" s="1">
        <v>23922466.129999999</v>
      </c>
      <c r="E59" s="1">
        <f t="shared" si="0"/>
        <v>2274033.0199999996</v>
      </c>
    </row>
    <row r="60" spans="2:9" x14ac:dyDescent="0.2">
      <c r="B60" t="s">
        <v>70</v>
      </c>
      <c r="C60" s="1">
        <v>7167339.8300000001</v>
      </c>
      <c r="D60" s="1">
        <v>6395096.0800000001</v>
      </c>
      <c r="E60" s="1">
        <f t="shared" si="0"/>
        <v>772243.75</v>
      </c>
    </row>
    <row r="61" spans="2:9" x14ac:dyDescent="0.2">
      <c r="B61" t="s">
        <v>71</v>
      </c>
      <c r="C61" s="1">
        <v>24257907.989999998</v>
      </c>
      <c r="D61" s="1">
        <v>22043996.210000001</v>
      </c>
      <c r="E61" s="1">
        <f t="shared" si="0"/>
        <v>2213911.7799999975</v>
      </c>
    </row>
    <row r="62" spans="2:9" s="15" customFormat="1" x14ac:dyDescent="0.2">
      <c r="B62" s="15" t="s">
        <v>72</v>
      </c>
      <c r="C62" s="16">
        <v>5491494</v>
      </c>
      <c r="D62" s="16">
        <v>4974744.7699999996</v>
      </c>
      <c r="E62" s="16">
        <f t="shared" si="0"/>
        <v>516749.23000000045</v>
      </c>
      <c r="F62" s="16"/>
      <c r="G62" s="16"/>
      <c r="H62" s="16"/>
      <c r="I62" s="16"/>
    </row>
    <row r="63" spans="2:9" x14ac:dyDescent="0.2">
      <c r="B63" t="s">
        <v>73</v>
      </c>
      <c r="C63" s="1">
        <v>2682412.44</v>
      </c>
      <c r="D63" s="1">
        <v>2238201.83</v>
      </c>
      <c r="E63" s="1">
        <f t="shared" si="0"/>
        <v>444210.60999999987</v>
      </c>
    </row>
    <row r="64" spans="2:9" x14ac:dyDescent="0.2">
      <c r="B64" t="s">
        <v>74</v>
      </c>
      <c r="C64" s="1">
        <v>5983656.3300000001</v>
      </c>
      <c r="D64" s="1">
        <v>5390798.1299999999</v>
      </c>
      <c r="E64" s="1">
        <f t="shared" si="0"/>
        <v>592858.20000000019</v>
      </c>
    </row>
    <row r="65" spans="2:9" x14ac:dyDescent="0.2">
      <c r="B65" t="s">
        <v>75</v>
      </c>
      <c r="C65" s="1">
        <v>2788565.96</v>
      </c>
      <c r="D65" s="1">
        <v>2274084.67</v>
      </c>
      <c r="E65" s="1">
        <f t="shared" si="0"/>
        <v>514481.29000000004</v>
      </c>
    </row>
    <row r="66" spans="2:9" x14ac:dyDescent="0.2">
      <c r="B66" t="s">
        <v>76</v>
      </c>
      <c r="C66" s="1">
        <v>2831862.11</v>
      </c>
      <c r="D66" s="1">
        <v>2361175.7599999998</v>
      </c>
      <c r="E66" s="1">
        <f t="shared" si="0"/>
        <v>470686.35000000009</v>
      </c>
    </row>
    <row r="67" spans="2:9" x14ac:dyDescent="0.2">
      <c r="B67" t="s">
        <v>77</v>
      </c>
      <c r="C67" s="1">
        <v>10592240.27</v>
      </c>
      <c r="D67" s="1">
        <v>9473523.9000000004</v>
      </c>
      <c r="E67" s="1">
        <f t="shared" si="0"/>
        <v>1118716.3699999992</v>
      </c>
    </row>
    <row r="68" spans="2:9" x14ac:dyDescent="0.2">
      <c r="B68" t="s">
        <v>78</v>
      </c>
      <c r="C68" s="1">
        <v>9763507.6600000001</v>
      </c>
      <c r="D68" s="1">
        <v>8832634.4700000007</v>
      </c>
      <c r="E68" s="1">
        <f t="shared" si="0"/>
        <v>930873.18999999948</v>
      </c>
    </row>
    <row r="69" spans="2:9" x14ac:dyDescent="0.2">
      <c r="B69" t="s">
        <v>79</v>
      </c>
      <c r="C69" s="1">
        <v>18022672.960000001</v>
      </c>
      <c r="D69" s="1">
        <v>16264187.08</v>
      </c>
      <c r="E69" s="1">
        <f t="shared" si="0"/>
        <v>1758485.8800000008</v>
      </c>
    </row>
    <row r="70" spans="2:9" x14ac:dyDescent="0.2">
      <c r="B70" t="s">
        <v>80</v>
      </c>
      <c r="C70" s="1">
        <v>3325163179.0500002</v>
      </c>
      <c r="D70" s="1">
        <v>2999752785.1700001</v>
      </c>
      <c r="E70" s="1">
        <f t="shared" si="0"/>
        <v>325410393.88000011</v>
      </c>
    </row>
    <row r="71" spans="2:9" x14ac:dyDescent="0.2">
      <c r="B71" t="s">
        <v>81</v>
      </c>
      <c r="C71" s="1">
        <v>369161.22</v>
      </c>
      <c r="D71" s="1">
        <v>336468.35</v>
      </c>
      <c r="E71" s="1">
        <f t="shared" si="0"/>
        <v>32692.869999999995</v>
      </c>
    </row>
    <row r="72" spans="2:9" x14ac:dyDescent="0.2">
      <c r="B72" t="s">
        <v>82</v>
      </c>
      <c r="C72" s="1">
        <v>1651505156.9200001</v>
      </c>
      <c r="D72" s="1">
        <v>1491582251.3900001</v>
      </c>
      <c r="E72" s="1">
        <f t="shared" si="0"/>
        <v>159922905.52999997</v>
      </c>
    </row>
    <row r="73" spans="2:9" x14ac:dyDescent="0.2">
      <c r="B73" t="s">
        <v>83</v>
      </c>
      <c r="C73" s="1">
        <v>42629773.049999997</v>
      </c>
      <c r="D73" s="1">
        <v>38721106.659999996</v>
      </c>
      <c r="E73" s="1">
        <f t="shared" si="0"/>
        <v>3908666.3900000006</v>
      </c>
    </row>
    <row r="74" spans="2:9" x14ac:dyDescent="0.2">
      <c r="B74" t="s">
        <v>84</v>
      </c>
      <c r="C74" s="1">
        <v>87416811.890000001</v>
      </c>
      <c r="D74" s="1">
        <v>79011249.810000002</v>
      </c>
      <c r="E74" s="1">
        <f t="shared" si="0"/>
        <v>8405562.0799999982</v>
      </c>
    </row>
    <row r="75" spans="2:9" x14ac:dyDescent="0.2">
      <c r="B75" t="s">
        <v>85</v>
      </c>
      <c r="C75" s="1">
        <v>235031908.50999999</v>
      </c>
      <c r="D75" s="1">
        <v>212972824.84</v>
      </c>
      <c r="E75" s="1">
        <f t="shared" si="0"/>
        <v>22059083.669999987</v>
      </c>
    </row>
    <row r="76" spans="2:9" x14ac:dyDescent="0.2">
      <c r="B76" t="s">
        <v>86</v>
      </c>
      <c r="C76" s="1">
        <v>13717453.18</v>
      </c>
      <c r="D76" s="1">
        <v>12444966.039999999</v>
      </c>
      <c r="E76" s="1">
        <f t="shared" si="0"/>
        <v>1272487.1400000006</v>
      </c>
    </row>
    <row r="77" spans="2:9" x14ac:dyDescent="0.2">
      <c r="B77" t="s">
        <v>87</v>
      </c>
      <c r="C77" s="1">
        <v>154612411.75999999</v>
      </c>
      <c r="D77" s="1">
        <v>139515401.87</v>
      </c>
      <c r="E77" s="1">
        <f t="shared" si="0"/>
        <v>15097009.889999986</v>
      </c>
    </row>
    <row r="78" spans="2:9" x14ac:dyDescent="0.2">
      <c r="B78" t="s">
        <v>88</v>
      </c>
      <c r="C78" s="1">
        <v>4233389.28</v>
      </c>
      <c r="D78" s="1">
        <v>3880640.21</v>
      </c>
      <c r="E78" s="1">
        <f t="shared" si="0"/>
        <v>352749.0700000003</v>
      </c>
    </row>
    <row r="79" spans="2:9" x14ac:dyDescent="0.2">
      <c r="B79" t="s">
        <v>89</v>
      </c>
      <c r="C79" s="1">
        <v>31846065.719999999</v>
      </c>
      <c r="D79" s="1">
        <v>28243933.140000001</v>
      </c>
      <c r="E79" s="1">
        <f t="shared" si="0"/>
        <v>3602132.5799999982</v>
      </c>
    </row>
    <row r="80" spans="2:9" s="15" customFormat="1" x14ac:dyDescent="0.2">
      <c r="B80" s="15" t="s">
        <v>90</v>
      </c>
      <c r="C80" s="16">
        <v>89454113.269999996</v>
      </c>
      <c r="D80" s="16">
        <v>80812791.769999996</v>
      </c>
      <c r="E80" s="16">
        <f t="shared" si="0"/>
        <v>8641321.5</v>
      </c>
      <c r="F80" s="16">
        <v>7729047.5899999999</v>
      </c>
      <c r="G80" s="16">
        <f>+E80+F80</f>
        <v>16370369.09</v>
      </c>
      <c r="H80" s="16"/>
      <c r="I80" s="16"/>
    </row>
    <row r="81" spans="2:9" s="15" customFormat="1" x14ac:dyDescent="0.2">
      <c r="B81" s="15" t="s">
        <v>91</v>
      </c>
      <c r="C81" s="16">
        <v>20204285.309999999</v>
      </c>
      <c r="D81" s="16">
        <v>17571381.030000001</v>
      </c>
      <c r="E81" s="16">
        <f t="shared" si="0"/>
        <v>2632904.2799999975</v>
      </c>
      <c r="F81" s="16"/>
      <c r="G81" s="16"/>
      <c r="H81" s="16"/>
      <c r="I81" s="16"/>
    </row>
    <row r="82" spans="2:9" x14ac:dyDescent="0.2">
      <c r="B82" t="s">
        <v>92</v>
      </c>
      <c r="C82" s="1">
        <v>13681094.09</v>
      </c>
      <c r="D82" s="1">
        <v>12190476.92</v>
      </c>
      <c r="E82" s="1">
        <f t="shared" si="0"/>
        <v>1490617.17</v>
      </c>
    </row>
    <row r="83" spans="2:9" x14ac:dyDescent="0.2">
      <c r="B83" t="s">
        <v>93</v>
      </c>
      <c r="C83" s="1">
        <v>8366973.0800000001</v>
      </c>
      <c r="D83" s="1">
        <v>7508115.9100000001</v>
      </c>
      <c r="E83" s="1">
        <f t="shared" si="0"/>
        <v>858857.16999999993</v>
      </c>
    </row>
    <row r="84" spans="2:9" x14ac:dyDescent="0.2">
      <c r="B84" t="s">
        <v>94</v>
      </c>
      <c r="C84" s="1">
        <v>5841410.7699999996</v>
      </c>
      <c r="D84" s="1">
        <v>5232306.8600000003</v>
      </c>
      <c r="E84" s="1">
        <f t="shared" si="0"/>
        <v>609103.90999999922</v>
      </c>
    </row>
    <row r="85" spans="2:9" x14ac:dyDescent="0.2">
      <c r="B85" t="s">
        <v>95</v>
      </c>
      <c r="C85" s="1">
        <v>7240674.4100000001</v>
      </c>
      <c r="D85" s="1">
        <v>6302652.0700000003</v>
      </c>
      <c r="E85" s="1">
        <f t="shared" si="0"/>
        <v>938022.33999999985</v>
      </c>
    </row>
    <row r="86" spans="2:9" x14ac:dyDescent="0.2">
      <c r="B86" t="s">
        <v>96</v>
      </c>
      <c r="C86" s="1">
        <v>8526598.7300000004</v>
      </c>
      <c r="D86" s="1">
        <v>7720155.0199999996</v>
      </c>
      <c r="E86" s="1">
        <f t="shared" si="0"/>
        <v>806443.71000000089</v>
      </c>
    </row>
    <row r="87" spans="2:9" x14ac:dyDescent="0.2">
      <c r="B87" t="s">
        <v>97</v>
      </c>
      <c r="C87" s="1">
        <v>32616406.960000001</v>
      </c>
      <c r="D87" s="1">
        <v>29410316.190000001</v>
      </c>
      <c r="E87" s="1">
        <f t="shared" si="0"/>
        <v>3206090.7699999996</v>
      </c>
    </row>
    <row r="88" spans="2:9" x14ac:dyDescent="0.2">
      <c r="B88" t="s">
        <v>98</v>
      </c>
      <c r="C88" s="1">
        <v>22555918.030000001</v>
      </c>
      <c r="D88" s="1">
        <v>20159863.280000001</v>
      </c>
      <c r="E88" s="1">
        <f t="shared" si="0"/>
        <v>2396054.75</v>
      </c>
    </row>
    <row r="89" spans="2:9" x14ac:dyDescent="0.2">
      <c r="B89" t="s">
        <v>99</v>
      </c>
      <c r="C89" s="1">
        <v>75522211.530000001</v>
      </c>
      <c r="D89" s="1">
        <v>68162958.420000002</v>
      </c>
      <c r="E89" s="1">
        <f t="shared" ref="E89:E120" si="1">+C89-D89</f>
        <v>7359253.1099999994</v>
      </c>
    </row>
    <row r="90" spans="2:9" x14ac:dyDescent="0.2">
      <c r="B90" t="s">
        <v>100</v>
      </c>
      <c r="C90" s="1">
        <v>18762592.48</v>
      </c>
      <c r="D90" s="1">
        <v>17022044.859999999</v>
      </c>
      <c r="E90" s="1">
        <f t="shared" si="1"/>
        <v>1740547.620000001</v>
      </c>
    </row>
    <row r="91" spans="2:9" x14ac:dyDescent="0.2">
      <c r="B91" t="s">
        <v>101</v>
      </c>
      <c r="C91" s="1">
        <v>94077389</v>
      </c>
      <c r="D91" s="1">
        <v>84865122.260000005</v>
      </c>
      <c r="E91" s="1">
        <f t="shared" si="1"/>
        <v>9212266.7399999946</v>
      </c>
    </row>
    <row r="92" spans="2:9" x14ac:dyDescent="0.2">
      <c r="B92" t="s">
        <v>102</v>
      </c>
      <c r="C92" s="1">
        <v>33118691.879999999</v>
      </c>
      <c r="D92" s="1">
        <v>29863751.460000001</v>
      </c>
      <c r="E92" s="1">
        <f t="shared" si="1"/>
        <v>3254940.4199999981</v>
      </c>
    </row>
    <row r="93" spans="2:9" x14ac:dyDescent="0.2">
      <c r="B93" t="s">
        <v>103</v>
      </c>
      <c r="C93" s="1">
        <v>19949140.149999999</v>
      </c>
      <c r="D93" s="1">
        <v>18105274.530000001</v>
      </c>
      <c r="E93" s="1">
        <f t="shared" si="1"/>
        <v>1843865.6199999973</v>
      </c>
    </row>
    <row r="94" spans="2:9" x14ac:dyDescent="0.2">
      <c r="B94" t="s">
        <v>104</v>
      </c>
      <c r="C94" s="1">
        <v>7126278.5499999998</v>
      </c>
      <c r="D94" s="1">
        <v>6445289.0599999996</v>
      </c>
      <c r="E94" s="1">
        <f t="shared" si="1"/>
        <v>680989.49000000022</v>
      </c>
    </row>
    <row r="95" spans="2:9" x14ac:dyDescent="0.2">
      <c r="B95" t="s">
        <v>105</v>
      </c>
      <c r="C95" s="1">
        <v>5404618.8799999999</v>
      </c>
      <c r="D95" s="1">
        <v>4840887.05</v>
      </c>
      <c r="E95" s="1">
        <f t="shared" si="1"/>
        <v>563731.83000000007</v>
      </c>
    </row>
    <row r="96" spans="2:9" x14ac:dyDescent="0.2">
      <c r="B96" t="s">
        <v>106</v>
      </c>
      <c r="C96" s="1">
        <v>2624455.2999999998</v>
      </c>
      <c r="D96" s="1">
        <v>2334680.19</v>
      </c>
      <c r="E96" s="1">
        <f t="shared" si="1"/>
        <v>289775.10999999987</v>
      </c>
    </row>
    <row r="97" spans="2:5" x14ac:dyDescent="0.2">
      <c r="B97" t="s">
        <v>107</v>
      </c>
      <c r="C97" s="1">
        <v>1147246.6299999999</v>
      </c>
      <c r="D97" s="1">
        <v>1147246.6299999999</v>
      </c>
      <c r="E97" s="1">
        <f t="shared" si="1"/>
        <v>0</v>
      </c>
    </row>
    <row r="98" spans="2:5" x14ac:dyDescent="0.2">
      <c r="B98" t="s">
        <v>108</v>
      </c>
      <c r="C98" s="1">
        <v>11015027.369999999</v>
      </c>
      <c r="D98" s="1">
        <v>9909911.5500000007</v>
      </c>
      <c r="E98" s="1">
        <f t="shared" si="1"/>
        <v>1105115.8199999984</v>
      </c>
    </row>
    <row r="99" spans="2:5" x14ac:dyDescent="0.2">
      <c r="B99" t="s">
        <v>109</v>
      </c>
      <c r="C99" s="1">
        <v>5751959.8799999999</v>
      </c>
      <c r="D99" s="1">
        <v>4783680.9800000004</v>
      </c>
      <c r="E99" s="1">
        <f t="shared" si="1"/>
        <v>968278.89999999944</v>
      </c>
    </row>
    <row r="100" spans="2:5" x14ac:dyDescent="0.2">
      <c r="B100" t="s">
        <v>110</v>
      </c>
      <c r="C100" s="1">
        <v>18245846.469999999</v>
      </c>
      <c r="D100" s="1">
        <v>16009202.890000001</v>
      </c>
      <c r="E100" s="1">
        <f t="shared" si="1"/>
        <v>2236643.5799999982</v>
      </c>
    </row>
    <row r="101" spans="2:5" x14ac:dyDescent="0.2">
      <c r="B101" t="s">
        <v>111</v>
      </c>
      <c r="C101" s="1">
        <v>2396208.7799999998</v>
      </c>
      <c r="D101" s="1">
        <v>1909687.82</v>
      </c>
      <c r="E101" s="1">
        <f t="shared" si="1"/>
        <v>486520.95999999973</v>
      </c>
    </row>
    <row r="102" spans="2:5" x14ac:dyDescent="0.2">
      <c r="B102" t="s">
        <v>112</v>
      </c>
      <c r="C102" s="1">
        <v>1702704.77</v>
      </c>
      <c r="D102" s="1">
        <v>1526705.52</v>
      </c>
      <c r="E102" s="1">
        <f t="shared" si="1"/>
        <v>175999.25</v>
      </c>
    </row>
    <row r="103" spans="2:5" x14ac:dyDescent="0.2">
      <c r="B103" t="s">
        <v>113</v>
      </c>
      <c r="C103" s="1">
        <v>3206645.01</v>
      </c>
      <c r="D103" s="1">
        <v>2870653.94</v>
      </c>
      <c r="E103" s="1">
        <f t="shared" si="1"/>
        <v>335991.06999999983</v>
      </c>
    </row>
    <row r="104" spans="2:5" x14ac:dyDescent="0.2">
      <c r="B104" t="s">
        <v>114</v>
      </c>
      <c r="C104" s="1">
        <v>1823010.02</v>
      </c>
      <c r="D104" s="1">
        <v>1676788.96</v>
      </c>
      <c r="E104" s="1">
        <f t="shared" si="1"/>
        <v>146221.06000000006</v>
      </c>
    </row>
    <row r="105" spans="2:5" x14ac:dyDescent="0.2">
      <c r="B105" t="s">
        <v>115</v>
      </c>
      <c r="C105" s="1">
        <v>4635013.66</v>
      </c>
      <c r="D105" s="1">
        <v>3950897.34</v>
      </c>
      <c r="E105" s="1">
        <f t="shared" si="1"/>
        <v>684116.3200000003</v>
      </c>
    </row>
    <row r="106" spans="2:5" x14ac:dyDescent="0.2">
      <c r="B106" t="s">
        <v>116</v>
      </c>
      <c r="C106" s="1">
        <v>89008741.439999998</v>
      </c>
      <c r="D106" s="1">
        <v>82374539.420000002</v>
      </c>
      <c r="E106" s="1">
        <f t="shared" si="1"/>
        <v>6634202.0199999958</v>
      </c>
    </row>
    <row r="107" spans="2:5" x14ac:dyDescent="0.2">
      <c r="B107" t="s">
        <v>117</v>
      </c>
      <c r="C107" s="1">
        <v>1465260.6</v>
      </c>
      <c r="D107" s="1">
        <v>1246425.94</v>
      </c>
      <c r="E107" s="1">
        <f t="shared" si="1"/>
        <v>218834.66000000015</v>
      </c>
    </row>
    <row r="108" spans="2:5" x14ac:dyDescent="0.2">
      <c r="B108" t="s">
        <v>118</v>
      </c>
      <c r="C108" s="1">
        <v>21778802.940000001</v>
      </c>
      <c r="D108" s="1">
        <v>20119382.629999999</v>
      </c>
      <c r="E108" s="1">
        <f t="shared" si="1"/>
        <v>1659420.3100000024</v>
      </c>
    </row>
    <row r="109" spans="2:5" x14ac:dyDescent="0.2">
      <c r="B109" t="s">
        <v>119</v>
      </c>
      <c r="C109" s="1">
        <v>19276743.629999999</v>
      </c>
      <c r="D109" s="1">
        <v>17953950.649999999</v>
      </c>
      <c r="E109" s="1">
        <f t="shared" si="1"/>
        <v>1322792.9800000004</v>
      </c>
    </row>
    <row r="110" spans="2:5" x14ac:dyDescent="0.2">
      <c r="B110" t="s">
        <v>120</v>
      </c>
      <c r="C110" s="1">
        <v>1042122.1</v>
      </c>
      <c r="D110" s="1">
        <v>908617.57</v>
      </c>
      <c r="E110" s="1">
        <f t="shared" si="1"/>
        <v>133504.53000000003</v>
      </c>
    </row>
    <row r="111" spans="2:5" x14ac:dyDescent="0.2">
      <c r="B111" t="s">
        <v>121</v>
      </c>
      <c r="C111" s="1">
        <v>113885325.66</v>
      </c>
      <c r="D111" s="1">
        <v>68030038.870000005</v>
      </c>
      <c r="E111" s="1">
        <f t="shared" si="1"/>
        <v>45855286.789999992</v>
      </c>
    </row>
    <row r="112" spans="2:5" x14ac:dyDescent="0.2">
      <c r="B112" t="s">
        <v>122</v>
      </c>
      <c r="C112" s="1">
        <v>7581257.0599999996</v>
      </c>
      <c r="D112" s="1">
        <v>6881329.5899999999</v>
      </c>
      <c r="E112" s="1">
        <f t="shared" si="1"/>
        <v>699927.46999999974</v>
      </c>
    </row>
    <row r="113" spans="2:5" x14ac:dyDescent="0.2">
      <c r="B113" t="s">
        <v>123</v>
      </c>
      <c r="C113" s="1">
        <v>57829860.079999998</v>
      </c>
      <c r="D113" s="1">
        <v>54018571.979999997</v>
      </c>
      <c r="E113" s="1">
        <f t="shared" si="1"/>
        <v>3811288.1000000015</v>
      </c>
    </row>
    <row r="114" spans="2:5" x14ac:dyDescent="0.2">
      <c r="B114" t="s">
        <v>124</v>
      </c>
      <c r="C114" s="1">
        <v>4788282.54</v>
      </c>
      <c r="D114" s="1">
        <v>4788282.54</v>
      </c>
      <c r="E114" s="1">
        <f t="shared" si="1"/>
        <v>0</v>
      </c>
    </row>
    <row r="115" spans="2:5" x14ac:dyDescent="0.2">
      <c r="B115" t="s">
        <v>125</v>
      </c>
      <c r="C115" s="1">
        <v>239703.48</v>
      </c>
      <c r="D115" s="1">
        <v>239703.48</v>
      </c>
      <c r="E115" s="1">
        <f t="shared" si="1"/>
        <v>0</v>
      </c>
    </row>
    <row r="116" spans="2:5" x14ac:dyDescent="0.2">
      <c r="B116" t="s">
        <v>126</v>
      </c>
      <c r="C116" s="1">
        <v>2190291</v>
      </c>
      <c r="D116" s="1">
        <v>2190291</v>
      </c>
      <c r="E116" s="1">
        <f t="shared" si="1"/>
        <v>0</v>
      </c>
    </row>
    <row r="117" spans="2:5" x14ac:dyDescent="0.2">
      <c r="B117" t="s">
        <v>127</v>
      </c>
      <c r="C117" s="1">
        <v>4384194</v>
      </c>
      <c r="D117" s="1">
        <v>4384194</v>
      </c>
      <c r="E117" s="1">
        <f t="shared" si="1"/>
        <v>0</v>
      </c>
    </row>
    <row r="118" spans="2:5" x14ac:dyDescent="0.2">
      <c r="B118" t="s">
        <v>128</v>
      </c>
      <c r="C118" s="1">
        <v>5770445.4000000004</v>
      </c>
      <c r="D118" s="1">
        <v>5770445.4000000004</v>
      </c>
      <c r="E118" s="1">
        <f t="shared" si="1"/>
        <v>0</v>
      </c>
    </row>
    <row r="119" spans="2:5" x14ac:dyDescent="0.2">
      <c r="B119" t="s">
        <v>129</v>
      </c>
      <c r="C119" s="1">
        <v>7174593</v>
      </c>
      <c r="D119" s="1">
        <v>7174593</v>
      </c>
      <c r="E119" s="1">
        <f t="shared" si="1"/>
        <v>0</v>
      </c>
    </row>
    <row r="120" spans="2:5" x14ac:dyDescent="0.2">
      <c r="B120" t="s">
        <v>130</v>
      </c>
      <c r="C120" s="1">
        <v>4466109</v>
      </c>
      <c r="D120" s="1">
        <v>4466109</v>
      </c>
      <c r="E120" s="1">
        <f t="shared" si="1"/>
        <v>0</v>
      </c>
    </row>
    <row r="121" spans="2:5" x14ac:dyDescent="0.2">
      <c r="C121" s="1">
        <f>SUM(C24:C120)</f>
        <v>7102601399.3200016</v>
      </c>
      <c r="D121" s="1">
        <f>SUM(D24:D120)</f>
        <v>6375468155.4499979</v>
      </c>
      <c r="E121" s="1">
        <f>SUM(E24:E120)</f>
        <v>727133243.87000024</v>
      </c>
    </row>
    <row r="122" spans="2:5" x14ac:dyDescent="0.2">
      <c r="C122" s="1">
        <v>-7102601399.3199997</v>
      </c>
    </row>
    <row r="123" spans="2:5" x14ac:dyDescent="0.2">
      <c r="C123" s="1">
        <f>SUM(C121:C122)</f>
        <v>0</v>
      </c>
    </row>
    <row r="124" spans="2:5" x14ac:dyDescent="0.2">
      <c r="C124" s="1"/>
    </row>
    <row r="125" spans="2:5" x14ac:dyDescent="0.2">
      <c r="C125" s="1"/>
    </row>
    <row r="126" spans="2:5" x14ac:dyDescent="0.2">
      <c r="B126" t="s">
        <v>131</v>
      </c>
      <c r="C126" s="1"/>
      <c r="E126" s="1">
        <v>735369653.15999997</v>
      </c>
    </row>
    <row r="127" spans="2:5" x14ac:dyDescent="0.2">
      <c r="C127" s="1"/>
      <c r="E127" s="1">
        <v>-1275493.0900000001</v>
      </c>
    </row>
    <row r="128" spans="2:5" x14ac:dyDescent="0.2">
      <c r="C128" s="1"/>
      <c r="E128" s="1">
        <v>-7729047.5899999999</v>
      </c>
    </row>
    <row r="129" spans="3:5" x14ac:dyDescent="0.2">
      <c r="C129" s="1"/>
      <c r="E129" s="1">
        <f>SUM(E126:E128)</f>
        <v>726365112.4799999</v>
      </c>
    </row>
    <row r="130" spans="3:5" x14ac:dyDescent="0.2">
      <c r="C130" s="1"/>
      <c r="E130" s="1">
        <v>4942</v>
      </c>
    </row>
    <row r="131" spans="3:5" x14ac:dyDescent="0.2">
      <c r="C131" s="1"/>
      <c r="E131" s="1">
        <f>+E129+E130</f>
        <v>726370054.4799999</v>
      </c>
    </row>
    <row r="132" spans="3:5" x14ac:dyDescent="0.2">
      <c r="C132" s="1"/>
    </row>
    <row r="133" spans="3:5" x14ac:dyDescent="0.2">
      <c r="C133" s="1"/>
      <c r="E133" s="1">
        <f>+E121-E131</f>
        <v>763189.39000034332</v>
      </c>
    </row>
    <row r="134" spans="3:5" x14ac:dyDescent="0.2">
      <c r="C134" s="1"/>
    </row>
    <row r="135" spans="3:5" x14ac:dyDescent="0.2">
      <c r="C135" s="1"/>
    </row>
    <row r="136" spans="3:5" x14ac:dyDescent="0.2">
      <c r="C136" s="1"/>
    </row>
    <row r="137" spans="3:5" x14ac:dyDescent="0.2">
      <c r="C137" s="1"/>
    </row>
    <row r="138" spans="3:5" x14ac:dyDescent="0.2">
      <c r="C138" s="1"/>
    </row>
    <row r="139" spans="3:5" x14ac:dyDescent="0.2">
      <c r="C139" s="1"/>
    </row>
    <row r="140" spans="3:5" x14ac:dyDescent="0.2">
      <c r="C140" s="1"/>
    </row>
    <row r="141" spans="3:5" x14ac:dyDescent="0.2">
      <c r="C141" s="1"/>
    </row>
    <row r="142" spans="3:5" x14ac:dyDescent="0.2">
      <c r="C142" s="1"/>
    </row>
    <row r="143" spans="3:5" x14ac:dyDescent="0.2">
      <c r="C143" s="1"/>
    </row>
    <row r="144" spans="3:5" x14ac:dyDescent="0.2">
      <c r="C144" s="1"/>
    </row>
    <row r="145" spans="3:3" x14ac:dyDescent="0.2">
      <c r="C145" s="1"/>
    </row>
    <row r="146" spans="3:3" x14ac:dyDescent="0.2">
      <c r="C146" s="1"/>
    </row>
    <row r="147" spans="3:3" x14ac:dyDescent="0.2">
      <c r="C147" s="1"/>
    </row>
    <row r="148" spans="3:3" x14ac:dyDescent="0.2">
      <c r="C148" s="1"/>
    </row>
    <row r="149" spans="3:3" x14ac:dyDescent="0.2">
      <c r="C149" s="1"/>
    </row>
    <row r="150" spans="3:3" x14ac:dyDescent="0.2">
      <c r="C150" s="1"/>
    </row>
    <row r="151" spans="3:3" x14ac:dyDescent="0.2">
      <c r="C151" s="1"/>
    </row>
    <row r="152" spans="3:3" x14ac:dyDescent="0.2">
      <c r="C152" s="1"/>
    </row>
    <row r="153" spans="3:3" x14ac:dyDescent="0.2">
      <c r="C153" s="1"/>
    </row>
    <row r="154" spans="3:3" x14ac:dyDescent="0.2">
      <c r="C154" s="1"/>
    </row>
    <row r="155" spans="3:3" x14ac:dyDescent="0.2">
      <c r="C155" s="1"/>
    </row>
    <row r="156" spans="3:3" x14ac:dyDescent="0.2">
      <c r="C156" s="1"/>
    </row>
    <row r="157" spans="3:3" x14ac:dyDescent="0.2">
      <c r="C157" s="1"/>
    </row>
    <row r="158" spans="3:3" x14ac:dyDescent="0.2">
      <c r="C158" s="1"/>
    </row>
    <row r="159" spans="3:3" x14ac:dyDescent="0.2">
      <c r="C159" s="1"/>
    </row>
    <row r="160" spans="3:3" x14ac:dyDescent="0.2">
      <c r="C160" s="1"/>
    </row>
    <row r="161" spans="3:3" x14ac:dyDescent="0.2">
      <c r="C161" s="1"/>
    </row>
    <row r="162" spans="3:3" x14ac:dyDescent="0.2">
      <c r="C162" s="1"/>
    </row>
    <row r="163" spans="3:3" x14ac:dyDescent="0.2">
      <c r="C163" s="1"/>
    </row>
    <row r="164" spans="3:3" x14ac:dyDescent="0.2">
      <c r="C164" s="1"/>
    </row>
    <row r="165" spans="3:3" x14ac:dyDescent="0.2">
      <c r="C165" s="1"/>
    </row>
    <row r="166" spans="3:3" x14ac:dyDescent="0.2">
      <c r="C166" s="1"/>
    </row>
    <row r="167" spans="3:3" x14ac:dyDescent="0.2">
      <c r="C167" s="1"/>
    </row>
    <row r="168" spans="3:3" x14ac:dyDescent="0.2">
      <c r="C168" s="1"/>
    </row>
    <row r="169" spans="3:3" x14ac:dyDescent="0.2">
      <c r="C169" s="1"/>
    </row>
    <row r="170" spans="3:3" x14ac:dyDescent="0.2">
      <c r="C170" s="1"/>
    </row>
    <row r="171" spans="3:3" x14ac:dyDescent="0.2">
      <c r="C171" s="1"/>
    </row>
    <row r="172" spans="3:3" x14ac:dyDescent="0.2">
      <c r="C172" s="1"/>
    </row>
    <row r="173" spans="3:3" x14ac:dyDescent="0.2">
      <c r="C173" s="1"/>
    </row>
    <row r="174" spans="3:3" x14ac:dyDescent="0.2">
      <c r="C174" s="1"/>
    </row>
    <row r="175" spans="3:3" x14ac:dyDescent="0.2">
      <c r="C175" s="1"/>
    </row>
    <row r="176" spans="3:3" x14ac:dyDescent="0.2">
      <c r="C176" s="1"/>
    </row>
    <row r="177" spans="3:3" x14ac:dyDescent="0.2">
      <c r="C177" s="1"/>
    </row>
    <row r="178" spans="3:3" x14ac:dyDescent="0.2">
      <c r="C178" s="1"/>
    </row>
    <row r="179" spans="3:3" x14ac:dyDescent="0.2">
      <c r="C179" s="1"/>
    </row>
    <row r="180" spans="3:3" x14ac:dyDescent="0.2">
      <c r="C180" s="1"/>
    </row>
    <row r="181" spans="3:3" x14ac:dyDescent="0.2">
      <c r="C181" s="1"/>
    </row>
    <row r="182" spans="3:3" x14ac:dyDescent="0.2">
      <c r="C182" s="1"/>
    </row>
    <row r="183" spans="3:3" x14ac:dyDescent="0.2">
      <c r="C183" s="1"/>
    </row>
    <row r="184" spans="3:3" x14ac:dyDescent="0.2">
      <c r="C184" s="1"/>
    </row>
    <row r="185" spans="3:3" x14ac:dyDescent="0.2">
      <c r="C185" s="1"/>
    </row>
    <row r="186" spans="3:3" x14ac:dyDescent="0.2">
      <c r="C186" s="1"/>
    </row>
    <row r="187" spans="3:3" x14ac:dyDescent="0.2">
      <c r="C187" s="1"/>
    </row>
    <row r="188" spans="3:3" x14ac:dyDescent="0.2">
      <c r="C188" s="1"/>
    </row>
    <row r="189" spans="3:3" x14ac:dyDescent="0.2">
      <c r="C189" s="1"/>
    </row>
    <row r="190" spans="3:3" x14ac:dyDescent="0.2">
      <c r="C190" s="1"/>
    </row>
    <row r="191" spans="3:3" x14ac:dyDescent="0.2">
      <c r="C191" s="1"/>
    </row>
    <row r="192" spans="3:3" x14ac:dyDescent="0.2">
      <c r="C192" s="1"/>
    </row>
    <row r="193" spans="3:3" x14ac:dyDescent="0.2">
      <c r="C193" s="1"/>
    </row>
    <row r="194" spans="3:3" x14ac:dyDescent="0.2">
      <c r="C194" s="1"/>
    </row>
    <row r="195" spans="3:3" x14ac:dyDescent="0.2">
      <c r="C195" s="1"/>
    </row>
    <row r="196" spans="3:3" x14ac:dyDescent="0.2">
      <c r="C196" s="1"/>
    </row>
    <row r="197" spans="3:3" x14ac:dyDescent="0.2">
      <c r="C197" s="1"/>
    </row>
    <row r="198" spans="3:3" x14ac:dyDescent="0.2">
      <c r="C198" s="1"/>
    </row>
    <row r="199" spans="3:3" x14ac:dyDescent="0.2">
      <c r="C199" s="1"/>
    </row>
    <row r="200" spans="3:3" x14ac:dyDescent="0.2">
      <c r="C200" s="1"/>
    </row>
    <row r="201" spans="3:3" x14ac:dyDescent="0.2">
      <c r="C201" s="1"/>
    </row>
    <row r="202" spans="3:3" x14ac:dyDescent="0.2">
      <c r="C202" s="1"/>
    </row>
    <row r="203" spans="3:3" x14ac:dyDescent="0.2">
      <c r="C203" s="1"/>
    </row>
    <row r="204" spans="3:3" x14ac:dyDescent="0.2">
      <c r="C204" s="1"/>
    </row>
    <row r="205" spans="3:3" x14ac:dyDescent="0.2">
      <c r="C205" s="1"/>
    </row>
    <row r="206" spans="3:3" x14ac:dyDescent="0.2">
      <c r="C206" s="1"/>
    </row>
    <row r="207" spans="3:3" x14ac:dyDescent="0.2">
      <c r="C207" s="1"/>
    </row>
    <row r="208" spans="3:3" x14ac:dyDescent="0.2">
      <c r="C208" s="1"/>
    </row>
    <row r="209" spans="3:3" x14ac:dyDescent="0.2">
      <c r="C209" s="1"/>
    </row>
    <row r="210" spans="3:3" x14ac:dyDescent="0.2">
      <c r="C210" s="1"/>
    </row>
    <row r="211" spans="3:3" x14ac:dyDescent="0.2">
      <c r="C211" s="1"/>
    </row>
    <row r="212" spans="3:3" x14ac:dyDescent="0.2">
      <c r="C212" s="1"/>
    </row>
    <row r="213" spans="3:3" x14ac:dyDescent="0.2">
      <c r="C213" s="1"/>
    </row>
    <row r="214" spans="3:3" x14ac:dyDescent="0.2">
      <c r="C214" s="1"/>
    </row>
    <row r="215" spans="3:3" x14ac:dyDescent="0.2">
      <c r="C215" s="1"/>
    </row>
    <row r="216" spans="3:3" x14ac:dyDescent="0.2">
      <c r="C216" s="1"/>
    </row>
    <row r="217" spans="3:3" x14ac:dyDescent="0.2">
      <c r="C217" s="1"/>
    </row>
    <row r="218" spans="3:3" x14ac:dyDescent="0.2">
      <c r="C218" s="1"/>
    </row>
    <row r="219" spans="3:3" x14ac:dyDescent="0.2">
      <c r="C219" s="1"/>
    </row>
    <row r="220" spans="3:3" x14ac:dyDescent="0.2">
      <c r="C220" s="1"/>
    </row>
    <row r="221" spans="3:3" x14ac:dyDescent="0.2">
      <c r="C221" s="1"/>
    </row>
    <row r="222" spans="3:3" x14ac:dyDescent="0.2">
      <c r="C222" s="1"/>
    </row>
    <row r="223" spans="3:3" x14ac:dyDescent="0.2">
      <c r="C223" s="1"/>
    </row>
    <row r="224" spans="3:3" x14ac:dyDescent="0.2">
      <c r="C224" s="1"/>
    </row>
    <row r="225" spans="3:3" x14ac:dyDescent="0.2">
      <c r="C225" s="1"/>
    </row>
    <row r="226" spans="3:3" x14ac:dyDescent="0.2">
      <c r="C226" s="1"/>
    </row>
    <row r="227" spans="3:3" x14ac:dyDescent="0.2">
      <c r="C227" s="1"/>
    </row>
    <row r="228" spans="3:3" x14ac:dyDescent="0.2">
      <c r="C228" s="1"/>
    </row>
    <row r="229" spans="3:3" x14ac:dyDescent="0.2">
      <c r="C229" s="1"/>
    </row>
    <row r="230" spans="3:3" x14ac:dyDescent="0.2">
      <c r="C230" s="1"/>
    </row>
    <row r="231" spans="3:3" x14ac:dyDescent="0.2">
      <c r="C231" s="1"/>
    </row>
    <row r="232" spans="3:3" x14ac:dyDescent="0.2">
      <c r="C232" s="1"/>
    </row>
    <row r="233" spans="3:3" x14ac:dyDescent="0.2">
      <c r="C233" s="1"/>
    </row>
    <row r="234" spans="3:3" x14ac:dyDescent="0.2">
      <c r="C234" s="1"/>
    </row>
    <row r="235" spans="3:3" x14ac:dyDescent="0.2">
      <c r="C235" s="1"/>
    </row>
    <row r="236" spans="3:3" x14ac:dyDescent="0.2">
      <c r="C236" s="1"/>
    </row>
    <row r="237" spans="3:3" x14ac:dyDescent="0.2">
      <c r="C237" s="1"/>
    </row>
    <row r="238" spans="3:3" x14ac:dyDescent="0.2">
      <c r="C238" s="1"/>
    </row>
    <row r="239" spans="3:3" x14ac:dyDescent="0.2">
      <c r="C239" s="1"/>
    </row>
    <row r="240" spans="3:3" x14ac:dyDescent="0.2">
      <c r="C240" s="1"/>
    </row>
    <row r="241" spans="3:3" x14ac:dyDescent="0.2">
      <c r="C241" s="1"/>
    </row>
    <row r="242" spans="3:3" x14ac:dyDescent="0.2">
      <c r="C242" s="1"/>
    </row>
    <row r="243" spans="3:3" x14ac:dyDescent="0.2">
      <c r="C243" s="1"/>
    </row>
    <row r="244" spans="3:3" x14ac:dyDescent="0.2">
      <c r="C244" s="1"/>
    </row>
    <row r="245" spans="3:3" x14ac:dyDescent="0.2">
      <c r="C245" s="1"/>
    </row>
    <row r="246" spans="3:3" x14ac:dyDescent="0.2">
      <c r="C246" s="1"/>
    </row>
    <row r="247" spans="3:3" x14ac:dyDescent="0.2">
      <c r="C247" s="1"/>
    </row>
    <row r="248" spans="3:3" x14ac:dyDescent="0.2">
      <c r="C248" s="1"/>
    </row>
    <row r="249" spans="3:3" x14ac:dyDescent="0.2">
      <c r="C249" s="1"/>
    </row>
    <row r="250" spans="3:3" x14ac:dyDescent="0.2">
      <c r="C250" s="1"/>
    </row>
    <row r="251" spans="3:3" x14ac:dyDescent="0.2">
      <c r="C251" s="1"/>
    </row>
    <row r="252" spans="3:3" x14ac:dyDescent="0.2">
      <c r="C252" s="1"/>
    </row>
    <row r="253" spans="3:3" x14ac:dyDescent="0.2">
      <c r="C253" s="1"/>
    </row>
    <row r="254" spans="3:3" x14ac:dyDescent="0.2">
      <c r="C254" s="1"/>
    </row>
    <row r="255" spans="3:3" x14ac:dyDescent="0.2">
      <c r="C255" s="1"/>
    </row>
    <row r="256" spans="3:3" x14ac:dyDescent="0.2">
      <c r="C256" s="1"/>
    </row>
    <row r="257" spans="3:3" x14ac:dyDescent="0.2">
      <c r="C257" s="1"/>
    </row>
    <row r="258" spans="3:3" x14ac:dyDescent="0.2">
      <c r="C258" s="1"/>
    </row>
    <row r="259" spans="3:3" x14ac:dyDescent="0.2">
      <c r="C259" s="1"/>
    </row>
    <row r="260" spans="3:3" x14ac:dyDescent="0.2">
      <c r="C260" s="1"/>
    </row>
    <row r="261" spans="3:3" x14ac:dyDescent="0.2">
      <c r="C261" s="1"/>
    </row>
    <row r="262" spans="3:3" x14ac:dyDescent="0.2">
      <c r="C262" s="1"/>
    </row>
    <row r="263" spans="3:3" x14ac:dyDescent="0.2">
      <c r="C263" s="1"/>
    </row>
    <row r="264" spans="3:3" x14ac:dyDescent="0.2">
      <c r="C264" s="1"/>
    </row>
    <row r="265" spans="3:3" x14ac:dyDescent="0.2">
      <c r="C265" s="1"/>
    </row>
    <row r="266" spans="3:3" x14ac:dyDescent="0.2">
      <c r="C266" s="1"/>
    </row>
    <row r="267" spans="3:3" x14ac:dyDescent="0.2">
      <c r="C267" s="1"/>
    </row>
    <row r="268" spans="3:3" x14ac:dyDescent="0.2">
      <c r="C268" s="1"/>
    </row>
    <row r="269" spans="3:3" x14ac:dyDescent="0.2">
      <c r="C269" s="1"/>
    </row>
    <row r="270" spans="3:3" x14ac:dyDescent="0.2">
      <c r="C270" s="1"/>
    </row>
    <row r="271" spans="3:3" x14ac:dyDescent="0.2">
      <c r="C271" s="1"/>
    </row>
    <row r="272" spans="3:3" x14ac:dyDescent="0.2">
      <c r="C272" s="1"/>
    </row>
    <row r="273" spans="3:3" x14ac:dyDescent="0.2">
      <c r="C273" s="1"/>
    </row>
    <row r="274" spans="3:3" x14ac:dyDescent="0.2">
      <c r="C274" s="1"/>
    </row>
    <row r="275" spans="3:3" x14ac:dyDescent="0.2">
      <c r="C275" s="1"/>
    </row>
    <row r="276" spans="3:3" x14ac:dyDescent="0.2">
      <c r="C276" s="1"/>
    </row>
    <row r="277" spans="3:3" x14ac:dyDescent="0.2">
      <c r="C277" s="1"/>
    </row>
    <row r="278" spans="3:3" x14ac:dyDescent="0.2">
      <c r="C278" s="1"/>
    </row>
    <row r="279" spans="3:3" x14ac:dyDescent="0.2">
      <c r="C279" s="1"/>
    </row>
    <row r="280" spans="3:3" x14ac:dyDescent="0.2">
      <c r="C280" s="1"/>
    </row>
    <row r="281" spans="3:3" x14ac:dyDescent="0.2">
      <c r="C281" s="1"/>
    </row>
    <row r="282" spans="3:3" x14ac:dyDescent="0.2">
      <c r="C282" s="1"/>
    </row>
    <row r="283" spans="3:3" x14ac:dyDescent="0.2">
      <c r="C283" s="1"/>
    </row>
    <row r="284" spans="3:3" x14ac:dyDescent="0.2">
      <c r="C284" s="1"/>
    </row>
    <row r="285" spans="3:3" x14ac:dyDescent="0.2">
      <c r="C285" s="1"/>
    </row>
    <row r="286" spans="3:3" x14ac:dyDescent="0.2">
      <c r="C286" s="1"/>
    </row>
    <row r="287" spans="3:3" x14ac:dyDescent="0.2">
      <c r="C287" s="1"/>
    </row>
    <row r="288" spans="3:3" x14ac:dyDescent="0.2">
      <c r="C288" s="1"/>
    </row>
    <row r="289" spans="3:3" x14ac:dyDescent="0.2">
      <c r="C289" s="1"/>
    </row>
    <row r="290" spans="3:3" x14ac:dyDescent="0.2">
      <c r="C290" s="1"/>
    </row>
    <row r="291" spans="3:3" x14ac:dyDescent="0.2">
      <c r="C291" s="1"/>
    </row>
    <row r="292" spans="3:3" x14ac:dyDescent="0.2">
      <c r="C292" s="1"/>
    </row>
    <row r="293" spans="3:3" x14ac:dyDescent="0.2">
      <c r="C293" s="1"/>
    </row>
    <row r="294" spans="3:3" x14ac:dyDescent="0.2">
      <c r="C294" s="1"/>
    </row>
    <row r="295" spans="3:3" x14ac:dyDescent="0.2">
      <c r="C295" s="1"/>
    </row>
    <row r="296" spans="3:3" x14ac:dyDescent="0.2">
      <c r="C296" s="1"/>
    </row>
    <row r="297" spans="3:3" x14ac:dyDescent="0.2">
      <c r="C297" s="1"/>
    </row>
    <row r="298" spans="3:3" x14ac:dyDescent="0.2">
      <c r="C298" s="1"/>
    </row>
    <row r="299" spans="3:3" x14ac:dyDescent="0.2">
      <c r="C299" s="1"/>
    </row>
    <row r="300" spans="3:3" x14ac:dyDescent="0.2">
      <c r="C300" s="1"/>
    </row>
    <row r="301" spans="3:3" x14ac:dyDescent="0.2">
      <c r="C301" s="1"/>
    </row>
    <row r="302" spans="3:3" x14ac:dyDescent="0.2">
      <c r="C302" s="1"/>
    </row>
    <row r="303" spans="3:3" x14ac:dyDescent="0.2">
      <c r="C303" s="1"/>
    </row>
    <row r="304" spans="3:3" x14ac:dyDescent="0.2">
      <c r="C304" s="1"/>
    </row>
    <row r="305" spans="3:3" x14ac:dyDescent="0.2">
      <c r="C305" s="1"/>
    </row>
    <row r="306" spans="3:3" x14ac:dyDescent="0.2">
      <c r="C306" s="1"/>
    </row>
    <row r="307" spans="3:3" x14ac:dyDescent="0.2">
      <c r="C307" s="1"/>
    </row>
    <row r="308" spans="3:3" x14ac:dyDescent="0.2">
      <c r="C308" s="1"/>
    </row>
    <row r="309" spans="3:3" x14ac:dyDescent="0.2">
      <c r="C309" s="1"/>
    </row>
    <row r="310" spans="3:3" x14ac:dyDescent="0.2">
      <c r="C310" s="1"/>
    </row>
    <row r="311" spans="3:3" x14ac:dyDescent="0.2">
      <c r="C311" s="1"/>
    </row>
    <row r="312" spans="3:3" x14ac:dyDescent="0.2">
      <c r="C312" s="1"/>
    </row>
    <row r="313" spans="3:3" x14ac:dyDescent="0.2">
      <c r="C313" s="1"/>
    </row>
    <row r="314" spans="3:3" x14ac:dyDescent="0.2">
      <c r="C314" s="1"/>
    </row>
    <row r="315" spans="3:3" x14ac:dyDescent="0.2">
      <c r="C315" s="1"/>
    </row>
    <row r="316" spans="3:3" x14ac:dyDescent="0.2">
      <c r="C316" s="1"/>
    </row>
    <row r="317" spans="3:3" x14ac:dyDescent="0.2">
      <c r="C317" s="1"/>
    </row>
    <row r="318" spans="3:3" x14ac:dyDescent="0.2">
      <c r="C318" s="1"/>
    </row>
    <row r="319" spans="3:3" x14ac:dyDescent="0.2">
      <c r="C319" s="1"/>
    </row>
    <row r="320" spans="3:3" x14ac:dyDescent="0.2">
      <c r="C320" s="1"/>
    </row>
    <row r="321" spans="3:3" x14ac:dyDescent="0.2">
      <c r="C321" s="1"/>
    </row>
    <row r="322" spans="3:3" x14ac:dyDescent="0.2">
      <c r="C322" s="1"/>
    </row>
    <row r="323" spans="3:3" x14ac:dyDescent="0.2">
      <c r="C323" s="1"/>
    </row>
    <row r="324" spans="3:3" x14ac:dyDescent="0.2">
      <c r="C324" s="1"/>
    </row>
    <row r="325" spans="3:3" x14ac:dyDescent="0.2">
      <c r="C325" s="1"/>
    </row>
    <row r="326" spans="3:3" x14ac:dyDescent="0.2">
      <c r="C326" s="1"/>
    </row>
    <row r="327" spans="3:3" x14ac:dyDescent="0.2">
      <c r="C327" s="1"/>
    </row>
    <row r="328" spans="3:3" x14ac:dyDescent="0.2">
      <c r="C328" s="1"/>
    </row>
    <row r="329" spans="3:3" x14ac:dyDescent="0.2">
      <c r="C329" s="1"/>
    </row>
    <row r="330" spans="3:3" x14ac:dyDescent="0.2">
      <c r="C330" s="1"/>
    </row>
    <row r="331" spans="3:3" x14ac:dyDescent="0.2">
      <c r="C331" s="1"/>
    </row>
    <row r="332" spans="3:3" x14ac:dyDescent="0.2">
      <c r="C332" s="1"/>
    </row>
    <row r="333" spans="3:3" x14ac:dyDescent="0.2">
      <c r="C333" s="1"/>
    </row>
    <row r="334" spans="3:3" x14ac:dyDescent="0.2">
      <c r="C334" s="1"/>
    </row>
    <row r="335" spans="3:3" x14ac:dyDescent="0.2">
      <c r="C335" s="1"/>
    </row>
    <row r="336" spans="3:3" x14ac:dyDescent="0.2">
      <c r="C336" s="1"/>
    </row>
    <row r="337" spans="3:3" x14ac:dyDescent="0.2">
      <c r="C337" s="1"/>
    </row>
    <row r="338" spans="3:3" x14ac:dyDescent="0.2">
      <c r="C338" s="1"/>
    </row>
    <row r="339" spans="3:3" x14ac:dyDescent="0.2">
      <c r="C339" s="1"/>
    </row>
    <row r="340" spans="3:3" x14ac:dyDescent="0.2">
      <c r="C340" s="1"/>
    </row>
    <row r="341" spans="3:3" x14ac:dyDescent="0.2">
      <c r="C341" s="1"/>
    </row>
    <row r="342" spans="3:3" x14ac:dyDescent="0.2">
      <c r="C342" s="1"/>
    </row>
    <row r="343" spans="3:3" x14ac:dyDescent="0.2">
      <c r="C343" s="1"/>
    </row>
    <row r="344" spans="3:3" x14ac:dyDescent="0.2">
      <c r="C344" s="1"/>
    </row>
    <row r="345" spans="3:3" x14ac:dyDescent="0.2">
      <c r="C345" s="1"/>
    </row>
    <row r="346" spans="3:3" x14ac:dyDescent="0.2">
      <c r="C346" s="1"/>
    </row>
    <row r="347" spans="3:3" x14ac:dyDescent="0.2">
      <c r="C347" s="1"/>
    </row>
    <row r="348" spans="3:3" x14ac:dyDescent="0.2">
      <c r="C348" s="1"/>
    </row>
    <row r="349" spans="3:3" x14ac:dyDescent="0.2">
      <c r="C349" s="1"/>
    </row>
    <row r="350" spans="3:3" x14ac:dyDescent="0.2">
      <c r="C350" s="1"/>
    </row>
    <row r="351" spans="3:3" x14ac:dyDescent="0.2">
      <c r="C351" s="1"/>
    </row>
    <row r="352" spans="3:3" x14ac:dyDescent="0.2">
      <c r="C352" s="1"/>
    </row>
    <row r="353" spans="3:3" x14ac:dyDescent="0.2">
      <c r="C353" s="1"/>
    </row>
    <row r="354" spans="3:3" x14ac:dyDescent="0.2">
      <c r="C354" s="1"/>
    </row>
    <row r="355" spans="3:3" x14ac:dyDescent="0.2">
      <c r="C355" s="1"/>
    </row>
    <row r="356" spans="3:3" x14ac:dyDescent="0.2">
      <c r="C356" s="1"/>
    </row>
    <row r="357" spans="3:3" x14ac:dyDescent="0.2">
      <c r="C357" s="1"/>
    </row>
    <row r="358" spans="3:3" x14ac:dyDescent="0.2">
      <c r="C358" s="1"/>
    </row>
    <row r="359" spans="3:3" x14ac:dyDescent="0.2">
      <c r="C359" s="1"/>
    </row>
    <row r="360" spans="3:3" x14ac:dyDescent="0.2">
      <c r="C360" s="1"/>
    </row>
    <row r="361" spans="3:3" x14ac:dyDescent="0.2">
      <c r="C361" s="1"/>
    </row>
    <row r="362" spans="3:3" x14ac:dyDescent="0.2">
      <c r="C362" s="1"/>
    </row>
    <row r="363" spans="3:3" x14ac:dyDescent="0.2">
      <c r="C363" s="1"/>
    </row>
    <row r="364" spans="3:3" x14ac:dyDescent="0.2">
      <c r="C364" s="1"/>
    </row>
    <row r="365" spans="3:3" x14ac:dyDescent="0.2">
      <c r="C365" s="1"/>
    </row>
    <row r="366" spans="3:3" x14ac:dyDescent="0.2">
      <c r="C366" s="1"/>
    </row>
    <row r="367" spans="3:3" x14ac:dyDescent="0.2">
      <c r="C367" s="1"/>
    </row>
    <row r="368" spans="3:3" x14ac:dyDescent="0.2">
      <c r="C368" s="1"/>
    </row>
    <row r="369" spans="3:3" x14ac:dyDescent="0.2">
      <c r="C369" s="1"/>
    </row>
    <row r="370" spans="3:3" x14ac:dyDescent="0.2">
      <c r="C370" s="1"/>
    </row>
    <row r="371" spans="3:3" x14ac:dyDescent="0.2">
      <c r="C371" s="1"/>
    </row>
    <row r="372" spans="3:3" x14ac:dyDescent="0.2">
      <c r="C372" s="1"/>
    </row>
    <row r="373" spans="3:3" x14ac:dyDescent="0.2">
      <c r="C373" s="1"/>
    </row>
    <row r="374" spans="3:3" x14ac:dyDescent="0.2">
      <c r="C374" s="1"/>
    </row>
    <row r="375" spans="3:3" x14ac:dyDescent="0.2">
      <c r="C375" s="1"/>
    </row>
    <row r="376" spans="3:3" x14ac:dyDescent="0.2">
      <c r="C376" s="1"/>
    </row>
    <row r="377" spans="3:3" x14ac:dyDescent="0.2">
      <c r="C377" s="1"/>
    </row>
    <row r="378" spans="3:3" x14ac:dyDescent="0.2">
      <c r="C378" s="1"/>
    </row>
    <row r="379" spans="3:3" x14ac:dyDescent="0.2">
      <c r="C379" s="1"/>
    </row>
    <row r="380" spans="3:3" x14ac:dyDescent="0.2">
      <c r="C380" s="1"/>
    </row>
    <row r="381" spans="3:3" x14ac:dyDescent="0.2">
      <c r="C381" s="1"/>
    </row>
    <row r="382" spans="3:3" x14ac:dyDescent="0.2">
      <c r="C382" s="1"/>
    </row>
    <row r="383" spans="3:3" x14ac:dyDescent="0.2">
      <c r="C383" s="1"/>
    </row>
    <row r="384" spans="3:3" x14ac:dyDescent="0.2">
      <c r="C384" s="1"/>
    </row>
    <row r="385" spans="3:3" x14ac:dyDescent="0.2">
      <c r="C385" s="1"/>
    </row>
    <row r="386" spans="3:3" x14ac:dyDescent="0.2">
      <c r="C386" s="1"/>
    </row>
    <row r="387" spans="3:3" x14ac:dyDescent="0.2">
      <c r="C387" s="1"/>
    </row>
    <row r="388" spans="3:3" x14ac:dyDescent="0.2">
      <c r="C388" s="1"/>
    </row>
    <row r="389" spans="3:3" x14ac:dyDescent="0.2">
      <c r="C389" s="1"/>
    </row>
    <row r="390" spans="3:3" x14ac:dyDescent="0.2">
      <c r="C390" s="1"/>
    </row>
    <row r="391" spans="3:3" x14ac:dyDescent="0.2">
      <c r="C391" s="1"/>
    </row>
    <row r="392" spans="3:3" x14ac:dyDescent="0.2">
      <c r="C392" s="1"/>
    </row>
    <row r="393" spans="3:3" x14ac:dyDescent="0.2">
      <c r="C393" s="1"/>
    </row>
    <row r="394" spans="3:3" x14ac:dyDescent="0.2">
      <c r="C394" s="1"/>
    </row>
    <row r="395" spans="3:3" x14ac:dyDescent="0.2">
      <c r="C395" s="1"/>
    </row>
    <row r="396" spans="3:3" x14ac:dyDescent="0.2">
      <c r="C396" s="1"/>
    </row>
    <row r="397" spans="3:3" x14ac:dyDescent="0.2">
      <c r="C397" s="1"/>
    </row>
    <row r="398" spans="3:3" x14ac:dyDescent="0.2">
      <c r="C398" s="1"/>
    </row>
    <row r="399" spans="3:3" x14ac:dyDescent="0.2">
      <c r="C399" s="1"/>
    </row>
    <row r="400" spans="3:3" x14ac:dyDescent="0.2">
      <c r="C400" s="1"/>
    </row>
    <row r="401" spans="3:3" x14ac:dyDescent="0.2">
      <c r="C401" s="1"/>
    </row>
    <row r="402" spans="3:3" x14ac:dyDescent="0.2">
      <c r="C402" s="1"/>
    </row>
    <row r="403" spans="3:3" x14ac:dyDescent="0.2">
      <c r="C403" s="1"/>
    </row>
    <row r="404" spans="3:3" x14ac:dyDescent="0.2">
      <c r="C404" s="1"/>
    </row>
    <row r="405" spans="3:3" x14ac:dyDescent="0.2">
      <c r="C405" s="1"/>
    </row>
    <row r="406" spans="3:3" x14ac:dyDescent="0.2">
      <c r="C406" s="1"/>
    </row>
    <row r="407" spans="3:3" x14ac:dyDescent="0.2">
      <c r="C407" s="1"/>
    </row>
    <row r="408" spans="3:3" x14ac:dyDescent="0.2">
      <c r="C408" s="1"/>
    </row>
    <row r="409" spans="3:3" x14ac:dyDescent="0.2">
      <c r="C409" s="1"/>
    </row>
    <row r="410" spans="3:3" x14ac:dyDescent="0.2">
      <c r="C410" s="1"/>
    </row>
    <row r="411" spans="3:3" x14ac:dyDescent="0.2">
      <c r="C411" s="1"/>
    </row>
    <row r="412" spans="3:3" x14ac:dyDescent="0.2">
      <c r="C412" s="1"/>
    </row>
    <row r="413" spans="3:3" x14ac:dyDescent="0.2">
      <c r="C413" s="1"/>
    </row>
    <row r="414" spans="3:3" x14ac:dyDescent="0.2">
      <c r="C414" s="1"/>
    </row>
    <row r="415" spans="3:3" x14ac:dyDescent="0.2">
      <c r="C415" s="1"/>
    </row>
    <row r="416" spans="3:3" x14ac:dyDescent="0.2">
      <c r="C416" s="1"/>
    </row>
    <row r="417" spans="3:3" x14ac:dyDescent="0.2">
      <c r="C417" s="1"/>
    </row>
    <row r="418" spans="3:3" x14ac:dyDescent="0.2">
      <c r="C418" s="1"/>
    </row>
    <row r="419" spans="3:3" x14ac:dyDescent="0.2">
      <c r="C419" s="1"/>
    </row>
    <row r="420" spans="3:3" x14ac:dyDescent="0.2">
      <c r="C420" s="1"/>
    </row>
    <row r="421" spans="3:3" x14ac:dyDescent="0.2">
      <c r="C421" s="1"/>
    </row>
    <row r="422" spans="3:3" x14ac:dyDescent="0.2">
      <c r="C422" s="1"/>
    </row>
    <row r="423" spans="3:3" x14ac:dyDescent="0.2">
      <c r="C423" s="1"/>
    </row>
    <row r="424" spans="3:3" x14ac:dyDescent="0.2">
      <c r="C424" s="1"/>
    </row>
    <row r="425" spans="3:3" x14ac:dyDescent="0.2">
      <c r="C425" s="1"/>
    </row>
    <row r="426" spans="3:3" x14ac:dyDescent="0.2">
      <c r="C426" s="1"/>
    </row>
    <row r="427" spans="3:3" x14ac:dyDescent="0.2">
      <c r="C427" s="1"/>
    </row>
    <row r="428" spans="3:3" x14ac:dyDescent="0.2">
      <c r="C428" s="1"/>
    </row>
    <row r="429" spans="3:3" x14ac:dyDescent="0.2">
      <c r="C429" s="1"/>
    </row>
    <row r="430" spans="3:3" x14ac:dyDescent="0.2">
      <c r="C430" s="1"/>
    </row>
    <row r="431" spans="3:3" x14ac:dyDescent="0.2">
      <c r="C431" s="1"/>
    </row>
    <row r="432" spans="3:3" x14ac:dyDescent="0.2">
      <c r="C432" s="1"/>
    </row>
    <row r="433" spans="3:3" x14ac:dyDescent="0.2">
      <c r="C433" s="1"/>
    </row>
    <row r="434" spans="3:3" x14ac:dyDescent="0.2">
      <c r="C434" s="1"/>
    </row>
    <row r="435" spans="3:3" x14ac:dyDescent="0.2">
      <c r="C435" s="1"/>
    </row>
    <row r="436" spans="3:3" x14ac:dyDescent="0.2">
      <c r="C436" s="1"/>
    </row>
    <row r="437" spans="3:3" x14ac:dyDescent="0.2">
      <c r="C437" s="1"/>
    </row>
    <row r="438" spans="3:3" x14ac:dyDescent="0.2">
      <c r="C438" s="1"/>
    </row>
    <row r="439" spans="3:3" x14ac:dyDescent="0.2">
      <c r="C439" s="1"/>
    </row>
    <row r="440" spans="3:3" x14ac:dyDescent="0.2">
      <c r="C440" s="1"/>
    </row>
    <row r="441" spans="3:3" x14ac:dyDescent="0.2">
      <c r="C441" s="1"/>
    </row>
    <row r="442" spans="3:3" x14ac:dyDescent="0.2">
      <c r="C442" s="1"/>
    </row>
    <row r="443" spans="3:3" x14ac:dyDescent="0.2">
      <c r="C443" s="1"/>
    </row>
    <row r="444" spans="3:3" x14ac:dyDescent="0.2">
      <c r="C444" s="1"/>
    </row>
    <row r="445" spans="3:3" x14ac:dyDescent="0.2">
      <c r="C445" s="1"/>
    </row>
    <row r="446" spans="3:3" x14ac:dyDescent="0.2">
      <c r="C446" s="1"/>
    </row>
    <row r="447" spans="3:3" x14ac:dyDescent="0.2">
      <c r="C447" s="1"/>
    </row>
    <row r="448" spans="3:3" x14ac:dyDescent="0.2">
      <c r="C448" s="1"/>
    </row>
    <row r="449" spans="3:3" x14ac:dyDescent="0.2">
      <c r="C449" s="1"/>
    </row>
    <row r="450" spans="3:3" x14ac:dyDescent="0.2">
      <c r="C450" s="1"/>
    </row>
    <row r="451" spans="3:3" x14ac:dyDescent="0.2">
      <c r="C451" s="1"/>
    </row>
    <row r="452" spans="3:3" x14ac:dyDescent="0.2">
      <c r="C452" s="1"/>
    </row>
    <row r="453" spans="3:3" x14ac:dyDescent="0.2">
      <c r="C453" s="1"/>
    </row>
    <row r="454" spans="3:3" x14ac:dyDescent="0.2">
      <c r="C454" s="1"/>
    </row>
    <row r="455" spans="3:3" x14ac:dyDescent="0.2">
      <c r="C455" s="1"/>
    </row>
    <row r="456" spans="3:3" x14ac:dyDescent="0.2">
      <c r="C456" s="1"/>
    </row>
    <row r="457" spans="3:3" x14ac:dyDescent="0.2">
      <c r="C457" s="1"/>
    </row>
    <row r="458" spans="3:3" x14ac:dyDescent="0.2">
      <c r="C458" s="1"/>
    </row>
    <row r="459" spans="3:3" x14ac:dyDescent="0.2">
      <c r="C459" s="1"/>
    </row>
    <row r="460" spans="3:3" x14ac:dyDescent="0.2">
      <c r="C460" s="1"/>
    </row>
    <row r="461" spans="3:3" x14ac:dyDescent="0.2">
      <c r="C461" s="1"/>
    </row>
    <row r="462" spans="3:3" x14ac:dyDescent="0.2">
      <c r="C462" s="1"/>
    </row>
    <row r="463" spans="3:3" x14ac:dyDescent="0.2">
      <c r="C463" s="1"/>
    </row>
    <row r="464" spans="3:3" x14ac:dyDescent="0.2">
      <c r="C464" s="1"/>
    </row>
    <row r="465" spans="3:3" x14ac:dyDescent="0.2">
      <c r="C465" s="1"/>
    </row>
    <row r="466" spans="3:3" x14ac:dyDescent="0.2">
      <c r="C466" s="1"/>
    </row>
    <row r="467" spans="3:3" x14ac:dyDescent="0.2">
      <c r="C467" s="1"/>
    </row>
    <row r="468" spans="3:3" x14ac:dyDescent="0.2">
      <c r="C468" s="1"/>
    </row>
    <row r="469" spans="3:3" x14ac:dyDescent="0.2">
      <c r="C469" s="1"/>
    </row>
    <row r="470" spans="3:3" x14ac:dyDescent="0.2">
      <c r="C470" s="1"/>
    </row>
    <row r="471" spans="3:3" x14ac:dyDescent="0.2">
      <c r="C471" s="1"/>
    </row>
    <row r="472" spans="3:3" x14ac:dyDescent="0.2">
      <c r="C472" s="1"/>
    </row>
    <row r="473" spans="3:3" x14ac:dyDescent="0.2">
      <c r="C473" s="1"/>
    </row>
    <row r="474" spans="3:3" x14ac:dyDescent="0.2">
      <c r="C474" s="1"/>
    </row>
    <row r="475" spans="3:3" x14ac:dyDescent="0.2">
      <c r="C475" s="1"/>
    </row>
    <row r="476" spans="3:3" x14ac:dyDescent="0.2">
      <c r="C476" s="1"/>
    </row>
    <row r="477" spans="3:3" x14ac:dyDescent="0.2">
      <c r="C477" s="1"/>
    </row>
    <row r="478" spans="3:3" x14ac:dyDescent="0.2">
      <c r="C478" s="1"/>
    </row>
    <row r="479" spans="3:3" x14ac:dyDescent="0.2">
      <c r="C479" s="1"/>
    </row>
    <row r="480" spans="3:3" x14ac:dyDescent="0.2">
      <c r="C480" s="1"/>
    </row>
    <row r="481" spans="3:3" x14ac:dyDescent="0.2">
      <c r="C481" s="1"/>
    </row>
    <row r="482" spans="3:3" x14ac:dyDescent="0.2">
      <c r="C482" s="1"/>
    </row>
    <row r="483" spans="3:3" x14ac:dyDescent="0.2">
      <c r="C483" s="1"/>
    </row>
    <row r="484" spans="3:3" x14ac:dyDescent="0.2">
      <c r="C484" s="1"/>
    </row>
    <row r="485" spans="3:3" x14ac:dyDescent="0.2">
      <c r="C485" s="1"/>
    </row>
    <row r="486" spans="3:3" x14ac:dyDescent="0.2">
      <c r="C486" s="1"/>
    </row>
    <row r="487" spans="3:3" x14ac:dyDescent="0.2">
      <c r="C487" s="1"/>
    </row>
    <row r="488" spans="3:3" x14ac:dyDescent="0.2">
      <c r="C488" s="1"/>
    </row>
    <row r="489" spans="3:3" x14ac:dyDescent="0.2">
      <c r="C489" s="1"/>
    </row>
    <row r="490" spans="3:3" x14ac:dyDescent="0.2">
      <c r="C490" s="1"/>
    </row>
    <row r="491" spans="3:3" x14ac:dyDescent="0.2">
      <c r="C491" s="1"/>
    </row>
    <row r="492" spans="3:3" x14ac:dyDescent="0.2">
      <c r="C492" s="1"/>
    </row>
    <row r="493" spans="3:3" x14ac:dyDescent="0.2">
      <c r="C493" s="1"/>
    </row>
    <row r="494" spans="3:3" x14ac:dyDescent="0.2">
      <c r="C494" s="1"/>
    </row>
    <row r="495" spans="3:3" x14ac:dyDescent="0.2">
      <c r="C495" s="1"/>
    </row>
    <row r="496" spans="3:3" x14ac:dyDescent="0.2">
      <c r="C496" s="1"/>
    </row>
    <row r="497" spans="3:3" x14ac:dyDescent="0.2">
      <c r="C497" s="1"/>
    </row>
    <row r="498" spans="3:3" x14ac:dyDescent="0.2">
      <c r="C498" s="1"/>
    </row>
    <row r="499" spans="3:3" x14ac:dyDescent="0.2">
      <c r="C499" s="1"/>
    </row>
    <row r="500" spans="3:3" x14ac:dyDescent="0.2">
      <c r="C500" s="1"/>
    </row>
    <row r="501" spans="3:3" x14ac:dyDescent="0.2">
      <c r="C501" s="1"/>
    </row>
    <row r="502" spans="3:3" x14ac:dyDescent="0.2">
      <c r="C502" s="1"/>
    </row>
    <row r="503" spans="3:3" x14ac:dyDescent="0.2">
      <c r="C503" s="1"/>
    </row>
    <row r="504" spans="3:3" x14ac:dyDescent="0.2">
      <c r="C504" s="1"/>
    </row>
    <row r="505" spans="3:3" x14ac:dyDescent="0.2">
      <c r="C505" s="1"/>
    </row>
    <row r="506" spans="3:3" x14ac:dyDescent="0.2">
      <c r="C506" s="1"/>
    </row>
    <row r="507" spans="3:3" x14ac:dyDescent="0.2">
      <c r="C507" s="1"/>
    </row>
    <row r="508" spans="3:3" x14ac:dyDescent="0.2">
      <c r="C508" s="1"/>
    </row>
    <row r="509" spans="3:3" x14ac:dyDescent="0.2">
      <c r="C509" s="1"/>
    </row>
  </sheetData>
  <phoneticPr fontId="2" type="noConversion"/>
  <pageMargins left="0.75" right="0.75" top="1" bottom="1" header="0.5" footer="0.5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97"/>
  <sheetViews>
    <sheetView zoomScaleNormal="100" workbookViewId="0">
      <selection activeCell="D26" sqref="D26"/>
    </sheetView>
  </sheetViews>
  <sheetFormatPr defaultRowHeight="12.75" x14ac:dyDescent="0.2"/>
  <cols>
    <col min="1" max="1" width="11.5703125" bestFit="1" customWidth="1"/>
    <col min="2" max="2" width="24" bestFit="1" customWidth="1"/>
    <col min="3" max="3" width="24.5703125" style="17" bestFit="1" customWidth="1"/>
    <col min="4" max="4" width="24" style="17" bestFit="1" customWidth="1"/>
    <col min="5" max="5" width="19" style="17" bestFit="1" customWidth="1"/>
    <col min="6" max="6" width="15.5703125" style="19" bestFit="1" customWidth="1"/>
    <col min="7" max="7" width="17.7109375" bestFit="1" customWidth="1"/>
    <col min="8" max="8" width="22.5703125" bestFit="1" customWidth="1"/>
    <col min="9" max="9" width="0.140625" customWidth="1"/>
    <col min="10" max="10" width="15.42578125" bestFit="1" customWidth="1"/>
    <col min="11" max="11" width="15.5703125" bestFit="1" customWidth="1"/>
    <col min="12" max="12" width="12.7109375" customWidth="1"/>
    <col min="13" max="13" width="16.5703125" customWidth="1"/>
  </cols>
  <sheetData>
    <row r="4" spans="1:8" x14ac:dyDescent="0.2">
      <c r="C4" s="18"/>
      <c r="D4" s="18"/>
      <c r="E4" s="18"/>
    </row>
    <row r="5" spans="1:8" x14ac:dyDescent="0.2">
      <c r="C5" s="18"/>
      <c r="D5" s="18"/>
      <c r="E5" s="18"/>
    </row>
    <row r="6" spans="1:8" s="15" customFormat="1" x14ac:dyDescent="0.2">
      <c r="A6" s="16"/>
      <c r="B6" s="143" t="s">
        <v>149</v>
      </c>
      <c r="C6" s="143"/>
      <c r="D6" s="143"/>
      <c r="E6" s="143"/>
    </row>
    <row r="7" spans="1:8" s="15" customFormat="1" x14ac:dyDescent="0.2">
      <c r="A7" s="16"/>
      <c r="B7" s="16"/>
      <c r="C7" s="16"/>
      <c r="D7" s="16"/>
      <c r="E7" s="16"/>
    </row>
    <row r="8" spans="1:8" s="15" customFormat="1" x14ac:dyDescent="0.2">
      <c r="A8" s="16"/>
      <c r="B8" s="16"/>
      <c r="C8" s="16"/>
      <c r="D8" s="16"/>
      <c r="E8" s="16"/>
    </row>
    <row r="9" spans="1:8" s="20" customFormat="1" x14ac:dyDescent="0.2">
      <c r="A9" s="21"/>
      <c r="B9" s="21" t="s">
        <v>148</v>
      </c>
      <c r="C9" s="21" t="s">
        <v>143</v>
      </c>
      <c r="D9" s="21" t="s">
        <v>141</v>
      </c>
      <c r="E9" s="21" t="s">
        <v>142</v>
      </c>
    </row>
    <row r="10" spans="1:8" s="22" customFormat="1" x14ac:dyDescent="0.2">
      <c r="A10" s="19" t="s">
        <v>134</v>
      </c>
      <c r="B10" s="19">
        <v>968421731.77999997</v>
      </c>
      <c r="C10" s="28">
        <v>2433044378.8499999</v>
      </c>
      <c r="D10" s="28">
        <v>3002110919.2600002</v>
      </c>
      <c r="E10" s="28">
        <v>3222206397.9099998</v>
      </c>
      <c r="F10" s="19"/>
    </row>
    <row r="11" spans="1:8" s="22" customFormat="1" x14ac:dyDescent="0.2">
      <c r="A11" s="19" t="s">
        <v>135</v>
      </c>
      <c r="B11" s="19">
        <v>976131713.99000001</v>
      </c>
      <c r="C11" s="26">
        <v>2597358832.3000002</v>
      </c>
      <c r="D11" s="26">
        <v>2920013024.0799999</v>
      </c>
      <c r="E11" s="28">
        <v>3370292042.1999998</v>
      </c>
      <c r="F11" s="19"/>
    </row>
    <row r="12" spans="1:8" s="22" customFormat="1" x14ac:dyDescent="0.2">
      <c r="A12" s="19" t="s">
        <v>136</v>
      </c>
      <c r="B12" s="19">
        <v>1132275740.55</v>
      </c>
      <c r="C12" s="19">
        <v>2640559738.4299998</v>
      </c>
      <c r="D12" s="19">
        <v>3237318612.1399999</v>
      </c>
      <c r="E12" s="19"/>
      <c r="F12" s="33"/>
      <c r="G12" s="34"/>
      <c r="H12" s="35"/>
    </row>
    <row r="13" spans="1:8" s="22" customFormat="1" x14ac:dyDescent="0.2">
      <c r="A13" s="19" t="s">
        <v>137</v>
      </c>
      <c r="B13" s="19">
        <v>1015443183.64</v>
      </c>
      <c r="C13" s="19">
        <v>2643412633.77</v>
      </c>
      <c r="D13" s="19">
        <v>2990643977.5500002</v>
      </c>
      <c r="E13" s="19"/>
      <c r="F13" s="33"/>
      <c r="G13" s="34"/>
      <c r="H13" s="35"/>
    </row>
    <row r="14" spans="1:8" s="22" customFormat="1" x14ac:dyDescent="0.2">
      <c r="A14" s="19" t="s">
        <v>138</v>
      </c>
      <c r="B14" s="19">
        <v>1110947561.8399999</v>
      </c>
      <c r="C14" s="19">
        <v>2735406921.0500002</v>
      </c>
      <c r="D14" s="19">
        <v>3071838183.9499998</v>
      </c>
      <c r="E14" s="19"/>
      <c r="F14" s="33"/>
      <c r="G14" s="34"/>
      <c r="H14" s="35"/>
    </row>
    <row r="15" spans="1:8" x14ac:dyDescent="0.2">
      <c r="A15" s="18" t="s">
        <v>8</v>
      </c>
      <c r="B15" s="18">
        <v>1121824948.6700001</v>
      </c>
      <c r="C15" s="17">
        <v>2763988899.9000001</v>
      </c>
      <c r="D15" s="17">
        <v>3073268394.6900001</v>
      </c>
      <c r="F15" s="144"/>
      <c r="G15" s="144"/>
      <c r="H15" s="36"/>
    </row>
    <row r="16" spans="1:8" x14ac:dyDescent="0.2">
      <c r="A16" s="19" t="s">
        <v>139</v>
      </c>
      <c r="B16" s="19">
        <v>1215775997.5799999</v>
      </c>
      <c r="C16" s="17">
        <v>2780892474.0500002</v>
      </c>
      <c r="D16" s="17">
        <v>3334396322.71</v>
      </c>
      <c r="F16" s="33"/>
      <c r="G16" s="35"/>
      <c r="H16" s="37"/>
    </row>
    <row r="17" spans="1:8" x14ac:dyDescent="0.2">
      <c r="A17" s="19" t="s">
        <v>10</v>
      </c>
      <c r="B17" s="19">
        <v>1214259819.1099999</v>
      </c>
      <c r="C17" s="17">
        <v>2682117357.0300002</v>
      </c>
      <c r="D17" s="17">
        <v>3556334257.46</v>
      </c>
      <c r="F17" s="33"/>
      <c r="G17" s="35"/>
      <c r="H17" s="37"/>
    </row>
    <row r="18" spans="1:8" x14ac:dyDescent="0.2">
      <c r="A18" s="18" t="s">
        <v>11</v>
      </c>
      <c r="B18" s="18">
        <v>2160714541.6100001</v>
      </c>
      <c r="C18" s="17">
        <v>2939503804.8299999</v>
      </c>
      <c r="D18" s="17">
        <v>3050813890.98</v>
      </c>
      <c r="F18" s="33"/>
      <c r="G18" s="35"/>
      <c r="H18" s="37"/>
    </row>
    <row r="19" spans="1:8" x14ac:dyDescent="0.2">
      <c r="A19" s="19" t="s">
        <v>12</v>
      </c>
      <c r="B19" s="19">
        <v>5143906664.7600002</v>
      </c>
      <c r="C19" s="17">
        <v>3128771894.27</v>
      </c>
      <c r="D19" s="17">
        <v>3406056659.5900002</v>
      </c>
      <c r="F19" s="38"/>
      <c r="G19" s="36"/>
      <c r="H19" s="37"/>
    </row>
    <row r="20" spans="1:8" x14ac:dyDescent="0.2">
      <c r="A20" s="19" t="s">
        <v>13</v>
      </c>
      <c r="B20" s="26">
        <v>2565230193.98</v>
      </c>
      <c r="C20" s="25">
        <v>2916955310.4699998</v>
      </c>
      <c r="D20" s="25">
        <v>3397440821.7399998</v>
      </c>
      <c r="G20" s="22"/>
    </row>
    <row r="21" spans="1:8" x14ac:dyDescent="0.2">
      <c r="A21" s="18" t="s">
        <v>140</v>
      </c>
      <c r="B21" s="27">
        <v>2704825491.1599998</v>
      </c>
      <c r="C21" s="25">
        <v>3245914090.1500001</v>
      </c>
      <c r="D21" s="25">
        <v>3786775505.9499998</v>
      </c>
    </row>
    <row r="22" spans="1:8" ht="13.5" thickBot="1" x14ac:dyDescent="0.25">
      <c r="A22" s="23"/>
      <c r="B22" s="23">
        <f>SUM(B10:B21)</f>
        <v>21329757588.670002</v>
      </c>
      <c r="C22" s="23">
        <f>SUM(C10:C21)</f>
        <v>33507926335.100002</v>
      </c>
      <c r="D22" s="23">
        <f>SUM(D10:D21)</f>
        <v>38827010570.099991</v>
      </c>
      <c r="E22" s="23"/>
    </row>
    <row r="23" spans="1:8" ht="13.5" thickTop="1" x14ac:dyDescent="0.2">
      <c r="A23" s="17"/>
      <c r="B23" s="17"/>
    </row>
    <row r="24" spans="1:8" x14ac:dyDescent="0.2">
      <c r="A24" s="17"/>
      <c r="B24" s="17"/>
    </row>
    <row r="25" spans="1:8" x14ac:dyDescent="0.2">
      <c r="A25" s="17"/>
      <c r="B25" s="17"/>
    </row>
    <row r="26" spans="1:8" ht="13.5" thickBot="1" x14ac:dyDescent="0.25">
      <c r="A26" s="17"/>
      <c r="B26" s="17"/>
    </row>
    <row r="27" spans="1:8" ht="13.5" thickBot="1" x14ac:dyDescent="0.25">
      <c r="A27" s="145" t="s">
        <v>150</v>
      </c>
      <c r="B27" s="146"/>
      <c r="C27" s="147"/>
      <c r="D27"/>
      <c r="E27"/>
      <c r="F27"/>
    </row>
    <row r="28" spans="1:8" x14ac:dyDescent="0.2">
      <c r="A28" s="29"/>
      <c r="B28" s="29" t="s">
        <v>134</v>
      </c>
      <c r="C28" s="29" t="s">
        <v>135</v>
      </c>
      <c r="D28"/>
      <c r="E28"/>
      <c r="F28"/>
    </row>
    <row r="29" spans="1:8" x14ac:dyDescent="0.2">
      <c r="A29" s="19" t="s">
        <v>144</v>
      </c>
      <c r="B29" s="17">
        <v>154067409.43000001</v>
      </c>
      <c r="C29" s="17">
        <v>155265303.63999999</v>
      </c>
      <c r="D29" s="40">
        <f>+(C29/B29)-1</f>
        <v>7.7751304732895932E-3</v>
      </c>
      <c r="E29" s="39">
        <f>+C29-B29</f>
        <v>1197894.2099999785</v>
      </c>
      <c r="F29" s="15"/>
      <c r="G29" s="15"/>
      <c r="H29" s="15"/>
    </row>
    <row r="30" spans="1:8" x14ac:dyDescent="0.2">
      <c r="A30" s="19" t="s">
        <v>145</v>
      </c>
      <c r="B30" s="17">
        <v>1564498313.1199999</v>
      </c>
      <c r="C30" s="17">
        <v>1643120185.5999999</v>
      </c>
      <c r="D30" s="40">
        <f>+(C30/B30)-1</f>
        <v>5.0253727869612241E-2</v>
      </c>
      <c r="E30" s="39">
        <f>+C30-B30</f>
        <v>78621872.480000019</v>
      </c>
      <c r="F30" s="39">
        <v>37638635.350000001</v>
      </c>
      <c r="G30" s="32">
        <f>+E30-F30</f>
        <v>40983237.130000018</v>
      </c>
      <c r="H30" s="30">
        <f>+C30-F30</f>
        <v>1605481550.25</v>
      </c>
    </row>
    <row r="31" spans="1:8" x14ac:dyDescent="0.2">
      <c r="A31" s="19" t="s">
        <v>146</v>
      </c>
      <c r="B31" s="17">
        <v>1688089907.9200001</v>
      </c>
      <c r="C31" s="17">
        <v>1721614725.8499999</v>
      </c>
      <c r="D31" s="40">
        <f>+(C31/B31)-1</f>
        <v>1.9859616346683762E-2</v>
      </c>
      <c r="E31" s="39">
        <f>+C31-B31</f>
        <v>33524817.929999828</v>
      </c>
      <c r="F31" s="39"/>
      <c r="G31" s="15"/>
      <c r="H31" s="31">
        <f>+(H30/B30)-1</f>
        <v>2.6195769459328666E-2</v>
      </c>
    </row>
    <row r="32" spans="1:8" ht="13.5" thickBot="1" x14ac:dyDescent="0.25">
      <c r="A32" s="24" t="s">
        <v>147</v>
      </c>
      <c r="B32" s="23">
        <f>SUM(B29:B31)</f>
        <v>3406655630.4700003</v>
      </c>
      <c r="C32" s="23">
        <f>SUM(C29:C31)</f>
        <v>3520000215.0899997</v>
      </c>
      <c r="D32" s="20"/>
      <c r="E32" s="20"/>
      <c r="F32" s="39"/>
      <c r="G32" s="20"/>
      <c r="H32" s="20"/>
    </row>
    <row r="33" spans="1:2" ht="13.5" thickTop="1" x14ac:dyDescent="0.2">
      <c r="A33" s="17"/>
      <c r="B33" s="17"/>
    </row>
    <row r="34" spans="1:2" x14ac:dyDescent="0.2">
      <c r="A34" s="17"/>
      <c r="B34" s="17"/>
    </row>
    <row r="35" spans="1:2" x14ac:dyDescent="0.2">
      <c r="A35" s="17"/>
      <c r="B35" s="17"/>
    </row>
    <row r="36" spans="1:2" x14ac:dyDescent="0.2">
      <c r="A36" s="17"/>
      <c r="B36" s="17"/>
    </row>
    <row r="37" spans="1:2" x14ac:dyDescent="0.2">
      <c r="A37" s="17"/>
      <c r="B37" s="17"/>
    </row>
    <row r="38" spans="1:2" x14ac:dyDescent="0.2">
      <c r="A38" s="17"/>
      <c r="B38" s="17"/>
    </row>
    <row r="39" spans="1:2" x14ac:dyDescent="0.2">
      <c r="A39" s="17"/>
      <c r="B39" s="17"/>
    </row>
    <row r="40" spans="1:2" x14ac:dyDescent="0.2">
      <c r="A40" s="17"/>
      <c r="B40" s="17"/>
    </row>
    <row r="41" spans="1:2" x14ac:dyDescent="0.2">
      <c r="A41" s="17"/>
      <c r="B41" s="17"/>
    </row>
    <row r="42" spans="1:2" x14ac:dyDescent="0.2">
      <c r="A42" s="17"/>
      <c r="B42" s="17"/>
    </row>
    <row r="43" spans="1:2" x14ac:dyDescent="0.2">
      <c r="A43" s="17"/>
      <c r="B43" s="17"/>
    </row>
    <row r="44" spans="1:2" x14ac:dyDescent="0.2">
      <c r="A44" s="17"/>
      <c r="B44" s="17"/>
    </row>
    <row r="45" spans="1:2" x14ac:dyDescent="0.2">
      <c r="A45" s="17"/>
      <c r="B45" s="17"/>
    </row>
    <row r="46" spans="1:2" x14ac:dyDescent="0.2">
      <c r="A46" s="17"/>
      <c r="B46" s="17"/>
    </row>
    <row r="47" spans="1:2" x14ac:dyDescent="0.2">
      <c r="A47" s="17"/>
      <c r="B47" s="17"/>
    </row>
    <row r="48" spans="1:2" x14ac:dyDescent="0.2">
      <c r="A48" s="17"/>
      <c r="B48" s="17"/>
    </row>
    <row r="49" spans="1:2" x14ac:dyDescent="0.2">
      <c r="A49" s="17"/>
      <c r="B49" s="17"/>
    </row>
    <row r="50" spans="1:2" x14ac:dyDescent="0.2">
      <c r="A50" s="17"/>
      <c r="B50" s="17"/>
    </row>
    <row r="51" spans="1:2" x14ac:dyDescent="0.2">
      <c r="A51" s="17"/>
      <c r="B51" s="17"/>
    </row>
    <row r="52" spans="1:2" x14ac:dyDescent="0.2">
      <c r="A52" s="17"/>
      <c r="B52" s="17"/>
    </row>
    <row r="53" spans="1:2" x14ac:dyDescent="0.2">
      <c r="A53" s="17"/>
      <c r="B53" s="17"/>
    </row>
    <row r="54" spans="1:2" x14ac:dyDescent="0.2">
      <c r="A54" s="17"/>
      <c r="B54" s="17"/>
    </row>
    <row r="55" spans="1:2" x14ac:dyDescent="0.2">
      <c r="A55" s="17"/>
      <c r="B55" s="17"/>
    </row>
    <row r="56" spans="1:2" x14ac:dyDescent="0.2">
      <c r="A56" s="17"/>
      <c r="B56" s="17"/>
    </row>
    <row r="57" spans="1:2" x14ac:dyDescent="0.2">
      <c r="A57" s="17"/>
      <c r="B57" s="17"/>
    </row>
    <row r="58" spans="1:2" x14ac:dyDescent="0.2">
      <c r="A58" s="17"/>
      <c r="B58" s="17"/>
    </row>
    <row r="59" spans="1:2" x14ac:dyDescent="0.2">
      <c r="A59" s="17"/>
      <c r="B59" s="17"/>
    </row>
    <row r="60" spans="1:2" x14ac:dyDescent="0.2">
      <c r="A60" s="17"/>
      <c r="B60" s="17"/>
    </row>
    <row r="61" spans="1:2" x14ac:dyDescent="0.2">
      <c r="A61" s="17"/>
      <c r="B61" s="17"/>
    </row>
    <row r="62" spans="1:2" x14ac:dyDescent="0.2">
      <c r="A62" s="17"/>
      <c r="B62" s="17"/>
    </row>
    <row r="63" spans="1:2" x14ac:dyDescent="0.2">
      <c r="A63" s="17"/>
      <c r="B63" s="17"/>
    </row>
    <row r="64" spans="1:2" x14ac:dyDescent="0.2">
      <c r="A64" s="17"/>
      <c r="B64" s="17"/>
    </row>
    <row r="65" spans="1:2" x14ac:dyDescent="0.2">
      <c r="A65" s="17"/>
      <c r="B65" s="17"/>
    </row>
    <row r="66" spans="1:2" x14ac:dyDescent="0.2">
      <c r="A66" s="17"/>
      <c r="B66" s="17"/>
    </row>
    <row r="67" spans="1:2" x14ac:dyDescent="0.2">
      <c r="A67" s="17"/>
      <c r="B67" s="17"/>
    </row>
    <row r="68" spans="1:2" x14ac:dyDescent="0.2">
      <c r="A68" s="17"/>
      <c r="B68" s="17"/>
    </row>
    <row r="69" spans="1:2" x14ac:dyDescent="0.2">
      <c r="A69" s="17"/>
      <c r="B69" s="17"/>
    </row>
    <row r="70" spans="1:2" x14ac:dyDescent="0.2">
      <c r="A70" s="17"/>
      <c r="B70" s="17"/>
    </row>
    <row r="71" spans="1:2" x14ac:dyDescent="0.2">
      <c r="A71" s="17"/>
      <c r="B71" s="17"/>
    </row>
    <row r="72" spans="1:2" x14ac:dyDescent="0.2">
      <c r="A72" s="17"/>
      <c r="B72" s="17"/>
    </row>
    <row r="73" spans="1:2" x14ac:dyDescent="0.2">
      <c r="A73" s="17"/>
      <c r="B73" s="17"/>
    </row>
    <row r="74" spans="1:2" x14ac:dyDescent="0.2">
      <c r="A74" s="17"/>
      <c r="B74" s="17"/>
    </row>
    <row r="75" spans="1:2" x14ac:dyDescent="0.2">
      <c r="A75" s="17"/>
      <c r="B75" s="17"/>
    </row>
    <row r="76" spans="1:2" x14ac:dyDescent="0.2">
      <c r="A76" s="17"/>
      <c r="B76" s="17"/>
    </row>
    <row r="77" spans="1:2" x14ac:dyDescent="0.2">
      <c r="A77" s="17"/>
      <c r="B77" s="17"/>
    </row>
    <row r="78" spans="1:2" x14ac:dyDescent="0.2">
      <c r="A78" s="17"/>
      <c r="B78" s="17"/>
    </row>
    <row r="79" spans="1:2" x14ac:dyDescent="0.2">
      <c r="A79" s="17"/>
      <c r="B79" s="17"/>
    </row>
    <row r="80" spans="1:2" x14ac:dyDescent="0.2">
      <c r="A80" s="17"/>
      <c r="B80" s="17"/>
    </row>
    <row r="81" spans="1:2" x14ac:dyDescent="0.2">
      <c r="A81" s="17"/>
      <c r="B81" s="17"/>
    </row>
    <row r="82" spans="1:2" x14ac:dyDescent="0.2">
      <c r="A82" s="17"/>
      <c r="B82" s="17"/>
    </row>
    <row r="83" spans="1:2" x14ac:dyDescent="0.2">
      <c r="A83" s="17"/>
      <c r="B83" s="17"/>
    </row>
    <row r="84" spans="1:2" x14ac:dyDescent="0.2">
      <c r="A84" s="17"/>
      <c r="B84" s="17"/>
    </row>
    <row r="85" spans="1:2" x14ac:dyDescent="0.2">
      <c r="A85" s="17"/>
      <c r="B85" s="17"/>
    </row>
    <row r="86" spans="1:2" x14ac:dyDescent="0.2">
      <c r="A86" s="17"/>
      <c r="B86" s="17"/>
    </row>
    <row r="87" spans="1:2" x14ac:dyDescent="0.2">
      <c r="A87" s="17"/>
      <c r="B87" s="17"/>
    </row>
    <row r="88" spans="1:2" x14ac:dyDescent="0.2">
      <c r="A88" s="17"/>
      <c r="B88" s="17"/>
    </row>
    <row r="89" spans="1:2" x14ac:dyDescent="0.2">
      <c r="A89" s="17"/>
      <c r="B89" s="17"/>
    </row>
    <row r="90" spans="1:2" x14ac:dyDescent="0.2">
      <c r="A90" s="17"/>
      <c r="B90" s="17"/>
    </row>
    <row r="91" spans="1:2" x14ac:dyDescent="0.2">
      <c r="A91" s="17"/>
      <c r="B91" s="17"/>
    </row>
    <row r="92" spans="1:2" x14ac:dyDescent="0.2">
      <c r="A92" s="17"/>
      <c r="B92" s="17"/>
    </row>
    <row r="93" spans="1:2" x14ac:dyDescent="0.2">
      <c r="A93" s="17"/>
      <c r="B93" s="17"/>
    </row>
    <row r="94" spans="1:2" x14ac:dyDescent="0.2">
      <c r="A94" s="17"/>
      <c r="B94" s="17"/>
    </row>
    <row r="95" spans="1:2" x14ac:dyDescent="0.2">
      <c r="A95" s="17"/>
      <c r="B95" s="17"/>
    </row>
    <row r="96" spans="1:2" x14ac:dyDescent="0.2">
      <c r="A96" s="17"/>
      <c r="B96" s="17"/>
    </row>
    <row r="97" spans="1:2" x14ac:dyDescent="0.2">
      <c r="A97" s="17"/>
      <c r="B97" s="17"/>
    </row>
    <row r="98" spans="1:2" x14ac:dyDescent="0.2">
      <c r="A98" s="17"/>
      <c r="B98" s="17"/>
    </row>
    <row r="99" spans="1:2" x14ac:dyDescent="0.2">
      <c r="A99" s="17"/>
      <c r="B99" s="17"/>
    </row>
    <row r="100" spans="1:2" x14ac:dyDescent="0.2">
      <c r="A100" s="17"/>
      <c r="B100" s="17"/>
    </row>
    <row r="101" spans="1:2" x14ac:dyDescent="0.2">
      <c r="A101" s="17"/>
      <c r="B101" s="17"/>
    </row>
    <row r="102" spans="1:2" x14ac:dyDescent="0.2">
      <c r="A102" s="17"/>
      <c r="B102" s="17"/>
    </row>
    <row r="103" spans="1:2" x14ac:dyDescent="0.2">
      <c r="A103" s="17"/>
      <c r="B103" s="17"/>
    </row>
    <row r="104" spans="1:2" x14ac:dyDescent="0.2">
      <c r="A104" s="17"/>
      <c r="B104" s="17"/>
    </row>
    <row r="105" spans="1:2" x14ac:dyDescent="0.2">
      <c r="A105" s="17"/>
      <c r="B105" s="17"/>
    </row>
    <row r="106" spans="1:2" x14ac:dyDescent="0.2">
      <c r="A106" s="17"/>
      <c r="B106" s="17"/>
    </row>
    <row r="107" spans="1:2" x14ac:dyDescent="0.2">
      <c r="A107" s="17"/>
      <c r="B107" s="17"/>
    </row>
    <row r="108" spans="1:2" x14ac:dyDescent="0.2">
      <c r="A108" s="17"/>
      <c r="B108" s="17"/>
    </row>
    <row r="109" spans="1:2" x14ac:dyDescent="0.2">
      <c r="A109" s="17"/>
      <c r="B109" s="17"/>
    </row>
    <row r="110" spans="1:2" x14ac:dyDescent="0.2">
      <c r="A110" s="17"/>
      <c r="B110" s="17"/>
    </row>
    <row r="111" spans="1:2" x14ac:dyDescent="0.2">
      <c r="A111" s="17"/>
      <c r="B111" s="17"/>
    </row>
    <row r="112" spans="1:2" x14ac:dyDescent="0.2">
      <c r="A112" s="17"/>
      <c r="B112" s="17"/>
    </row>
    <row r="113" spans="1:2" x14ac:dyDescent="0.2">
      <c r="A113" s="17"/>
      <c r="B113" s="17"/>
    </row>
    <row r="114" spans="1:2" x14ac:dyDescent="0.2">
      <c r="A114" s="17"/>
      <c r="B114" s="17"/>
    </row>
    <row r="115" spans="1:2" x14ac:dyDescent="0.2">
      <c r="A115" s="17"/>
      <c r="B115" s="17"/>
    </row>
    <row r="116" spans="1:2" x14ac:dyDescent="0.2">
      <c r="A116" s="17"/>
      <c r="B116" s="17"/>
    </row>
    <row r="117" spans="1:2" x14ac:dyDescent="0.2">
      <c r="A117" s="17"/>
      <c r="B117" s="17"/>
    </row>
    <row r="118" spans="1:2" x14ac:dyDescent="0.2">
      <c r="A118" s="17"/>
      <c r="B118" s="17"/>
    </row>
    <row r="119" spans="1:2" x14ac:dyDescent="0.2">
      <c r="A119" s="17"/>
      <c r="B119" s="17"/>
    </row>
    <row r="120" spans="1:2" x14ac:dyDescent="0.2">
      <c r="A120" s="17"/>
      <c r="B120" s="17"/>
    </row>
    <row r="121" spans="1:2" x14ac:dyDescent="0.2">
      <c r="A121" s="17"/>
      <c r="B121" s="17"/>
    </row>
    <row r="122" spans="1:2" x14ac:dyDescent="0.2">
      <c r="A122" s="17"/>
      <c r="B122" s="17"/>
    </row>
    <row r="123" spans="1:2" x14ac:dyDescent="0.2">
      <c r="A123" s="17"/>
      <c r="B123" s="17"/>
    </row>
    <row r="124" spans="1:2" x14ac:dyDescent="0.2">
      <c r="A124" s="17"/>
      <c r="B124" s="17"/>
    </row>
    <row r="125" spans="1:2" x14ac:dyDescent="0.2">
      <c r="A125" s="17"/>
      <c r="B125" s="17"/>
    </row>
    <row r="126" spans="1:2" x14ac:dyDescent="0.2">
      <c r="A126" s="17"/>
      <c r="B126" s="17"/>
    </row>
    <row r="127" spans="1:2" x14ac:dyDescent="0.2">
      <c r="A127" s="17"/>
      <c r="B127" s="17"/>
    </row>
    <row r="128" spans="1:2" x14ac:dyDescent="0.2">
      <c r="A128" s="17"/>
      <c r="B128" s="17"/>
    </row>
    <row r="129" spans="1:2" x14ac:dyDescent="0.2">
      <c r="A129" s="17"/>
      <c r="B129" s="17"/>
    </row>
    <row r="130" spans="1:2" x14ac:dyDescent="0.2">
      <c r="A130" s="17"/>
      <c r="B130" s="17"/>
    </row>
    <row r="131" spans="1:2" x14ac:dyDescent="0.2">
      <c r="A131" s="17"/>
      <c r="B131" s="17"/>
    </row>
    <row r="132" spans="1:2" x14ac:dyDescent="0.2">
      <c r="A132" s="17"/>
      <c r="B132" s="17"/>
    </row>
    <row r="133" spans="1:2" x14ac:dyDescent="0.2">
      <c r="A133" s="17"/>
      <c r="B133" s="17"/>
    </row>
    <row r="134" spans="1:2" x14ac:dyDescent="0.2">
      <c r="A134" s="17"/>
      <c r="B134" s="17"/>
    </row>
    <row r="135" spans="1:2" x14ac:dyDescent="0.2">
      <c r="A135" s="17"/>
      <c r="B135" s="17"/>
    </row>
    <row r="136" spans="1:2" x14ac:dyDescent="0.2">
      <c r="A136" s="17"/>
      <c r="B136" s="17"/>
    </row>
    <row r="137" spans="1:2" x14ac:dyDescent="0.2">
      <c r="A137" s="17"/>
      <c r="B137" s="17"/>
    </row>
    <row r="138" spans="1:2" x14ac:dyDescent="0.2">
      <c r="A138" s="17"/>
      <c r="B138" s="17"/>
    </row>
    <row r="139" spans="1:2" x14ac:dyDescent="0.2">
      <c r="A139" s="17"/>
      <c r="B139" s="17"/>
    </row>
    <row r="140" spans="1:2" x14ac:dyDescent="0.2">
      <c r="A140" s="17"/>
      <c r="B140" s="17"/>
    </row>
    <row r="141" spans="1:2" x14ac:dyDescent="0.2">
      <c r="A141" s="17"/>
      <c r="B141" s="17"/>
    </row>
    <row r="142" spans="1:2" x14ac:dyDescent="0.2">
      <c r="A142" s="17"/>
      <c r="B142" s="17"/>
    </row>
    <row r="143" spans="1:2" x14ac:dyDescent="0.2">
      <c r="A143" s="17"/>
      <c r="B143" s="17"/>
    </row>
    <row r="144" spans="1:2" x14ac:dyDescent="0.2">
      <c r="A144" s="17"/>
      <c r="B144" s="17"/>
    </row>
    <row r="145" spans="1:2" x14ac:dyDescent="0.2">
      <c r="A145" s="17"/>
      <c r="B145" s="17"/>
    </row>
    <row r="146" spans="1:2" x14ac:dyDescent="0.2">
      <c r="A146" s="17"/>
      <c r="B146" s="17"/>
    </row>
    <row r="147" spans="1:2" x14ac:dyDescent="0.2">
      <c r="A147" s="17"/>
      <c r="B147" s="17"/>
    </row>
    <row r="148" spans="1:2" x14ac:dyDescent="0.2">
      <c r="A148" s="17"/>
      <c r="B148" s="17"/>
    </row>
    <row r="149" spans="1:2" x14ac:dyDescent="0.2">
      <c r="A149" s="17"/>
      <c r="B149" s="17"/>
    </row>
    <row r="150" spans="1:2" x14ac:dyDescent="0.2">
      <c r="A150" s="17"/>
      <c r="B150" s="17"/>
    </row>
    <row r="151" spans="1:2" x14ac:dyDescent="0.2">
      <c r="A151" s="17"/>
      <c r="B151" s="17"/>
    </row>
    <row r="152" spans="1:2" x14ac:dyDescent="0.2">
      <c r="A152" s="17"/>
      <c r="B152" s="17"/>
    </row>
    <row r="153" spans="1:2" x14ac:dyDescent="0.2">
      <c r="A153" s="17"/>
      <c r="B153" s="17"/>
    </row>
    <row r="154" spans="1:2" x14ac:dyDescent="0.2">
      <c r="A154" s="17"/>
      <c r="B154" s="17"/>
    </row>
    <row r="155" spans="1:2" x14ac:dyDescent="0.2">
      <c r="A155" s="17"/>
      <c r="B155" s="17"/>
    </row>
    <row r="156" spans="1:2" x14ac:dyDescent="0.2">
      <c r="A156" s="17"/>
      <c r="B156" s="17"/>
    </row>
    <row r="157" spans="1:2" x14ac:dyDescent="0.2">
      <c r="A157" s="17"/>
      <c r="B157" s="17"/>
    </row>
    <row r="158" spans="1:2" x14ac:dyDescent="0.2">
      <c r="A158" s="17"/>
      <c r="B158" s="17"/>
    </row>
    <row r="159" spans="1:2" x14ac:dyDescent="0.2">
      <c r="A159" s="17"/>
      <c r="B159" s="17"/>
    </row>
    <row r="160" spans="1:2" x14ac:dyDescent="0.2">
      <c r="A160" s="17"/>
      <c r="B160" s="17"/>
    </row>
    <row r="161" spans="1:2" x14ac:dyDescent="0.2">
      <c r="A161" s="17"/>
      <c r="B161" s="17"/>
    </row>
    <row r="162" spans="1:2" x14ac:dyDescent="0.2">
      <c r="A162" s="17"/>
      <c r="B162" s="17"/>
    </row>
    <row r="163" spans="1:2" x14ac:dyDescent="0.2">
      <c r="A163" s="17"/>
      <c r="B163" s="17"/>
    </row>
    <row r="164" spans="1:2" x14ac:dyDescent="0.2">
      <c r="A164" s="17"/>
      <c r="B164" s="17"/>
    </row>
    <row r="165" spans="1:2" x14ac:dyDescent="0.2">
      <c r="A165" s="17"/>
      <c r="B165" s="17"/>
    </row>
    <row r="166" spans="1:2" x14ac:dyDescent="0.2">
      <c r="A166" s="17"/>
      <c r="B166" s="17"/>
    </row>
    <row r="167" spans="1:2" x14ac:dyDescent="0.2">
      <c r="A167" s="17"/>
      <c r="B167" s="17"/>
    </row>
    <row r="168" spans="1:2" x14ac:dyDescent="0.2">
      <c r="A168" s="17"/>
      <c r="B168" s="17"/>
    </row>
    <row r="169" spans="1:2" x14ac:dyDescent="0.2">
      <c r="A169" s="17"/>
      <c r="B169" s="17"/>
    </row>
    <row r="170" spans="1:2" x14ac:dyDescent="0.2">
      <c r="A170" s="17"/>
      <c r="B170" s="17"/>
    </row>
    <row r="171" spans="1:2" x14ac:dyDescent="0.2">
      <c r="A171" s="17"/>
      <c r="B171" s="17"/>
    </row>
    <row r="172" spans="1:2" x14ac:dyDescent="0.2">
      <c r="A172" s="17"/>
      <c r="B172" s="17"/>
    </row>
    <row r="173" spans="1:2" x14ac:dyDescent="0.2">
      <c r="A173" s="17"/>
      <c r="B173" s="17"/>
    </row>
    <row r="174" spans="1:2" x14ac:dyDescent="0.2">
      <c r="A174" s="17"/>
      <c r="B174" s="17"/>
    </row>
    <row r="175" spans="1:2" x14ac:dyDescent="0.2">
      <c r="A175" s="17"/>
      <c r="B175" s="17"/>
    </row>
    <row r="176" spans="1:2" x14ac:dyDescent="0.2">
      <c r="A176" s="17"/>
      <c r="B176" s="17"/>
    </row>
    <row r="177" spans="1:2" x14ac:dyDescent="0.2">
      <c r="A177" s="17"/>
      <c r="B177" s="17"/>
    </row>
    <row r="178" spans="1:2" x14ac:dyDescent="0.2">
      <c r="A178" s="17"/>
      <c r="B178" s="17"/>
    </row>
    <row r="179" spans="1:2" x14ac:dyDescent="0.2">
      <c r="A179" s="17"/>
      <c r="B179" s="17"/>
    </row>
    <row r="180" spans="1:2" x14ac:dyDescent="0.2">
      <c r="A180" s="17"/>
      <c r="B180" s="17"/>
    </row>
    <row r="181" spans="1:2" x14ac:dyDescent="0.2">
      <c r="A181" s="17"/>
      <c r="B181" s="17"/>
    </row>
    <row r="182" spans="1:2" x14ac:dyDescent="0.2">
      <c r="A182" s="17"/>
      <c r="B182" s="17"/>
    </row>
    <row r="183" spans="1:2" x14ac:dyDescent="0.2">
      <c r="A183" s="17"/>
      <c r="B183" s="17"/>
    </row>
    <row r="184" spans="1:2" x14ac:dyDescent="0.2">
      <c r="A184" s="17"/>
      <c r="B184" s="17"/>
    </row>
    <row r="185" spans="1:2" x14ac:dyDescent="0.2">
      <c r="A185" s="17"/>
      <c r="B185" s="17"/>
    </row>
    <row r="186" spans="1:2" x14ac:dyDescent="0.2">
      <c r="A186" s="17"/>
      <c r="B186" s="17"/>
    </row>
    <row r="187" spans="1:2" x14ac:dyDescent="0.2">
      <c r="A187" s="17"/>
      <c r="B187" s="17"/>
    </row>
    <row r="188" spans="1:2" x14ac:dyDescent="0.2">
      <c r="A188" s="17"/>
      <c r="B188" s="17"/>
    </row>
    <row r="189" spans="1:2" x14ac:dyDescent="0.2">
      <c r="A189" s="17"/>
      <c r="B189" s="17"/>
    </row>
    <row r="190" spans="1:2" x14ac:dyDescent="0.2">
      <c r="A190" s="17"/>
      <c r="B190" s="17"/>
    </row>
    <row r="191" spans="1:2" x14ac:dyDescent="0.2">
      <c r="A191" s="17"/>
      <c r="B191" s="17"/>
    </row>
    <row r="192" spans="1:2" x14ac:dyDescent="0.2">
      <c r="A192" s="17"/>
      <c r="B192" s="17"/>
    </row>
    <row r="193" spans="1:2" x14ac:dyDescent="0.2">
      <c r="A193" s="17"/>
      <c r="B193" s="17"/>
    </row>
    <row r="194" spans="1:2" x14ac:dyDescent="0.2">
      <c r="A194" s="17"/>
      <c r="B194" s="17"/>
    </row>
    <row r="195" spans="1:2" x14ac:dyDescent="0.2">
      <c r="A195" s="17"/>
      <c r="B195" s="17"/>
    </row>
    <row r="196" spans="1:2" x14ac:dyDescent="0.2">
      <c r="A196" s="17"/>
      <c r="B196" s="17"/>
    </row>
    <row r="197" spans="1:2" x14ac:dyDescent="0.2">
      <c r="A197" s="17"/>
      <c r="B197" s="17"/>
    </row>
    <row r="198" spans="1:2" x14ac:dyDescent="0.2">
      <c r="A198" s="17"/>
      <c r="B198" s="17"/>
    </row>
    <row r="199" spans="1:2" x14ac:dyDescent="0.2">
      <c r="A199" s="17"/>
      <c r="B199" s="17"/>
    </row>
    <row r="200" spans="1:2" x14ac:dyDescent="0.2">
      <c r="A200" s="17"/>
      <c r="B200" s="17"/>
    </row>
    <row r="201" spans="1:2" x14ac:dyDescent="0.2">
      <c r="A201" s="17"/>
      <c r="B201" s="17"/>
    </row>
    <row r="202" spans="1:2" x14ac:dyDescent="0.2">
      <c r="A202" s="17"/>
      <c r="B202" s="17"/>
    </row>
    <row r="203" spans="1:2" x14ac:dyDescent="0.2">
      <c r="A203" s="17"/>
      <c r="B203" s="17"/>
    </row>
    <row r="204" spans="1:2" x14ac:dyDescent="0.2">
      <c r="A204" s="17"/>
      <c r="B204" s="17"/>
    </row>
    <row r="205" spans="1:2" x14ac:dyDescent="0.2">
      <c r="A205" s="17"/>
      <c r="B205" s="17"/>
    </row>
    <row r="206" spans="1:2" x14ac:dyDescent="0.2">
      <c r="A206" s="17"/>
      <c r="B206" s="17"/>
    </row>
    <row r="207" spans="1:2" x14ac:dyDescent="0.2">
      <c r="A207" s="17"/>
      <c r="B207" s="17"/>
    </row>
    <row r="208" spans="1:2" x14ac:dyDescent="0.2">
      <c r="A208" s="17"/>
      <c r="B208" s="17"/>
    </row>
    <row r="209" spans="1:2" x14ac:dyDescent="0.2">
      <c r="A209" s="17"/>
      <c r="B209" s="17"/>
    </row>
    <row r="210" spans="1:2" x14ac:dyDescent="0.2">
      <c r="A210" s="17"/>
      <c r="B210" s="17"/>
    </row>
    <row r="211" spans="1:2" x14ac:dyDescent="0.2">
      <c r="A211" s="17"/>
      <c r="B211" s="17"/>
    </row>
    <row r="212" spans="1:2" x14ac:dyDescent="0.2">
      <c r="A212" s="17"/>
      <c r="B212" s="17"/>
    </row>
    <row r="213" spans="1:2" x14ac:dyDescent="0.2">
      <c r="A213" s="17"/>
      <c r="B213" s="17"/>
    </row>
    <row r="214" spans="1:2" x14ac:dyDescent="0.2">
      <c r="A214" s="17"/>
      <c r="B214" s="17"/>
    </row>
    <row r="215" spans="1:2" x14ac:dyDescent="0.2">
      <c r="A215" s="17"/>
      <c r="B215" s="17"/>
    </row>
    <row r="216" spans="1:2" x14ac:dyDescent="0.2">
      <c r="A216" s="17"/>
      <c r="B216" s="17"/>
    </row>
    <row r="217" spans="1:2" x14ac:dyDescent="0.2">
      <c r="A217" s="17"/>
      <c r="B217" s="17"/>
    </row>
    <row r="218" spans="1:2" x14ac:dyDescent="0.2">
      <c r="A218" s="17"/>
      <c r="B218" s="17"/>
    </row>
    <row r="219" spans="1:2" x14ac:dyDescent="0.2">
      <c r="A219" s="17"/>
      <c r="B219" s="17"/>
    </row>
    <row r="220" spans="1:2" x14ac:dyDescent="0.2">
      <c r="A220" s="17"/>
      <c r="B220" s="17"/>
    </row>
    <row r="221" spans="1:2" x14ac:dyDescent="0.2">
      <c r="A221" s="17"/>
      <c r="B221" s="17"/>
    </row>
    <row r="222" spans="1:2" x14ac:dyDescent="0.2">
      <c r="A222" s="17"/>
      <c r="B222" s="17"/>
    </row>
    <row r="223" spans="1:2" x14ac:dyDescent="0.2">
      <c r="A223" s="17"/>
      <c r="B223" s="17"/>
    </row>
    <row r="224" spans="1:2" x14ac:dyDescent="0.2">
      <c r="A224" s="17"/>
      <c r="B224" s="17"/>
    </row>
    <row r="225" spans="1:2" x14ac:dyDescent="0.2">
      <c r="A225" s="17"/>
      <c r="B225" s="17"/>
    </row>
    <row r="226" spans="1:2" x14ac:dyDescent="0.2">
      <c r="A226" s="17"/>
      <c r="B226" s="17"/>
    </row>
    <row r="227" spans="1:2" x14ac:dyDescent="0.2">
      <c r="A227" s="17"/>
      <c r="B227" s="17"/>
    </row>
    <row r="228" spans="1:2" x14ac:dyDescent="0.2">
      <c r="A228" s="17"/>
      <c r="B228" s="17"/>
    </row>
    <row r="229" spans="1:2" x14ac:dyDescent="0.2">
      <c r="A229" s="17"/>
      <c r="B229" s="17"/>
    </row>
    <row r="230" spans="1:2" x14ac:dyDescent="0.2">
      <c r="A230" s="17"/>
      <c r="B230" s="17"/>
    </row>
    <row r="231" spans="1:2" x14ac:dyDescent="0.2">
      <c r="A231" s="17"/>
      <c r="B231" s="17"/>
    </row>
    <row r="232" spans="1:2" x14ac:dyDescent="0.2">
      <c r="A232" s="17"/>
      <c r="B232" s="17"/>
    </row>
    <row r="233" spans="1:2" x14ac:dyDescent="0.2">
      <c r="A233" s="17"/>
      <c r="B233" s="17"/>
    </row>
    <row r="234" spans="1:2" x14ac:dyDescent="0.2">
      <c r="A234" s="17"/>
      <c r="B234" s="17"/>
    </row>
    <row r="235" spans="1:2" x14ac:dyDescent="0.2">
      <c r="A235" s="17"/>
      <c r="B235" s="17"/>
    </row>
    <row r="236" spans="1:2" x14ac:dyDescent="0.2">
      <c r="A236" s="17"/>
      <c r="B236" s="17"/>
    </row>
    <row r="237" spans="1:2" x14ac:dyDescent="0.2">
      <c r="A237" s="17"/>
      <c r="B237" s="17"/>
    </row>
    <row r="238" spans="1:2" x14ac:dyDescent="0.2">
      <c r="A238" s="17"/>
      <c r="B238" s="17"/>
    </row>
    <row r="239" spans="1:2" x14ac:dyDescent="0.2">
      <c r="A239" s="17"/>
      <c r="B239" s="17"/>
    </row>
    <row r="240" spans="1:2" x14ac:dyDescent="0.2">
      <c r="A240" s="17"/>
      <c r="B240" s="17"/>
    </row>
    <row r="241" spans="1:2" x14ac:dyDescent="0.2">
      <c r="A241" s="17"/>
      <c r="B241" s="17"/>
    </row>
    <row r="242" spans="1:2" x14ac:dyDescent="0.2">
      <c r="A242" s="17"/>
      <c r="B242" s="17"/>
    </row>
    <row r="243" spans="1:2" x14ac:dyDescent="0.2">
      <c r="A243" s="17"/>
      <c r="B243" s="17"/>
    </row>
    <row r="244" spans="1:2" x14ac:dyDescent="0.2">
      <c r="A244" s="17"/>
      <c r="B244" s="17"/>
    </row>
    <row r="245" spans="1:2" x14ac:dyDescent="0.2">
      <c r="A245" s="17"/>
      <c r="B245" s="17"/>
    </row>
    <row r="246" spans="1:2" x14ac:dyDescent="0.2">
      <c r="A246" s="17"/>
      <c r="B246" s="17"/>
    </row>
    <row r="247" spans="1:2" x14ac:dyDescent="0.2">
      <c r="A247" s="17"/>
      <c r="B247" s="17"/>
    </row>
    <row r="248" spans="1:2" x14ac:dyDescent="0.2">
      <c r="A248" s="17"/>
      <c r="B248" s="17"/>
    </row>
    <row r="249" spans="1:2" x14ac:dyDescent="0.2">
      <c r="A249" s="17"/>
      <c r="B249" s="17"/>
    </row>
    <row r="250" spans="1:2" x14ac:dyDescent="0.2">
      <c r="A250" s="17"/>
      <c r="B250" s="17"/>
    </row>
    <row r="251" spans="1:2" x14ac:dyDescent="0.2">
      <c r="A251" s="17"/>
      <c r="B251" s="17"/>
    </row>
    <row r="252" spans="1:2" x14ac:dyDescent="0.2">
      <c r="A252" s="17"/>
      <c r="B252" s="17"/>
    </row>
    <row r="253" spans="1:2" x14ac:dyDescent="0.2">
      <c r="A253" s="17"/>
      <c r="B253" s="17"/>
    </row>
    <row r="254" spans="1:2" x14ac:dyDescent="0.2">
      <c r="A254" s="17"/>
      <c r="B254" s="17"/>
    </row>
    <row r="255" spans="1:2" x14ac:dyDescent="0.2">
      <c r="A255" s="17"/>
      <c r="B255" s="17"/>
    </row>
    <row r="256" spans="1:2" x14ac:dyDescent="0.2">
      <c r="A256" s="17"/>
      <c r="B256" s="17"/>
    </row>
    <row r="257" spans="1:2" x14ac:dyDescent="0.2">
      <c r="A257" s="17"/>
      <c r="B257" s="17"/>
    </row>
    <row r="258" spans="1:2" x14ac:dyDescent="0.2">
      <c r="A258" s="17"/>
      <c r="B258" s="17"/>
    </row>
    <row r="259" spans="1:2" x14ac:dyDescent="0.2">
      <c r="A259" s="17"/>
      <c r="B259" s="17"/>
    </row>
    <row r="260" spans="1:2" x14ac:dyDescent="0.2">
      <c r="A260" s="17"/>
      <c r="B260" s="17"/>
    </row>
    <row r="261" spans="1:2" x14ac:dyDescent="0.2">
      <c r="A261" s="17"/>
      <c r="B261" s="17"/>
    </row>
    <row r="262" spans="1:2" x14ac:dyDescent="0.2">
      <c r="A262" s="17"/>
      <c r="B262" s="17"/>
    </row>
    <row r="263" spans="1:2" x14ac:dyDescent="0.2">
      <c r="A263" s="17"/>
      <c r="B263" s="17"/>
    </row>
    <row r="264" spans="1:2" x14ac:dyDescent="0.2">
      <c r="A264" s="17"/>
      <c r="B264" s="17"/>
    </row>
    <row r="265" spans="1:2" x14ac:dyDescent="0.2">
      <c r="A265" s="17"/>
      <c r="B265" s="17"/>
    </row>
    <row r="266" spans="1:2" x14ac:dyDescent="0.2">
      <c r="A266" s="17"/>
      <c r="B266" s="17"/>
    </row>
    <row r="267" spans="1:2" x14ac:dyDescent="0.2">
      <c r="A267" s="17"/>
      <c r="B267" s="17"/>
    </row>
    <row r="268" spans="1:2" x14ac:dyDescent="0.2">
      <c r="A268" s="17"/>
      <c r="B268" s="17"/>
    </row>
    <row r="269" spans="1:2" x14ac:dyDescent="0.2">
      <c r="A269" s="17"/>
      <c r="B269" s="17"/>
    </row>
    <row r="270" spans="1:2" x14ac:dyDescent="0.2">
      <c r="A270" s="17"/>
      <c r="B270" s="17"/>
    </row>
    <row r="271" spans="1:2" x14ac:dyDescent="0.2">
      <c r="A271" s="17"/>
      <c r="B271" s="17"/>
    </row>
    <row r="272" spans="1:2" x14ac:dyDescent="0.2">
      <c r="A272" s="17"/>
      <c r="B272" s="17"/>
    </row>
    <row r="273" spans="1:2" x14ac:dyDescent="0.2">
      <c r="A273" s="17"/>
      <c r="B273" s="17"/>
    </row>
    <row r="274" spans="1:2" x14ac:dyDescent="0.2">
      <c r="A274" s="17"/>
      <c r="B274" s="17"/>
    </row>
    <row r="275" spans="1:2" x14ac:dyDescent="0.2">
      <c r="A275" s="17"/>
      <c r="B275" s="17"/>
    </row>
    <row r="276" spans="1:2" x14ac:dyDescent="0.2">
      <c r="A276" s="17"/>
      <c r="B276" s="17"/>
    </row>
    <row r="277" spans="1:2" x14ac:dyDescent="0.2">
      <c r="A277" s="17"/>
      <c r="B277" s="17"/>
    </row>
    <row r="278" spans="1:2" x14ac:dyDescent="0.2">
      <c r="A278" s="17"/>
      <c r="B278" s="17"/>
    </row>
    <row r="279" spans="1:2" x14ac:dyDescent="0.2">
      <c r="A279" s="17"/>
      <c r="B279" s="17"/>
    </row>
    <row r="280" spans="1:2" x14ac:dyDescent="0.2">
      <c r="A280" s="17"/>
      <c r="B280" s="17"/>
    </row>
    <row r="281" spans="1:2" x14ac:dyDescent="0.2">
      <c r="A281" s="17"/>
      <c r="B281" s="17"/>
    </row>
    <row r="282" spans="1:2" x14ac:dyDescent="0.2">
      <c r="A282" s="17"/>
      <c r="B282" s="17"/>
    </row>
    <row r="283" spans="1:2" x14ac:dyDescent="0.2">
      <c r="A283" s="17"/>
      <c r="B283" s="17"/>
    </row>
    <row r="284" spans="1:2" x14ac:dyDescent="0.2">
      <c r="A284" s="17"/>
      <c r="B284" s="17"/>
    </row>
    <row r="285" spans="1:2" x14ac:dyDescent="0.2">
      <c r="A285" s="17"/>
      <c r="B285" s="17"/>
    </row>
    <row r="286" spans="1:2" x14ac:dyDescent="0.2">
      <c r="A286" s="17"/>
      <c r="B286" s="17"/>
    </row>
    <row r="287" spans="1:2" x14ac:dyDescent="0.2">
      <c r="A287" s="17"/>
      <c r="B287" s="17"/>
    </row>
    <row r="288" spans="1:2" x14ac:dyDescent="0.2">
      <c r="A288" s="17"/>
      <c r="B288" s="17"/>
    </row>
    <row r="289" spans="1:2" x14ac:dyDescent="0.2">
      <c r="A289" s="17"/>
      <c r="B289" s="17"/>
    </row>
    <row r="290" spans="1:2" x14ac:dyDescent="0.2">
      <c r="A290" s="17"/>
      <c r="B290" s="17"/>
    </row>
    <row r="291" spans="1:2" x14ac:dyDescent="0.2">
      <c r="A291" s="17"/>
      <c r="B291" s="17"/>
    </row>
    <row r="292" spans="1:2" x14ac:dyDescent="0.2">
      <c r="A292" s="17"/>
      <c r="B292" s="17"/>
    </row>
    <row r="293" spans="1:2" x14ac:dyDescent="0.2">
      <c r="A293" s="17"/>
      <c r="B293" s="17"/>
    </row>
    <row r="294" spans="1:2" x14ac:dyDescent="0.2">
      <c r="A294" s="17"/>
      <c r="B294" s="17"/>
    </row>
    <row r="295" spans="1:2" x14ac:dyDescent="0.2">
      <c r="A295" s="17"/>
      <c r="B295" s="17"/>
    </row>
    <row r="296" spans="1:2" x14ac:dyDescent="0.2">
      <c r="A296" s="17"/>
      <c r="B296" s="17"/>
    </row>
    <row r="297" spans="1:2" x14ac:dyDescent="0.2">
      <c r="A297" s="17"/>
      <c r="B297" s="17"/>
    </row>
    <row r="298" spans="1:2" x14ac:dyDescent="0.2">
      <c r="A298" s="17"/>
      <c r="B298" s="17"/>
    </row>
    <row r="299" spans="1:2" x14ac:dyDescent="0.2">
      <c r="A299" s="17"/>
      <c r="B299" s="17"/>
    </row>
    <row r="300" spans="1:2" x14ac:dyDescent="0.2">
      <c r="A300" s="17"/>
      <c r="B300" s="17"/>
    </row>
    <row r="301" spans="1:2" x14ac:dyDescent="0.2">
      <c r="A301" s="17"/>
      <c r="B301" s="17"/>
    </row>
    <row r="302" spans="1:2" x14ac:dyDescent="0.2">
      <c r="A302" s="17"/>
      <c r="B302" s="17"/>
    </row>
    <row r="303" spans="1:2" x14ac:dyDescent="0.2">
      <c r="A303" s="17"/>
      <c r="B303" s="17"/>
    </row>
    <row r="304" spans="1:2" x14ac:dyDescent="0.2">
      <c r="A304" s="17"/>
      <c r="B304" s="17"/>
    </row>
    <row r="305" spans="1:2" x14ac:dyDescent="0.2">
      <c r="A305" s="17"/>
      <c r="B305" s="17"/>
    </row>
    <row r="306" spans="1:2" x14ac:dyDescent="0.2">
      <c r="A306" s="17"/>
      <c r="B306" s="17"/>
    </row>
    <row r="307" spans="1:2" x14ac:dyDescent="0.2">
      <c r="A307" s="17"/>
      <c r="B307" s="17"/>
    </row>
    <row r="308" spans="1:2" x14ac:dyDescent="0.2">
      <c r="A308" s="17"/>
      <c r="B308" s="17"/>
    </row>
    <row r="309" spans="1:2" x14ac:dyDescent="0.2">
      <c r="A309" s="17"/>
      <c r="B309" s="17"/>
    </row>
    <row r="310" spans="1:2" x14ac:dyDescent="0.2">
      <c r="A310" s="17"/>
      <c r="B310" s="17"/>
    </row>
    <row r="311" spans="1:2" x14ac:dyDescent="0.2">
      <c r="A311" s="17"/>
      <c r="B311" s="17"/>
    </row>
    <row r="312" spans="1:2" x14ac:dyDescent="0.2">
      <c r="A312" s="17"/>
      <c r="B312" s="17"/>
    </row>
    <row r="313" spans="1:2" x14ac:dyDescent="0.2">
      <c r="A313" s="17"/>
      <c r="B313" s="17"/>
    </row>
    <row r="314" spans="1:2" x14ac:dyDescent="0.2">
      <c r="A314" s="17"/>
      <c r="B314" s="17"/>
    </row>
    <row r="315" spans="1:2" x14ac:dyDescent="0.2">
      <c r="A315" s="17"/>
      <c r="B315" s="17"/>
    </row>
    <row r="316" spans="1:2" x14ac:dyDescent="0.2">
      <c r="A316" s="17"/>
      <c r="B316" s="17"/>
    </row>
    <row r="317" spans="1:2" x14ac:dyDescent="0.2">
      <c r="A317" s="17"/>
      <c r="B317" s="17"/>
    </row>
    <row r="318" spans="1:2" x14ac:dyDescent="0.2">
      <c r="A318" s="17"/>
      <c r="B318" s="17"/>
    </row>
    <row r="319" spans="1:2" x14ac:dyDescent="0.2">
      <c r="A319" s="17"/>
      <c r="B319" s="17"/>
    </row>
    <row r="320" spans="1:2" x14ac:dyDescent="0.2">
      <c r="A320" s="17"/>
      <c r="B320" s="17"/>
    </row>
    <row r="321" spans="1:2" x14ac:dyDescent="0.2">
      <c r="A321" s="17"/>
      <c r="B321" s="17"/>
    </row>
    <row r="322" spans="1:2" x14ac:dyDescent="0.2">
      <c r="A322" s="17"/>
      <c r="B322" s="17"/>
    </row>
    <row r="323" spans="1:2" x14ac:dyDescent="0.2">
      <c r="A323" s="17"/>
      <c r="B323" s="17"/>
    </row>
    <row r="324" spans="1:2" x14ac:dyDescent="0.2">
      <c r="A324" s="17"/>
      <c r="B324" s="17"/>
    </row>
    <row r="325" spans="1:2" x14ac:dyDescent="0.2">
      <c r="A325" s="17"/>
      <c r="B325" s="17"/>
    </row>
    <row r="326" spans="1:2" x14ac:dyDescent="0.2">
      <c r="A326" s="17"/>
      <c r="B326" s="17"/>
    </row>
    <row r="327" spans="1:2" x14ac:dyDescent="0.2">
      <c r="A327" s="17"/>
      <c r="B327" s="17"/>
    </row>
    <row r="328" spans="1:2" x14ac:dyDescent="0.2">
      <c r="A328" s="17"/>
      <c r="B328" s="17"/>
    </row>
    <row r="329" spans="1:2" x14ac:dyDescent="0.2">
      <c r="A329" s="17"/>
      <c r="B329" s="17"/>
    </row>
    <row r="330" spans="1:2" x14ac:dyDescent="0.2">
      <c r="A330" s="17"/>
      <c r="B330" s="17"/>
    </row>
    <row r="331" spans="1:2" x14ac:dyDescent="0.2">
      <c r="A331" s="17"/>
      <c r="B331" s="17"/>
    </row>
    <row r="332" spans="1:2" x14ac:dyDescent="0.2">
      <c r="A332" s="17"/>
      <c r="B332" s="17"/>
    </row>
    <row r="333" spans="1:2" x14ac:dyDescent="0.2">
      <c r="A333" s="17"/>
      <c r="B333" s="17"/>
    </row>
    <row r="334" spans="1:2" x14ac:dyDescent="0.2">
      <c r="A334" s="17"/>
      <c r="B334" s="17"/>
    </row>
    <row r="335" spans="1:2" x14ac:dyDescent="0.2">
      <c r="A335" s="17"/>
      <c r="B335" s="17"/>
    </row>
    <row r="336" spans="1:2" x14ac:dyDescent="0.2">
      <c r="A336" s="17"/>
      <c r="B336" s="17"/>
    </row>
    <row r="337" spans="1:2" x14ac:dyDescent="0.2">
      <c r="A337" s="17"/>
      <c r="B337" s="17"/>
    </row>
    <row r="338" spans="1:2" x14ac:dyDescent="0.2">
      <c r="A338" s="17"/>
      <c r="B338" s="17"/>
    </row>
    <row r="339" spans="1:2" x14ac:dyDescent="0.2">
      <c r="A339" s="17"/>
      <c r="B339" s="17"/>
    </row>
    <row r="340" spans="1:2" x14ac:dyDescent="0.2">
      <c r="A340" s="17"/>
      <c r="B340" s="17"/>
    </row>
    <row r="341" spans="1:2" x14ac:dyDescent="0.2">
      <c r="A341" s="17"/>
      <c r="B341" s="17"/>
    </row>
    <row r="342" spans="1:2" x14ac:dyDescent="0.2">
      <c r="A342" s="17"/>
      <c r="B342" s="17"/>
    </row>
    <row r="343" spans="1:2" x14ac:dyDescent="0.2">
      <c r="A343" s="17"/>
      <c r="B343" s="17"/>
    </row>
    <row r="344" spans="1:2" x14ac:dyDescent="0.2">
      <c r="A344" s="17"/>
      <c r="B344" s="17"/>
    </row>
    <row r="345" spans="1:2" x14ac:dyDescent="0.2">
      <c r="A345" s="17"/>
      <c r="B345" s="17"/>
    </row>
    <row r="346" spans="1:2" x14ac:dyDescent="0.2">
      <c r="A346" s="17"/>
      <c r="B346" s="17"/>
    </row>
    <row r="347" spans="1:2" x14ac:dyDescent="0.2">
      <c r="A347" s="17"/>
      <c r="B347" s="17"/>
    </row>
    <row r="348" spans="1:2" x14ac:dyDescent="0.2">
      <c r="A348" s="17"/>
      <c r="B348" s="17"/>
    </row>
    <row r="349" spans="1:2" x14ac:dyDescent="0.2">
      <c r="A349" s="17"/>
      <c r="B349" s="17"/>
    </row>
    <row r="350" spans="1:2" x14ac:dyDescent="0.2">
      <c r="A350" s="17"/>
      <c r="B350" s="17"/>
    </row>
    <row r="351" spans="1:2" x14ac:dyDescent="0.2">
      <c r="A351" s="17"/>
      <c r="B351" s="17"/>
    </row>
    <row r="352" spans="1:2" x14ac:dyDescent="0.2">
      <c r="A352" s="17"/>
      <c r="B352" s="17"/>
    </row>
    <row r="353" spans="1:2" x14ac:dyDescent="0.2">
      <c r="A353" s="17"/>
      <c r="B353" s="17"/>
    </row>
    <row r="354" spans="1:2" x14ac:dyDescent="0.2">
      <c r="A354" s="17"/>
      <c r="B354" s="17"/>
    </row>
    <row r="355" spans="1:2" x14ac:dyDescent="0.2">
      <c r="A355" s="17"/>
      <c r="B355" s="17"/>
    </row>
    <row r="356" spans="1:2" x14ac:dyDescent="0.2">
      <c r="A356" s="17"/>
      <c r="B356" s="17"/>
    </row>
    <row r="357" spans="1:2" x14ac:dyDescent="0.2">
      <c r="A357" s="17"/>
      <c r="B357" s="17"/>
    </row>
    <row r="358" spans="1:2" x14ac:dyDescent="0.2">
      <c r="A358" s="17"/>
      <c r="B358" s="17"/>
    </row>
    <row r="359" spans="1:2" x14ac:dyDescent="0.2">
      <c r="A359" s="17"/>
      <c r="B359" s="17"/>
    </row>
    <row r="360" spans="1:2" x14ac:dyDescent="0.2">
      <c r="A360" s="17"/>
      <c r="B360" s="17"/>
    </row>
    <row r="361" spans="1:2" x14ac:dyDescent="0.2">
      <c r="A361" s="17"/>
      <c r="B361" s="17"/>
    </row>
    <row r="362" spans="1:2" x14ac:dyDescent="0.2">
      <c r="A362" s="17"/>
      <c r="B362" s="17"/>
    </row>
    <row r="363" spans="1:2" x14ac:dyDescent="0.2">
      <c r="A363" s="17"/>
      <c r="B363" s="17"/>
    </row>
    <row r="364" spans="1:2" x14ac:dyDescent="0.2">
      <c r="A364" s="17"/>
      <c r="B364" s="17"/>
    </row>
    <row r="365" spans="1:2" x14ac:dyDescent="0.2">
      <c r="A365" s="17"/>
      <c r="B365" s="17"/>
    </row>
    <row r="366" spans="1:2" x14ac:dyDescent="0.2">
      <c r="A366" s="17"/>
      <c r="B366" s="17"/>
    </row>
    <row r="367" spans="1:2" x14ac:dyDescent="0.2">
      <c r="A367" s="17"/>
      <c r="B367" s="17"/>
    </row>
    <row r="368" spans="1:2" x14ac:dyDescent="0.2">
      <c r="A368" s="17"/>
      <c r="B368" s="17"/>
    </row>
    <row r="369" spans="1:2" x14ac:dyDescent="0.2">
      <c r="A369" s="17"/>
      <c r="B369" s="17"/>
    </row>
    <row r="370" spans="1:2" x14ac:dyDescent="0.2">
      <c r="A370" s="17"/>
      <c r="B370" s="17"/>
    </row>
    <row r="371" spans="1:2" x14ac:dyDescent="0.2">
      <c r="A371" s="17"/>
      <c r="B371" s="17"/>
    </row>
    <row r="372" spans="1:2" x14ac:dyDescent="0.2">
      <c r="A372" s="17"/>
      <c r="B372" s="17"/>
    </row>
    <row r="373" spans="1:2" x14ac:dyDescent="0.2">
      <c r="A373" s="17"/>
      <c r="B373" s="17"/>
    </row>
    <row r="374" spans="1:2" x14ac:dyDescent="0.2">
      <c r="A374" s="17"/>
      <c r="B374" s="17"/>
    </row>
    <row r="375" spans="1:2" x14ac:dyDescent="0.2">
      <c r="A375" s="17"/>
      <c r="B375" s="17"/>
    </row>
    <row r="376" spans="1:2" x14ac:dyDescent="0.2">
      <c r="A376" s="17"/>
      <c r="B376" s="17"/>
    </row>
    <row r="377" spans="1:2" x14ac:dyDescent="0.2">
      <c r="A377" s="17"/>
      <c r="B377" s="17"/>
    </row>
    <row r="378" spans="1:2" x14ac:dyDescent="0.2">
      <c r="A378" s="17"/>
      <c r="B378" s="17"/>
    </row>
    <row r="379" spans="1:2" x14ac:dyDescent="0.2">
      <c r="A379" s="17"/>
      <c r="B379" s="17"/>
    </row>
    <row r="380" spans="1:2" x14ac:dyDescent="0.2">
      <c r="A380" s="17"/>
      <c r="B380" s="17"/>
    </row>
    <row r="381" spans="1:2" x14ac:dyDescent="0.2">
      <c r="A381" s="17"/>
      <c r="B381" s="17"/>
    </row>
    <row r="382" spans="1:2" x14ac:dyDescent="0.2">
      <c r="A382" s="17"/>
      <c r="B382" s="17"/>
    </row>
    <row r="383" spans="1:2" x14ac:dyDescent="0.2">
      <c r="A383" s="17"/>
      <c r="B383" s="17"/>
    </row>
    <row r="384" spans="1:2" x14ac:dyDescent="0.2">
      <c r="A384" s="17"/>
      <c r="B384" s="17"/>
    </row>
    <row r="385" spans="1:2" x14ac:dyDescent="0.2">
      <c r="A385" s="17"/>
      <c r="B385" s="17"/>
    </row>
    <row r="386" spans="1:2" x14ac:dyDescent="0.2">
      <c r="A386" s="17"/>
      <c r="B386" s="17"/>
    </row>
    <row r="387" spans="1:2" x14ac:dyDescent="0.2">
      <c r="A387" s="17"/>
      <c r="B387" s="17"/>
    </row>
    <row r="388" spans="1:2" x14ac:dyDescent="0.2">
      <c r="A388" s="17"/>
      <c r="B388" s="17"/>
    </row>
    <row r="389" spans="1:2" x14ac:dyDescent="0.2">
      <c r="A389" s="17"/>
      <c r="B389" s="17"/>
    </row>
    <row r="390" spans="1:2" x14ac:dyDescent="0.2">
      <c r="A390" s="17"/>
      <c r="B390" s="17"/>
    </row>
    <row r="391" spans="1:2" x14ac:dyDescent="0.2">
      <c r="A391" s="17"/>
      <c r="B391" s="17"/>
    </row>
    <row r="392" spans="1:2" x14ac:dyDescent="0.2">
      <c r="A392" s="17"/>
      <c r="B392" s="17"/>
    </row>
    <row r="393" spans="1:2" x14ac:dyDescent="0.2">
      <c r="A393" s="17"/>
      <c r="B393" s="17"/>
    </row>
    <row r="394" spans="1:2" x14ac:dyDescent="0.2">
      <c r="A394" s="17"/>
      <c r="B394" s="17"/>
    </row>
    <row r="395" spans="1:2" x14ac:dyDescent="0.2">
      <c r="A395" s="17"/>
      <c r="B395" s="17"/>
    </row>
    <row r="396" spans="1:2" x14ac:dyDescent="0.2">
      <c r="A396" s="17"/>
      <c r="B396" s="17"/>
    </row>
    <row r="397" spans="1:2" x14ac:dyDescent="0.2">
      <c r="A397" s="17"/>
      <c r="B397" s="17"/>
    </row>
  </sheetData>
  <mergeCells count="3">
    <mergeCell ref="B6:E6"/>
    <mergeCell ref="F15:G15"/>
    <mergeCell ref="A27:C27"/>
  </mergeCells>
  <phoneticPr fontId="2" type="noConversion"/>
  <pageMargins left="0.75" right="0.75" top="1" bottom="1" header="0.5" footer="0.5"/>
  <pageSetup scale="7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36"/>
  <sheetViews>
    <sheetView workbookViewId="0">
      <selection activeCell="D27" sqref="D27:D30"/>
    </sheetView>
  </sheetViews>
  <sheetFormatPr defaultRowHeight="12.75" x14ac:dyDescent="0.2"/>
  <cols>
    <col min="1" max="1" width="9.140625" style="17"/>
    <col min="2" max="3" width="17.7109375" style="17" bestFit="1" customWidth="1"/>
    <col min="4" max="4" width="18.7109375" style="17" bestFit="1" customWidth="1"/>
    <col min="5" max="5" width="17.28515625" style="17" bestFit="1" customWidth="1"/>
    <col min="6" max="13" width="9.140625" style="17"/>
  </cols>
  <sheetData>
    <row r="8" spans="1:4" x14ac:dyDescent="0.2">
      <c r="A8" s="18" t="s">
        <v>180</v>
      </c>
      <c r="B8" s="17">
        <v>3222206397.9099998</v>
      </c>
      <c r="C8" s="17">
        <v>3179397684.48</v>
      </c>
      <c r="D8" s="17">
        <f t="shared" ref="D8:D13" si="0">+B8-C8</f>
        <v>42808713.429999828</v>
      </c>
    </row>
    <row r="9" spans="1:4" x14ac:dyDescent="0.2">
      <c r="A9" s="18" t="s">
        <v>181</v>
      </c>
      <c r="B9" s="17">
        <v>3370292042.1999998</v>
      </c>
      <c r="C9" s="17">
        <v>3336103624.1399999</v>
      </c>
      <c r="D9" s="17">
        <f t="shared" si="0"/>
        <v>34188418.059999943</v>
      </c>
    </row>
    <row r="10" spans="1:4" x14ac:dyDescent="0.2">
      <c r="A10" s="18" t="s">
        <v>182</v>
      </c>
      <c r="B10" s="17">
        <v>3939669768.96</v>
      </c>
      <c r="C10" s="17">
        <v>3862426841.48</v>
      </c>
      <c r="D10" s="51">
        <f t="shared" si="0"/>
        <v>77242927.480000019</v>
      </c>
    </row>
    <row r="11" spans="1:4" x14ac:dyDescent="0.2">
      <c r="A11" s="18" t="s">
        <v>183</v>
      </c>
      <c r="B11" s="17">
        <v>3339135844.5999999</v>
      </c>
      <c r="C11" s="17">
        <v>3303076366.3299999</v>
      </c>
      <c r="D11" s="51">
        <f t="shared" si="0"/>
        <v>36059478.269999981</v>
      </c>
    </row>
    <row r="12" spans="1:4" x14ac:dyDescent="0.2">
      <c r="A12" s="18" t="s">
        <v>184</v>
      </c>
      <c r="B12" s="17">
        <v>3649431180.3000002</v>
      </c>
      <c r="C12" s="17">
        <v>3575760457.8400002</v>
      </c>
      <c r="D12" s="17">
        <f t="shared" si="0"/>
        <v>73670722.460000038</v>
      </c>
    </row>
    <row r="13" spans="1:4" x14ac:dyDescent="0.2">
      <c r="A13" s="18" t="s">
        <v>185</v>
      </c>
      <c r="B13" s="17">
        <v>3705548793.1199999</v>
      </c>
      <c r="C13" s="17">
        <v>3616751731.54</v>
      </c>
      <c r="D13" s="17">
        <f t="shared" si="0"/>
        <v>88797061.579999924</v>
      </c>
    </row>
    <row r="14" spans="1:4" x14ac:dyDescent="0.2">
      <c r="B14" s="17">
        <f>SUM(B8:B13)</f>
        <v>21226284027.09</v>
      </c>
      <c r="C14" s="17">
        <f>SUM(C8:C13)</f>
        <v>20873516705.810001</v>
      </c>
    </row>
    <row r="16" spans="1:4" x14ac:dyDescent="0.2">
      <c r="B16" s="18" t="s">
        <v>189</v>
      </c>
      <c r="C16" s="18" t="s">
        <v>190</v>
      </c>
    </row>
    <row r="17" spans="1:5" x14ac:dyDescent="0.2">
      <c r="A17" s="18" t="s">
        <v>180</v>
      </c>
      <c r="B17" s="17">
        <v>42808713.420000002</v>
      </c>
      <c r="C17" s="17">
        <v>3179397684.4899998</v>
      </c>
      <c r="D17" s="17">
        <f t="shared" ref="D17:D22" si="1">+B17+C17</f>
        <v>3222206397.9099998</v>
      </c>
    </row>
    <row r="18" spans="1:5" x14ac:dyDescent="0.2">
      <c r="A18" s="18" t="s">
        <v>181</v>
      </c>
      <c r="B18" s="17">
        <v>34188418.060000002</v>
      </c>
      <c r="C18" s="17">
        <v>3336103624.1399999</v>
      </c>
      <c r="D18" s="17">
        <f t="shared" si="1"/>
        <v>3370292042.1999998</v>
      </c>
    </row>
    <row r="19" spans="1:5" x14ac:dyDescent="0.2">
      <c r="A19" s="18" t="s">
        <v>182</v>
      </c>
      <c r="B19" s="17">
        <v>77242927.480000004</v>
      </c>
      <c r="C19" s="17">
        <v>3862426841.48</v>
      </c>
      <c r="D19" s="17">
        <f t="shared" si="1"/>
        <v>3939669768.96</v>
      </c>
    </row>
    <row r="20" spans="1:5" x14ac:dyDescent="0.2">
      <c r="A20" s="18" t="s">
        <v>183</v>
      </c>
      <c r="B20" s="17">
        <v>36059478.270000003</v>
      </c>
      <c r="C20" s="17">
        <v>3303076366.3299999</v>
      </c>
      <c r="D20" s="52">
        <f t="shared" si="1"/>
        <v>3339135844.5999999</v>
      </c>
    </row>
    <row r="21" spans="1:5" x14ac:dyDescent="0.2">
      <c r="A21" s="18" t="s">
        <v>184</v>
      </c>
      <c r="B21" s="17">
        <v>73670722.459999993</v>
      </c>
      <c r="C21" s="17">
        <v>3575760457.8400002</v>
      </c>
      <c r="D21" s="17">
        <f t="shared" si="1"/>
        <v>3649431180.3000002</v>
      </c>
    </row>
    <row r="22" spans="1:5" x14ac:dyDescent="0.2">
      <c r="A22" s="18" t="s">
        <v>185</v>
      </c>
      <c r="B22" s="17">
        <v>52132845.469999999</v>
      </c>
      <c r="C22" s="17">
        <v>3616751731.54</v>
      </c>
      <c r="D22" s="17">
        <f t="shared" si="1"/>
        <v>3668884577.0099998</v>
      </c>
    </row>
    <row r="23" spans="1:5" x14ac:dyDescent="0.2">
      <c r="B23" s="17">
        <f>SUM(B17:B22)</f>
        <v>316103105.15999997</v>
      </c>
      <c r="C23" s="17">
        <f>SUM(C17:C22)</f>
        <v>20873516705.82</v>
      </c>
    </row>
    <row r="25" spans="1:5" x14ac:dyDescent="0.2">
      <c r="B25" s="18" t="s">
        <v>186</v>
      </c>
      <c r="C25" s="18" t="s">
        <v>187</v>
      </c>
      <c r="D25" s="18" t="s">
        <v>188</v>
      </c>
      <c r="E25" s="17">
        <v>1296000</v>
      </c>
    </row>
    <row r="26" spans="1:5" x14ac:dyDescent="0.2">
      <c r="A26" s="18" t="s">
        <v>180</v>
      </c>
      <c r="B26" s="17">
        <v>3406655530.4699998</v>
      </c>
      <c r="C26" s="17">
        <v>72158184.959999993</v>
      </c>
      <c r="D26" s="17">
        <f t="shared" ref="D26:D31" si="2">+B26-C26</f>
        <v>3334497345.5099998</v>
      </c>
      <c r="E26" s="17">
        <v>22738860.300000001</v>
      </c>
    </row>
    <row r="27" spans="1:5" x14ac:dyDescent="0.2">
      <c r="A27" s="18" t="s">
        <v>181</v>
      </c>
      <c r="B27" s="17">
        <v>3520000215.0900002</v>
      </c>
      <c r="C27" s="17">
        <v>12650115.92</v>
      </c>
      <c r="D27" s="52">
        <f t="shared" si="2"/>
        <v>3507350099.1700001</v>
      </c>
      <c r="E27" s="17">
        <v>7085542.1799999997</v>
      </c>
    </row>
    <row r="28" spans="1:5" x14ac:dyDescent="0.2">
      <c r="A28" s="18" t="s">
        <v>182</v>
      </c>
      <c r="B28" s="17">
        <v>3578300147.6999998</v>
      </c>
      <c r="C28" s="17">
        <v>12776541.439999999</v>
      </c>
      <c r="D28" s="52">
        <f t="shared" si="2"/>
        <v>3565523606.2599998</v>
      </c>
      <c r="E28" s="17">
        <v>4938875.79</v>
      </c>
    </row>
    <row r="29" spans="1:5" x14ac:dyDescent="0.2">
      <c r="A29" s="18" t="s">
        <v>183</v>
      </c>
      <c r="B29" s="17">
        <v>3630956962.4899998</v>
      </c>
      <c r="C29" s="17">
        <v>72788427.599999994</v>
      </c>
      <c r="D29" s="52">
        <f t="shared" si="2"/>
        <v>3558168534.8899999</v>
      </c>
      <c r="E29" s="17">
        <f>SUM(E25:E28)</f>
        <v>36059278.270000003</v>
      </c>
    </row>
    <row r="30" spans="1:5" x14ac:dyDescent="0.2">
      <c r="A30" s="18" t="s">
        <v>184</v>
      </c>
      <c r="B30" s="17">
        <v>3632410427.0700002</v>
      </c>
      <c r="C30" s="17">
        <v>19656634</v>
      </c>
      <c r="D30" s="52">
        <f t="shared" si="2"/>
        <v>3612753793.0700002</v>
      </c>
    </row>
    <row r="31" spans="1:5" x14ac:dyDescent="0.2">
      <c r="A31" s="18" t="s">
        <v>185</v>
      </c>
      <c r="B31" s="17">
        <v>3628922066.5600009</v>
      </c>
      <c r="C31" s="17">
        <v>18470714.960000001</v>
      </c>
      <c r="D31" s="17">
        <f t="shared" si="2"/>
        <v>3610451351.6000009</v>
      </c>
    </row>
    <row r="32" spans="1:5" x14ac:dyDescent="0.2">
      <c r="B32" s="17">
        <f>SUM(B26:B31)</f>
        <v>21397245349.380001</v>
      </c>
      <c r="C32" s="17">
        <f>SUM(C26:C31)</f>
        <v>208500618.88</v>
      </c>
      <c r="D32" s="17">
        <f>SUM(D26:D31)</f>
        <v>21188744730.500004</v>
      </c>
    </row>
    <row r="34" spans="4:4" x14ac:dyDescent="0.2">
      <c r="D34" s="17">
        <f>D32</f>
        <v>21188744730.500004</v>
      </c>
    </row>
    <row r="35" spans="4:4" x14ac:dyDescent="0.2">
      <c r="D35" s="17">
        <v>115497861766.49001</v>
      </c>
    </row>
    <row r="36" spans="4:4" x14ac:dyDescent="0.2">
      <c r="D36" s="17">
        <f>SUM(D34:D35)</f>
        <v>136686606496.99001</v>
      </c>
    </row>
  </sheetData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398"/>
  <sheetViews>
    <sheetView topLeftCell="A10" zoomScale="130" zoomScaleNormal="130" workbookViewId="0">
      <selection activeCell="C22" sqref="C22"/>
    </sheetView>
  </sheetViews>
  <sheetFormatPr defaultRowHeight="15" x14ac:dyDescent="0.2"/>
  <cols>
    <col min="1" max="1" width="11.5703125" style="67" bestFit="1" customWidth="1"/>
    <col min="2" max="2" width="24" style="67" bestFit="1" customWidth="1"/>
    <col min="3" max="3" width="24.5703125" style="68" bestFit="1" customWidth="1"/>
    <col min="4" max="4" width="24" style="68" bestFit="1" customWidth="1"/>
    <col min="5" max="5" width="19" style="68" bestFit="1" customWidth="1"/>
    <col min="6" max="6" width="15.5703125" style="69" bestFit="1" customWidth="1"/>
    <col min="7" max="7" width="17.7109375" style="70" bestFit="1" customWidth="1"/>
    <col min="8" max="8" width="22.5703125" style="71" bestFit="1" customWidth="1"/>
    <col min="9" max="9" width="0.140625" style="71" customWidth="1"/>
    <col min="10" max="10" width="15.42578125" style="71" bestFit="1" customWidth="1"/>
    <col min="11" max="11" width="15.5703125" style="71" bestFit="1" customWidth="1"/>
    <col min="12" max="12" width="12.7109375" style="71" customWidth="1"/>
    <col min="13" max="13" width="16.5703125" style="71" customWidth="1"/>
    <col min="14" max="17" width="9.140625" style="71"/>
  </cols>
  <sheetData>
    <row r="6" spans="1:17" s="15" customFormat="1" x14ac:dyDescent="0.2">
      <c r="A6" s="68"/>
      <c r="B6" s="68">
        <v>4642918087.0600004</v>
      </c>
      <c r="C6" s="68"/>
      <c r="D6" s="68"/>
      <c r="E6" s="68"/>
      <c r="F6" s="70"/>
      <c r="G6" s="70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 s="15" customFormat="1" x14ac:dyDescent="0.2">
      <c r="A7" s="68"/>
      <c r="B7" s="68">
        <v>12788936.560000001</v>
      </c>
      <c r="C7" s="68"/>
      <c r="D7" s="68"/>
      <c r="E7" s="68"/>
      <c r="F7" s="70"/>
      <c r="G7" s="70"/>
      <c r="H7" s="71"/>
      <c r="I7" s="71"/>
      <c r="J7" s="71"/>
      <c r="K7" s="71"/>
      <c r="L7" s="71"/>
      <c r="M7" s="71"/>
      <c r="N7" s="71"/>
      <c r="O7" s="71"/>
      <c r="P7" s="71"/>
      <c r="Q7" s="71"/>
    </row>
    <row r="8" spans="1:17" s="20" customFormat="1" x14ac:dyDescent="0.2">
      <c r="A8" s="72"/>
      <c r="B8" s="72">
        <v>57466534.509999998</v>
      </c>
      <c r="C8" s="72"/>
      <c r="D8" s="72"/>
      <c r="E8" s="72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</row>
    <row r="9" spans="1:17" s="22" customFormat="1" x14ac:dyDescent="0.2">
      <c r="A9" s="68"/>
      <c r="B9" s="68">
        <v>473937.5</v>
      </c>
      <c r="C9" s="68"/>
      <c r="D9" s="68"/>
      <c r="E9" s="68"/>
      <c r="F9" s="69"/>
      <c r="G9" s="70"/>
      <c r="H9" s="71"/>
      <c r="I9" s="71"/>
      <c r="J9" s="71"/>
      <c r="K9" s="71"/>
      <c r="L9" s="71"/>
      <c r="M9" s="71"/>
      <c r="N9" s="71"/>
      <c r="O9" s="71"/>
      <c r="P9" s="71"/>
      <c r="Q9" s="71"/>
    </row>
    <row r="10" spans="1:17" s="22" customFormat="1" x14ac:dyDescent="0.2">
      <c r="A10" s="68"/>
      <c r="B10" s="68">
        <v>7900522735.8900003</v>
      </c>
      <c r="C10" s="68"/>
      <c r="D10" s="68"/>
      <c r="E10" s="68"/>
      <c r="F10" s="69"/>
      <c r="G10" s="70"/>
      <c r="H10" s="71"/>
      <c r="I10" s="71"/>
      <c r="J10" s="71"/>
      <c r="K10" s="71"/>
      <c r="L10" s="71"/>
      <c r="M10" s="71"/>
      <c r="N10" s="71"/>
      <c r="O10" s="71"/>
      <c r="P10" s="71"/>
      <c r="Q10" s="71"/>
    </row>
    <row r="11" spans="1:17" s="22" customFormat="1" x14ac:dyDescent="0.2">
      <c r="A11" s="68"/>
      <c r="B11" s="75">
        <v>0</v>
      </c>
      <c r="C11" s="68"/>
      <c r="D11" s="68"/>
      <c r="E11" s="68"/>
      <c r="F11" s="68"/>
      <c r="G11" s="67"/>
      <c r="H11" s="76"/>
      <c r="I11" s="71"/>
      <c r="J11" s="71"/>
      <c r="K11" s="71"/>
      <c r="L11" s="71"/>
      <c r="M11" s="71"/>
      <c r="N11" s="71"/>
      <c r="O11" s="71"/>
      <c r="P11" s="71"/>
      <c r="Q11" s="71"/>
    </row>
    <row r="12" spans="1:17" s="22" customFormat="1" x14ac:dyDescent="0.2">
      <c r="A12" s="68"/>
      <c r="B12" s="68">
        <f>SUM(B6:B11)</f>
        <v>12614170231.52</v>
      </c>
      <c r="C12" s="68">
        <v>-12614170231.52</v>
      </c>
      <c r="D12" s="68">
        <f>+B12+C12</f>
        <v>0</v>
      </c>
      <c r="E12" s="68"/>
      <c r="F12" s="68"/>
      <c r="G12" s="67"/>
      <c r="H12" s="76"/>
      <c r="I12" s="71"/>
      <c r="J12" s="71"/>
      <c r="K12" s="71"/>
      <c r="L12" s="71"/>
      <c r="M12" s="71"/>
      <c r="N12" s="71"/>
      <c r="O12" s="71"/>
      <c r="P12" s="71"/>
      <c r="Q12" s="71"/>
    </row>
    <row r="13" spans="1:17" s="22" customFormat="1" x14ac:dyDescent="0.2">
      <c r="A13" s="68"/>
      <c r="B13" s="68"/>
      <c r="C13" s="68"/>
      <c r="D13" s="68"/>
      <c r="E13" s="68"/>
      <c r="F13" s="68"/>
      <c r="G13" s="67"/>
      <c r="H13" s="76"/>
      <c r="I13" s="71"/>
      <c r="J13" s="71"/>
      <c r="K13" s="71"/>
      <c r="L13" s="71"/>
      <c r="M13" s="71"/>
      <c r="N13" s="71"/>
      <c r="O13" s="71"/>
      <c r="P13" s="71"/>
      <c r="Q13" s="71"/>
    </row>
    <row r="14" spans="1:17" s="22" customFormat="1" x14ac:dyDescent="0.2">
      <c r="A14" s="68"/>
      <c r="B14" s="68"/>
      <c r="C14" s="68"/>
      <c r="D14" s="68"/>
      <c r="E14" s="68"/>
      <c r="F14" s="68"/>
      <c r="G14" s="67"/>
      <c r="H14" s="76"/>
      <c r="I14" s="71"/>
      <c r="J14" s="71"/>
      <c r="K14" s="71"/>
      <c r="L14" s="71"/>
      <c r="M14" s="71"/>
      <c r="N14" s="71"/>
      <c r="O14" s="71"/>
      <c r="P14" s="71"/>
      <c r="Q14" s="71"/>
    </row>
    <row r="15" spans="1:17" x14ac:dyDescent="0.2">
      <c r="A15" s="68"/>
      <c r="B15" s="68"/>
      <c r="F15" s="148"/>
      <c r="G15" s="148"/>
      <c r="H15" s="76"/>
    </row>
    <row r="16" spans="1:17" x14ac:dyDescent="0.2">
      <c r="A16" s="68"/>
      <c r="B16" s="68">
        <v>115456415.04000001</v>
      </c>
      <c r="C16" s="68">
        <v>2624726020.96</v>
      </c>
      <c r="F16" s="68"/>
      <c r="G16" s="68"/>
      <c r="H16" s="77"/>
    </row>
    <row r="17" spans="1:8" x14ac:dyDescent="0.2">
      <c r="A17" s="68"/>
      <c r="B17" s="68">
        <v>11009228.369999999</v>
      </c>
      <c r="C17" s="68">
        <v>649672.94999999995</v>
      </c>
      <c r="F17" s="68"/>
      <c r="G17" s="68"/>
      <c r="H17" s="77"/>
    </row>
    <row r="18" spans="1:8" x14ac:dyDescent="0.2">
      <c r="A18" s="68"/>
      <c r="B18" s="68">
        <v>118310452.04000001</v>
      </c>
      <c r="C18" s="68">
        <v>48201.42</v>
      </c>
      <c r="F18" s="68"/>
      <c r="G18" s="68"/>
      <c r="H18" s="77"/>
    </row>
    <row r="19" spans="1:8" x14ac:dyDescent="0.2">
      <c r="A19" s="68"/>
      <c r="B19" s="68">
        <f>SUM(B16:B18)</f>
        <v>244776095.45000002</v>
      </c>
      <c r="C19" s="68">
        <v>189580.97</v>
      </c>
      <c r="F19" s="72"/>
      <c r="G19" s="68"/>
      <c r="H19" s="77"/>
    </row>
    <row r="20" spans="1:8" x14ac:dyDescent="0.2">
      <c r="A20" s="68"/>
      <c r="B20" s="68"/>
      <c r="C20" s="68">
        <v>30865.69</v>
      </c>
    </row>
    <row r="21" spans="1:8" x14ac:dyDescent="0.2">
      <c r="A21" s="68"/>
      <c r="B21" s="68">
        <v>893044.58</v>
      </c>
      <c r="C21" s="68">
        <f>SUM(C16:C20)</f>
        <v>2625644341.9899998</v>
      </c>
    </row>
    <row r="22" spans="1:8" x14ac:dyDescent="0.2">
      <c r="A22" s="68"/>
      <c r="B22" s="68">
        <v>738806.36</v>
      </c>
    </row>
    <row r="23" spans="1:8" x14ac:dyDescent="0.2">
      <c r="A23" s="68"/>
      <c r="B23" s="68">
        <v>15644.03</v>
      </c>
    </row>
    <row r="24" spans="1:8" x14ac:dyDescent="0.2">
      <c r="A24" s="68"/>
      <c r="B24" s="68">
        <f>SUM(B16:B23)</f>
        <v>491199685.87</v>
      </c>
    </row>
    <row r="25" spans="1:8" x14ac:dyDescent="0.2">
      <c r="A25" s="68"/>
      <c r="B25" s="68"/>
    </row>
    <row r="26" spans="1:8" x14ac:dyDescent="0.2">
      <c r="A26" s="68"/>
      <c r="B26" s="68">
        <f>+B12-B24</f>
        <v>12122970545.65</v>
      </c>
      <c r="C26" s="68">
        <v>-7791572116.4700003</v>
      </c>
      <c r="D26" s="68">
        <f>+B26+C26</f>
        <v>4331398429.1799994</v>
      </c>
    </row>
    <row r="27" spans="1:8" x14ac:dyDescent="0.2">
      <c r="A27" s="68"/>
      <c r="B27" s="68"/>
    </row>
    <row r="28" spans="1:8" x14ac:dyDescent="0.2">
      <c r="A28" s="148"/>
      <c r="B28" s="148"/>
      <c r="C28" s="148"/>
      <c r="D28" s="67"/>
      <c r="E28" s="67"/>
      <c r="F28" s="70"/>
    </row>
    <row r="29" spans="1:8" x14ac:dyDescent="0.2">
      <c r="A29" s="72"/>
      <c r="B29" s="72"/>
      <c r="C29" s="72"/>
      <c r="D29" s="67"/>
      <c r="E29" s="67"/>
      <c r="F29" s="70"/>
    </row>
    <row r="30" spans="1:8" x14ac:dyDescent="0.2">
      <c r="A30" s="68"/>
      <c r="B30" s="68"/>
      <c r="D30" s="78"/>
      <c r="E30" s="79"/>
      <c r="F30" s="70"/>
    </row>
    <row r="31" spans="1:8" x14ac:dyDescent="0.2">
      <c r="A31" s="68"/>
      <c r="B31" s="68"/>
      <c r="D31" s="78"/>
      <c r="E31" s="79"/>
      <c r="F31" s="80"/>
      <c r="G31" s="81"/>
      <c r="H31" s="82"/>
    </row>
    <row r="32" spans="1:8" x14ac:dyDescent="0.2">
      <c r="A32" s="68"/>
      <c r="B32" s="68"/>
      <c r="D32" s="78"/>
      <c r="E32" s="79"/>
      <c r="F32" s="80"/>
      <c r="H32" s="83"/>
    </row>
    <row r="33" spans="1:8" x14ac:dyDescent="0.2">
      <c r="A33" s="72"/>
      <c r="B33" s="68"/>
      <c r="D33" s="84"/>
      <c r="E33" s="84"/>
      <c r="F33" s="80"/>
      <c r="G33" s="73"/>
      <c r="H33" s="74"/>
    </row>
    <row r="34" spans="1:8" x14ac:dyDescent="0.2">
      <c r="A34" s="68"/>
      <c r="B34" s="68"/>
    </row>
    <row r="35" spans="1:8" x14ac:dyDescent="0.2">
      <c r="A35" s="68"/>
      <c r="B35" s="68"/>
    </row>
    <row r="36" spans="1:8" x14ac:dyDescent="0.2">
      <c r="A36" s="68"/>
      <c r="B36" s="68"/>
    </row>
    <row r="37" spans="1:8" x14ac:dyDescent="0.2">
      <c r="A37" s="68"/>
      <c r="B37" s="68"/>
    </row>
    <row r="38" spans="1:8" x14ac:dyDescent="0.2">
      <c r="A38" s="68"/>
      <c r="B38" s="68"/>
    </row>
    <row r="39" spans="1:8" x14ac:dyDescent="0.2">
      <c r="A39" s="68"/>
      <c r="B39" s="68"/>
    </row>
    <row r="40" spans="1:8" x14ac:dyDescent="0.2">
      <c r="A40" s="68"/>
      <c r="B40" s="68"/>
    </row>
    <row r="41" spans="1:8" x14ac:dyDescent="0.2">
      <c r="A41" s="68"/>
      <c r="B41" s="68"/>
    </row>
    <row r="42" spans="1:8" x14ac:dyDescent="0.2">
      <c r="A42" s="68"/>
      <c r="B42" s="68"/>
    </row>
    <row r="43" spans="1:8" x14ac:dyDescent="0.2">
      <c r="A43" s="68"/>
      <c r="B43" s="68"/>
    </row>
    <row r="44" spans="1:8" x14ac:dyDescent="0.2">
      <c r="A44" s="68"/>
      <c r="B44" s="68"/>
    </row>
    <row r="45" spans="1:8" x14ac:dyDescent="0.2">
      <c r="A45" s="68"/>
      <c r="B45" s="68"/>
    </row>
    <row r="46" spans="1:8" x14ac:dyDescent="0.2">
      <c r="A46" s="68"/>
      <c r="B46" s="68"/>
    </row>
    <row r="47" spans="1:8" x14ac:dyDescent="0.2">
      <c r="A47" s="68"/>
      <c r="B47" s="68"/>
    </row>
    <row r="48" spans="1:8" x14ac:dyDescent="0.2">
      <c r="A48" s="68"/>
      <c r="B48" s="68"/>
    </row>
    <row r="49" spans="1:2" x14ac:dyDescent="0.2">
      <c r="A49" s="68"/>
      <c r="B49" s="68"/>
    </row>
    <row r="50" spans="1:2" x14ac:dyDescent="0.2">
      <c r="A50" s="68"/>
      <c r="B50" s="68"/>
    </row>
    <row r="51" spans="1:2" x14ac:dyDescent="0.2">
      <c r="A51" s="68"/>
      <c r="B51" s="68"/>
    </row>
    <row r="52" spans="1:2" x14ac:dyDescent="0.2">
      <c r="A52" s="68"/>
      <c r="B52" s="68"/>
    </row>
    <row r="53" spans="1:2" x14ac:dyDescent="0.2">
      <c r="A53" s="68"/>
      <c r="B53" s="68"/>
    </row>
    <row r="54" spans="1:2" x14ac:dyDescent="0.2">
      <c r="A54" s="68"/>
      <c r="B54" s="68"/>
    </row>
    <row r="55" spans="1:2" x14ac:dyDescent="0.2">
      <c r="A55" s="68"/>
      <c r="B55" s="68"/>
    </row>
    <row r="56" spans="1:2" x14ac:dyDescent="0.2">
      <c r="A56" s="68"/>
      <c r="B56" s="68"/>
    </row>
    <row r="57" spans="1:2" x14ac:dyDescent="0.2">
      <c r="A57" s="68"/>
      <c r="B57" s="68"/>
    </row>
    <row r="58" spans="1:2" x14ac:dyDescent="0.2">
      <c r="A58" s="68"/>
      <c r="B58" s="68"/>
    </row>
    <row r="59" spans="1:2" x14ac:dyDescent="0.2">
      <c r="A59" s="68"/>
      <c r="B59" s="68"/>
    </row>
    <row r="60" spans="1:2" x14ac:dyDescent="0.2">
      <c r="A60" s="68"/>
      <c r="B60" s="68"/>
    </row>
    <row r="61" spans="1:2" x14ac:dyDescent="0.2">
      <c r="A61" s="68"/>
      <c r="B61" s="68"/>
    </row>
    <row r="62" spans="1:2" x14ac:dyDescent="0.2">
      <c r="A62" s="68"/>
      <c r="B62" s="68"/>
    </row>
    <row r="63" spans="1:2" x14ac:dyDescent="0.2">
      <c r="A63" s="68"/>
      <c r="B63" s="68"/>
    </row>
    <row r="64" spans="1:2" x14ac:dyDescent="0.2">
      <c r="A64" s="68"/>
      <c r="B64" s="68"/>
    </row>
    <row r="65" spans="1:2" x14ac:dyDescent="0.2">
      <c r="A65" s="68"/>
      <c r="B65" s="68"/>
    </row>
    <row r="66" spans="1:2" x14ac:dyDescent="0.2">
      <c r="A66" s="68"/>
      <c r="B66" s="68"/>
    </row>
    <row r="67" spans="1:2" x14ac:dyDescent="0.2">
      <c r="A67" s="68"/>
      <c r="B67" s="68"/>
    </row>
    <row r="68" spans="1:2" x14ac:dyDescent="0.2">
      <c r="A68" s="68"/>
      <c r="B68" s="68"/>
    </row>
    <row r="69" spans="1:2" x14ac:dyDescent="0.2">
      <c r="A69" s="68"/>
      <c r="B69" s="68"/>
    </row>
    <row r="70" spans="1:2" x14ac:dyDescent="0.2">
      <c r="A70" s="68"/>
      <c r="B70" s="68"/>
    </row>
    <row r="71" spans="1:2" x14ac:dyDescent="0.2">
      <c r="A71" s="68"/>
      <c r="B71" s="68"/>
    </row>
    <row r="72" spans="1:2" x14ac:dyDescent="0.2">
      <c r="A72" s="68"/>
      <c r="B72" s="68"/>
    </row>
    <row r="73" spans="1:2" x14ac:dyDescent="0.2">
      <c r="A73" s="68"/>
      <c r="B73" s="68"/>
    </row>
    <row r="74" spans="1:2" x14ac:dyDescent="0.2">
      <c r="A74" s="68"/>
      <c r="B74" s="68"/>
    </row>
    <row r="75" spans="1:2" x14ac:dyDescent="0.2">
      <c r="A75" s="68"/>
      <c r="B75" s="68"/>
    </row>
    <row r="76" spans="1:2" x14ac:dyDescent="0.2">
      <c r="A76" s="68"/>
      <c r="B76" s="68"/>
    </row>
    <row r="77" spans="1:2" x14ac:dyDescent="0.2">
      <c r="A77" s="68"/>
      <c r="B77" s="68"/>
    </row>
    <row r="78" spans="1:2" x14ac:dyDescent="0.2">
      <c r="A78" s="68"/>
      <c r="B78" s="68"/>
    </row>
    <row r="79" spans="1:2" x14ac:dyDescent="0.2">
      <c r="A79" s="68"/>
      <c r="B79" s="68"/>
    </row>
    <row r="80" spans="1:2" x14ac:dyDescent="0.2">
      <c r="A80" s="68"/>
      <c r="B80" s="68"/>
    </row>
    <row r="81" spans="1:2" x14ac:dyDescent="0.2">
      <c r="A81" s="68"/>
      <c r="B81" s="68"/>
    </row>
    <row r="82" spans="1:2" x14ac:dyDescent="0.2">
      <c r="A82" s="68"/>
      <c r="B82" s="68"/>
    </row>
    <row r="83" spans="1:2" x14ac:dyDescent="0.2">
      <c r="A83" s="68"/>
      <c r="B83" s="68"/>
    </row>
    <row r="84" spans="1:2" x14ac:dyDescent="0.2">
      <c r="A84" s="68"/>
      <c r="B84" s="68"/>
    </row>
    <row r="85" spans="1:2" x14ac:dyDescent="0.2">
      <c r="A85" s="68"/>
      <c r="B85" s="68"/>
    </row>
    <row r="86" spans="1:2" x14ac:dyDescent="0.2">
      <c r="A86" s="68"/>
      <c r="B86" s="68"/>
    </row>
    <row r="87" spans="1:2" x14ac:dyDescent="0.2">
      <c r="A87" s="68"/>
      <c r="B87" s="68"/>
    </row>
    <row r="88" spans="1:2" x14ac:dyDescent="0.2">
      <c r="A88" s="68"/>
      <c r="B88" s="68"/>
    </row>
    <row r="89" spans="1:2" x14ac:dyDescent="0.2">
      <c r="A89" s="68"/>
      <c r="B89" s="68"/>
    </row>
    <row r="90" spans="1:2" x14ac:dyDescent="0.2">
      <c r="A90" s="68"/>
      <c r="B90" s="68"/>
    </row>
    <row r="91" spans="1:2" x14ac:dyDescent="0.2">
      <c r="A91" s="68"/>
      <c r="B91" s="68"/>
    </row>
    <row r="92" spans="1:2" x14ac:dyDescent="0.2">
      <c r="A92" s="68"/>
      <c r="B92" s="68"/>
    </row>
    <row r="93" spans="1:2" x14ac:dyDescent="0.2">
      <c r="A93" s="68"/>
      <c r="B93" s="68"/>
    </row>
    <row r="94" spans="1:2" x14ac:dyDescent="0.2">
      <c r="A94" s="68"/>
      <c r="B94" s="68"/>
    </row>
    <row r="95" spans="1:2" x14ac:dyDescent="0.2">
      <c r="A95" s="68"/>
      <c r="B95" s="68"/>
    </row>
    <row r="96" spans="1:2" x14ac:dyDescent="0.2">
      <c r="A96" s="68"/>
      <c r="B96" s="68"/>
    </row>
    <row r="97" spans="1:2" x14ac:dyDescent="0.2">
      <c r="A97" s="68"/>
      <c r="B97" s="68"/>
    </row>
    <row r="98" spans="1:2" x14ac:dyDescent="0.2">
      <c r="A98" s="68"/>
      <c r="B98" s="68"/>
    </row>
    <row r="99" spans="1:2" x14ac:dyDescent="0.2">
      <c r="A99" s="68"/>
      <c r="B99" s="68"/>
    </row>
    <row r="100" spans="1:2" x14ac:dyDescent="0.2">
      <c r="A100" s="68"/>
      <c r="B100" s="68"/>
    </row>
    <row r="101" spans="1:2" x14ac:dyDescent="0.2">
      <c r="A101" s="68"/>
      <c r="B101" s="68"/>
    </row>
    <row r="102" spans="1:2" x14ac:dyDescent="0.2">
      <c r="A102" s="68"/>
      <c r="B102" s="68"/>
    </row>
    <row r="103" spans="1:2" x14ac:dyDescent="0.2">
      <c r="A103" s="68"/>
      <c r="B103" s="68"/>
    </row>
    <row r="104" spans="1:2" x14ac:dyDescent="0.2">
      <c r="A104" s="68"/>
      <c r="B104" s="68"/>
    </row>
    <row r="105" spans="1:2" x14ac:dyDescent="0.2">
      <c r="A105" s="68"/>
      <c r="B105" s="68"/>
    </row>
    <row r="106" spans="1:2" x14ac:dyDescent="0.2">
      <c r="A106" s="68"/>
      <c r="B106" s="68"/>
    </row>
    <row r="107" spans="1:2" x14ac:dyDescent="0.2">
      <c r="A107" s="68"/>
      <c r="B107" s="68"/>
    </row>
    <row r="108" spans="1:2" x14ac:dyDescent="0.2">
      <c r="A108" s="68"/>
      <c r="B108" s="68"/>
    </row>
    <row r="109" spans="1:2" x14ac:dyDescent="0.2">
      <c r="A109" s="68"/>
      <c r="B109" s="68"/>
    </row>
    <row r="110" spans="1:2" x14ac:dyDescent="0.2">
      <c r="A110" s="68"/>
      <c r="B110" s="68"/>
    </row>
    <row r="111" spans="1:2" x14ac:dyDescent="0.2">
      <c r="A111" s="68"/>
      <c r="B111" s="68"/>
    </row>
    <row r="112" spans="1:2" x14ac:dyDescent="0.2">
      <c r="A112" s="68"/>
      <c r="B112" s="68"/>
    </row>
    <row r="113" spans="1:2" x14ac:dyDescent="0.2">
      <c r="A113" s="68"/>
      <c r="B113" s="68"/>
    </row>
    <row r="114" spans="1:2" x14ac:dyDescent="0.2">
      <c r="A114" s="68"/>
      <c r="B114" s="68"/>
    </row>
    <row r="115" spans="1:2" x14ac:dyDescent="0.2">
      <c r="A115" s="68"/>
      <c r="B115" s="68"/>
    </row>
    <row r="116" spans="1:2" x14ac:dyDescent="0.2">
      <c r="A116" s="68"/>
      <c r="B116" s="68"/>
    </row>
    <row r="117" spans="1:2" x14ac:dyDescent="0.2">
      <c r="A117" s="68"/>
      <c r="B117" s="68"/>
    </row>
    <row r="118" spans="1:2" x14ac:dyDescent="0.2">
      <c r="A118" s="68"/>
      <c r="B118" s="68"/>
    </row>
    <row r="119" spans="1:2" x14ac:dyDescent="0.2">
      <c r="A119" s="68"/>
      <c r="B119" s="68"/>
    </row>
    <row r="120" spans="1:2" x14ac:dyDescent="0.2">
      <c r="A120" s="68"/>
      <c r="B120" s="68"/>
    </row>
    <row r="121" spans="1:2" x14ac:dyDescent="0.2">
      <c r="A121" s="68"/>
      <c r="B121" s="68"/>
    </row>
    <row r="122" spans="1:2" x14ac:dyDescent="0.2">
      <c r="A122" s="68"/>
      <c r="B122" s="68"/>
    </row>
    <row r="123" spans="1:2" x14ac:dyDescent="0.2">
      <c r="A123" s="68"/>
      <c r="B123" s="68"/>
    </row>
    <row r="124" spans="1:2" x14ac:dyDescent="0.2">
      <c r="A124" s="68"/>
      <c r="B124" s="68"/>
    </row>
    <row r="125" spans="1:2" x14ac:dyDescent="0.2">
      <c r="A125" s="68"/>
      <c r="B125" s="68"/>
    </row>
    <row r="126" spans="1:2" x14ac:dyDescent="0.2">
      <c r="A126" s="68"/>
      <c r="B126" s="68"/>
    </row>
    <row r="127" spans="1:2" x14ac:dyDescent="0.2">
      <c r="A127" s="68"/>
      <c r="B127" s="68"/>
    </row>
    <row r="128" spans="1:2" x14ac:dyDescent="0.2">
      <c r="A128" s="68"/>
      <c r="B128" s="68"/>
    </row>
    <row r="129" spans="1:2" x14ac:dyDescent="0.2">
      <c r="A129" s="68"/>
      <c r="B129" s="68"/>
    </row>
    <row r="130" spans="1:2" x14ac:dyDescent="0.2">
      <c r="A130" s="68"/>
      <c r="B130" s="68"/>
    </row>
    <row r="131" spans="1:2" x14ac:dyDescent="0.2">
      <c r="A131" s="68"/>
      <c r="B131" s="68"/>
    </row>
    <row r="132" spans="1:2" x14ac:dyDescent="0.2">
      <c r="A132" s="68"/>
      <c r="B132" s="68"/>
    </row>
    <row r="133" spans="1:2" x14ac:dyDescent="0.2">
      <c r="A133" s="68"/>
      <c r="B133" s="68"/>
    </row>
    <row r="134" spans="1:2" x14ac:dyDescent="0.2">
      <c r="A134" s="68"/>
      <c r="B134" s="68"/>
    </row>
    <row r="135" spans="1:2" x14ac:dyDescent="0.2">
      <c r="A135" s="68"/>
      <c r="B135" s="68"/>
    </row>
    <row r="136" spans="1:2" x14ac:dyDescent="0.2">
      <c r="A136" s="68"/>
      <c r="B136" s="68"/>
    </row>
    <row r="137" spans="1:2" x14ac:dyDescent="0.2">
      <c r="A137" s="68"/>
      <c r="B137" s="68"/>
    </row>
    <row r="138" spans="1:2" x14ac:dyDescent="0.2">
      <c r="A138" s="68"/>
      <c r="B138" s="68"/>
    </row>
    <row r="139" spans="1:2" x14ac:dyDescent="0.2">
      <c r="A139" s="68"/>
      <c r="B139" s="68"/>
    </row>
    <row r="140" spans="1:2" x14ac:dyDescent="0.2">
      <c r="A140" s="68"/>
      <c r="B140" s="68"/>
    </row>
    <row r="141" spans="1:2" x14ac:dyDescent="0.2">
      <c r="A141" s="68"/>
      <c r="B141" s="68"/>
    </row>
    <row r="142" spans="1:2" x14ac:dyDescent="0.2">
      <c r="A142" s="68"/>
      <c r="B142" s="68"/>
    </row>
    <row r="143" spans="1:2" x14ac:dyDescent="0.2">
      <c r="A143" s="68"/>
      <c r="B143" s="68"/>
    </row>
    <row r="144" spans="1:2" x14ac:dyDescent="0.2">
      <c r="A144" s="68"/>
      <c r="B144" s="68"/>
    </row>
    <row r="145" spans="1:2" x14ac:dyDescent="0.2">
      <c r="A145" s="68"/>
      <c r="B145" s="68"/>
    </row>
    <row r="146" spans="1:2" x14ac:dyDescent="0.2">
      <c r="A146" s="68"/>
      <c r="B146" s="68"/>
    </row>
    <row r="147" spans="1:2" x14ac:dyDescent="0.2">
      <c r="A147" s="68"/>
      <c r="B147" s="68"/>
    </row>
    <row r="148" spans="1:2" x14ac:dyDescent="0.2">
      <c r="A148" s="68"/>
      <c r="B148" s="68"/>
    </row>
    <row r="149" spans="1:2" x14ac:dyDescent="0.2">
      <c r="A149" s="68"/>
      <c r="B149" s="68"/>
    </row>
    <row r="150" spans="1:2" x14ac:dyDescent="0.2">
      <c r="A150" s="68"/>
      <c r="B150" s="68"/>
    </row>
    <row r="151" spans="1:2" x14ac:dyDescent="0.2">
      <c r="A151" s="68"/>
      <c r="B151" s="68"/>
    </row>
    <row r="152" spans="1:2" x14ac:dyDescent="0.2">
      <c r="A152" s="68"/>
      <c r="B152" s="68"/>
    </row>
    <row r="153" spans="1:2" x14ac:dyDescent="0.2">
      <c r="A153" s="68"/>
      <c r="B153" s="68"/>
    </row>
    <row r="154" spans="1:2" x14ac:dyDescent="0.2">
      <c r="A154" s="68"/>
      <c r="B154" s="68"/>
    </row>
    <row r="155" spans="1:2" x14ac:dyDescent="0.2">
      <c r="A155" s="68"/>
      <c r="B155" s="68"/>
    </row>
    <row r="156" spans="1:2" x14ac:dyDescent="0.2">
      <c r="A156" s="68"/>
      <c r="B156" s="68"/>
    </row>
    <row r="157" spans="1:2" x14ac:dyDescent="0.2">
      <c r="A157" s="68"/>
      <c r="B157" s="68"/>
    </row>
    <row r="158" spans="1:2" x14ac:dyDescent="0.2">
      <c r="A158" s="68"/>
      <c r="B158" s="68"/>
    </row>
    <row r="159" spans="1:2" x14ac:dyDescent="0.2">
      <c r="A159" s="68"/>
      <c r="B159" s="68"/>
    </row>
    <row r="160" spans="1:2" x14ac:dyDescent="0.2">
      <c r="A160" s="68"/>
      <c r="B160" s="68"/>
    </row>
    <row r="161" spans="1:2" x14ac:dyDescent="0.2">
      <c r="A161" s="68"/>
      <c r="B161" s="68"/>
    </row>
    <row r="162" spans="1:2" x14ac:dyDescent="0.2">
      <c r="A162" s="68"/>
      <c r="B162" s="68"/>
    </row>
    <row r="163" spans="1:2" x14ac:dyDescent="0.2">
      <c r="A163" s="68"/>
      <c r="B163" s="68"/>
    </row>
    <row r="164" spans="1:2" x14ac:dyDescent="0.2">
      <c r="A164" s="68"/>
      <c r="B164" s="68"/>
    </row>
    <row r="165" spans="1:2" x14ac:dyDescent="0.2">
      <c r="A165" s="68"/>
      <c r="B165" s="68"/>
    </row>
    <row r="166" spans="1:2" x14ac:dyDescent="0.2">
      <c r="A166" s="68"/>
      <c r="B166" s="68"/>
    </row>
    <row r="167" spans="1:2" x14ac:dyDescent="0.2">
      <c r="A167" s="68"/>
      <c r="B167" s="68"/>
    </row>
    <row r="168" spans="1:2" x14ac:dyDescent="0.2">
      <c r="A168" s="68"/>
      <c r="B168" s="68"/>
    </row>
    <row r="169" spans="1:2" x14ac:dyDescent="0.2">
      <c r="A169" s="68"/>
      <c r="B169" s="68"/>
    </row>
    <row r="170" spans="1:2" x14ac:dyDescent="0.2">
      <c r="A170" s="68"/>
      <c r="B170" s="68"/>
    </row>
    <row r="171" spans="1:2" x14ac:dyDescent="0.2">
      <c r="A171" s="68"/>
      <c r="B171" s="68"/>
    </row>
    <row r="172" spans="1:2" x14ac:dyDescent="0.2">
      <c r="A172" s="68"/>
      <c r="B172" s="68"/>
    </row>
    <row r="173" spans="1:2" x14ac:dyDescent="0.2">
      <c r="A173" s="68"/>
      <c r="B173" s="68"/>
    </row>
    <row r="174" spans="1:2" x14ac:dyDescent="0.2">
      <c r="A174" s="68"/>
      <c r="B174" s="68"/>
    </row>
    <row r="175" spans="1:2" x14ac:dyDescent="0.2">
      <c r="A175" s="68"/>
      <c r="B175" s="68"/>
    </row>
    <row r="176" spans="1:2" x14ac:dyDescent="0.2">
      <c r="A176" s="68"/>
      <c r="B176" s="68"/>
    </row>
    <row r="177" spans="1:2" x14ac:dyDescent="0.2">
      <c r="A177" s="68"/>
      <c r="B177" s="68"/>
    </row>
    <row r="178" spans="1:2" x14ac:dyDescent="0.2">
      <c r="A178" s="68"/>
      <c r="B178" s="68"/>
    </row>
    <row r="179" spans="1:2" x14ac:dyDescent="0.2">
      <c r="A179" s="68"/>
      <c r="B179" s="68"/>
    </row>
    <row r="180" spans="1:2" x14ac:dyDescent="0.2">
      <c r="A180" s="68"/>
      <c r="B180" s="68"/>
    </row>
    <row r="181" spans="1:2" x14ac:dyDescent="0.2">
      <c r="A181" s="68"/>
      <c r="B181" s="68"/>
    </row>
    <row r="182" spans="1:2" x14ac:dyDescent="0.2">
      <c r="A182" s="68"/>
      <c r="B182" s="68"/>
    </row>
    <row r="183" spans="1:2" x14ac:dyDescent="0.2">
      <c r="A183" s="68"/>
      <c r="B183" s="68"/>
    </row>
    <row r="184" spans="1:2" x14ac:dyDescent="0.2">
      <c r="A184" s="68"/>
      <c r="B184" s="68"/>
    </row>
    <row r="185" spans="1:2" x14ac:dyDescent="0.2">
      <c r="A185" s="68"/>
      <c r="B185" s="68"/>
    </row>
    <row r="186" spans="1:2" x14ac:dyDescent="0.2">
      <c r="A186" s="68"/>
      <c r="B186" s="68"/>
    </row>
    <row r="187" spans="1:2" x14ac:dyDescent="0.2">
      <c r="A187" s="68"/>
      <c r="B187" s="68"/>
    </row>
    <row r="188" spans="1:2" x14ac:dyDescent="0.2">
      <c r="A188" s="68"/>
      <c r="B188" s="68"/>
    </row>
    <row r="189" spans="1:2" x14ac:dyDescent="0.2">
      <c r="A189" s="68"/>
      <c r="B189" s="68"/>
    </row>
    <row r="190" spans="1:2" x14ac:dyDescent="0.2">
      <c r="A190" s="68"/>
      <c r="B190" s="68"/>
    </row>
    <row r="191" spans="1:2" x14ac:dyDescent="0.2">
      <c r="A191" s="68"/>
      <c r="B191" s="68"/>
    </row>
    <row r="192" spans="1:2" x14ac:dyDescent="0.2">
      <c r="A192" s="68"/>
      <c r="B192" s="68"/>
    </row>
    <row r="193" spans="1:2" x14ac:dyDescent="0.2">
      <c r="A193" s="68"/>
      <c r="B193" s="68"/>
    </row>
    <row r="194" spans="1:2" x14ac:dyDescent="0.2">
      <c r="A194" s="68"/>
      <c r="B194" s="68"/>
    </row>
    <row r="195" spans="1:2" x14ac:dyDescent="0.2">
      <c r="A195" s="68"/>
      <c r="B195" s="68"/>
    </row>
    <row r="196" spans="1:2" x14ac:dyDescent="0.2">
      <c r="A196" s="68"/>
      <c r="B196" s="68"/>
    </row>
    <row r="197" spans="1:2" x14ac:dyDescent="0.2">
      <c r="A197" s="68"/>
      <c r="B197" s="68"/>
    </row>
    <row r="198" spans="1:2" x14ac:dyDescent="0.2">
      <c r="A198" s="68"/>
      <c r="B198" s="68"/>
    </row>
    <row r="199" spans="1:2" x14ac:dyDescent="0.2">
      <c r="A199" s="68"/>
      <c r="B199" s="68"/>
    </row>
    <row r="200" spans="1:2" x14ac:dyDescent="0.2">
      <c r="A200" s="68"/>
      <c r="B200" s="68"/>
    </row>
    <row r="201" spans="1:2" x14ac:dyDescent="0.2">
      <c r="A201" s="68"/>
      <c r="B201" s="68"/>
    </row>
    <row r="202" spans="1:2" x14ac:dyDescent="0.2">
      <c r="A202" s="68"/>
      <c r="B202" s="68"/>
    </row>
    <row r="203" spans="1:2" x14ac:dyDescent="0.2">
      <c r="A203" s="68"/>
      <c r="B203" s="68"/>
    </row>
    <row r="204" spans="1:2" x14ac:dyDescent="0.2">
      <c r="A204" s="68"/>
      <c r="B204" s="68"/>
    </row>
    <row r="205" spans="1:2" x14ac:dyDescent="0.2">
      <c r="A205" s="68"/>
      <c r="B205" s="68"/>
    </row>
    <row r="206" spans="1:2" x14ac:dyDescent="0.2">
      <c r="A206" s="68"/>
      <c r="B206" s="68"/>
    </row>
    <row r="207" spans="1:2" x14ac:dyDescent="0.2">
      <c r="A207" s="68"/>
      <c r="B207" s="68"/>
    </row>
    <row r="208" spans="1:2" x14ac:dyDescent="0.2">
      <c r="A208" s="68"/>
      <c r="B208" s="68"/>
    </row>
    <row r="209" spans="1:2" x14ac:dyDescent="0.2">
      <c r="A209" s="68"/>
      <c r="B209" s="68"/>
    </row>
    <row r="210" spans="1:2" x14ac:dyDescent="0.2">
      <c r="A210" s="68"/>
      <c r="B210" s="68"/>
    </row>
    <row r="211" spans="1:2" x14ac:dyDescent="0.2">
      <c r="A211" s="68"/>
      <c r="B211" s="68"/>
    </row>
    <row r="212" spans="1:2" x14ac:dyDescent="0.2">
      <c r="A212" s="68"/>
      <c r="B212" s="68"/>
    </row>
    <row r="213" spans="1:2" x14ac:dyDescent="0.2">
      <c r="A213" s="68"/>
      <c r="B213" s="68"/>
    </row>
    <row r="214" spans="1:2" x14ac:dyDescent="0.2">
      <c r="A214" s="68"/>
      <c r="B214" s="68"/>
    </row>
    <row r="215" spans="1:2" x14ac:dyDescent="0.2">
      <c r="A215" s="68"/>
      <c r="B215" s="68"/>
    </row>
    <row r="216" spans="1:2" x14ac:dyDescent="0.2">
      <c r="A216" s="68"/>
      <c r="B216" s="68"/>
    </row>
    <row r="217" spans="1:2" x14ac:dyDescent="0.2">
      <c r="A217" s="68"/>
      <c r="B217" s="68"/>
    </row>
    <row r="218" spans="1:2" x14ac:dyDescent="0.2">
      <c r="A218" s="68"/>
      <c r="B218" s="68"/>
    </row>
    <row r="219" spans="1:2" x14ac:dyDescent="0.2">
      <c r="A219" s="68"/>
      <c r="B219" s="68"/>
    </row>
    <row r="220" spans="1:2" x14ac:dyDescent="0.2">
      <c r="A220" s="68"/>
      <c r="B220" s="68"/>
    </row>
    <row r="221" spans="1:2" x14ac:dyDescent="0.2">
      <c r="A221" s="68"/>
      <c r="B221" s="68"/>
    </row>
    <row r="222" spans="1:2" x14ac:dyDescent="0.2">
      <c r="A222" s="68"/>
      <c r="B222" s="68"/>
    </row>
    <row r="223" spans="1:2" x14ac:dyDescent="0.2">
      <c r="A223" s="68"/>
      <c r="B223" s="68"/>
    </row>
    <row r="224" spans="1:2" x14ac:dyDescent="0.2">
      <c r="A224" s="68"/>
      <c r="B224" s="68"/>
    </row>
    <row r="225" spans="1:2" x14ac:dyDescent="0.2">
      <c r="A225" s="68"/>
      <c r="B225" s="68"/>
    </row>
    <row r="226" spans="1:2" x14ac:dyDescent="0.2">
      <c r="A226" s="68"/>
      <c r="B226" s="68"/>
    </row>
    <row r="227" spans="1:2" x14ac:dyDescent="0.2">
      <c r="A227" s="68"/>
      <c r="B227" s="68"/>
    </row>
    <row r="228" spans="1:2" x14ac:dyDescent="0.2">
      <c r="A228" s="68"/>
      <c r="B228" s="68"/>
    </row>
    <row r="229" spans="1:2" x14ac:dyDescent="0.2">
      <c r="A229" s="68"/>
      <c r="B229" s="68"/>
    </row>
    <row r="230" spans="1:2" x14ac:dyDescent="0.2">
      <c r="A230" s="68"/>
      <c r="B230" s="68"/>
    </row>
    <row r="231" spans="1:2" x14ac:dyDescent="0.2">
      <c r="A231" s="68"/>
      <c r="B231" s="68"/>
    </row>
    <row r="232" spans="1:2" x14ac:dyDescent="0.2">
      <c r="A232" s="68"/>
      <c r="B232" s="68"/>
    </row>
    <row r="233" spans="1:2" x14ac:dyDescent="0.2">
      <c r="A233" s="68"/>
      <c r="B233" s="68"/>
    </row>
    <row r="234" spans="1:2" x14ac:dyDescent="0.2">
      <c r="A234" s="68"/>
      <c r="B234" s="68"/>
    </row>
    <row r="235" spans="1:2" x14ac:dyDescent="0.2">
      <c r="A235" s="68"/>
      <c r="B235" s="68"/>
    </row>
    <row r="236" spans="1:2" x14ac:dyDescent="0.2">
      <c r="A236" s="68"/>
      <c r="B236" s="68"/>
    </row>
    <row r="237" spans="1:2" x14ac:dyDescent="0.2">
      <c r="A237" s="68"/>
      <c r="B237" s="68"/>
    </row>
    <row r="238" spans="1:2" x14ac:dyDescent="0.2">
      <c r="A238" s="68"/>
      <c r="B238" s="68"/>
    </row>
    <row r="239" spans="1:2" x14ac:dyDescent="0.2">
      <c r="A239" s="68"/>
      <c r="B239" s="68"/>
    </row>
    <row r="240" spans="1:2" x14ac:dyDescent="0.2">
      <c r="A240" s="68"/>
      <c r="B240" s="68"/>
    </row>
    <row r="241" spans="1:2" x14ac:dyDescent="0.2">
      <c r="A241" s="68"/>
      <c r="B241" s="68"/>
    </row>
    <row r="242" spans="1:2" x14ac:dyDescent="0.2">
      <c r="A242" s="68"/>
      <c r="B242" s="68"/>
    </row>
    <row r="243" spans="1:2" x14ac:dyDescent="0.2">
      <c r="A243" s="68"/>
      <c r="B243" s="68"/>
    </row>
    <row r="244" spans="1:2" x14ac:dyDescent="0.2">
      <c r="A244" s="68"/>
      <c r="B244" s="68"/>
    </row>
    <row r="245" spans="1:2" x14ac:dyDescent="0.2">
      <c r="A245" s="68"/>
      <c r="B245" s="68"/>
    </row>
    <row r="246" spans="1:2" x14ac:dyDescent="0.2">
      <c r="A246" s="68"/>
      <c r="B246" s="68"/>
    </row>
    <row r="247" spans="1:2" x14ac:dyDescent="0.2">
      <c r="A247" s="68"/>
      <c r="B247" s="68"/>
    </row>
    <row r="248" spans="1:2" x14ac:dyDescent="0.2">
      <c r="A248" s="68"/>
      <c r="B248" s="68"/>
    </row>
    <row r="249" spans="1:2" x14ac:dyDescent="0.2">
      <c r="A249" s="68"/>
      <c r="B249" s="68"/>
    </row>
    <row r="250" spans="1:2" x14ac:dyDescent="0.2">
      <c r="A250" s="68"/>
      <c r="B250" s="68"/>
    </row>
    <row r="251" spans="1:2" x14ac:dyDescent="0.2">
      <c r="A251" s="68"/>
      <c r="B251" s="68"/>
    </row>
    <row r="252" spans="1:2" x14ac:dyDescent="0.2">
      <c r="A252" s="68"/>
      <c r="B252" s="68"/>
    </row>
    <row r="253" spans="1:2" x14ac:dyDescent="0.2">
      <c r="A253" s="68"/>
      <c r="B253" s="68"/>
    </row>
    <row r="254" spans="1:2" x14ac:dyDescent="0.2">
      <c r="A254" s="68"/>
      <c r="B254" s="68"/>
    </row>
    <row r="255" spans="1:2" x14ac:dyDescent="0.2">
      <c r="A255" s="68"/>
      <c r="B255" s="68"/>
    </row>
    <row r="256" spans="1:2" x14ac:dyDescent="0.2">
      <c r="A256" s="68"/>
      <c r="B256" s="68"/>
    </row>
    <row r="257" spans="1:2" x14ac:dyDescent="0.2">
      <c r="A257" s="68"/>
      <c r="B257" s="68"/>
    </row>
    <row r="258" spans="1:2" x14ac:dyDescent="0.2">
      <c r="A258" s="68"/>
      <c r="B258" s="68"/>
    </row>
    <row r="259" spans="1:2" x14ac:dyDescent="0.2">
      <c r="A259" s="68"/>
      <c r="B259" s="68"/>
    </row>
    <row r="260" spans="1:2" x14ac:dyDescent="0.2">
      <c r="A260" s="68"/>
      <c r="B260" s="68"/>
    </row>
    <row r="261" spans="1:2" x14ac:dyDescent="0.2">
      <c r="A261" s="68"/>
      <c r="B261" s="68"/>
    </row>
    <row r="262" spans="1:2" x14ac:dyDescent="0.2">
      <c r="A262" s="68"/>
      <c r="B262" s="68"/>
    </row>
    <row r="263" spans="1:2" x14ac:dyDescent="0.2">
      <c r="A263" s="68"/>
      <c r="B263" s="68"/>
    </row>
    <row r="264" spans="1:2" x14ac:dyDescent="0.2">
      <c r="A264" s="68"/>
      <c r="B264" s="68"/>
    </row>
    <row r="265" spans="1:2" x14ac:dyDescent="0.2">
      <c r="A265" s="68"/>
      <c r="B265" s="68"/>
    </row>
    <row r="266" spans="1:2" x14ac:dyDescent="0.2">
      <c r="A266" s="68"/>
      <c r="B266" s="68"/>
    </row>
    <row r="267" spans="1:2" x14ac:dyDescent="0.2">
      <c r="A267" s="68"/>
      <c r="B267" s="68"/>
    </row>
    <row r="268" spans="1:2" x14ac:dyDescent="0.2">
      <c r="A268" s="68"/>
      <c r="B268" s="68"/>
    </row>
    <row r="269" spans="1:2" x14ac:dyDescent="0.2">
      <c r="A269" s="68"/>
      <c r="B269" s="68"/>
    </row>
    <row r="270" spans="1:2" x14ac:dyDescent="0.2">
      <c r="A270" s="68"/>
      <c r="B270" s="68"/>
    </row>
    <row r="271" spans="1:2" x14ac:dyDescent="0.2">
      <c r="A271" s="68"/>
      <c r="B271" s="68"/>
    </row>
    <row r="272" spans="1:2" x14ac:dyDescent="0.2">
      <c r="A272" s="68"/>
      <c r="B272" s="68"/>
    </row>
    <row r="273" spans="1:2" x14ac:dyDescent="0.2">
      <c r="A273" s="68"/>
      <c r="B273" s="68"/>
    </row>
    <row r="274" spans="1:2" x14ac:dyDescent="0.2">
      <c r="A274" s="68"/>
      <c r="B274" s="68"/>
    </row>
    <row r="275" spans="1:2" x14ac:dyDescent="0.2">
      <c r="A275" s="68"/>
      <c r="B275" s="68"/>
    </row>
    <row r="276" spans="1:2" x14ac:dyDescent="0.2">
      <c r="A276" s="68"/>
      <c r="B276" s="68"/>
    </row>
    <row r="277" spans="1:2" x14ac:dyDescent="0.2">
      <c r="A277" s="68"/>
      <c r="B277" s="68"/>
    </row>
    <row r="278" spans="1:2" x14ac:dyDescent="0.2">
      <c r="A278" s="68"/>
      <c r="B278" s="68"/>
    </row>
    <row r="279" spans="1:2" x14ac:dyDescent="0.2">
      <c r="A279" s="68"/>
      <c r="B279" s="68"/>
    </row>
    <row r="280" spans="1:2" x14ac:dyDescent="0.2">
      <c r="A280" s="68"/>
      <c r="B280" s="68"/>
    </row>
    <row r="281" spans="1:2" x14ac:dyDescent="0.2">
      <c r="A281" s="68"/>
      <c r="B281" s="68"/>
    </row>
    <row r="282" spans="1:2" x14ac:dyDescent="0.2">
      <c r="A282" s="68"/>
      <c r="B282" s="68"/>
    </row>
    <row r="283" spans="1:2" x14ac:dyDescent="0.2">
      <c r="A283" s="68"/>
      <c r="B283" s="68"/>
    </row>
    <row r="284" spans="1:2" x14ac:dyDescent="0.2">
      <c r="A284" s="68"/>
      <c r="B284" s="68"/>
    </row>
    <row r="285" spans="1:2" x14ac:dyDescent="0.2">
      <c r="A285" s="68"/>
      <c r="B285" s="68"/>
    </row>
    <row r="286" spans="1:2" x14ac:dyDescent="0.2">
      <c r="A286" s="68"/>
      <c r="B286" s="68"/>
    </row>
    <row r="287" spans="1:2" x14ac:dyDescent="0.2">
      <c r="A287" s="68"/>
      <c r="B287" s="68"/>
    </row>
    <row r="288" spans="1:2" x14ac:dyDescent="0.2">
      <c r="A288" s="68"/>
      <c r="B288" s="68"/>
    </row>
    <row r="289" spans="1:2" x14ac:dyDescent="0.2">
      <c r="A289" s="68"/>
      <c r="B289" s="68"/>
    </row>
    <row r="290" spans="1:2" x14ac:dyDescent="0.2">
      <c r="A290" s="68"/>
      <c r="B290" s="68"/>
    </row>
    <row r="291" spans="1:2" x14ac:dyDescent="0.2">
      <c r="A291" s="68"/>
      <c r="B291" s="68"/>
    </row>
    <row r="292" spans="1:2" x14ac:dyDescent="0.2">
      <c r="A292" s="68"/>
      <c r="B292" s="68"/>
    </row>
    <row r="293" spans="1:2" x14ac:dyDescent="0.2">
      <c r="A293" s="68"/>
      <c r="B293" s="68"/>
    </row>
    <row r="294" spans="1:2" x14ac:dyDescent="0.2">
      <c r="A294" s="68"/>
      <c r="B294" s="68"/>
    </row>
    <row r="295" spans="1:2" x14ac:dyDescent="0.2">
      <c r="A295" s="68"/>
      <c r="B295" s="68"/>
    </row>
    <row r="296" spans="1:2" x14ac:dyDescent="0.2">
      <c r="A296" s="68"/>
      <c r="B296" s="68"/>
    </row>
    <row r="297" spans="1:2" x14ac:dyDescent="0.2">
      <c r="A297" s="68"/>
      <c r="B297" s="68"/>
    </row>
    <row r="298" spans="1:2" x14ac:dyDescent="0.2">
      <c r="A298" s="68"/>
      <c r="B298" s="68"/>
    </row>
    <row r="299" spans="1:2" x14ac:dyDescent="0.2">
      <c r="A299" s="68"/>
      <c r="B299" s="68"/>
    </row>
    <row r="300" spans="1:2" x14ac:dyDescent="0.2">
      <c r="A300" s="68"/>
      <c r="B300" s="68"/>
    </row>
    <row r="301" spans="1:2" x14ac:dyDescent="0.2">
      <c r="A301" s="68"/>
      <c r="B301" s="68"/>
    </row>
    <row r="302" spans="1:2" x14ac:dyDescent="0.2">
      <c r="A302" s="68"/>
      <c r="B302" s="68"/>
    </row>
    <row r="303" spans="1:2" x14ac:dyDescent="0.2">
      <c r="A303" s="68"/>
      <c r="B303" s="68"/>
    </row>
    <row r="304" spans="1:2" x14ac:dyDescent="0.2">
      <c r="A304" s="68"/>
      <c r="B304" s="68"/>
    </row>
    <row r="305" spans="1:2" x14ac:dyDescent="0.2">
      <c r="A305" s="68"/>
      <c r="B305" s="68"/>
    </row>
    <row r="306" spans="1:2" x14ac:dyDescent="0.2">
      <c r="A306" s="68"/>
      <c r="B306" s="68"/>
    </row>
    <row r="307" spans="1:2" x14ac:dyDescent="0.2">
      <c r="A307" s="68"/>
      <c r="B307" s="68"/>
    </row>
    <row r="308" spans="1:2" x14ac:dyDescent="0.2">
      <c r="A308" s="68"/>
      <c r="B308" s="68"/>
    </row>
    <row r="309" spans="1:2" x14ac:dyDescent="0.2">
      <c r="A309" s="68"/>
      <c r="B309" s="68"/>
    </row>
    <row r="310" spans="1:2" x14ac:dyDescent="0.2">
      <c r="A310" s="68"/>
      <c r="B310" s="68"/>
    </row>
    <row r="311" spans="1:2" x14ac:dyDescent="0.2">
      <c r="A311" s="68"/>
      <c r="B311" s="68"/>
    </row>
    <row r="312" spans="1:2" x14ac:dyDescent="0.2">
      <c r="A312" s="68"/>
      <c r="B312" s="68"/>
    </row>
    <row r="313" spans="1:2" x14ac:dyDescent="0.2">
      <c r="A313" s="68"/>
      <c r="B313" s="68"/>
    </row>
    <row r="314" spans="1:2" x14ac:dyDescent="0.2">
      <c r="A314" s="68"/>
      <c r="B314" s="68"/>
    </row>
    <row r="315" spans="1:2" x14ac:dyDescent="0.2">
      <c r="A315" s="68"/>
      <c r="B315" s="68"/>
    </row>
    <row r="316" spans="1:2" x14ac:dyDescent="0.2">
      <c r="A316" s="68"/>
      <c r="B316" s="68"/>
    </row>
    <row r="317" spans="1:2" x14ac:dyDescent="0.2">
      <c r="A317" s="68"/>
      <c r="B317" s="68"/>
    </row>
    <row r="318" spans="1:2" x14ac:dyDescent="0.2">
      <c r="A318" s="68"/>
      <c r="B318" s="68"/>
    </row>
    <row r="319" spans="1:2" x14ac:dyDescent="0.2">
      <c r="A319" s="68"/>
      <c r="B319" s="68"/>
    </row>
    <row r="320" spans="1:2" x14ac:dyDescent="0.2">
      <c r="A320" s="68"/>
      <c r="B320" s="68"/>
    </row>
    <row r="321" spans="1:2" x14ac:dyDescent="0.2">
      <c r="A321" s="68"/>
      <c r="B321" s="68"/>
    </row>
    <row r="322" spans="1:2" x14ac:dyDescent="0.2">
      <c r="A322" s="68"/>
      <c r="B322" s="68"/>
    </row>
    <row r="323" spans="1:2" x14ac:dyDescent="0.2">
      <c r="A323" s="68"/>
      <c r="B323" s="68"/>
    </row>
    <row r="324" spans="1:2" x14ac:dyDescent="0.2">
      <c r="A324" s="68"/>
      <c r="B324" s="68"/>
    </row>
    <row r="325" spans="1:2" x14ac:dyDescent="0.2">
      <c r="A325" s="68"/>
      <c r="B325" s="68"/>
    </row>
    <row r="326" spans="1:2" x14ac:dyDescent="0.2">
      <c r="A326" s="68"/>
      <c r="B326" s="68"/>
    </row>
    <row r="327" spans="1:2" x14ac:dyDescent="0.2">
      <c r="A327" s="68"/>
      <c r="B327" s="68"/>
    </row>
    <row r="328" spans="1:2" x14ac:dyDescent="0.2">
      <c r="A328" s="68"/>
      <c r="B328" s="68"/>
    </row>
    <row r="329" spans="1:2" x14ac:dyDescent="0.2">
      <c r="A329" s="68"/>
      <c r="B329" s="68"/>
    </row>
    <row r="330" spans="1:2" x14ac:dyDescent="0.2">
      <c r="A330" s="68"/>
      <c r="B330" s="68"/>
    </row>
    <row r="331" spans="1:2" x14ac:dyDescent="0.2">
      <c r="A331" s="68"/>
      <c r="B331" s="68"/>
    </row>
    <row r="332" spans="1:2" x14ac:dyDescent="0.2">
      <c r="A332" s="68"/>
      <c r="B332" s="68"/>
    </row>
    <row r="333" spans="1:2" x14ac:dyDescent="0.2">
      <c r="A333" s="68"/>
      <c r="B333" s="68"/>
    </row>
    <row r="334" spans="1:2" x14ac:dyDescent="0.2">
      <c r="A334" s="68"/>
      <c r="B334" s="68"/>
    </row>
    <row r="335" spans="1:2" x14ac:dyDescent="0.2">
      <c r="A335" s="68"/>
      <c r="B335" s="68"/>
    </row>
    <row r="336" spans="1:2" x14ac:dyDescent="0.2">
      <c r="A336" s="68"/>
      <c r="B336" s="68"/>
    </row>
    <row r="337" spans="1:2" x14ac:dyDescent="0.2">
      <c r="A337" s="68"/>
      <c r="B337" s="68"/>
    </row>
    <row r="338" spans="1:2" x14ac:dyDescent="0.2">
      <c r="A338" s="68"/>
      <c r="B338" s="68"/>
    </row>
    <row r="339" spans="1:2" x14ac:dyDescent="0.2">
      <c r="A339" s="68"/>
      <c r="B339" s="68"/>
    </row>
    <row r="340" spans="1:2" x14ac:dyDescent="0.2">
      <c r="A340" s="68"/>
      <c r="B340" s="68"/>
    </row>
    <row r="341" spans="1:2" x14ac:dyDescent="0.2">
      <c r="A341" s="68"/>
      <c r="B341" s="68"/>
    </row>
    <row r="342" spans="1:2" x14ac:dyDescent="0.2">
      <c r="A342" s="68"/>
      <c r="B342" s="68"/>
    </row>
    <row r="343" spans="1:2" x14ac:dyDescent="0.2">
      <c r="A343" s="68"/>
      <c r="B343" s="68"/>
    </row>
    <row r="344" spans="1:2" x14ac:dyDescent="0.2">
      <c r="A344" s="68"/>
      <c r="B344" s="68"/>
    </row>
    <row r="345" spans="1:2" x14ac:dyDescent="0.2">
      <c r="A345" s="68"/>
      <c r="B345" s="68"/>
    </row>
    <row r="346" spans="1:2" x14ac:dyDescent="0.2">
      <c r="A346" s="68"/>
      <c r="B346" s="68"/>
    </row>
    <row r="347" spans="1:2" x14ac:dyDescent="0.2">
      <c r="A347" s="68"/>
      <c r="B347" s="68"/>
    </row>
    <row r="348" spans="1:2" x14ac:dyDescent="0.2">
      <c r="A348" s="68"/>
      <c r="B348" s="68"/>
    </row>
    <row r="349" spans="1:2" x14ac:dyDescent="0.2">
      <c r="A349" s="68"/>
      <c r="B349" s="68"/>
    </row>
    <row r="350" spans="1:2" x14ac:dyDescent="0.2">
      <c r="A350" s="68"/>
      <c r="B350" s="68"/>
    </row>
    <row r="351" spans="1:2" x14ac:dyDescent="0.2">
      <c r="A351" s="68"/>
      <c r="B351" s="68"/>
    </row>
    <row r="352" spans="1:2" x14ac:dyDescent="0.2">
      <c r="A352" s="68"/>
      <c r="B352" s="68"/>
    </row>
    <row r="353" spans="1:2" x14ac:dyDescent="0.2">
      <c r="A353" s="68"/>
      <c r="B353" s="68"/>
    </row>
    <row r="354" spans="1:2" x14ac:dyDescent="0.2">
      <c r="A354" s="68"/>
      <c r="B354" s="68"/>
    </row>
    <row r="355" spans="1:2" x14ac:dyDescent="0.2">
      <c r="A355" s="68"/>
      <c r="B355" s="68"/>
    </row>
    <row r="356" spans="1:2" x14ac:dyDescent="0.2">
      <c r="A356" s="68"/>
      <c r="B356" s="68"/>
    </row>
    <row r="357" spans="1:2" x14ac:dyDescent="0.2">
      <c r="A357" s="68"/>
      <c r="B357" s="68"/>
    </row>
    <row r="358" spans="1:2" x14ac:dyDescent="0.2">
      <c r="A358" s="68"/>
      <c r="B358" s="68"/>
    </row>
    <row r="359" spans="1:2" x14ac:dyDescent="0.2">
      <c r="A359" s="68"/>
      <c r="B359" s="68"/>
    </row>
    <row r="360" spans="1:2" x14ac:dyDescent="0.2">
      <c r="A360" s="68"/>
      <c r="B360" s="68"/>
    </row>
    <row r="361" spans="1:2" x14ac:dyDescent="0.2">
      <c r="A361" s="68"/>
      <c r="B361" s="68"/>
    </row>
    <row r="362" spans="1:2" x14ac:dyDescent="0.2">
      <c r="A362" s="68"/>
      <c r="B362" s="68"/>
    </row>
    <row r="363" spans="1:2" x14ac:dyDescent="0.2">
      <c r="A363" s="68"/>
      <c r="B363" s="68"/>
    </row>
    <row r="364" spans="1:2" x14ac:dyDescent="0.2">
      <c r="A364" s="68"/>
      <c r="B364" s="68"/>
    </row>
    <row r="365" spans="1:2" x14ac:dyDescent="0.2">
      <c r="A365" s="68"/>
      <c r="B365" s="68"/>
    </row>
    <row r="366" spans="1:2" x14ac:dyDescent="0.2">
      <c r="A366" s="68"/>
      <c r="B366" s="68"/>
    </row>
    <row r="367" spans="1:2" x14ac:dyDescent="0.2">
      <c r="A367" s="68"/>
      <c r="B367" s="68"/>
    </row>
    <row r="368" spans="1:2" x14ac:dyDescent="0.2">
      <c r="A368" s="68"/>
      <c r="B368" s="68"/>
    </row>
    <row r="369" spans="1:2" x14ac:dyDescent="0.2">
      <c r="A369" s="68"/>
      <c r="B369" s="68"/>
    </row>
    <row r="370" spans="1:2" x14ac:dyDescent="0.2">
      <c r="A370" s="68"/>
      <c r="B370" s="68"/>
    </row>
    <row r="371" spans="1:2" x14ac:dyDescent="0.2">
      <c r="A371" s="68"/>
      <c r="B371" s="68"/>
    </row>
    <row r="372" spans="1:2" x14ac:dyDescent="0.2">
      <c r="A372" s="68"/>
      <c r="B372" s="68"/>
    </row>
    <row r="373" spans="1:2" x14ac:dyDescent="0.2">
      <c r="A373" s="68"/>
      <c r="B373" s="68"/>
    </row>
    <row r="374" spans="1:2" x14ac:dyDescent="0.2">
      <c r="A374" s="68"/>
      <c r="B374" s="68"/>
    </row>
    <row r="375" spans="1:2" x14ac:dyDescent="0.2">
      <c r="A375" s="68"/>
      <c r="B375" s="68"/>
    </row>
    <row r="376" spans="1:2" x14ac:dyDescent="0.2">
      <c r="A376" s="68"/>
      <c r="B376" s="68"/>
    </row>
    <row r="377" spans="1:2" x14ac:dyDescent="0.2">
      <c r="A377" s="68"/>
      <c r="B377" s="68"/>
    </row>
    <row r="378" spans="1:2" x14ac:dyDescent="0.2">
      <c r="A378" s="68"/>
      <c r="B378" s="68"/>
    </row>
    <row r="379" spans="1:2" x14ac:dyDescent="0.2">
      <c r="A379" s="68"/>
      <c r="B379" s="68"/>
    </row>
    <row r="380" spans="1:2" x14ac:dyDescent="0.2">
      <c r="A380" s="68"/>
      <c r="B380" s="68"/>
    </row>
    <row r="381" spans="1:2" x14ac:dyDescent="0.2">
      <c r="A381" s="68"/>
      <c r="B381" s="68"/>
    </row>
    <row r="382" spans="1:2" x14ac:dyDescent="0.2">
      <c r="A382" s="68"/>
      <c r="B382" s="68"/>
    </row>
    <row r="383" spans="1:2" x14ac:dyDescent="0.2">
      <c r="A383" s="68"/>
      <c r="B383" s="68"/>
    </row>
    <row r="384" spans="1:2" x14ac:dyDescent="0.2">
      <c r="A384" s="68"/>
      <c r="B384" s="68"/>
    </row>
    <row r="385" spans="1:2" x14ac:dyDescent="0.2">
      <c r="A385" s="68"/>
      <c r="B385" s="68"/>
    </row>
    <row r="386" spans="1:2" x14ac:dyDescent="0.2">
      <c r="A386" s="68"/>
      <c r="B386" s="68"/>
    </row>
    <row r="387" spans="1:2" x14ac:dyDescent="0.2">
      <c r="A387" s="68"/>
      <c r="B387" s="68"/>
    </row>
    <row r="388" spans="1:2" x14ac:dyDescent="0.2">
      <c r="A388" s="68"/>
      <c r="B388" s="68"/>
    </row>
    <row r="389" spans="1:2" x14ac:dyDescent="0.2">
      <c r="A389" s="68"/>
      <c r="B389" s="68"/>
    </row>
    <row r="390" spans="1:2" x14ac:dyDescent="0.2">
      <c r="A390" s="68"/>
      <c r="B390" s="68"/>
    </row>
    <row r="391" spans="1:2" x14ac:dyDescent="0.2">
      <c r="A391" s="68"/>
      <c r="B391" s="68"/>
    </row>
    <row r="392" spans="1:2" x14ac:dyDescent="0.2">
      <c r="A392" s="68"/>
      <c r="B392" s="68"/>
    </row>
    <row r="393" spans="1:2" x14ac:dyDescent="0.2">
      <c r="A393" s="68"/>
      <c r="B393" s="68"/>
    </row>
    <row r="394" spans="1:2" x14ac:dyDescent="0.2">
      <c r="A394" s="68"/>
      <c r="B394" s="68"/>
    </row>
    <row r="395" spans="1:2" x14ac:dyDescent="0.2">
      <c r="A395" s="68"/>
      <c r="B395" s="68"/>
    </row>
    <row r="396" spans="1:2" x14ac:dyDescent="0.2">
      <c r="A396" s="68"/>
      <c r="B396" s="68"/>
    </row>
    <row r="397" spans="1:2" x14ac:dyDescent="0.2">
      <c r="A397" s="68"/>
      <c r="B397" s="68"/>
    </row>
    <row r="398" spans="1:2" x14ac:dyDescent="0.2">
      <c r="A398" s="68"/>
      <c r="B398" s="68"/>
    </row>
  </sheetData>
  <mergeCells count="2">
    <mergeCell ref="F15:G15"/>
    <mergeCell ref="A28:C28"/>
  </mergeCells>
  <phoneticPr fontId="2" type="noConversion"/>
  <pageMargins left="0.75" right="0.75" top="1" bottom="1" header="0.5" footer="0.5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FLUJO DE EFECTIVO </vt:lpstr>
      <vt:lpstr>Sheet1 (2)</vt:lpstr>
      <vt:lpstr>Sheet1</vt:lpstr>
      <vt:lpstr>Sheet2</vt:lpstr>
      <vt:lpstr>gobierno</vt:lpstr>
      <vt:lpstr>Recaudaciones</vt:lpstr>
      <vt:lpstr>Anexo2 y 2A</vt:lpstr>
      <vt:lpstr>otros</vt:lpstr>
      <vt:lpstr>'FLUJO DE EFECTIVO '!Print_Area</vt:lpstr>
    </vt:vector>
  </TitlesOfParts>
  <Company>Tesoreria de la Seguridad Social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Nelly_Taveras</dc:creator>
  <cp:lastModifiedBy>Jay</cp:lastModifiedBy>
  <cp:lastPrinted>2010-03-19T12:37:07Z</cp:lastPrinted>
  <dcterms:created xsi:type="dcterms:W3CDTF">2009-09-10T19:30:04Z</dcterms:created>
  <dcterms:modified xsi:type="dcterms:W3CDTF">2017-02-26T17:14:22Z</dcterms:modified>
</cp:coreProperties>
</file>