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sers\nelly_taveras\Documents\INFORMES GENERALES\ESTADOS FINANCIEROS PUBLICADOS PÁGINA WEB TSS\AÑO 2017\MARZO\"/>
    </mc:Choice>
  </mc:AlternateContent>
  <bookViews>
    <workbookView xWindow="975" yWindow="0" windowWidth="14385" windowHeight="7740"/>
  </bookViews>
  <sheets>
    <sheet name="FLUJO DE EFECTIVO HISTORICO " sheetId="1" r:id="rId1"/>
  </sheets>
  <externalReferences>
    <externalReference r:id="rId2"/>
    <externalReference r:id="rId3"/>
    <externalReference r:id="rId4"/>
  </externalReferences>
  <definedNames>
    <definedName name="_xlnm.Print_Area" localSheetId="0">'FLUJO DE EFECTIVO HISTORICO '!$A$1:$N$39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9" i="1" l="1"/>
  <c r="B39" i="1"/>
  <c r="H22" i="1" s="1"/>
  <c r="L36" i="1"/>
  <c r="L39" i="1" s="1"/>
  <c r="M22" i="1" s="1"/>
  <c r="J36" i="1"/>
  <c r="I36" i="1"/>
  <c r="F36" i="1"/>
  <c r="E36" i="1"/>
  <c r="D36" i="1"/>
  <c r="C36" i="1"/>
  <c r="B36" i="1"/>
  <c r="M35" i="1"/>
  <c r="N35" i="1" s="1"/>
  <c r="H34" i="1"/>
  <c r="N34" i="1" s="1"/>
  <c r="M33" i="1"/>
  <c r="M36" i="1" s="1"/>
  <c r="H33" i="1"/>
  <c r="N33" i="1" s="1"/>
  <c r="M32" i="1"/>
  <c r="K32" i="1"/>
  <c r="H32" i="1"/>
  <c r="N32" i="1" s="1"/>
  <c r="N31" i="1"/>
  <c r="M31" i="1"/>
  <c r="K31" i="1"/>
  <c r="H31" i="1"/>
  <c r="M30" i="1"/>
  <c r="K30" i="1"/>
  <c r="H30" i="1"/>
  <c r="N30" i="1" s="1"/>
  <c r="M29" i="1"/>
  <c r="K29" i="1"/>
  <c r="H29" i="1"/>
  <c r="N29" i="1" s="1"/>
  <c r="M28" i="1"/>
  <c r="K28" i="1"/>
  <c r="H28" i="1"/>
  <c r="N28" i="1" s="1"/>
  <c r="N27" i="1"/>
  <c r="M27" i="1"/>
  <c r="K27" i="1"/>
  <c r="K36" i="1" s="1"/>
  <c r="H27" i="1"/>
  <c r="H36" i="1" s="1"/>
  <c r="I23" i="1"/>
  <c r="I39" i="1" s="1"/>
  <c r="J22" i="1" s="1"/>
  <c r="J23" i="1" s="1"/>
  <c r="J39" i="1" s="1"/>
  <c r="K22" i="1" s="1"/>
  <c r="F23" i="1"/>
  <c r="F39" i="1" s="1"/>
  <c r="F43" i="1" s="1"/>
  <c r="E23" i="1"/>
  <c r="E39" i="1" s="1"/>
  <c r="C23" i="1"/>
  <c r="B23" i="1"/>
  <c r="J20" i="1"/>
  <c r="I20" i="1"/>
  <c r="F20" i="1"/>
  <c r="E20" i="1"/>
  <c r="D20" i="1"/>
  <c r="D23" i="1" s="1"/>
  <c r="D39" i="1" s="1"/>
  <c r="C20" i="1"/>
  <c r="B20" i="1"/>
  <c r="N19" i="1"/>
  <c r="K19" i="1"/>
  <c r="H19" i="1"/>
  <c r="M18" i="1"/>
  <c r="H18" i="1"/>
  <c r="N18" i="1" s="1"/>
  <c r="M17" i="1"/>
  <c r="K17" i="1"/>
  <c r="H17" i="1"/>
  <c r="N17" i="1" s="1"/>
  <c r="M16" i="1"/>
  <c r="K16" i="1"/>
  <c r="H16" i="1"/>
  <c r="N16" i="1" s="1"/>
  <c r="M15" i="1"/>
  <c r="K15" i="1"/>
  <c r="H15" i="1"/>
  <c r="N15" i="1" s="1"/>
  <c r="N14" i="1"/>
  <c r="M14" i="1"/>
  <c r="K14" i="1"/>
  <c r="H14" i="1"/>
  <c r="H13" i="1"/>
  <c r="N13" i="1" s="1"/>
  <c r="M12" i="1"/>
  <c r="M20" i="1" s="1"/>
  <c r="K12" i="1"/>
  <c r="K20" i="1" s="1"/>
  <c r="K23" i="1" s="1"/>
  <c r="K39" i="1" s="1"/>
  <c r="H12" i="1"/>
  <c r="N12" i="1" s="1"/>
  <c r="H11" i="1"/>
  <c r="N11" i="1" s="1"/>
  <c r="M10" i="1"/>
  <c r="L10" i="1"/>
  <c r="K10" i="1"/>
  <c r="J10" i="1"/>
  <c r="I10" i="1"/>
  <c r="G10" i="1"/>
  <c r="F10" i="1"/>
  <c r="E10" i="1"/>
  <c r="H10" i="1" s="1"/>
  <c r="N36" i="1" l="1"/>
  <c r="M23" i="1"/>
  <c r="M39" i="1" s="1"/>
  <c r="N10" i="1"/>
  <c r="N20" i="1" s="1"/>
  <c r="N23" i="1" s="1"/>
  <c r="N39" i="1" s="1"/>
  <c r="H20" i="1"/>
  <c r="H23" i="1" s="1"/>
  <c r="H39" i="1" s="1"/>
</calcChain>
</file>

<file path=xl/comments1.xml><?xml version="1.0" encoding="utf-8"?>
<comments xmlns="http://schemas.openxmlformats.org/spreadsheetml/2006/main">
  <authors>
    <author>Santa Manzanillo</author>
    <author>Juliana_Burgos</author>
  </authors>
  <commentList>
    <comment ref="J10" authorId="0" shapeId="0">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 ref="M10" authorId="1" shapeId="0">
      <text>
        <r>
          <rPr>
            <b/>
            <sz val="8"/>
            <color indexed="81"/>
            <rFont val="Tahoma"/>
            <family val="2"/>
          </rPr>
          <t>Juliana_Burgos:</t>
        </r>
        <r>
          <rPr>
            <sz val="8"/>
            <color indexed="81"/>
            <rFont val="Tahoma"/>
            <family val="2"/>
          </rPr>
          <t xml:space="preserve">
NOT. DE PAGO C EN EL PERIODO VER ESTADO DE FLUJO DE EFECTIVO MAS BALACE GENERAL EFECTIVO EN BCO RECAUDADO MAS N.P. Credito Devolución Pagos Exceso SFS, MENO CRED Y DEV FIN DE MES
</t>
        </r>
      </text>
    </comment>
  </commentList>
</comments>
</file>

<file path=xl/sharedStrings.xml><?xml version="1.0" encoding="utf-8"?>
<sst xmlns="http://schemas.openxmlformats.org/spreadsheetml/2006/main" count="36" uniqueCount="35">
  <si>
    <t>Tesorería de la Seguridad Social</t>
  </si>
  <si>
    <t>Estado de Flujo de Efectivo Histórico</t>
  </si>
  <si>
    <t xml:space="preserve"> Régimen Contributivo</t>
  </si>
  <si>
    <t>PERÍODO  2003-2017</t>
  </si>
  <si>
    <t>2003-2007</t>
  </si>
  <si>
    <t>2008-2012</t>
  </si>
  <si>
    <t>Al mes de marzo 2017</t>
  </si>
  <si>
    <t>TOTAL</t>
  </si>
  <si>
    <t>1. Entrada de Efectivo</t>
  </si>
  <si>
    <t>Notificaciones de Pago Cobradas</t>
  </si>
  <si>
    <t>Aportes del Gobierno al  FONAMAT</t>
  </si>
  <si>
    <t xml:space="preserve">Aportes del Gobierno  para Programas  Especiales </t>
  </si>
  <si>
    <t>Fondos Reintegrados</t>
  </si>
  <si>
    <t>Rendimientos Bancarios</t>
  </si>
  <si>
    <t>Multas Entidades del sistema</t>
  </si>
  <si>
    <t>Efectivo Reingresado Anteriormente Liquidado</t>
  </si>
  <si>
    <t>Fondos Operativos del SUIR</t>
  </si>
  <si>
    <t>Prov. Cheques Certificados no Pagados al SDSS Decreto 388-91</t>
  </si>
  <si>
    <t>Descuentos Compra Titulos Desmaterializados</t>
  </si>
  <si>
    <t>Total Entrada de Efectivo</t>
  </si>
  <si>
    <t>Más:</t>
  </si>
  <si>
    <t xml:space="preserve"> Efectivo e Inversiones al Inicio del Año</t>
  </si>
  <si>
    <t>Total Efectivo Disponible</t>
  </si>
  <si>
    <t>2. Salida de Efectivo</t>
  </si>
  <si>
    <t xml:space="preserve">  </t>
  </si>
  <si>
    <t>Pagos a Entidades del SVDS</t>
  </si>
  <si>
    <t>Pagos a Entidades del SFS</t>
  </si>
  <si>
    <t>Pagos a Entidades del SRL</t>
  </si>
  <si>
    <t>Devoluciones a  Empleadores y Trabajadores</t>
  </si>
  <si>
    <t>Gastos Operativos del SUIR</t>
  </si>
  <si>
    <t>Prov.Cheques Certificados no pagados al SDSS decreto 388-91</t>
  </si>
  <si>
    <t>Otros</t>
  </si>
  <si>
    <t>Devolución SFS Policia Nacional</t>
  </si>
  <si>
    <t>Total Salida Efectivo</t>
  </si>
  <si>
    <t>Balance Final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</si>
</sst>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18" x14ac:knownFonts="1">
    <font>
      <sz val="11"/>
      <color theme="1"/>
      <name val="Calibri"/>
      <family val="2"/>
      <scheme val="minor"/>
    </font>
    <font>
      <sz val="10"/>
      <name val="Arial"/>
      <family val="2"/>
    </font>
    <font>
      <b/>
      <sz val="28"/>
      <name val="Trebuchet MS"/>
      <family val="2"/>
    </font>
    <font>
      <sz val="36"/>
      <name val="Trebuchet MS"/>
      <family val="2"/>
    </font>
    <font>
      <sz val="16"/>
      <name val="Trebuchet MS"/>
      <family val="2"/>
    </font>
    <font>
      <sz val="22"/>
      <name val="Trebuchet MS"/>
      <family val="2"/>
    </font>
    <font>
      <b/>
      <sz val="16"/>
      <name val="Trebuchet MS"/>
      <family val="2"/>
    </font>
    <font>
      <b/>
      <sz val="22"/>
      <name val="Trebuchet MS"/>
      <family val="2"/>
    </font>
    <font>
      <b/>
      <u/>
      <sz val="24"/>
      <name val="Trebuchet MS"/>
      <family val="2"/>
    </font>
    <font>
      <b/>
      <u/>
      <sz val="22"/>
      <name val="Trebuchet MS"/>
      <family val="2"/>
    </font>
    <font>
      <sz val="24"/>
      <name val="Trebuchet MS"/>
      <family val="2"/>
    </font>
    <font>
      <b/>
      <sz val="24"/>
      <name val="Trebuchet MS"/>
      <family val="2"/>
    </font>
    <font>
      <b/>
      <u/>
      <sz val="16"/>
      <name val="Trebuchet MS"/>
      <family val="2"/>
    </font>
    <font>
      <b/>
      <sz val="9"/>
      <color indexed="81"/>
      <name val="Tahoma"/>
      <family val="2"/>
    </font>
    <font>
      <sz val="9"/>
      <color indexed="81"/>
      <name val="Tahoma"/>
      <family val="2"/>
    </font>
    <font>
      <sz val="20"/>
      <color indexed="81"/>
      <name val="Tahoma"/>
      <family val="2"/>
    </font>
    <font>
      <b/>
      <sz val="8"/>
      <color indexed="81"/>
      <name val="Tahoma"/>
      <family val="2"/>
    </font>
    <font>
      <sz val="8"/>
      <color indexed="81"/>
      <name val="Tahoma"/>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s>
  <cellStyleXfs count="4">
    <xf numFmtId="0" fontId="0" fillId="0" borderId="0"/>
    <xf numFmtId="164" fontId="1" fillId="0" borderId="0" applyFont="0" applyFill="0" applyBorder="0" applyAlignment="0" applyProtection="0"/>
    <xf numFmtId="0" fontId="1" fillId="0" borderId="0"/>
    <xf numFmtId="164" fontId="1" fillId="0" borderId="0" applyFont="0" applyFill="0" applyBorder="0" applyAlignment="0" applyProtection="0"/>
  </cellStyleXfs>
  <cellXfs count="63">
    <xf numFmtId="0" fontId="0" fillId="0" borderId="0" xfId="0"/>
    <xf numFmtId="0" fontId="2" fillId="0" borderId="0" xfId="2" applyFont="1" applyAlignment="1">
      <alignment horizontal="center"/>
    </xf>
    <xf numFmtId="0" fontId="3" fillId="0" borderId="0" xfId="2" applyFont="1"/>
    <xf numFmtId="0" fontId="4" fillId="0" borderId="0" xfId="2" applyFont="1" applyAlignment="1">
      <alignment horizontal="center"/>
    </xf>
    <xf numFmtId="164" fontId="4" fillId="0" borderId="0" xfId="1" applyFont="1" applyAlignment="1">
      <alignment horizontal="center"/>
    </xf>
    <xf numFmtId="0" fontId="4" fillId="2" borderId="0" xfId="2" applyFont="1" applyFill="1" applyAlignment="1">
      <alignment horizontal="center"/>
    </xf>
    <xf numFmtId="164" fontId="5" fillId="2" borderId="0" xfId="3" applyFont="1" applyFill="1" applyBorder="1"/>
    <xf numFmtId="164" fontId="5" fillId="0" borderId="0" xfId="3" applyFont="1" applyFill="1" applyBorder="1"/>
    <xf numFmtId="0" fontId="4" fillId="0" borderId="0" xfId="2" applyFont="1"/>
    <xf numFmtId="0" fontId="4" fillId="2" borderId="0" xfId="2" applyFont="1" applyFill="1"/>
    <xf numFmtId="0" fontId="6" fillId="0" borderId="0" xfId="2" applyFont="1" applyAlignment="1">
      <alignment horizontal="center" vertical="center" wrapText="1"/>
    </xf>
    <xf numFmtId="0" fontId="7" fillId="0" borderId="1" xfId="2" applyFont="1" applyBorder="1" applyAlignment="1">
      <alignment horizontal="center" vertical="center" wrapText="1"/>
    </xf>
    <xf numFmtId="0" fontId="7" fillId="0" borderId="1" xfId="2" applyFont="1" applyFill="1" applyBorder="1" applyAlignment="1">
      <alignment horizontal="center" vertical="center" wrapText="1"/>
    </xf>
    <xf numFmtId="0" fontId="7" fillId="2" borderId="1" xfId="2" applyFont="1" applyFill="1" applyBorder="1" applyAlignment="1">
      <alignment horizontal="center" vertical="center" wrapText="1"/>
    </xf>
    <xf numFmtId="1" fontId="7" fillId="0" borderId="1" xfId="2" applyNumberFormat="1" applyFont="1" applyFill="1" applyBorder="1" applyAlignment="1">
      <alignment horizontal="center" vertical="center" wrapText="1"/>
    </xf>
    <xf numFmtId="1" fontId="7" fillId="2" borderId="1" xfId="2" applyNumberFormat="1" applyFont="1" applyFill="1" applyBorder="1" applyAlignment="1">
      <alignment horizontal="center" vertical="center" wrapText="1"/>
    </xf>
    <xf numFmtId="0" fontId="7" fillId="0" borderId="2" xfId="2" applyFont="1" applyBorder="1" applyAlignment="1">
      <alignment horizontal="center" vertical="center" wrapText="1"/>
    </xf>
    <xf numFmtId="0" fontId="8" fillId="0" borderId="0" xfId="2" applyFont="1"/>
    <xf numFmtId="0" fontId="9" fillId="0" borderId="0" xfId="2" applyFont="1"/>
    <xf numFmtId="0" fontId="5" fillId="0" borderId="0" xfId="2" applyFont="1"/>
    <xf numFmtId="164" fontId="5" fillId="0" borderId="0" xfId="1" applyFont="1"/>
    <xf numFmtId="0" fontId="5" fillId="2" borderId="0" xfId="2" applyFont="1" applyFill="1"/>
    <xf numFmtId="164" fontId="5" fillId="2" borderId="0" xfId="1" applyFont="1" applyFill="1"/>
    <xf numFmtId="164" fontId="5" fillId="2" borderId="0" xfId="2" applyNumberFormat="1" applyFont="1" applyFill="1"/>
    <xf numFmtId="164" fontId="5" fillId="0" borderId="0" xfId="2" applyNumberFormat="1" applyFont="1"/>
    <xf numFmtId="0" fontId="10" fillId="0" borderId="3" xfId="2" applyFont="1" applyBorder="1"/>
    <xf numFmtId="164" fontId="5" fillId="0" borderId="3" xfId="3" applyFont="1" applyBorder="1"/>
    <xf numFmtId="164" fontId="5" fillId="2" borderId="3" xfId="3" applyFont="1" applyFill="1" applyBorder="1"/>
    <xf numFmtId="164" fontId="5" fillId="0" borderId="3" xfId="3" applyFont="1" applyFill="1" applyBorder="1"/>
    <xf numFmtId="164" fontId="5" fillId="0" borderId="3" xfId="2" applyNumberFormat="1" applyFont="1" applyBorder="1"/>
    <xf numFmtId="164" fontId="4" fillId="0" borderId="0" xfId="2" applyNumberFormat="1" applyFont="1"/>
    <xf numFmtId="0" fontId="10" fillId="0" borderId="3" xfId="2" applyFont="1" applyBorder="1" applyAlignment="1">
      <alignment wrapText="1"/>
    </xf>
    <xf numFmtId="0" fontId="8" fillId="0" borderId="3" xfId="2" applyFont="1" applyBorder="1" applyAlignment="1">
      <alignment horizontal="center"/>
    </xf>
    <xf numFmtId="164" fontId="7" fillId="2" borderId="3" xfId="3" applyFont="1" applyFill="1" applyBorder="1"/>
    <xf numFmtId="164" fontId="9" fillId="0" borderId="3" xfId="3" applyFont="1" applyBorder="1" applyAlignment="1">
      <alignment horizontal="center"/>
    </xf>
    <xf numFmtId="164" fontId="7" fillId="0" borderId="3" xfId="3" applyFont="1" applyBorder="1"/>
    <xf numFmtId="164" fontId="7" fillId="0" borderId="3" xfId="2" applyNumberFormat="1" applyFont="1" applyBorder="1"/>
    <xf numFmtId="0" fontId="11" fillId="0" borderId="3" xfId="2" applyFont="1" applyBorder="1"/>
    <xf numFmtId="164" fontId="4" fillId="0" borderId="0" xfId="3" applyFont="1"/>
    <xf numFmtId="164" fontId="4" fillId="0" borderId="0" xfId="1" applyFont="1"/>
    <xf numFmtId="0" fontId="8" fillId="0" borderId="3" xfId="2" applyFont="1" applyBorder="1"/>
    <xf numFmtId="164" fontId="9" fillId="0" borderId="3" xfId="3" applyFont="1" applyBorder="1"/>
    <xf numFmtId="0" fontId="10" fillId="0" borderId="0" xfId="2" applyFont="1" applyBorder="1" applyAlignment="1">
      <alignment vertical="center" wrapText="1"/>
    </xf>
    <xf numFmtId="0" fontId="10" fillId="0" borderId="0" xfId="2" applyFont="1" applyBorder="1"/>
    <xf numFmtId="0" fontId="11" fillId="0" borderId="0" xfId="2" applyFont="1" applyAlignment="1">
      <alignment horizontal="right"/>
    </xf>
    <xf numFmtId="164" fontId="7" fillId="0" borderId="3" xfId="3" applyFont="1" applyBorder="1" applyAlignment="1">
      <alignment horizontal="right"/>
    </xf>
    <xf numFmtId="164" fontId="7" fillId="2" borderId="3" xfId="3" applyFont="1" applyFill="1" applyBorder="1" applyAlignment="1">
      <alignment horizontal="right"/>
    </xf>
    <xf numFmtId="0" fontId="10" fillId="0" borderId="0" xfId="2" applyFont="1"/>
    <xf numFmtId="164" fontId="5" fillId="0" borderId="0" xfId="3" applyFont="1"/>
    <xf numFmtId="164" fontId="5" fillId="2" borderId="0" xfId="3" applyFont="1" applyFill="1"/>
    <xf numFmtId="164" fontId="7" fillId="2" borderId="4" xfId="3" applyFont="1" applyFill="1" applyBorder="1"/>
    <xf numFmtId="164" fontId="7" fillId="0" borderId="4" xfId="3" applyFont="1" applyBorder="1"/>
    <xf numFmtId="164" fontId="4" fillId="2" borderId="0" xfId="3" applyFont="1" applyFill="1"/>
    <xf numFmtId="164" fontId="12" fillId="0" borderId="0" xfId="3" applyFont="1" applyAlignment="1">
      <alignment horizontal="left"/>
    </xf>
    <xf numFmtId="164" fontId="4" fillId="2" borderId="0" xfId="2" applyNumberFormat="1" applyFont="1" applyFill="1"/>
    <xf numFmtId="164" fontId="4" fillId="0" borderId="0" xfId="2" applyNumberFormat="1" applyFont="1" applyAlignment="1">
      <alignment horizontal="right"/>
    </xf>
    <xf numFmtId="164" fontId="4" fillId="0" borderId="0" xfId="2" applyNumberFormat="1" applyFont="1" applyAlignment="1">
      <alignment horizontal="left"/>
    </xf>
    <xf numFmtId="164" fontId="4" fillId="0" borderId="0" xfId="3" applyFont="1" applyAlignment="1">
      <alignment horizontal="left"/>
    </xf>
    <xf numFmtId="164" fontId="4" fillId="0" borderId="0" xfId="3" applyFont="1" applyAlignment="1">
      <alignment horizontal="center"/>
    </xf>
    <xf numFmtId="164" fontId="6" fillId="0" borderId="0" xfId="3" applyFont="1" applyAlignment="1">
      <alignment horizontal="left"/>
    </xf>
    <xf numFmtId="164" fontId="6" fillId="0" borderId="0" xfId="3" applyFont="1" applyBorder="1"/>
    <xf numFmtId="164" fontId="6" fillId="0" borderId="0" xfId="2" applyNumberFormat="1" applyFont="1" applyFill="1" applyBorder="1"/>
    <xf numFmtId="164" fontId="4" fillId="0" borderId="0" xfId="2" applyNumberFormat="1" applyFont="1" applyFill="1"/>
  </cellXfs>
  <cellStyles count="4">
    <cellStyle name="Comma" xfId="1" builtinId="3"/>
    <cellStyle name="Comma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0</xdr:col>
      <xdr:colOff>2895600</xdr:colOff>
      <xdr:row>3</xdr:row>
      <xdr:rowOff>66675</xdr:rowOff>
    </xdr:to>
    <xdr:pic>
      <xdr:nvPicPr>
        <xdr:cNvPr id="2" name="Picture 7"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114300"/>
          <a:ext cx="2647950" cy="175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alken\Contabilidad%20SUIR\SANTA%20MANZANILLO\informes\informes%20y%20anexos%202015\INFORMES%20PUBLICAR\ESTADOS%20PARA%20PUBLICAR%20diciembr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lken\Contabilidad%20SUIR\SANTA%20MANZANILLO\informes\Informe%20y%20anexo%202016\Estados%20Publicar\ESTADOS%20PARA%20PUBLICAR%20dic%20%202016%20-%20Cop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STADOS%20PARA%20PUBLICAR%20marzo%20%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_GENERAL__"/>
      <sheetName val="FLUJO_DE_EFECTIVO_"/>
      <sheetName val="FLUJO_DE_EFECTIVO_HISTORICO_"/>
      <sheetName val="PAGOS_REALZADOS_"/>
      <sheetName val="BALANCE GENERAL  "/>
      <sheetName val="FLUJO DE EFECTIVO "/>
      <sheetName val="FLUJO DE EFECTIVO HISTORICO "/>
      <sheetName val="PAGOS REALZADOS "/>
    </sheetNames>
    <sheetDataSet>
      <sheetData sheetId="0" refreshError="1"/>
      <sheetData sheetId="1" refreshError="1"/>
      <sheetData sheetId="2" refreshError="1"/>
      <sheetData sheetId="3" refreshError="1"/>
      <sheetData sheetId="4" refreshError="1"/>
      <sheetData sheetId="5" refreshError="1">
        <row r="10">
          <cell r="D10">
            <v>79128984809.389999</v>
          </cell>
        </row>
        <row r="11">
          <cell r="D11">
            <v>355290191.79000002</v>
          </cell>
        </row>
        <row r="12">
          <cell r="D12">
            <v>35924489.649999999</v>
          </cell>
        </row>
        <row r="13">
          <cell r="D13">
            <v>596586355.70000005</v>
          </cell>
        </row>
        <row r="14">
          <cell r="D14">
            <v>11194975.039999999</v>
          </cell>
        </row>
        <row r="15">
          <cell r="D15">
            <v>34926192.719999999</v>
          </cell>
        </row>
        <row r="16">
          <cell r="D16">
            <v>0</v>
          </cell>
        </row>
        <row r="24">
          <cell r="D24">
            <v>38018208331.940002</v>
          </cell>
        </row>
        <row r="25">
          <cell r="D25">
            <v>37306528714.699997</v>
          </cell>
        </row>
        <row r="26">
          <cell r="D26">
            <v>3548090380.1799998</v>
          </cell>
        </row>
        <row r="27">
          <cell r="D27">
            <v>298148392.98000002</v>
          </cell>
        </row>
        <row r="28">
          <cell r="D28">
            <v>909960</v>
          </cell>
        </row>
        <row r="29">
          <cell r="D29">
            <v>29798795.690000001</v>
          </cell>
        </row>
      </sheetData>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GENERAL  "/>
      <sheetName val="FLUJO DE EFECTIVO "/>
      <sheetName val="FLUJO DE EFECTIVO HISTORICO "/>
      <sheetName val="PAGOS REALZADOS "/>
    </sheetNames>
    <sheetDataSet>
      <sheetData sheetId="0"/>
      <sheetData sheetId="1">
        <row r="10">
          <cell r="D10">
            <v>89144820161.389999</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GENERAL  "/>
      <sheetName val="FLUJO DE EFECTIVO "/>
      <sheetName val="FLUJO DE EFECTIVO HISTORICO "/>
      <sheetName val="PAGOS REALZADOS "/>
    </sheetNames>
    <sheetDataSet>
      <sheetData sheetId="0"/>
      <sheetData sheetId="1">
        <row r="10">
          <cell r="D10">
            <v>23476220040.380001</v>
          </cell>
        </row>
        <row r="11">
          <cell r="D11">
            <v>120352797.41</v>
          </cell>
        </row>
        <row r="13">
          <cell r="D13">
            <v>219114185.06</v>
          </cell>
        </row>
        <row r="14">
          <cell r="D14">
            <v>0</v>
          </cell>
        </row>
        <row r="15">
          <cell r="D15">
            <v>10086368.26</v>
          </cell>
        </row>
        <row r="16">
          <cell r="D16">
            <v>116149.12</v>
          </cell>
        </row>
        <row r="17">
          <cell r="D17">
            <v>3042803.45</v>
          </cell>
        </row>
        <row r="25">
          <cell r="D25">
            <v>11240417818.43</v>
          </cell>
        </row>
        <row r="26">
          <cell r="D26">
            <v>11145505656.41</v>
          </cell>
        </row>
        <row r="27">
          <cell r="D27">
            <v>1041099646.12</v>
          </cell>
        </row>
        <row r="28">
          <cell r="D28">
            <v>92386758.579999998</v>
          </cell>
        </row>
        <row r="29">
          <cell r="D29">
            <v>3025750</v>
          </cell>
        </row>
        <row r="30">
          <cell r="D30">
            <v>7758575.9500000002</v>
          </cell>
        </row>
        <row r="31">
          <cell r="D31">
            <v>114505.39</v>
          </cell>
        </row>
        <row r="32">
          <cell r="D32">
            <v>8299920.25</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50"/>
  </sheetPr>
  <dimension ref="A1:P53"/>
  <sheetViews>
    <sheetView showGridLines="0" tabSelected="1" zoomScale="50" zoomScaleNormal="50" zoomScaleSheetLayoutView="50" workbookViewId="0">
      <selection activeCell="A5" sqref="A5"/>
    </sheetView>
  </sheetViews>
  <sheetFormatPr defaultRowHeight="47.25" customHeight="1" x14ac:dyDescent="0.35"/>
  <cols>
    <col min="1" max="1" width="96.85546875" style="8" customWidth="1"/>
    <col min="2" max="2" width="48.28515625" style="8" customWidth="1"/>
    <col min="3" max="3" width="48.85546875" style="8" hidden="1" customWidth="1"/>
    <col min="4" max="4" width="46.28515625" style="8" hidden="1" customWidth="1"/>
    <col min="5" max="5" width="45.7109375" style="8" hidden="1" customWidth="1"/>
    <col min="6" max="6" width="45.7109375" style="9" hidden="1" customWidth="1"/>
    <col min="7" max="7" width="48.5703125" style="8" hidden="1" customWidth="1"/>
    <col min="8" max="8" width="52.7109375" style="8" bestFit="1" customWidth="1"/>
    <col min="9" max="9" width="48.5703125" style="9" customWidth="1"/>
    <col min="10" max="13" width="48.5703125" style="8" customWidth="1"/>
    <col min="14" max="14" width="49.7109375" style="8" customWidth="1"/>
    <col min="15" max="15" width="38.28515625" style="8" customWidth="1"/>
    <col min="16" max="16" width="31.5703125" style="8" bestFit="1" customWidth="1"/>
    <col min="17" max="16384" width="9.140625" style="8"/>
  </cols>
  <sheetData>
    <row r="1" spans="1:16" s="2" customFormat="1" ht="47.25" customHeight="1" x14ac:dyDescent="0.7">
      <c r="A1" s="1" t="s">
        <v>0</v>
      </c>
      <c r="B1" s="1"/>
      <c r="C1" s="1"/>
      <c r="D1" s="1"/>
      <c r="E1" s="1"/>
      <c r="F1" s="1"/>
      <c r="G1" s="1"/>
      <c r="H1" s="1"/>
      <c r="I1" s="1"/>
      <c r="J1" s="1"/>
      <c r="K1" s="1"/>
      <c r="L1" s="1"/>
      <c r="M1" s="1"/>
      <c r="N1" s="1"/>
    </row>
    <row r="2" spans="1:16" s="2" customFormat="1" ht="47.25" customHeight="1" x14ac:dyDescent="0.7">
      <c r="A2" s="1" t="s">
        <v>1</v>
      </c>
      <c r="B2" s="1"/>
      <c r="C2" s="1"/>
      <c r="D2" s="1"/>
      <c r="E2" s="1"/>
      <c r="F2" s="1"/>
      <c r="G2" s="1"/>
      <c r="H2" s="1"/>
      <c r="I2" s="1"/>
      <c r="J2" s="1"/>
      <c r="K2" s="1"/>
      <c r="L2" s="1"/>
      <c r="M2" s="1"/>
      <c r="N2" s="1"/>
    </row>
    <row r="3" spans="1:16" s="2" customFormat="1" ht="47.25" customHeight="1" x14ac:dyDescent="0.7">
      <c r="A3" s="1" t="s">
        <v>2</v>
      </c>
      <c r="B3" s="1"/>
      <c r="C3" s="1"/>
      <c r="D3" s="1"/>
      <c r="E3" s="1"/>
      <c r="F3" s="1"/>
      <c r="G3" s="1"/>
      <c r="H3" s="1"/>
      <c r="I3" s="1"/>
      <c r="J3" s="1"/>
      <c r="K3" s="1"/>
      <c r="L3" s="1"/>
      <c r="M3" s="1"/>
      <c r="N3" s="1"/>
    </row>
    <row r="4" spans="1:16" s="2" customFormat="1" ht="47.25" customHeight="1" x14ac:dyDescent="0.7">
      <c r="A4" s="1" t="s">
        <v>3</v>
      </c>
      <c r="B4" s="1"/>
      <c r="C4" s="1"/>
      <c r="D4" s="1"/>
      <c r="E4" s="1"/>
      <c r="F4" s="1"/>
      <c r="G4" s="1"/>
      <c r="H4" s="1"/>
      <c r="I4" s="1"/>
      <c r="J4" s="1"/>
      <c r="K4" s="1"/>
      <c r="L4" s="1"/>
      <c r="M4" s="1"/>
      <c r="N4" s="1"/>
    </row>
    <row r="5" spans="1:16" ht="47.25" customHeight="1" x14ac:dyDescent="0.45">
      <c r="A5" s="3"/>
      <c r="B5" s="3"/>
      <c r="C5" s="3"/>
      <c r="D5" s="3"/>
      <c r="E5" s="4"/>
      <c r="F5" s="5"/>
      <c r="G5" s="3"/>
      <c r="H5" s="3"/>
      <c r="I5" s="6"/>
      <c r="J5" s="7"/>
      <c r="K5" s="7"/>
      <c r="L5" s="7"/>
      <c r="M5" s="4"/>
      <c r="N5" s="3"/>
    </row>
    <row r="6" spans="1:16" ht="47.25" customHeight="1" thickBot="1" x14ac:dyDescent="0.4"/>
    <row r="7" spans="1:16" s="10" customFormat="1" ht="54.75" customHeight="1" thickBot="1" x14ac:dyDescent="0.3">
      <c r="B7" s="11" t="s">
        <v>4</v>
      </c>
      <c r="C7" s="11">
        <v>2008</v>
      </c>
      <c r="D7" s="11">
        <v>2009</v>
      </c>
      <c r="E7" s="12">
        <v>2010</v>
      </c>
      <c r="F7" s="13">
        <v>2011</v>
      </c>
      <c r="G7" s="14">
        <v>2012</v>
      </c>
      <c r="H7" s="14" t="s">
        <v>5</v>
      </c>
      <c r="I7" s="15">
        <v>2013</v>
      </c>
      <c r="J7" s="14">
        <v>2014</v>
      </c>
      <c r="K7" s="14">
        <v>2015</v>
      </c>
      <c r="L7" s="14">
        <v>2016</v>
      </c>
      <c r="M7" s="14" t="s">
        <v>6</v>
      </c>
      <c r="N7" s="16" t="s">
        <v>7</v>
      </c>
    </row>
    <row r="8" spans="1:16" ht="54.75" customHeight="1" x14ac:dyDescent="0.45">
      <c r="A8" s="17" t="s">
        <v>8</v>
      </c>
      <c r="B8" s="18"/>
      <c r="C8" s="18"/>
      <c r="D8" s="19"/>
      <c r="E8" s="20"/>
      <c r="F8" s="21"/>
      <c r="G8" s="19"/>
      <c r="H8" s="19"/>
      <c r="I8" s="21"/>
      <c r="J8" s="19"/>
      <c r="K8" s="19"/>
      <c r="L8" s="19"/>
      <c r="M8" s="19"/>
      <c r="N8" s="19"/>
    </row>
    <row r="9" spans="1:16" ht="54.75" customHeight="1" x14ac:dyDescent="0.45">
      <c r="B9" s="19"/>
      <c r="C9" s="19"/>
      <c r="D9" s="20"/>
      <c r="E9" s="20"/>
      <c r="F9" s="22"/>
      <c r="G9" s="20"/>
      <c r="H9" s="20"/>
      <c r="I9" s="23"/>
      <c r="J9" s="24"/>
      <c r="K9" s="24"/>
      <c r="L9" s="24"/>
      <c r="M9" s="7"/>
      <c r="N9" s="19"/>
    </row>
    <row r="10" spans="1:16" ht="54.75" customHeight="1" x14ac:dyDescent="0.45">
      <c r="A10" s="25" t="s">
        <v>9</v>
      </c>
      <c r="B10" s="26">
        <v>51073041708.440002</v>
      </c>
      <c r="C10" s="26">
        <v>33091748620.630001</v>
      </c>
      <c r="D10" s="26">
        <v>38545424796.800003</v>
      </c>
      <c r="E10" s="26">
        <f>46755973129.28</f>
        <v>46755973129.279999</v>
      </c>
      <c r="F10" s="27">
        <f>49338835859.87-56519332.21+133568288.18</f>
        <v>49415884815.840004</v>
      </c>
      <c r="G10" s="28">
        <f>55135398004.82+63674030.49-133568288.18+28560.86</f>
        <v>55065532307.989998</v>
      </c>
      <c r="H10" s="28">
        <f>C10+D10+E10+F10+G10</f>
        <v>222874563670.54001</v>
      </c>
      <c r="I10" s="27">
        <f>61469281329.25+77424860.5-63674030.49-28560.86</f>
        <v>61483003598.400002</v>
      </c>
      <c r="J10" s="28">
        <f>69921705014.98+76612760.06-77424860.5</f>
        <v>69920892914.539993</v>
      </c>
      <c r="K10" s="28">
        <f>+'[1]FLUJO DE EFECTIVO '!D10-76612760.06</f>
        <v>79052372049.330002</v>
      </c>
      <c r="L10" s="28">
        <f>+'[2]FLUJO DE EFECTIVO '!D10-95655939.94</f>
        <v>89049164221.449997</v>
      </c>
      <c r="M10" s="28">
        <f>+'[3]FLUJO DE EFECTIVO '!D10-165884446.56</f>
        <v>23310335593.82</v>
      </c>
      <c r="N10" s="29">
        <f>B10+H10+I10+J10+K10+L10+M10</f>
        <v>596763373756.5199</v>
      </c>
      <c r="P10" s="30"/>
    </row>
    <row r="11" spans="1:16" ht="62.25" customHeight="1" x14ac:dyDescent="0.45">
      <c r="A11" s="25" t="s">
        <v>10</v>
      </c>
      <c r="B11" s="26">
        <v>125000000</v>
      </c>
      <c r="C11" s="26">
        <v>256250000</v>
      </c>
      <c r="D11" s="26">
        <v>18750000</v>
      </c>
      <c r="E11" s="26"/>
      <c r="F11" s="27"/>
      <c r="G11" s="26"/>
      <c r="H11" s="28">
        <f t="shared" ref="H11:H19" si="0">C11+D11+E11+F11+G11</f>
        <v>275000000</v>
      </c>
      <c r="I11" s="27"/>
      <c r="J11" s="26"/>
      <c r="K11" s="26"/>
      <c r="L11" s="26"/>
      <c r="M11" s="26"/>
      <c r="N11" s="29">
        <f t="shared" ref="N11:N19" si="1">B11+H11+I11+J11+K11+L11+M11</f>
        <v>400000000</v>
      </c>
      <c r="P11" s="30"/>
    </row>
    <row r="12" spans="1:16" ht="89.25" customHeight="1" x14ac:dyDescent="0.45">
      <c r="A12" s="31" t="s">
        <v>11</v>
      </c>
      <c r="B12" s="26"/>
      <c r="C12" s="26"/>
      <c r="D12" s="26">
        <v>178872817.62</v>
      </c>
      <c r="E12" s="26">
        <v>95767340.299999997</v>
      </c>
      <c r="F12" s="27">
        <v>320281085.42000002</v>
      </c>
      <c r="G12" s="26">
        <v>349151178.95999998</v>
      </c>
      <c r="H12" s="28">
        <f t="shared" si="0"/>
        <v>944072422.29999995</v>
      </c>
      <c r="I12" s="27">
        <v>362641633.79000002</v>
      </c>
      <c r="J12" s="26">
        <v>332071916.05000001</v>
      </c>
      <c r="K12" s="26">
        <f>+'[1]FLUJO DE EFECTIVO '!D11</f>
        <v>355290191.79000002</v>
      </c>
      <c r="L12" s="26">
        <v>371308008.60000002</v>
      </c>
      <c r="M12" s="26">
        <f>+'[3]FLUJO DE EFECTIVO '!D11</f>
        <v>120352797.41</v>
      </c>
      <c r="N12" s="29">
        <f t="shared" si="1"/>
        <v>2485736969.9399996</v>
      </c>
      <c r="P12" s="30"/>
    </row>
    <row r="13" spans="1:16" ht="57.75" customHeight="1" x14ac:dyDescent="0.45">
      <c r="A13" s="25" t="s">
        <v>12</v>
      </c>
      <c r="B13" s="26"/>
      <c r="C13" s="26"/>
      <c r="D13" s="26"/>
      <c r="E13" s="26">
        <v>10571388.539999999</v>
      </c>
      <c r="F13" s="27">
        <v>685345.92</v>
      </c>
      <c r="G13" s="26">
        <v>288572.65000000002</v>
      </c>
      <c r="H13" s="28">
        <f t="shared" si="0"/>
        <v>11545307.109999999</v>
      </c>
      <c r="I13" s="27"/>
      <c r="J13" s="26"/>
      <c r="K13" s="26"/>
      <c r="L13" s="26"/>
      <c r="M13" s="26"/>
      <c r="N13" s="29">
        <f t="shared" si="1"/>
        <v>11545307.109999999</v>
      </c>
      <c r="P13" s="30"/>
    </row>
    <row r="14" spans="1:16" ht="60.75" customHeight="1" x14ac:dyDescent="0.45">
      <c r="A14" s="25" t="s">
        <v>13</v>
      </c>
      <c r="B14" s="26">
        <v>8117392.4500000002</v>
      </c>
      <c r="C14" s="26">
        <v>173508720.11000001</v>
      </c>
      <c r="D14" s="26">
        <v>686325450.87</v>
      </c>
      <c r="E14" s="26">
        <v>567450242.41999996</v>
      </c>
      <c r="F14" s="27">
        <v>713651478.02999997</v>
      </c>
      <c r="G14" s="26">
        <v>773670516.12</v>
      </c>
      <c r="H14" s="28">
        <f t="shared" si="0"/>
        <v>2914606407.5500002</v>
      </c>
      <c r="I14" s="27">
        <v>515174924.62</v>
      </c>
      <c r="J14" s="26">
        <v>568423360.04999995</v>
      </c>
      <c r="K14" s="26">
        <f>+'[1]FLUJO DE EFECTIVO '!D13</f>
        <v>596586355.70000005</v>
      </c>
      <c r="L14" s="26">
        <v>782914939.19000006</v>
      </c>
      <c r="M14" s="26">
        <f>+'[3]FLUJO DE EFECTIVO '!D13</f>
        <v>219114185.06</v>
      </c>
      <c r="N14" s="29">
        <f t="shared" si="1"/>
        <v>5604937564.6199999</v>
      </c>
      <c r="P14" s="30"/>
    </row>
    <row r="15" spans="1:16" ht="62.25" customHeight="1" x14ac:dyDescent="0.45">
      <c r="A15" s="25" t="s">
        <v>14</v>
      </c>
      <c r="B15" s="26"/>
      <c r="C15" s="26">
        <v>281750</v>
      </c>
      <c r="D15" s="26">
        <v>281750</v>
      </c>
      <c r="E15" s="26">
        <v>4212650</v>
      </c>
      <c r="F15" s="27">
        <v>7718508</v>
      </c>
      <c r="G15" s="26">
        <v>6919487.5</v>
      </c>
      <c r="H15" s="28">
        <f t="shared" si="0"/>
        <v>19414145.5</v>
      </c>
      <c r="I15" s="27">
        <v>4530842.5</v>
      </c>
      <c r="J15" s="26">
        <v>3242175</v>
      </c>
      <c r="K15" s="26">
        <f>+'[1]FLUJO DE EFECTIVO '!D14</f>
        <v>11194975.039999999</v>
      </c>
      <c r="L15" s="26">
        <v>3458000</v>
      </c>
      <c r="M15" s="26">
        <f>+'[3]FLUJO DE EFECTIVO '!D14</f>
        <v>0</v>
      </c>
      <c r="N15" s="29">
        <f t="shared" si="1"/>
        <v>41840138.039999999</v>
      </c>
      <c r="P15" s="30"/>
    </row>
    <row r="16" spans="1:16" ht="62.25" customHeight="1" x14ac:dyDescent="0.45">
      <c r="A16" s="25" t="s">
        <v>15</v>
      </c>
      <c r="B16" s="26"/>
      <c r="C16" s="26"/>
      <c r="D16" s="26"/>
      <c r="E16" s="26"/>
      <c r="F16" s="27">
        <v>1296200</v>
      </c>
      <c r="G16" s="26">
        <v>12749943.859999999</v>
      </c>
      <c r="H16" s="28">
        <f t="shared" si="0"/>
        <v>14046143.859999999</v>
      </c>
      <c r="I16" s="27"/>
      <c r="J16" s="26">
        <v>0</v>
      </c>
      <c r="K16" s="26">
        <f>+'[1]FLUJO DE EFECTIVO '!D12</f>
        <v>35924489.649999999</v>
      </c>
      <c r="L16" s="26">
        <v>1527600.17</v>
      </c>
      <c r="M16" s="26">
        <f>+'[3]FLUJO DE EFECTIVO '!D17</f>
        <v>3042803.45</v>
      </c>
      <c r="N16" s="29">
        <f t="shared" si="1"/>
        <v>54541037.130000003</v>
      </c>
      <c r="P16" s="30"/>
    </row>
    <row r="17" spans="1:16" ht="63.75" customHeight="1" x14ac:dyDescent="0.45">
      <c r="A17" s="25" t="s">
        <v>16</v>
      </c>
      <c r="B17" s="26"/>
      <c r="C17" s="26"/>
      <c r="D17" s="26"/>
      <c r="E17" s="26">
        <v>29847.200000000001</v>
      </c>
      <c r="F17" s="27"/>
      <c r="G17" s="26">
        <v>32791081.75</v>
      </c>
      <c r="H17" s="28">
        <f t="shared" si="0"/>
        <v>32820928.949999999</v>
      </c>
      <c r="I17" s="27">
        <v>2927475.95</v>
      </c>
      <c r="J17" s="26">
        <v>22943785.239999998</v>
      </c>
      <c r="K17" s="26">
        <f>+'[1]FLUJO DE EFECTIVO '!D15</f>
        <v>34926192.719999999</v>
      </c>
      <c r="L17" s="26">
        <v>37400733.189999998</v>
      </c>
      <c r="M17" s="26">
        <f>+'[3]FLUJO DE EFECTIVO '!D15</f>
        <v>10086368.26</v>
      </c>
      <c r="N17" s="29">
        <f t="shared" si="1"/>
        <v>141105484.31</v>
      </c>
      <c r="P17" s="30"/>
    </row>
    <row r="18" spans="1:16" ht="63.75" customHeight="1" x14ac:dyDescent="0.45">
      <c r="A18" s="25" t="s">
        <v>17</v>
      </c>
      <c r="B18" s="26">
        <v>0</v>
      </c>
      <c r="C18" s="26">
        <v>0</v>
      </c>
      <c r="D18" s="26">
        <v>0</v>
      </c>
      <c r="E18" s="26">
        <v>0</v>
      </c>
      <c r="F18" s="27">
        <v>0</v>
      </c>
      <c r="G18" s="26">
        <v>0</v>
      </c>
      <c r="H18" s="28">
        <f t="shared" si="0"/>
        <v>0</v>
      </c>
      <c r="I18" s="27">
        <v>0</v>
      </c>
      <c r="J18" s="26">
        <v>0</v>
      </c>
      <c r="K18" s="26">
        <v>0</v>
      </c>
      <c r="L18" s="26">
        <v>875011.17</v>
      </c>
      <c r="M18" s="26">
        <f>+'[3]FLUJO DE EFECTIVO '!D16</f>
        <v>116149.12</v>
      </c>
      <c r="N18" s="29">
        <f t="shared" si="1"/>
        <v>991160.29</v>
      </c>
      <c r="P18" s="30"/>
    </row>
    <row r="19" spans="1:16" ht="37.5" customHeight="1" x14ac:dyDescent="0.45">
      <c r="A19" s="25" t="s">
        <v>18</v>
      </c>
      <c r="B19" s="26"/>
      <c r="C19" s="26"/>
      <c r="D19" s="26"/>
      <c r="E19" s="26"/>
      <c r="F19" s="27"/>
      <c r="G19" s="26"/>
      <c r="H19" s="28">
        <f t="shared" si="0"/>
        <v>0</v>
      </c>
      <c r="I19" s="27">
        <v>926392.3</v>
      </c>
      <c r="J19" s="26">
        <v>6901190.7599999998</v>
      </c>
      <c r="K19" s="26">
        <f>+'[1]FLUJO DE EFECTIVO '!D16</f>
        <v>0</v>
      </c>
      <c r="L19" s="26">
        <v>0</v>
      </c>
      <c r="M19" s="26">
        <v>0</v>
      </c>
      <c r="N19" s="29">
        <f t="shared" si="1"/>
        <v>7827583.0599999996</v>
      </c>
      <c r="P19" s="30"/>
    </row>
    <row r="20" spans="1:16" ht="54.75" customHeight="1" x14ac:dyDescent="0.45">
      <c r="A20" s="32" t="s">
        <v>19</v>
      </c>
      <c r="B20" s="33">
        <f>SUM(B10:B19)</f>
        <v>51206159100.889999</v>
      </c>
      <c r="C20" s="34">
        <f>SUM(C10:C17)</f>
        <v>33521789090.740002</v>
      </c>
      <c r="D20" s="34">
        <f>SUM(D10:D17)</f>
        <v>39429654815.290009</v>
      </c>
      <c r="E20" s="35">
        <f>SUM(E10:E18)</f>
        <v>47434004597.739998</v>
      </c>
      <c r="F20" s="33">
        <f>SUM(F10:F18)</f>
        <v>50459517433.209999</v>
      </c>
      <c r="G20" s="35">
        <v>56241103088.830002</v>
      </c>
      <c r="H20" s="33">
        <f>SUM(H10:H19)</f>
        <v>227086069025.80997</v>
      </c>
      <c r="I20" s="33">
        <f>SUM(I10:I19)</f>
        <v>62369204867.560005</v>
      </c>
      <c r="J20" s="35">
        <f>SUM(J10:J19)</f>
        <v>70854475341.639999</v>
      </c>
      <c r="K20" s="35">
        <f>SUM(K10:K19)</f>
        <v>80086294254.22998</v>
      </c>
      <c r="L20" s="35">
        <v>90246648513.770004</v>
      </c>
      <c r="M20" s="35">
        <f>SUM(M10:M19)</f>
        <v>23663047897.119999</v>
      </c>
      <c r="N20" s="36">
        <f>SUM(N10:N19)</f>
        <v>605511899001.02002</v>
      </c>
      <c r="P20" s="30"/>
    </row>
    <row r="21" spans="1:16" ht="65.25" customHeight="1" x14ac:dyDescent="0.45">
      <c r="A21" s="37" t="s">
        <v>20</v>
      </c>
      <c r="B21" s="26"/>
      <c r="C21" s="35"/>
      <c r="D21" s="26"/>
      <c r="E21" s="26"/>
      <c r="F21" s="27"/>
      <c r="G21" s="26"/>
      <c r="H21" s="26"/>
      <c r="I21" s="27"/>
      <c r="J21" s="26"/>
      <c r="K21" s="26"/>
      <c r="L21" s="26"/>
      <c r="M21" s="26"/>
      <c r="N21" s="29"/>
      <c r="P21" s="30"/>
    </row>
    <row r="22" spans="1:16" ht="66.75" customHeight="1" x14ac:dyDescent="0.45">
      <c r="A22" s="25" t="s">
        <v>21</v>
      </c>
      <c r="B22" s="26">
        <v>0</v>
      </c>
      <c r="C22" s="26">
        <v>1984586482.3900001</v>
      </c>
      <c r="D22" s="26">
        <v>5121909650.4300003</v>
      </c>
      <c r="E22" s="26">
        <v>7885453400.7299995</v>
      </c>
      <c r="F22" s="27">
        <v>7969554820.7799997</v>
      </c>
      <c r="G22" s="26">
        <v>8268621240.3400002</v>
      </c>
      <c r="H22" s="26">
        <f>B39-B22</f>
        <v>1984586482.3899994</v>
      </c>
      <c r="I22" s="27">
        <v>7964225327.2399998</v>
      </c>
      <c r="J22" s="26">
        <f>I39</f>
        <v>7845604675.6000061</v>
      </c>
      <c r="K22" s="26">
        <f>J39</f>
        <v>7998954242.9900055</v>
      </c>
      <c r="L22" s="26">
        <v>8883563921.7299957</v>
      </c>
      <c r="M22" s="26">
        <f>L39</f>
        <v>9420659413.0599976</v>
      </c>
      <c r="N22" s="29"/>
      <c r="O22" s="38"/>
      <c r="P22" s="30"/>
    </row>
    <row r="23" spans="1:16" ht="68.25" customHeight="1" x14ac:dyDescent="0.45">
      <c r="A23" s="32" t="s">
        <v>22</v>
      </c>
      <c r="B23" s="33">
        <f>B20+B22</f>
        <v>51206159100.889999</v>
      </c>
      <c r="C23" s="35">
        <f>+C20+C22</f>
        <v>35506375573.130005</v>
      </c>
      <c r="D23" s="35">
        <f>+D20+D22</f>
        <v>44551564465.720009</v>
      </c>
      <c r="E23" s="35">
        <f>+E20+E22</f>
        <v>55319457998.470001</v>
      </c>
      <c r="F23" s="33">
        <f>+F20+F22</f>
        <v>58429072253.989998</v>
      </c>
      <c r="G23" s="35">
        <v>64509724329.169998</v>
      </c>
      <c r="H23" s="33">
        <f>H20+H22</f>
        <v>229070655508.19995</v>
      </c>
      <c r="I23" s="33">
        <f>I20+I22</f>
        <v>70333430194.800003</v>
      </c>
      <c r="J23" s="35">
        <f>J20+J22</f>
        <v>78700080017.240005</v>
      </c>
      <c r="K23" s="35">
        <f>+K20+K22</f>
        <v>88085248497.219986</v>
      </c>
      <c r="L23" s="35">
        <v>99130212435.5</v>
      </c>
      <c r="M23" s="35">
        <f>+M20+M22</f>
        <v>33083707310.179996</v>
      </c>
      <c r="N23" s="36">
        <f>+N20+N22</f>
        <v>605511899001.02002</v>
      </c>
      <c r="O23" s="39"/>
      <c r="P23" s="30"/>
    </row>
    <row r="24" spans="1:16" ht="54.75" customHeight="1" x14ac:dyDescent="0.45">
      <c r="A24" s="25"/>
      <c r="B24" s="26"/>
      <c r="C24" s="26"/>
      <c r="D24" s="26"/>
      <c r="E24" s="26"/>
      <c r="F24" s="27"/>
      <c r="G24" s="26"/>
      <c r="H24" s="26"/>
      <c r="I24" s="27"/>
      <c r="J24" s="26"/>
      <c r="K24" s="26"/>
      <c r="L24" s="26"/>
      <c r="M24" s="26"/>
      <c r="N24" s="29"/>
      <c r="P24" s="30"/>
    </row>
    <row r="25" spans="1:16" ht="54.75" customHeight="1" x14ac:dyDescent="0.45">
      <c r="A25" s="40" t="s">
        <v>23</v>
      </c>
      <c r="B25" s="26"/>
      <c r="C25" s="41"/>
      <c r="D25" s="26"/>
      <c r="E25" s="26"/>
      <c r="F25" s="27"/>
      <c r="G25" s="26"/>
      <c r="H25" s="26"/>
      <c r="I25" s="27"/>
      <c r="J25" s="26"/>
      <c r="K25" s="26"/>
      <c r="L25" s="26"/>
      <c r="M25" s="26"/>
      <c r="N25" s="29"/>
      <c r="P25" s="30"/>
    </row>
    <row r="26" spans="1:16" ht="54.75" customHeight="1" x14ac:dyDescent="0.45">
      <c r="A26" s="25" t="s">
        <v>24</v>
      </c>
      <c r="B26" s="26"/>
      <c r="C26" s="26"/>
      <c r="D26" s="26"/>
      <c r="E26" s="26"/>
      <c r="F26" s="27"/>
      <c r="G26" s="26"/>
      <c r="H26" s="26"/>
      <c r="I26" s="27"/>
      <c r="J26" s="26"/>
      <c r="K26" s="26"/>
      <c r="L26" s="26"/>
      <c r="M26" s="26"/>
      <c r="N26" s="29"/>
      <c r="P26" s="30"/>
    </row>
    <row r="27" spans="1:16" ht="62.25" customHeight="1" x14ac:dyDescent="0.45">
      <c r="A27" s="25" t="s">
        <v>25</v>
      </c>
      <c r="B27" s="28">
        <v>41263823916.760002</v>
      </c>
      <c r="C27" s="26">
        <v>15887764726.9</v>
      </c>
      <c r="D27" s="26">
        <v>18789773765.599998</v>
      </c>
      <c r="E27" s="26">
        <v>23938490112.330002</v>
      </c>
      <c r="F27" s="27">
        <v>23585106301.459999</v>
      </c>
      <c r="G27" s="26">
        <v>26400473552.25</v>
      </c>
      <c r="H27" s="28">
        <f t="shared" ref="H27:H34" si="2">C27+D27+E27+F27+G27</f>
        <v>108601608458.54001</v>
      </c>
      <c r="I27" s="27">
        <v>29506184318.740002</v>
      </c>
      <c r="J27" s="26">
        <v>33591892120.470001</v>
      </c>
      <c r="K27" s="26">
        <f>+'[1]FLUJO DE EFECTIVO '!D24</f>
        <v>38018208331.940002</v>
      </c>
      <c r="L27" s="26">
        <v>42519532883.379997</v>
      </c>
      <c r="M27" s="26">
        <f>+'[3]FLUJO DE EFECTIVO '!D25</f>
        <v>11240417818.43</v>
      </c>
      <c r="N27" s="29">
        <f t="shared" ref="N27:N35" si="3">B27+H27+I27+J27+K27+L27+M27</f>
        <v>304741667848.26001</v>
      </c>
      <c r="P27" s="30"/>
    </row>
    <row r="28" spans="1:16" ht="62.25" customHeight="1" x14ac:dyDescent="0.45">
      <c r="A28" s="25" t="s">
        <v>26</v>
      </c>
      <c r="B28" s="26">
        <v>2827225342.3800001</v>
      </c>
      <c r="C28" s="26">
        <v>12830119033.889999</v>
      </c>
      <c r="D28" s="26">
        <v>15936586126.01</v>
      </c>
      <c r="E28" s="26">
        <v>21383409755.09</v>
      </c>
      <c r="F28" s="27">
        <v>24106768431.830002</v>
      </c>
      <c r="G28" s="26">
        <v>27413989040.34</v>
      </c>
      <c r="H28" s="28">
        <f t="shared" si="2"/>
        <v>101670872387.16</v>
      </c>
      <c r="I28" s="27">
        <v>30178146778.93</v>
      </c>
      <c r="J28" s="26">
        <v>33792067189.830002</v>
      </c>
      <c r="K28" s="26">
        <f>+'[1]FLUJO DE EFECTIVO '!D25</f>
        <v>37306528714.699997</v>
      </c>
      <c r="L28" s="26">
        <v>42840910586.290001</v>
      </c>
      <c r="M28" s="26">
        <f>+'[3]FLUJO DE EFECTIVO '!D26</f>
        <v>11145505656.41</v>
      </c>
      <c r="N28" s="29">
        <f t="shared" si="3"/>
        <v>259761256655.70001</v>
      </c>
      <c r="P28" s="30"/>
    </row>
    <row r="29" spans="1:16" ht="62.25" customHeight="1" x14ac:dyDescent="0.45">
      <c r="A29" s="25" t="s">
        <v>27</v>
      </c>
      <c r="B29" s="26">
        <v>5125014646.7999992</v>
      </c>
      <c r="C29" s="26">
        <v>1666544634.5</v>
      </c>
      <c r="D29" s="26">
        <v>1771604719.1300001</v>
      </c>
      <c r="E29" s="26">
        <v>2017192131.8399999</v>
      </c>
      <c r="F29" s="27">
        <v>2287100483.8400002</v>
      </c>
      <c r="G29" s="26">
        <v>2532973581.9299998</v>
      </c>
      <c r="H29" s="28">
        <f t="shared" si="2"/>
        <v>10275415551.24</v>
      </c>
      <c r="I29" s="27">
        <v>2798128649.6399999</v>
      </c>
      <c r="J29" s="26">
        <v>3157624711.6999998</v>
      </c>
      <c r="K29" s="26">
        <f>+'[1]FLUJO DE EFECTIVO '!D26</f>
        <v>3548090380.1799998</v>
      </c>
      <c r="L29" s="26">
        <v>4048260120.1799998</v>
      </c>
      <c r="M29" s="26">
        <f>+'[3]FLUJO DE EFECTIVO '!D27</f>
        <v>1041099646.12</v>
      </c>
      <c r="N29" s="29">
        <f t="shared" si="3"/>
        <v>29993633705.860001</v>
      </c>
      <c r="P29" s="30"/>
    </row>
    <row r="30" spans="1:16" ht="63.75" customHeight="1" x14ac:dyDescent="0.45">
      <c r="A30" s="25" t="s">
        <v>28</v>
      </c>
      <c r="B30" s="26">
        <v>5508712.5599999996</v>
      </c>
      <c r="C30" s="26">
        <v>37527.413999999997</v>
      </c>
      <c r="D30" s="26">
        <v>168146454.25</v>
      </c>
      <c r="E30" s="26">
        <v>10811178.43</v>
      </c>
      <c r="F30" s="27">
        <v>180179596.52000001</v>
      </c>
      <c r="G30" s="26">
        <v>198062827.41</v>
      </c>
      <c r="H30" s="28">
        <f t="shared" si="2"/>
        <v>557237584.02400005</v>
      </c>
      <c r="I30" s="27">
        <v>1202958.56</v>
      </c>
      <c r="J30" s="26">
        <v>138777284.75</v>
      </c>
      <c r="K30" s="26">
        <f>+'[1]FLUJO DE EFECTIVO '!D27</f>
        <v>298148392.98000002</v>
      </c>
      <c r="L30" s="26">
        <v>225025572.02000001</v>
      </c>
      <c r="M30" s="26">
        <f>+'[3]FLUJO DE EFECTIVO '!D28</f>
        <v>92386758.579999998</v>
      </c>
      <c r="N30" s="29">
        <f t="shared" si="3"/>
        <v>1318287263.474</v>
      </c>
      <c r="P30" s="30"/>
    </row>
    <row r="31" spans="1:16" ht="63.75" customHeight="1" x14ac:dyDescent="0.45">
      <c r="A31" s="25" t="s">
        <v>15</v>
      </c>
      <c r="B31" s="26"/>
      <c r="C31" s="26"/>
      <c r="D31" s="26"/>
      <c r="E31" s="26"/>
      <c r="F31" s="27">
        <v>1296200</v>
      </c>
      <c r="G31" s="26"/>
      <c r="H31" s="28">
        <f t="shared" si="2"/>
        <v>1296200</v>
      </c>
      <c r="I31" s="27">
        <v>4162813.33</v>
      </c>
      <c r="J31" s="26">
        <v>0</v>
      </c>
      <c r="K31" s="26">
        <f>+'[1]FLUJO DE EFECTIVO '!D28</f>
        <v>909960</v>
      </c>
      <c r="L31" s="26">
        <v>44611646.990000002</v>
      </c>
      <c r="M31" s="26">
        <f>+'[3]FLUJO DE EFECTIVO '!D29</f>
        <v>3025750</v>
      </c>
      <c r="N31" s="29">
        <f t="shared" si="3"/>
        <v>54006370.32</v>
      </c>
      <c r="P31" s="30"/>
    </row>
    <row r="32" spans="1:16" ht="63.75" customHeight="1" x14ac:dyDescent="0.45">
      <c r="A32" s="25" t="s">
        <v>29</v>
      </c>
      <c r="B32" s="26"/>
      <c r="C32" s="26"/>
      <c r="D32" s="26"/>
      <c r="E32" s="26"/>
      <c r="F32" s="27">
        <v>0</v>
      </c>
      <c r="G32" s="26">
        <v>0</v>
      </c>
      <c r="H32" s="28">
        <f t="shared" si="2"/>
        <v>0</v>
      </c>
      <c r="I32" s="27">
        <v>0</v>
      </c>
      <c r="J32" s="26">
        <v>20764467.5</v>
      </c>
      <c r="K32" s="26">
        <f>+'[1]FLUJO DE EFECTIVO '!D29</f>
        <v>29798795.690000001</v>
      </c>
      <c r="L32" s="26">
        <v>30233786.25</v>
      </c>
      <c r="M32" s="26">
        <f>+'[3]FLUJO DE EFECTIVO '!D30</f>
        <v>7758575.9500000002</v>
      </c>
      <c r="N32" s="29">
        <f t="shared" si="3"/>
        <v>88555625.390000001</v>
      </c>
      <c r="P32" s="30"/>
    </row>
    <row r="33" spans="1:16" ht="63.75" customHeight="1" x14ac:dyDescent="0.45">
      <c r="A33" s="42" t="s">
        <v>30</v>
      </c>
      <c r="B33" s="26"/>
      <c r="C33" s="26">
        <v>0</v>
      </c>
      <c r="D33" s="26">
        <v>0</v>
      </c>
      <c r="E33" s="26">
        <v>0</v>
      </c>
      <c r="F33" s="27">
        <v>0</v>
      </c>
      <c r="G33" s="26">
        <v>0</v>
      </c>
      <c r="H33" s="28">
        <f t="shared" si="2"/>
        <v>0</v>
      </c>
      <c r="I33" s="27">
        <v>0</v>
      </c>
      <c r="J33" s="26">
        <v>0</v>
      </c>
      <c r="K33" s="26">
        <v>0</v>
      </c>
      <c r="L33" s="26">
        <v>863966.28</v>
      </c>
      <c r="M33" s="26">
        <f>+'[3]FLUJO DE EFECTIVO '!D31</f>
        <v>114505.39</v>
      </c>
      <c r="N33" s="29">
        <f t="shared" si="3"/>
        <v>978471.67</v>
      </c>
      <c r="P33" s="30"/>
    </row>
    <row r="34" spans="1:16" ht="63.75" customHeight="1" x14ac:dyDescent="0.45">
      <c r="A34" s="43" t="s">
        <v>31</v>
      </c>
      <c r="B34" s="26">
        <v>0</v>
      </c>
      <c r="C34" s="26">
        <v>0</v>
      </c>
      <c r="D34" s="26">
        <v>0</v>
      </c>
      <c r="E34" s="26">
        <v>0</v>
      </c>
      <c r="F34" s="27">
        <v>0</v>
      </c>
      <c r="G34" s="26">
        <v>0</v>
      </c>
      <c r="H34" s="28">
        <f t="shared" si="2"/>
        <v>0</v>
      </c>
      <c r="I34" s="27">
        <v>0</v>
      </c>
      <c r="J34" s="26">
        <v>0</v>
      </c>
      <c r="K34" s="26">
        <v>0</v>
      </c>
      <c r="L34" s="26">
        <v>114461.05</v>
      </c>
      <c r="M34" s="26">
        <v>0</v>
      </c>
      <c r="N34" s="29">
        <f t="shared" si="3"/>
        <v>114461.05</v>
      </c>
      <c r="P34" s="30"/>
    </row>
    <row r="35" spans="1:16" ht="63.75" customHeight="1" x14ac:dyDescent="0.45">
      <c r="A35" s="43" t="s">
        <v>32</v>
      </c>
      <c r="B35" s="26"/>
      <c r="C35" s="26"/>
      <c r="D35" s="26"/>
      <c r="E35" s="26"/>
      <c r="F35" s="27"/>
      <c r="G35" s="26"/>
      <c r="H35" s="28"/>
      <c r="I35" s="27"/>
      <c r="J35" s="26"/>
      <c r="K35" s="26"/>
      <c r="L35" s="26">
        <v>0</v>
      </c>
      <c r="M35" s="26">
        <f>'[3]FLUJO DE EFECTIVO '!D32</f>
        <v>8299920.25</v>
      </c>
      <c r="N35" s="29">
        <f t="shared" si="3"/>
        <v>8299920.25</v>
      </c>
      <c r="P35" s="30"/>
    </row>
    <row r="36" spans="1:16" ht="54.75" customHeight="1" x14ac:dyDescent="0.45">
      <c r="A36" s="44" t="s">
        <v>33</v>
      </c>
      <c r="B36" s="33">
        <f>SUM(B27:B34)</f>
        <v>49221572618.5</v>
      </c>
      <c r="C36" s="45">
        <f>SUM(C27:C34)</f>
        <v>30384465922.704002</v>
      </c>
      <c r="D36" s="45">
        <f>SUM(D27:D34)</f>
        <v>36666111064.989998</v>
      </c>
      <c r="E36" s="45">
        <f>SUM(E27:E34)</f>
        <v>47349903177.689995</v>
      </c>
      <c r="F36" s="46">
        <f>SUM(F27:F34)</f>
        <v>50160451013.650002</v>
      </c>
      <c r="G36" s="35">
        <v>56545499001.93</v>
      </c>
      <c r="H36" s="33">
        <f>SUM(H27:H34)</f>
        <v>221106430180.96399</v>
      </c>
      <c r="I36" s="33">
        <f>SUM(I27:I34)</f>
        <v>62487825519.199997</v>
      </c>
      <c r="J36" s="35">
        <f>SUM(J27:J34)</f>
        <v>70701125774.25</v>
      </c>
      <c r="K36" s="35">
        <f>SUM(K27:K32)</f>
        <v>79201684575.48999</v>
      </c>
      <c r="L36" s="35">
        <f>SUM(L27:L35)</f>
        <v>89709553022.440002</v>
      </c>
      <c r="M36" s="35">
        <f>SUM(M27:M35)</f>
        <v>23538608631.130001</v>
      </c>
      <c r="N36" s="36">
        <f>SUM(N27:N35)</f>
        <v>595966800321.974</v>
      </c>
      <c r="P36" s="30"/>
    </row>
    <row r="37" spans="1:16" ht="54.75" customHeight="1" x14ac:dyDescent="0.45">
      <c r="A37" s="47"/>
      <c r="B37" s="26"/>
      <c r="C37" s="48"/>
      <c r="D37" s="48"/>
      <c r="E37" s="48"/>
      <c r="F37" s="49"/>
      <c r="G37" s="48"/>
      <c r="H37" s="48"/>
      <c r="I37" s="49"/>
      <c r="J37" s="48"/>
      <c r="K37" s="48"/>
      <c r="L37" s="48"/>
      <c r="M37" s="48"/>
      <c r="N37" s="24"/>
      <c r="O37" s="30"/>
      <c r="P37" s="30"/>
    </row>
    <row r="38" spans="1:16" ht="54.75" customHeight="1" x14ac:dyDescent="0.45">
      <c r="A38" s="47"/>
      <c r="B38" s="26"/>
      <c r="C38" s="48"/>
      <c r="D38" s="48"/>
      <c r="E38" s="48"/>
      <c r="F38" s="49"/>
      <c r="G38" s="48"/>
      <c r="H38" s="48"/>
      <c r="I38" s="49"/>
      <c r="J38" s="48"/>
      <c r="K38" s="48"/>
      <c r="L38" s="48"/>
      <c r="M38" s="48"/>
      <c r="N38" s="24"/>
      <c r="P38" s="30"/>
    </row>
    <row r="39" spans="1:16" ht="54.75" customHeight="1" thickBot="1" x14ac:dyDescent="0.5">
      <c r="A39" s="44" t="s">
        <v>34</v>
      </c>
      <c r="B39" s="50">
        <f>B23-B36</f>
        <v>1984586482.3899994</v>
      </c>
      <c r="C39" s="51">
        <f>+C23-C36</f>
        <v>5121909650.4260025</v>
      </c>
      <c r="D39" s="51">
        <f>+D23-D36</f>
        <v>7885453400.730011</v>
      </c>
      <c r="E39" s="51">
        <f>+E23-E36</f>
        <v>7969554820.7800064</v>
      </c>
      <c r="F39" s="50">
        <f>+F23-F36</f>
        <v>8268621240.3399963</v>
      </c>
      <c r="G39" s="51">
        <v>7964225327.2399979</v>
      </c>
      <c r="H39" s="50">
        <f>H23-H36</f>
        <v>7964225327.2359619</v>
      </c>
      <c r="I39" s="50">
        <f>I23-I36</f>
        <v>7845604675.6000061</v>
      </c>
      <c r="J39" s="51">
        <f>J23-J36</f>
        <v>7998954242.9900055</v>
      </c>
      <c r="K39" s="51">
        <f>K23-K36</f>
        <v>8883563921.7299957</v>
      </c>
      <c r="L39" s="51">
        <f>L23-L36</f>
        <v>9420659413.0599976</v>
      </c>
      <c r="M39" s="51">
        <f>+M23-M36</f>
        <v>9545098679.0499954</v>
      </c>
      <c r="N39" s="51">
        <f>+N23-N36</f>
        <v>9545098679.0460205</v>
      </c>
      <c r="O39" s="30"/>
      <c r="P39" s="30"/>
    </row>
    <row r="40" spans="1:16" ht="47.25" customHeight="1" thickTop="1" x14ac:dyDescent="0.35">
      <c r="B40" s="38"/>
      <c r="C40" s="38"/>
      <c r="D40" s="38"/>
      <c r="E40" s="38"/>
      <c r="F40" s="52"/>
      <c r="G40" s="38"/>
      <c r="H40" s="38"/>
      <c r="I40" s="52"/>
      <c r="J40" s="38"/>
      <c r="K40" s="38"/>
      <c r="L40" s="38"/>
      <c r="M40" s="38"/>
      <c r="N40" s="30"/>
      <c r="O40" s="30"/>
    </row>
    <row r="41" spans="1:16" ht="47.25" customHeight="1" x14ac:dyDescent="0.35">
      <c r="A41" s="53"/>
      <c r="B41" s="38"/>
      <c r="C41" s="30"/>
      <c r="E41" s="30"/>
      <c r="F41" s="54"/>
      <c r="G41" s="30"/>
      <c r="H41" s="30"/>
      <c r="I41" s="54"/>
      <c r="J41" s="30"/>
      <c r="K41" s="30"/>
      <c r="L41" s="30"/>
      <c r="M41" s="55"/>
      <c r="N41" s="56"/>
    </row>
    <row r="42" spans="1:16" ht="47.25" customHeight="1" x14ac:dyDescent="0.35">
      <c r="A42" s="53"/>
      <c r="B42" s="38"/>
      <c r="C42" s="30"/>
      <c r="E42" s="30"/>
      <c r="F42" s="54"/>
      <c r="G42" s="30"/>
      <c r="H42" s="30"/>
      <c r="I42" s="54"/>
      <c r="J42" s="30"/>
      <c r="K42" s="30"/>
      <c r="L42" s="30"/>
      <c r="M42" s="30"/>
      <c r="N42" s="39"/>
    </row>
    <row r="43" spans="1:16" ht="47.25" customHeight="1" x14ac:dyDescent="0.35">
      <c r="A43" s="53"/>
      <c r="B43" s="38"/>
      <c r="C43" s="30"/>
      <c r="F43" s="54">
        <f>+F39-G22</f>
        <v>0</v>
      </c>
      <c r="G43" s="30"/>
      <c r="H43" s="30"/>
      <c r="I43" s="54"/>
      <c r="J43" s="30"/>
      <c r="K43" s="30"/>
      <c r="L43" s="30"/>
      <c r="M43" s="30"/>
    </row>
    <row r="44" spans="1:16" ht="47.25" customHeight="1" x14ac:dyDescent="0.35">
      <c r="A44" s="57"/>
      <c r="D44" s="30"/>
      <c r="E44" s="30"/>
      <c r="F44" s="54"/>
      <c r="G44" s="30"/>
      <c r="H44" s="30"/>
      <c r="I44" s="54"/>
      <c r="J44" s="30"/>
      <c r="K44" s="30"/>
      <c r="L44" s="30"/>
      <c r="M44" s="30"/>
      <c r="N44" s="30"/>
    </row>
    <row r="45" spans="1:16" ht="47.25" customHeight="1" x14ac:dyDescent="0.35">
      <c r="A45" s="57"/>
      <c r="D45" s="30"/>
      <c r="E45" s="30"/>
      <c r="F45" s="54"/>
      <c r="G45" s="30"/>
      <c r="H45" s="30"/>
      <c r="I45" s="54"/>
      <c r="J45" s="30"/>
      <c r="K45" s="30"/>
      <c r="L45" s="30"/>
      <c r="M45" s="30"/>
    </row>
    <row r="46" spans="1:16" ht="47.25" customHeight="1" x14ac:dyDescent="0.35">
      <c r="A46" s="57"/>
      <c r="D46" s="30"/>
    </row>
    <row r="47" spans="1:16" ht="47.25" customHeight="1" x14ac:dyDescent="0.35">
      <c r="A47" s="57"/>
    </row>
    <row r="48" spans="1:16" ht="47.25" customHeight="1" x14ac:dyDescent="0.35">
      <c r="A48" s="58"/>
    </row>
    <row r="49" spans="1:14" ht="47.25" customHeight="1" x14ac:dyDescent="0.35">
      <c r="A49" s="58"/>
      <c r="D49" s="30"/>
    </row>
    <row r="50" spans="1:14" ht="47.25" customHeight="1" x14ac:dyDescent="0.35">
      <c r="A50" s="59"/>
      <c r="B50" s="60"/>
      <c r="C50" s="61"/>
      <c r="D50" s="30"/>
    </row>
    <row r="51" spans="1:14" ht="47.25" customHeight="1" x14ac:dyDescent="0.35">
      <c r="C51" s="30"/>
      <c r="N51" s="39"/>
    </row>
    <row r="52" spans="1:14" ht="47.25" customHeight="1" x14ac:dyDescent="0.35">
      <c r="N52" s="39"/>
    </row>
    <row r="53" spans="1:14" ht="47.25" customHeight="1" x14ac:dyDescent="0.35">
      <c r="N53" s="62"/>
    </row>
  </sheetData>
  <mergeCells count="4">
    <mergeCell ref="A1:N1"/>
    <mergeCell ref="A2:N2"/>
    <mergeCell ref="A3:N3"/>
    <mergeCell ref="A4:N4"/>
  </mergeCells>
  <printOptions horizontalCentered="1"/>
  <pageMargins left="0.2" right="0.2" top="0.43307086614173229" bottom="0.62992125984251968" header="0.27559055118110237" footer="0.51181102362204722"/>
  <pageSetup scale="2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FLUJO DE EFECTIVO HISTORICO </vt:lpstr>
      <vt:lpstr>'FLUJO DE EFECTIVO HISTORICO '!Print_Area</vt:lpstr>
    </vt:vector>
  </TitlesOfParts>
  <Company>TSS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Nelly Taveras</dc:creator>
  <cp:lastModifiedBy>Nelly Taveras</cp:lastModifiedBy>
  <dcterms:created xsi:type="dcterms:W3CDTF">2017-04-12T14:35:03Z</dcterms:created>
  <dcterms:modified xsi:type="dcterms:W3CDTF">2017-04-12T14:35:27Z</dcterms:modified>
</cp:coreProperties>
</file>