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C:\Users\Jay\Documents\uploaddox_muse\"/>
    </mc:Choice>
  </mc:AlternateContent>
  <bookViews>
    <workbookView xWindow="0" yWindow="0" windowWidth="20340" windowHeight="7635"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 name="Diciembre"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3">Abril!$A$1:$L$37</definedName>
    <definedName name="_xlnm.Print_Area" localSheetId="7">Agosto!$A$1:$L$37</definedName>
    <definedName name="_xlnm.Print_Area" localSheetId="11">Diciembre!$A$1:$L$38</definedName>
    <definedName name="_xlnm.Print_Area" localSheetId="0">Enero!$A$1:$L$36</definedName>
    <definedName name="_xlnm.Print_Area" localSheetId="1">Febrero!$A$1:$L$37</definedName>
    <definedName name="_xlnm.Print_Area" localSheetId="6">Julio!$A$1:$L$37</definedName>
    <definedName name="_xlnm.Print_Area" localSheetId="5">Junio!$A$1:$L$37</definedName>
    <definedName name="_xlnm.Print_Area" localSheetId="2">Marzo!$A$1:$L$37</definedName>
    <definedName name="_xlnm.Print_Area" localSheetId="4">Mayo!$A$1:$L$37</definedName>
    <definedName name="_xlnm.Print_Area" localSheetId="10">Noviembre!$A$1:$L$37</definedName>
    <definedName name="_xlnm.Print_Area" localSheetId="9">Octubre!$A$1:$L$37</definedName>
    <definedName name="_xlnm.Print_Area" localSheetId="8">Septiembre!$A$1:$L$37</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2" l="1"/>
  <c r="F10" i="12"/>
  <c r="G10" i="12"/>
  <c r="H10" i="12"/>
  <c r="I10" i="12"/>
  <c r="J10" i="12"/>
  <c r="K10" i="12"/>
  <c r="L10" i="12"/>
  <c r="L11" i="12"/>
  <c r="J12" i="12"/>
  <c r="J20" i="12" s="1"/>
  <c r="J23" i="12" s="1"/>
  <c r="K12" i="12"/>
  <c r="L12" i="12" s="1"/>
  <c r="L13" i="12"/>
  <c r="J14" i="12"/>
  <c r="K14" i="12"/>
  <c r="L14" i="12"/>
  <c r="J15" i="12"/>
  <c r="K15" i="12"/>
  <c r="L15" i="12" s="1"/>
  <c r="J16" i="12"/>
  <c r="K16" i="12"/>
  <c r="L16" i="12" s="1"/>
  <c r="J17" i="12"/>
  <c r="K17" i="12"/>
  <c r="L17" i="12"/>
  <c r="K18" i="12"/>
  <c r="L18" i="12" s="1"/>
  <c r="J19" i="12"/>
  <c r="K19" i="12"/>
  <c r="L19" i="12"/>
  <c r="C20" i="12"/>
  <c r="D20" i="12"/>
  <c r="D23" i="12" s="1"/>
  <c r="D38" i="12" s="1"/>
  <c r="E20" i="12"/>
  <c r="E23" i="12" s="1"/>
  <c r="E38" i="12" s="1"/>
  <c r="F20" i="12"/>
  <c r="F23" i="12" s="1"/>
  <c r="F38" i="12" s="1"/>
  <c r="F42" i="12" s="1"/>
  <c r="H20" i="12"/>
  <c r="I20" i="12"/>
  <c r="C23" i="12"/>
  <c r="H23" i="12"/>
  <c r="J27" i="12"/>
  <c r="K27" i="12"/>
  <c r="L27" i="12"/>
  <c r="J28" i="12"/>
  <c r="K28" i="12"/>
  <c r="L28" i="12"/>
  <c r="J29" i="12"/>
  <c r="L29" i="12" s="1"/>
  <c r="L35" i="12" s="1"/>
  <c r="K29" i="12"/>
  <c r="J30" i="12"/>
  <c r="K30" i="12"/>
  <c r="L30" i="12"/>
  <c r="J31" i="12"/>
  <c r="K31" i="12"/>
  <c r="L31" i="12" s="1"/>
  <c r="J32" i="12"/>
  <c r="K32" i="12"/>
  <c r="L32" i="12" s="1"/>
  <c r="K33" i="12"/>
  <c r="L33" i="12"/>
  <c r="L34" i="12"/>
  <c r="C35" i="12"/>
  <c r="D35" i="12"/>
  <c r="E35" i="12"/>
  <c r="F35" i="12"/>
  <c r="H35" i="12"/>
  <c r="H38" i="12" s="1"/>
  <c r="I22" i="12" s="1"/>
  <c r="I23" i="12" s="1"/>
  <c r="I38" i="12" s="1"/>
  <c r="J22" i="12" s="1"/>
  <c r="I35" i="12"/>
  <c r="C38" i="12"/>
  <c r="L20" i="12" l="1"/>
  <c r="L23" i="12" s="1"/>
  <c r="L38" i="12" s="1"/>
  <c r="J38" i="12"/>
  <c r="K22" i="12" s="1"/>
  <c r="J35" i="12"/>
  <c r="K20" i="12"/>
  <c r="K23" i="12" s="1"/>
  <c r="K38" i="12" s="1"/>
  <c r="K35" i="12"/>
  <c r="E10" i="11"/>
  <c r="L10" i="11" s="1"/>
  <c r="F10" i="11"/>
  <c r="G10" i="11"/>
  <c r="H10" i="11"/>
  <c r="I10" i="11"/>
  <c r="I20" i="11" s="1"/>
  <c r="J10" i="11"/>
  <c r="K10" i="11"/>
  <c r="K20" i="11" s="1"/>
  <c r="L11" i="11"/>
  <c r="J12" i="11"/>
  <c r="K12" i="11"/>
  <c r="L12" i="11" s="1"/>
  <c r="L13" i="11"/>
  <c r="J14" i="11"/>
  <c r="K14" i="11"/>
  <c r="L14" i="11" s="1"/>
  <c r="J15" i="11"/>
  <c r="K15" i="11"/>
  <c r="L15" i="11"/>
  <c r="J16" i="11"/>
  <c r="K16" i="11"/>
  <c r="L16" i="11" s="1"/>
  <c r="J17" i="11"/>
  <c r="L17" i="11" s="1"/>
  <c r="K17" i="11"/>
  <c r="K18" i="11"/>
  <c r="L18" i="11"/>
  <c r="J19" i="11"/>
  <c r="K19" i="11"/>
  <c r="L19" i="11" s="1"/>
  <c r="C20" i="11"/>
  <c r="C23" i="11" s="1"/>
  <c r="C37" i="11" s="1"/>
  <c r="D20" i="11"/>
  <c r="D23" i="11" s="1"/>
  <c r="D37" i="11" s="1"/>
  <c r="E20" i="11"/>
  <c r="F20" i="11"/>
  <c r="H20" i="11"/>
  <c r="E23" i="11"/>
  <c r="E37" i="11" s="1"/>
  <c r="F23" i="11"/>
  <c r="H23" i="11"/>
  <c r="H37" i="11" s="1"/>
  <c r="I22" i="11" s="1"/>
  <c r="J27" i="11"/>
  <c r="K27" i="11"/>
  <c r="L27" i="11" s="1"/>
  <c r="J28" i="11"/>
  <c r="J34" i="11" s="1"/>
  <c r="K28" i="11"/>
  <c r="J29" i="11"/>
  <c r="L29" i="11" s="1"/>
  <c r="K29" i="11"/>
  <c r="J30" i="11"/>
  <c r="K30" i="11"/>
  <c r="L30" i="11"/>
  <c r="J31" i="11"/>
  <c r="K31" i="11"/>
  <c r="L31" i="11" s="1"/>
  <c r="J32" i="11"/>
  <c r="K32" i="11"/>
  <c r="L32" i="11"/>
  <c r="K33" i="11"/>
  <c r="L33" i="11"/>
  <c r="C34" i="11"/>
  <c r="D34" i="11"/>
  <c r="E34" i="11"/>
  <c r="F34" i="11"/>
  <c r="F37" i="11" s="1"/>
  <c r="F41" i="11" s="1"/>
  <c r="H34" i="11"/>
  <c r="I34" i="11"/>
  <c r="K34" i="11"/>
  <c r="L20" i="11" l="1"/>
  <c r="L23" i="11" s="1"/>
  <c r="L37" i="11" s="1"/>
  <c r="L34" i="11"/>
  <c r="I23" i="11"/>
  <c r="I37" i="11" s="1"/>
  <c r="J22" i="11" s="1"/>
  <c r="J20" i="11"/>
  <c r="J23" i="11" s="1"/>
  <c r="J37" i="11" s="1"/>
  <c r="K22" i="11" s="1"/>
  <c r="K23" i="11" s="1"/>
  <c r="K37" i="11" s="1"/>
  <c r="L28" i="11"/>
  <c r="E10" i="10"/>
  <c r="F10" i="10"/>
  <c r="G10" i="10"/>
  <c r="L10" i="10" s="1"/>
  <c r="H10" i="10"/>
  <c r="I10" i="10"/>
  <c r="I20" i="10" s="1"/>
  <c r="J10" i="10"/>
  <c r="K10" i="10"/>
  <c r="L11" i="10"/>
  <c r="J12" i="10"/>
  <c r="K12" i="10"/>
  <c r="L12" i="10" s="1"/>
  <c r="L13" i="10"/>
  <c r="J14" i="10"/>
  <c r="K14" i="10"/>
  <c r="L14" i="10" s="1"/>
  <c r="J15" i="10"/>
  <c r="K15" i="10"/>
  <c r="L15" i="10"/>
  <c r="J16" i="10"/>
  <c r="K16" i="10"/>
  <c r="L16" i="10" s="1"/>
  <c r="J17" i="10"/>
  <c r="K17" i="10"/>
  <c r="L17" i="10" s="1"/>
  <c r="K18" i="10"/>
  <c r="L18" i="10"/>
  <c r="J19" i="10"/>
  <c r="K19" i="10"/>
  <c r="L19" i="10" s="1"/>
  <c r="C20" i="10"/>
  <c r="D20" i="10"/>
  <c r="D23" i="10" s="1"/>
  <c r="D37" i="10" s="1"/>
  <c r="E20" i="10"/>
  <c r="F20" i="10"/>
  <c r="H20" i="10"/>
  <c r="H23" i="10" s="1"/>
  <c r="H37" i="10" s="1"/>
  <c r="I22" i="10" s="1"/>
  <c r="J20" i="10"/>
  <c r="C23" i="10"/>
  <c r="C37" i="10" s="1"/>
  <c r="E23" i="10"/>
  <c r="E37" i="10" s="1"/>
  <c r="F23" i="10"/>
  <c r="J27" i="10"/>
  <c r="K27" i="10"/>
  <c r="L27" i="10" s="1"/>
  <c r="J28" i="10"/>
  <c r="L28" i="10" s="1"/>
  <c r="K28" i="10"/>
  <c r="J29" i="10"/>
  <c r="L29" i="10" s="1"/>
  <c r="K29" i="10"/>
  <c r="J30" i="10"/>
  <c r="J34" i="10" s="1"/>
  <c r="K30" i="10"/>
  <c r="J31" i="10"/>
  <c r="K31" i="10"/>
  <c r="L31" i="10"/>
  <c r="J32" i="10"/>
  <c r="K32" i="10"/>
  <c r="L32" i="10"/>
  <c r="K33" i="10"/>
  <c r="L33" i="10" s="1"/>
  <c r="C34" i="10"/>
  <c r="D34" i="10"/>
  <c r="E34" i="10"/>
  <c r="F34" i="10"/>
  <c r="F37" i="10" s="1"/>
  <c r="F41" i="10" s="1"/>
  <c r="H34" i="10"/>
  <c r="I34" i="10"/>
  <c r="I23" i="10" l="1"/>
  <c r="I37" i="10" s="1"/>
  <c r="J22" i="10" s="1"/>
  <c r="J23" i="10" s="1"/>
  <c r="J37" i="10" s="1"/>
  <c r="K22" i="10" s="1"/>
  <c r="L20" i="10"/>
  <c r="L23" i="10" s="1"/>
  <c r="K34" i="10"/>
  <c r="L30" i="10"/>
  <c r="L34" i="10" s="1"/>
  <c r="K20" i="10"/>
  <c r="E10" i="9"/>
  <c r="F10" i="9"/>
  <c r="L10" i="9" s="1"/>
  <c r="G10" i="9"/>
  <c r="H10" i="9"/>
  <c r="I10" i="9"/>
  <c r="J10" i="9"/>
  <c r="J20" i="9" s="1"/>
  <c r="K10" i="9"/>
  <c r="K20" i="9" s="1"/>
  <c r="L11" i="9"/>
  <c r="J12" i="9"/>
  <c r="K12" i="9"/>
  <c r="L12" i="9" s="1"/>
  <c r="L13" i="9"/>
  <c r="J14" i="9"/>
  <c r="K14" i="9"/>
  <c r="L14" i="9" s="1"/>
  <c r="J15" i="9"/>
  <c r="K15" i="9"/>
  <c r="L15" i="9"/>
  <c r="J16" i="9"/>
  <c r="K16" i="9"/>
  <c r="L16" i="9"/>
  <c r="J17" i="9"/>
  <c r="L17" i="9" s="1"/>
  <c r="K17" i="9"/>
  <c r="K18" i="9"/>
  <c r="L18" i="9"/>
  <c r="J19" i="9"/>
  <c r="K19" i="9"/>
  <c r="L19" i="9"/>
  <c r="C20" i="9"/>
  <c r="D20" i="9"/>
  <c r="E20" i="9"/>
  <c r="E23" i="9" s="1"/>
  <c r="E37" i="9" s="1"/>
  <c r="F20" i="9"/>
  <c r="H20" i="9"/>
  <c r="H23" i="9" s="1"/>
  <c r="H37" i="9" s="1"/>
  <c r="I22" i="9" s="1"/>
  <c r="I23" i="9" s="1"/>
  <c r="I37" i="9" s="1"/>
  <c r="J22" i="9" s="1"/>
  <c r="I20" i="9"/>
  <c r="C23" i="9"/>
  <c r="C37" i="9" s="1"/>
  <c r="D23" i="9"/>
  <c r="F23" i="9"/>
  <c r="F37" i="9" s="1"/>
  <c r="F41" i="9" s="1"/>
  <c r="J27" i="9"/>
  <c r="K27" i="9"/>
  <c r="L27" i="9"/>
  <c r="J28" i="9"/>
  <c r="J34" i="9" s="1"/>
  <c r="K28" i="9"/>
  <c r="J29" i="9"/>
  <c r="L29" i="9" s="1"/>
  <c r="K29" i="9"/>
  <c r="J30" i="9"/>
  <c r="K30" i="9"/>
  <c r="L30" i="9"/>
  <c r="J31" i="9"/>
  <c r="K31" i="9"/>
  <c r="L31" i="9"/>
  <c r="J32" i="9"/>
  <c r="L32" i="9" s="1"/>
  <c r="K32" i="9"/>
  <c r="K33" i="9"/>
  <c r="L33" i="9"/>
  <c r="C34" i="9"/>
  <c r="D34" i="9"/>
  <c r="E34" i="9"/>
  <c r="F34" i="9"/>
  <c r="H34" i="9"/>
  <c r="I34" i="9"/>
  <c r="K34" i="9"/>
  <c r="D37" i="9"/>
  <c r="L20" i="9" l="1"/>
  <c r="L23" i="9" s="1"/>
  <c r="K23" i="9"/>
  <c r="K37" i="9" s="1"/>
  <c r="J23" i="9"/>
  <c r="J37" i="9" s="1"/>
  <c r="K22" i="9" s="1"/>
  <c r="L28" i="9"/>
  <c r="L34" i="9" s="1"/>
  <c r="K23" i="10"/>
  <c r="K37" i="10" s="1"/>
  <c r="L37" i="10"/>
  <c r="E10" i="8"/>
  <c r="F10" i="8"/>
  <c r="L10" i="8" s="1"/>
  <c r="G10" i="8"/>
  <c r="H10" i="8"/>
  <c r="I10" i="8"/>
  <c r="I20" i="8" s="1"/>
  <c r="J10" i="8"/>
  <c r="K10" i="8"/>
  <c r="K20" i="8" s="1"/>
  <c r="L11" i="8"/>
  <c r="J12" i="8"/>
  <c r="K12" i="8"/>
  <c r="L12" i="8" s="1"/>
  <c r="L13" i="8"/>
  <c r="J14" i="8"/>
  <c r="K14" i="8"/>
  <c r="L14" i="8" s="1"/>
  <c r="J15" i="8"/>
  <c r="K15" i="8"/>
  <c r="L15" i="8"/>
  <c r="J16" i="8"/>
  <c r="K16" i="8"/>
  <c r="L16" i="8" s="1"/>
  <c r="J17" i="8"/>
  <c r="K17" i="8"/>
  <c r="L17" i="8" s="1"/>
  <c r="K18" i="8"/>
  <c r="L18" i="8"/>
  <c r="J19" i="8"/>
  <c r="K19" i="8"/>
  <c r="L19" i="8" s="1"/>
  <c r="C20" i="8"/>
  <c r="C23" i="8" s="1"/>
  <c r="C37" i="8" s="1"/>
  <c r="D20" i="8"/>
  <c r="E20" i="8"/>
  <c r="F20" i="8"/>
  <c r="H20" i="8"/>
  <c r="H23" i="8" s="1"/>
  <c r="H37" i="8" s="1"/>
  <c r="I22" i="8" s="1"/>
  <c r="J20" i="8"/>
  <c r="D23" i="8"/>
  <c r="E23" i="8"/>
  <c r="F23" i="8"/>
  <c r="J27" i="8"/>
  <c r="L27" i="8" s="1"/>
  <c r="K27" i="8"/>
  <c r="J28" i="8"/>
  <c r="K28" i="8"/>
  <c r="L28" i="8"/>
  <c r="J29" i="8"/>
  <c r="L29" i="8" s="1"/>
  <c r="K29" i="8"/>
  <c r="J30" i="8"/>
  <c r="K30" i="8"/>
  <c r="L30" i="8" s="1"/>
  <c r="J31" i="8"/>
  <c r="K31" i="8"/>
  <c r="L31" i="8"/>
  <c r="J32" i="8"/>
  <c r="K32" i="8"/>
  <c r="L32" i="8" s="1"/>
  <c r="K33" i="8"/>
  <c r="L33" i="8" s="1"/>
  <c r="C34" i="8"/>
  <c r="D34" i="8"/>
  <c r="E34" i="8"/>
  <c r="E37" i="8" s="1"/>
  <c r="F34" i="8"/>
  <c r="H34" i="8"/>
  <c r="I34" i="8"/>
  <c r="D37" i="8"/>
  <c r="F37" i="8"/>
  <c r="F41" i="8"/>
  <c r="L20" i="8" l="1"/>
  <c r="L23" i="8" s="1"/>
  <c r="L34" i="8"/>
  <c r="J23" i="8"/>
  <c r="J37" i="8" s="1"/>
  <c r="K22" i="8" s="1"/>
  <c r="N22" i="8" s="1"/>
  <c r="I23" i="8"/>
  <c r="I37" i="8" s="1"/>
  <c r="J22" i="8" s="1"/>
  <c r="L37" i="9"/>
  <c r="K34" i="8"/>
  <c r="J34" i="8"/>
  <c r="E10" i="7"/>
  <c r="L10" i="7" s="1"/>
  <c r="F10" i="7"/>
  <c r="G10" i="7"/>
  <c r="H10" i="7"/>
  <c r="H20" i="7" s="1"/>
  <c r="H23" i="7" s="1"/>
  <c r="H37" i="7" s="1"/>
  <c r="I22" i="7" s="1"/>
  <c r="I10" i="7"/>
  <c r="J10" i="7"/>
  <c r="J20" i="7" s="1"/>
  <c r="K10" i="7"/>
  <c r="L11" i="7"/>
  <c r="J12" i="7"/>
  <c r="L12" i="7" s="1"/>
  <c r="K12" i="7"/>
  <c r="L13" i="7"/>
  <c r="J14" i="7"/>
  <c r="K14" i="7"/>
  <c r="L14" i="7" s="1"/>
  <c r="J15" i="7"/>
  <c r="K15" i="7"/>
  <c r="L15" i="7" s="1"/>
  <c r="J16" i="7"/>
  <c r="L16" i="7" s="1"/>
  <c r="K16" i="7"/>
  <c r="J17" i="7"/>
  <c r="K17" i="7"/>
  <c r="L17" i="7"/>
  <c r="K18" i="7"/>
  <c r="L18" i="7" s="1"/>
  <c r="J19" i="7"/>
  <c r="K19" i="7"/>
  <c r="L19" i="7"/>
  <c r="C20" i="7"/>
  <c r="D20" i="7"/>
  <c r="E20" i="7"/>
  <c r="F20" i="7"/>
  <c r="F23" i="7" s="1"/>
  <c r="F37" i="7" s="1"/>
  <c r="F41" i="7" s="1"/>
  <c r="I20" i="7"/>
  <c r="I23" i="7" s="1"/>
  <c r="I37" i="7" s="1"/>
  <c r="J22" i="7" s="1"/>
  <c r="C23" i="7"/>
  <c r="D23" i="7"/>
  <c r="E23" i="7"/>
  <c r="J27" i="7"/>
  <c r="K27" i="7"/>
  <c r="L27" i="7" s="1"/>
  <c r="J28" i="7"/>
  <c r="K28" i="7"/>
  <c r="L28" i="7"/>
  <c r="J29" i="7"/>
  <c r="K29" i="7"/>
  <c r="L29" i="7" s="1"/>
  <c r="J30" i="7"/>
  <c r="J34" i="7" s="1"/>
  <c r="K30" i="7"/>
  <c r="J31" i="7"/>
  <c r="L31" i="7" s="1"/>
  <c r="K31" i="7"/>
  <c r="J32" i="7"/>
  <c r="L32" i="7" s="1"/>
  <c r="K32" i="7"/>
  <c r="K33" i="7"/>
  <c r="L33" i="7" s="1"/>
  <c r="C34" i="7"/>
  <c r="D34" i="7"/>
  <c r="D37" i="7" s="1"/>
  <c r="E34" i="7"/>
  <c r="F34" i="7"/>
  <c r="H34" i="7"/>
  <c r="I34" i="7"/>
  <c r="C37" i="7"/>
  <c r="E37" i="7"/>
  <c r="L20" i="7" l="1"/>
  <c r="L23" i="7" s="1"/>
  <c r="L34" i="7"/>
  <c r="J23" i="7"/>
  <c r="J37" i="7" s="1"/>
  <c r="K22" i="7" s="1"/>
  <c r="N22" i="7" s="1"/>
  <c r="L37" i="8"/>
  <c r="K34" i="7"/>
  <c r="L30" i="7"/>
  <c r="K20" i="7"/>
  <c r="K23" i="8"/>
  <c r="K37" i="8" s="1"/>
  <c r="E10" i="6"/>
  <c r="L10" i="6" s="1"/>
  <c r="F10" i="6"/>
  <c r="G10" i="6"/>
  <c r="H10" i="6"/>
  <c r="H20" i="6" s="1"/>
  <c r="H23" i="6" s="1"/>
  <c r="H37" i="6" s="1"/>
  <c r="I22" i="6" s="1"/>
  <c r="I10" i="6"/>
  <c r="J10" i="6"/>
  <c r="J20" i="6" s="1"/>
  <c r="K10" i="6"/>
  <c r="L11" i="6"/>
  <c r="J12" i="6"/>
  <c r="L12" i="6" s="1"/>
  <c r="K12" i="6"/>
  <c r="L13" i="6"/>
  <c r="J14" i="6"/>
  <c r="L14" i="6" s="1"/>
  <c r="K14" i="6"/>
  <c r="J15" i="6"/>
  <c r="K15" i="6"/>
  <c r="L15" i="6" s="1"/>
  <c r="J16" i="6"/>
  <c r="L16" i="6" s="1"/>
  <c r="K16" i="6"/>
  <c r="J17" i="6"/>
  <c r="K17" i="6"/>
  <c r="L17" i="6"/>
  <c r="K18" i="6"/>
  <c r="L18" i="6" s="1"/>
  <c r="J19" i="6"/>
  <c r="K19" i="6"/>
  <c r="L19" i="6"/>
  <c r="C20" i="6"/>
  <c r="D20" i="6"/>
  <c r="D23" i="6" s="1"/>
  <c r="D37" i="6" s="1"/>
  <c r="E20" i="6"/>
  <c r="E23" i="6" s="1"/>
  <c r="E37" i="6" s="1"/>
  <c r="F20" i="6"/>
  <c r="F23" i="6" s="1"/>
  <c r="F37" i="6" s="1"/>
  <c r="F41" i="6" s="1"/>
  <c r="I20" i="6"/>
  <c r="C23" i="6"/>
  <c r="J27" i="6"/>
  <c r="K27" i="6"/>
  <c r="L27" i="6" s="1"/>
  <c r="J28" i="6"/>
  <c r="K28" i="6"/>
  <c r="L28" i="6"/>
  <c r="J29" i="6"/>
  <c r="L29" i="6" s="1"/>
  <c r="K29" i="6"/>
  <c r="J30" i="6"/>
  <c r="J34" i="6" s="1"/>
  <c r="K30" i="6"/>
  <c r="J31" i="6"/>
  <c r="L31" i="6" s="1"/>
  <c r="K31" i="6"/>
  <c r="J32" i="6"/>
  <c r="L32" i="6" s="1"/>
  <c r="K32" i="6"/>
  <c r="K33" i="6"/>
  <c r="L33" i="6"/>
  <c r="C34" i="6"/>
  <c r="D34" i="6"/>
  <c r="E34" i="6"/>
  <c r="F34" i="6"/>
  <c r="H34" i="6"/>
  <c r="I34" i="6"/>
  <c r="C37" i="6"/>
  <c r="L34" i="6" l="1"/>
  <c r="L20" i="6"/>
  <c r="L23" i="6" s="1"/>
  <c r="I23" i="6"/>
  <c r="I37" i="6" s="1"/>
  <c r="J22" i="6" s="1"/>
  <c r="J23" i="6" s="1"/>
  <c r="J37" i="6" s="1"/>
  <c r="K22" i="6" s="1"/>
  <c r="N22" i="6" s="1"/>
  <c r="L30" i="6"/>
  <c r="L37" i="7"/>
  <c r="K34" i="6"/>
  <c r="K23" i="7"/>
  <c r="K37" i="7" s="1"/>
  <c r="K20" i="6"/>
  <c r="E10" i="5"/>
  <c r="F10" i="5"/>
  <c r="G10" i="5"/>
  <c r="H10" i="5"/>
  <c r="I10" i="5"/>
  <c r="I20" i="5" s="1"/>
  <c r="J10" i="5"/>
  <c r="K10" i="5"/>
  <c r="L11" i="5"/>
  <c r="J12" i="5"/>
  <c r="K12" i="5"/>
  <c r="L12" i="5" s="1"/>
  <c r="L13" i="5"/>
  <c r="J14" i="5"/>
  <c r="K14" i="5"/>
  <c r="L14" i="5"/>
  <c r="J15" i="5"/>
  <c r="L15" i="5" s="1"/>
  <c r="K15" i="5"/>
  <c r="J16" i="5"/>
  <c r="K16" i="5"/>
  <c r="L16" i="5" s="1"/>
  <c r="J17" i="5"/>
  <c r="K17" i="5"/>
  <c r="L17" i="5" s="1"/>
  <c r="K18" i="5"/>
  <c r="L18" i="5"/>
  <c r="J19" i="5"/>
  <c r="K19" i="5"/>
  <c r="L19" i="5" s="1"/>
  <c r="C20" i="5"/>
  <c r="D20" i="5"/>
  <c r="E20" i="5"/>
  <c r="E23" i="5" s="1"/>
  <c r="E37" i="5" s="1"/>
  <c r="F20" i="5"/>
  <c r="H20" i="5"/>
  <c r="J20" i="5"/>
  <c r="C23" i="5"/>
  <c r="D23" i="5"/>
  <c r="D37" i="5" s="1"/>
  <c r="F23" i="5"/>
  <c r="H23" i="5"/>
  <c r="H37" i="5" s="1"/>
  <c r="I22" i="5" s="1"/>
  <c r="J27" i="5"/>
  <c r="L27" i="5" s="1"/>
  <c r="K27" i="5"/>
  <c r="J28" i="5"/>
  <c r="L28" i="5" s="1"/>
  <c r="K28" i="5"/>
  <c r="J29" i="5"/>
  <c r="K29" i="5"/>
  <c r="L29" i="5"/>
  <c r="J30" i="5"/>
  <c r="K30" i="5"/>
  <c r="L30" i="5"/>
  <c r="J31" i="5"/>
  <c r="L31" i="5" s="1"/>
  <c r="K31" i="5"/>
  <c r="J32" i="5"/>
  <c r="K32" i="5"/>
  <c r="L32" i="5" s="1"/>
  <c r="K33" i="5"/>
  <c r="L33" i="5"/>
  <c r="C34" i="5"/>
  <c r="C37" i="5" s="1"/>
  <c r="D34" i="5"/>
  <c r="E34" i="5"/>
  <c r="F34" i="5"/>
  <c r="H34" i="5"/>
  <c r="I34" i="5"/>
  <c r="F37" i="5"/>
  <c r="F41" i="5" s="1"/>
  <c r="I23" i="5" l="1"/>
  <c r="I37" i="5" s="1"/>
  <c r="J22" i="5" s="1"/>
  <c r="J23" i="5" s="1"/>
  <c r="J37" i="5" s="1"/>
  <c r="K22" i="5" s="1"/>
  <c r="N22" i="5" s="1"/>
  <c r="L34" i="5"/>
  <c r="L10" i="5"/>
  <c r="L20" i="5" s="1"/>
  <c r="L23" i="5" s="1"/>
  <c r="L37" i="5" s="1"/>
  <c r="J34" i="5"/>
  <c r="K34" i="5"/>
  <c r="K23" i="6"/>
  <c r="K37" i="6" s="1"/>
  <c r="K20" i="5"/>
  <c r="L37" i="6"/>
  <c r="E10" i="4"/>
  <c r="L10" i="4" s="1"/>
  <c r="F10" i="4"/>
  <c r="G10" i="4"/>
  <c r="H10" i="4"/>
  <c r="I10" i="4"/>
  <c r="J10" i="4"/>
  <c r="K10" i="4"/>
  <c r="K20" i="4" s="1"/>
  <c r="L11" i="4"/>
  <c r="J12" i="4"/>
  <c r="K12" i="4"/>
  <c r="L12" i="4" s="1"/>
  <c r="L13" i="4"/>
  <c r="J14" i="4"/>
  <c r="K14" i="4"/>
  <c r="L14" i="4" s="1"/>
  <c r="J15" i="4"/>
  <c r="J20" i="4" s="1"/>
  <c r="K15" i="4"/>
  <c r="L15" i="4"/>
  <c r="J16" i="4"/>
  <c r="K16" i="4"/>
  <c r="L16" i="4" s="1"/>
  <c r="J17" i="4"/>
  <c r="K17" i="4"/>
  <c r="L17" i="4"/>
  <c r="K18" i="4"/>
  <c r="L18" i="4"/>
  <c r="J19" i="4"/>
  <c r="K19" i="4"/>
  <c r="L19" i="4" s="1"/>
  <c r="C20" i="4"/>
  <c r="C23" i="4" s="1"/>
  <c r="C37" i="4" s="1"/>
  <c r="D20" i="4"/>
  <c r="E20" i="4"/>
  <c r="E23" i="4" s="1"/>
  <c r="E37" i="4" s="1"/>
  <c r="F20" i="4"/>
  <c r="H20" i="4"/>
  <c r="H23" i="4" s="1"/>
  <c r="H37" i="4" s="1"/>
  <c r="I22" i="4" s="1"/>
  <c r="I23" i="4" s="1"/>
  <c r="I37" i="4" s="1"/>
  <c r="J22" i="4" s="1"/>
  <c r="I20" i="4"/>
  <c r="D23" i="4"/>
  <c r="F23" i="4"/>
  <c r="F37" i="4" s="1"/>
  <c r="F41" i="4" s="1"/>
  <c r="J27" i="4"/>
  <c r="K27" i="4"/>
  <c r="L27" i="4"/>
  <c r="J28" i="4"/>
  <c r="K28" i="4"/>
  <c r="L28" i="4" s="1"/>
  <c r="J29" i="4"/>
  <c r="L29" i="4" s="1"/>
  <c r="K29" i="4"/>
  <c r="J30" i="4"/>
  <c r="L30" i="4" s="1"/>
  <c r="K30" i="4"/>
  <c r="J31" i="4"/>
  <c r="K31" i="4"/>
  <c r="L31" i="4"/>
  <c r="J32" i="4"/>
  <c r="K32" i="4"/>
  <c r="L32" i="4" s="1"/>
  <c r="L33" i="4"/>
  <c r="C34" i="4"/>
  <c r="D34" i="4"/>
  <c r="D37" i="4" s="1"/>
  <c r="E34" i="4"/>
  <c r="F34" i="4"/>
  <c r="H34" i="4"/>
  <c r="I34" i="4"/>
  <c r="J23" i="4" l="1"/>
  <c r="L34" i="4"/>
  <c r="L20" i="4"/>
  <c r="L23" i="4" s="1"/>
  <c r="K34" i="4"/>
  <c r="K23" i="5"/>
  <c r="K37" i="5" s="1"/>
  <c r="J34" i="4"/>
  <c r="E10" i="3"/>
  <c r="F10" i="3"/>
  <c r="G10" i="3"/>
  <c r="H10" i="3"/>
  <c r="I10" i="3"/>
  <c r="J10" i="3"/>
  <c r="L10" i="3" s="1"/>
  <c r="K10" i="3"/>
  <c r="L11" i="3"/>
  <c r="J12" i="3"/>
  <c r="K12" i="3"/>
  <c r="L12" i="3"/>
  <c r="L13" i="3"/>
  <c r="J14" i="3"/>
  <c r="K14" i="3"/>
  <c r="L14" i="3"/>
  <c r="J15" i="3"/>
  <c r="L15" i="3" s="1"/>
  <c r="K15" i="3"/>
  <c r="J16" i="3"/>
  <c r="L16" i="3" s="1"/>
  <c r="K16" i="3"/>
  <c r="J17" i="3"/>
  <c r="K17" i="3"/>
  <c r="L17" i="3" s="1"/>
  <c r="K18" i="3"/>
  <c r="L18" i="3"/>
  <c r="J19" i="3"/>
  <c r="K19" i="3"/>
  <c r="L19" i="3"/>
  <c r="C20" i="3"/>
  <c r="C23" i="3" s="1"/>
  <c r="C37" i="3" s="1"/>
  <c r="D20" i="3"/>
  <c r="D23" i="3" s="1"/>
  <c r="D37" i="3" s="1"/>
  <c r="E20" i="3"/>
  <c r="E23" i="3" s="1"/>
  <c r="E37" i="3" s="1"/>
  <c r="F20" i="3"/>
  <c r="H20" i="3"/>
  <c r="I20" i="3"/>
  <c r="K20" i="3"/>
  <c r="K23" i="3" s="1"/>
  <c r="K37" i="3" s="1"/>
  <c r="N22" i="3"/>
  <c r="F23" i="3"/>
  <c r="F37" i="3" s="1"/>
  <c r="F41" i="3" s="1"/>
  <c r="H23" i="3"/>
  <c r="J27" i="3"/>
  <c r="J34" i="3" s="1"/>
  <c r="K27" i="3"/>
  <c r="L27" i="3"/>
  <c r="J28" i="3"/>
  <c r="K28" i="3"/>
  <c r="L28" i="3" s="1"/>
  <c r="J29" i="3"/>
  <c r="K29" i="3"/>
  <c r="L29" i="3"/>
  <c r="J30" i="3"/>
  <c r="K30" i="3"/>
  <c r="L30" i="3" s="1"/>
  <c r="J31" i="3"/>
  <c r="L31" i="3" s="1"/>
  <c r="K31" i="3"/>
  <c r="J32" i="3"/>
  <c r="K32" i="3"/>
  <c r="L32" i="3" s="1"/>
  <c r="L33" i="3"/>
  <c r="C34" i="3"/>
  <c r="D34" i="3"/>
  <c r="E34" i="3"/>
  <c r="F34" i="3"/>
  <c r="H34" i="3"/>
  <c r="I34" i="3"/>
  <c r="K34" i="3"/>
  <c r="H37" i="3"/>
  <c r="I22" i="3" s="1"/>
  <c r="I23" i="3" s="1"/>
  <c r="I37" i="3" s="1"/>
  <c r="J22" i="3" s="1"/>
  <c r="L20" i="3" l="1"/>
  <c r="L23" i="3" s="1"/>
  <c r="L37" i="3" s="1"/>
  <c r="L34" i="3"/>
  <c r="J20" i="3"/>
  <c r="J23" i="3" s="1"/>
  <c r="J37" i="3" s="1"/>
  <c r="L37" i="4"/>
  <c r="J37" i="4"/>
  <c r="K22" i="4" s="1"/>
  <c r="E10" i="2"/>
  <c r="F10" i="2"/>
  <c r="G10" i="2"/>
  <c r="H10" i="2"/>
  <c r="L10" i="2" s="1"/>
  <c r="I10" i="2"/>
  <c r="J10" i="2"/>
  <c r="K10" i="2"/>
  <c r="L11" i="2"/>
  <c r="J12" i="2"/>
  <c r="K12" i="2"/>
  <c r="L12" i="2"/>
  <c r="L13" i="2"/>
  <c r="J14" i="2"/>
  <c r="K14" i="2"/>
  <c r="L14" i="2"/>
  <c r="J15" i="2"/>
  <c r="J20" i="2" s="1"/>
  <c r="K15" i="2"/>
  <c r="J16" i="2"/>
  <c r="L16" i="2" s="1"/>
  <c r="K16" i="2"/>
  <c r="J17" i="2"/>
  <c r="K17" i="2"/>
  <c r="K20" i="2" s="1"/>
  <c r="K23" i="2" s="1"/>
  <c r="K18" i="2"/>
  <c r="L18" i="2"/>
  <c r="J19" i="2"/>
  <c r="K19" i="2"/>
  <c r="L19" i="2"/>
  <c r="C20" i="2"/>
  <c r="D20" i="2"/>
  <c r="E20" i="2"/>
  <c r="E23" i="2" s="1"/>
  <c r="E37" i="2" s="1"/>
  <c r="F20" i="2"/>
  <c r="H20" i="2"/>
  <c r="H23" i="2" s="1"/>
  <c r="H37" i="2" s="1"/>
  <c r="I22" i="2" s="1"/>
  <c r="I20" i="2"/>
  <c r="I23" i="2" s="1"/>
  <c r="I37" i="2" s="1"/>
  <c r="J22" i="2" s="1"/>
  <c r="N22" i="2"/>
  <c r="C23" i="2"/>
  <c r="D23" i="2"/>
  <c r="F23" i="2"/>
  <c r="J27" i="2"/>
  <c r="J34" i="2" s="1"/>
  <c r="K27" i="2"/>
  <c r="J28" i="2"/>
  <c r="K28" i="2"/>
  <c r="L28" i="2"/>
  <c r="J29" i="2"/>
  <c r="K29" i="2"/>
  <c r="L29" i="2"/>
  <c r="J30" i="2"/>
  <c r="K30" i="2"/>
  <c r="L30" i="2" s="1"/>
  <c r="J31" i="2"/>
  <c r="L31" i="2" s="1"/>
  <c r="K31" i="2"/>
  <c r="K34" i="2" s="1"/>
  <c r="J32" i="2"/>
  <c r="L32" i="2" s="1"/>
  <c r="K32" i="2"/>
  <c r="L33" i="2"/>
  <c r="C34" i="2"/>
  <c r="D34" i="2"/>
  <c r="E34" i="2"/>
  <c r="F34" i="2"/>
  <c r="H34" i="2"/>
  <c r="I34" i="2"/>
  <c r="C37" i="2"/>
  <c r="D37" i="2"/>
  <c r="F37" i="2"/>
  <c r="F41" i="2"/>
  <c r="J23" i="2" l="1"/>
  <c r="J37" i="2" s="1"/>
  <c r="K37" i="2"/>
  <c r="L15" i="2"/>
  <c r="L17" i="2"/>
  <c r="L20" i="2" s="1"/>
  <c r="L23" i="2" s="1"/>
  <c r="L37" i="2" s="1"/>
  <c r="N22" i="4"/>
  <c r="K23" i="4"/>
  <c r="K37" i="4" s="1"/>
  <c r="L27" i="2"/>
  <c r="L34" i="2" s="1"/>
  <c r="I33" i="1"/>
  <c r="H33" i="1"/>
  <c r="F33" i="1"/>
  <c r="E33" i="1"/>
  <c r="D33" i="1"/>
  <c r="C33" i="1"/>
  <c r="K32" i="1"/>
  <c r="J32" i="1"/>
  <c r="K31" i="1"/>
  <c r="J31" i="1"/>
  <c r="K30" i="1"/>
  <c r="J30" i="1"/>
  <c r="L30" i="1" s="1"/>
  <c r="K29" i="1"/>
  <c r="J29" i="1"/>
  <c r="L28" i="1"/>
  <c r="K28" i="1"/>
  <c r="J28" i="1"/>
  <c r="K27" i="1"/>
  <c r="J27" i="1"/>
  <c r="L27" i="1" s="1"/>
  <c r="D23" i="1"/>
  <c r="D20" i="1"/>
  <c r="C20" i="1"/>
  <c r="C23" i="1" s="1"/>
  <c r="C36" i="1" s="1"/>
  <c r="K19" i="1"/>
  <c r="L19" i="1" s="1"/>
  <c r="J19" i="1"/>
  <c r="K18" i="1"/>
  <c r="L18" i="1" s="1"/>
  <c r="K17" i="1"/>
  <c r="J17" i="1"/>
  <c r="K16" i="1"/>
  <c r="L16" i="1" s="1"/>
  <c r="J16" i="1"/>
  <c r="K15" i="1"/>
  <c r="L15" i="1" s="1"/>
  <c r="J15" i="1"/>
  <c r="K14" i="1"/>
  <c r="L14" i="1" s="1"/>
  <c r="J14" i="1"/>
  <c r="L13" i="1"/>
  <c r="K12" i="1"/>
  <c r="J12" i="1"/>
  <c r="L11" i="1"/>
  <c r="L10" i="1"/>
  <c r="K10" i="1"/>
  <c r="J10" i="1"/>
  <c r="I10" i="1"/>
  <c r="I20" i="1" s="1"/>
  <c r="H10" i="1"/>
  <c r="H20" i="1" s="1"/>
  <c r="H23" i="1" s="1"/>
  <c r="H36" i="1" s="1"/>
  <c r="I22" i="1" s="1"/>
  <c r="G10" i="1"/>
  <c r="F10" i="1"/>
  <c r="F20" i="1" s="1"/>
  <c r="F23" i="1" s="1"/>
  <c r="F36" i="1" s="1"/>
  <c r="F40" i="1" s="1"/>
  <c r="E10" i="1"/>
  <c r="E20" i="1" s="1"/>
  <c r="E23" i="1" s="1"/>
  <c r="E36" i="1" s="1"/>
  <c r="L32" i="1" l="1"/>
  <c r="L29" i="1"/>
  <c r="K33" i="1"/>
  <c r="K20" i="1"/>
  <c r="K23" i="1" s="1"/>
  <c r="K36" i="1" s="1"/>
  <c r="D36" i="1"/>
  <c r="J20" i="1"/>
  <c r="L20" i="1" s="1"/>
  <c r="L23" i="1" s="1"/>
  <c r="L17" i="1"/>
  <c r="L31" i="1"/>
  <c r="I23" i="1"/>
  <c r="I36" i="1" s="1"/>
  <c r="J22" i="1" s="1"/>
  <c r="J33" i="1"/>
  <c r="L33" i="1" s="1"/>
  <c r="L12" i="1"/>
  <c r="J23" i="1" l="1"/>
  <c r="J36" i="1" s="1"/>
  <c r="L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I10" authorId="0" shapeId="0" xr:uid="{00000000-0006-0000-0000-000001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K10" authorId="0" shapeId="0" xr:uid="{00000000-0006-0000-0000-00000200000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<sst xmlns="http://schemas.openxmlformats.org/spreadsheetml/2006/main" count="396" uniqueCount="45">
  <si>
    <t>Tesorería de la Seguridad Social</t>
  </si>
  <si>
    <t>Estado de Flujo de Efectivo Histórico</t>
  </si>
  <si>
    <t xml:space="preserve"> Régimen Contributivo</t>
  </si>
  <si>
    <t>2003-2007</t>
  </si>
  <si>
    <t>Al mes de enero 2016</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</si>
  <si>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</si>
  <si>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</si>
  <si>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</si>
  <si>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</si>
  <si>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</si>
  <si>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</si>
  <si>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</si>
  <si>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</si>
  <si>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</si>
  <si>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</si>
  <si>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</si>
  <si>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</si>
  <si>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</si>
  <si>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</si>
  <si>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</si>
  <si>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</si>
  <si>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</si>
  <si>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</si>
  <si>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</si>
  <si>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</si>
  <si>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</si>
  <si>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t>
  </si>
  <si>
    <t>Gastos Operativos del SUIR</t>
  </si>
  <si>
    <t>Total Salida Efectivo</t>
  </si>
  <si>
    <t>Balance Final</t>
  </si>
  <si>
    <t>Prov.Cheques Certificados no pagados al SDSS decreto 388-91</t>
  </si>
  <si>
    <t>Al mes de febrero 2016</t>
  </si>
  <si>
    <t>Prov.Cheques Certif. no pag. al SDSS 388-91</t>
  </si>
  <si>
    <t>Al 31 de marzo de 2016</t>
  </si>
  <si>
    <t>Al 30 de abril de 2016</t>
  </si>
  <si>
    <t>PERÍODO  2003-2016</t>
  </si>
  <si>
    <t>Al 31 de mayo de 2016</t>
  </si>
  <si>
    <t>Al mes de junio 2016</t>
  </si>
  <si>
    <t>Al mes de julio 2016</t>
  </si>
  <si>
    <t>Al mes de agosto 2016</t>
  </si>
  <si>
    <t>Al mes de septiembre 2016</t>
  </si>
  <si>
    <t>Al mes de octubre 2016</t>
  </si>
  <si>
    <t>Al mes de noviembre 2016</t>
  </si>
  <si>
    <t>Otros</t>
  </si>
  <si>
    <t>Al mes de diciembre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</si>
</sst>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u val="singleAccounting"/>
      <sz val="22"/>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sz val="16"/>
      <color theme="0"/>
      <name val="Trebuchet MS"/>
      <family val="2"/>
    </font>
    <font>
      <b/>
      <sz val="16"/>
      <color theme="0"/>
      <name val="Trebuchet MS"/>
      <family val="2"/>
    </font>
    <font>
      <sz val="36"/>
      <color theme="0"/>
      <name val="Trebuchet MS"/>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1" fillId="0" borderId="0"/>
    <xf numFmtId="43" fontId="1" fillId="0" borderId="0" applyFont="0" applyFill="0" applyBorder="0" applyAlignment="0" applyProtection="0"/>
  </cellStyleXfs>
  <cellXfs count="81">
    <xf numFmtId="0" fontId="0" fillId="0" borderId="0" xfId="0"/>
    <xf numFmtId="0" fontId="3" fillId="0" borderId="0" xfId="2" applyFont="1"/>
    <xf numFmtId="0" fontId="4" fillId="0" borderId="0" xfId="2" applyFont="1" applyAlignment="1">
      <alignment horizontal="center"/>
    </xf>
    <xf numFmtId="43" fontId="4" fillId="0" borderId="0" xfId="1" applyFont="1" applyAlignment="1">
      <alignment horizontal="center"/>
    </xf>
    <xf numFmtId="0" fontId="4" fillId="2" borderId="0" xfId="2" applyFont="1" applyFill="1" applyAlignment="1">
      <alignment horizontal="center"/>
    </xf>
    <xf numFmtId="43" fontId="6" fillId="2" borderId="0" xfId="3" applyFont="1" applyFill="1" applyBorder="1"/>
    <xf numFmtId="43"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0" fontId="10" fillId="0" borderId="0" xfId="2" applyFont="1"/>
    <xf numFmtId="0" fontId="6" fillId="0" borderId="0" xfId="2" applyFont="1"/>
    <xf numFmtId="43" fontId="6" fillId="0" borderId="0" xfId="1" applyFont="1"/>
    <xf numFmtId="0" fontId="6" fillId="2" borderId="0" xfId="2" applyFont="1" applyFill="1"/>
    <xf numFmtId="43" fontId="6" fillId="2" borderId="0" xfId="1" applyFont="1" applyFill="1"/>
    <xf numFmtId="43" fontId="6" fillId="2" borderId="0" xfId="2" applyNumberFormat="1" applyFont="1" applyFill="1"/>
    <xf numFmtId="43" fontId="6" fillId="0" borderId="0" xfId="2" applyNumberFormat="1" applyFont="1"/>
    <xf numFmtId="0" fontId="11" fillId="0" borderId="3" xfId="2" applyFont="1" applyBorder="1"/>
    <xf numFmtId="43" fontId="6" fillId="0" borderId="3" xfId="3" applyFont="1" applyBorder="1"/>
    <xf numFmtId="43" fontId="6" fillId="2" borderId="3" xfId="3" applyFont="1" applyFill="1" applyBorder="1"/>
    <xf numFmtId="43" fontId="6" fillId="0" borderId="3" xfId="3" applyFont="1" applyFill="1" applyBorder="1"/>
    <xf numFmtId="43" fontId="6" fillId="0" borderId="4" xfId="3" applyFont="1" applyFill="1" applyBorder="1"/>
    <xf numFmtId="43" fontId="6" fillId="0" borderId="3" xfId="2" applyNumberFormat="1" applyFont="1" applyBorder="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43" fontId="12" fillId="0" borderId="3" xfId="3" applyFont="1" applyBorder="1"/>
    <xf numFmtId="43" fontId="10" fillId="0" borderId="3" xfId="3" applyFont="1" applyBorder="1" applyAlignment="1">
      <alignment horizontal="center"/>
    </xf>
    <xf numFmtId="43" fontId="8" fillId="0" borderId="3" xfId="3" applyFont="1" applyBorder="1"/>
    <xf numFmtId="43" fontId="8" fillId="2" borderId="3" xfId="3" applyFont="1" applyFill="1" applyBorder="1"/>
    <xf numFmtId="0" fontId="13" fillId="0" borderId="3" xfId="2" applyFont="1" applyBorder="1"/>
    <xf numFmtId="43" fontId="4" fillId="0" borderId="0" xfId="3" applyFont="1"/>
    <xf numFmtId="43" fontId="4" fillId="0" borderId="0" xfId="2" applyNumberFormat="1" applyFont="1"/>
    <xf numFmtId="43" fontId="8" fillId="0" borderId="3" xfId="2" applyNumberFormat="1" applyFont="1" applyBorder="1"/>
    <xf numFmtId="43" fontId="4" fillId="0" borderId="0" xfId="1" applyFont="1"/>
    <xf numFmtId="0" fontId="9" fillId="0" borderId="3" xfId="2" applyFont="1" applyBorder="1"/>
    <xf numFmtId="43" fontId="10" fillId="0" borderId="3" xfId="3" applyFont="1" applyBorder="1"/>
    <xf numFmtId="0" fontId="13" fillId="0" borderId="0" xfId="2" applyFont="1" applyAlignment="1">
      <alignment horizontal="right"/>
    </xf>
    <xf numFmtId="43" fontId="8" fillId="0" borderId="3" xfId="3" applyFont="1" applyBorder="1" applyAlignment="1">
      <alignment horizontal="right"/>
    </xf>
    <xf numFmtId="43" fontId="8" fillId="2" borderId="3" xfId="3" applyFont="1" applyFill="1" applyBorder="1" applyAlignment="1">
      <alignment horizontal="right"/>
    </xf>
    <xf numFmtId="0" fontId="11" fillId="0" borderId="0" xfId="2" applyFont="1"/>
    <xf numFmtId="43" fontId="6" fillId="0" borderId="0" xfId="3" applyFont="1"/>
    <xf numFmtId="43" fontId="6" fillId="2" borderId="0" xfId="3" applyFont="1" applyFill="1"/>
    <xf numFmtId="43" fontId="8" fillId="0" borderId="5" xfId="3" applyFont="1" applyBorder="1"/>
    <xf numFmtId="43" fontId="8" fillId="2" borderId="5" xfId="3" applyFont="1" applyFill="1" applyBorder="1"/>
    <xf numFmtId="43" fontId="4" fillId="2" borderId="0" xfId="3" applyFont="1" applyFill="1"/>
    <xf numFmtId="43" fontId="14" fillId="0" borderId="0" xfId="3" applyFont="1" applyAlignment="1">
      <alignment horizontal="left"/>
    </xf>
    <xf numFmtId="43" fontId="4" fillId="2" borderId="0" xfId="2" applyNumberFormat="1" applyFont="1" applyFill="1"/>
    <xf numFmtId="43" fontId="4" fillId="0" borderId="0" xfId="2" applyNumberFormat="1" applyFont="1" applyAlignment="1">
      <alignment horizontal="right"/>
    </xf>
    <xf numFmtId="43" fontId="4" fillId="0" borderId="0" xfId="2" applyNumberFormat="1" applyFont="1" applyAlignment="1">
      <alignment horizontal="left"/>
    </xf>
    <xf numFmtId="43" fontId="4" fillId="0" borderId="0" xfId="3" applyFont="1" applyAlignment="1">
      <alignment horizontal="left"/>
    </xf>
    <xf numFmtId="43" fontId="4" fillId="0" borderId="0" xfId="3" applyFont="1" applyAlignment="1">
      <alignment horizontal="center"/>
    </xf>
    <xf numFmtId="43" fontId="7" fillId="0" borderId="0" xfId="3" applyFont="1" applyAlignment="1">
      <alignment horizontal="left"/>
    </xf>
    <xf numFmtId="43" fontId="7" fillId="0" borderId="0" xfId="3" applyFont="1" applyBorder="1"/>
    <xf numFmtId="43" fontId="7" fillId="0" borderId="0" xfId="2" applyNumberFormat="1" applyFont="1" applyFill="1" applyBorder="1"/>
    <xf numFmtId="43" fontId="4" fillId="0" borderId="0" xfId="2" applyNumberFormat="1" applyFont="1" applyFill="1"/>
    <xf numFmtId="0" fontId="11" fillId="0" borderId="0" xfId="0" applyFont="1" applyBorder="1"/>
    <xf numFmtId="0" fontId="18" fillId="0" borderId="0" xfId="2" applyFont="1" applyFill="1"/>
    <xf numFmtId="43" fontId="18" fillId="0" borderId="0" xfId="2" applyNumberFormat="1" applyFont="1" applyFill="1"/>
    <xf numFmtId="43" fontId="8" fillId="0" borderId="6" xfId="3" applyFont="1" applyBorder="1"/>
    <xf numFmtId="43" fontId="8" fillId="2" borderId="6" xfId="3" applyFont="1" applyFill="1" applyBorder="1"/>
    <xf numFmtId="0" fontId="13" fillId="0" borderId="6" xfId="2" applyFont="1" applyBorder="1" applyAlignment="1">
      <alignment horizontal="right"/>
    </xf>
    <xf numFmtId="0" fontId="11" fillId="0" borderId="0" xfId="2" applyFont="1" applyBorder="1"/>
    <xf numFmtId="0" fontId="13" fillId="0" borderId="3" xfId="2" applyFont="1" applyBorder="1" applyAlignment="1">
      <alignment horizontal="right"/>
    </xf>
    <xf numFmtId="43" fontId="18" fillId="0" borderId="0" xfId="1" applyFont="1" applyFill="1"/>
    <xf numFmtId="43" fontId="18" fillId="0" borderId="0" xfId="3" applyFont="1" applyFill="1"/>
    <xf numFmtId="0" fontId="19" fillId="0" borderId="0" xfId="2" applyFont="1" applyFill="1" applyAlignment="1">
      <alignment horizontal="center" vertical="center" wrapText="1"/>
    </xf>
    <xf numFmtId="0" fontId="8" fillId="0" borderId="6" xfId="2" applyFont="1" applyBorder="1" applyAlignment="1">
      <alignment horizontal="center" vertical="center" wrapText="1"/>
    </xf>
    <xf numFmtId="1" fontId="8" fillId="0" borderId="6" xfId="2" applyNumberFormat="1" applyFont="1" applyFill="1" applyBorder="1" applyAlignment="1">
      <alignment horizontal="center" vertical="center" wrapText="1"/>
    </xf>
    <xf numFmtId="1" fontId="8" fillId="2" borderId="6" xfId="2" applyNumberFormat="1"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20" fillId="0" borderId="0" xfId="2" applyFont="1" applyFill="1"/>
    <xf numFmtId="0" fontId="2" fillId="0" borderId="0" xfId="2" applyFont="1" applyAlignment="1">
      <alignment horizontal="center"/>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26479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DFAFC0CC-FAB0-48E0-8D6E-024D4A3DE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431B1C76-FA46-479D-BE01-7F600CE3C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31304429-F4CF-4BA5-8A31-AEEFFF5E0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10E60B23-B9FA-489D-9300-CDD8042B8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1944C065-25A1-4916-A788-09B16CE99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41D8F152-3782-4A62-BE24-5C9312827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C347E2D3-BB7E-4BCD-9276-E62719C53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A6002461-C109-4881-BE49-D411728A7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1E3C4333-A0D4-438E-AE69-012588EEC9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0729C0FE-2F04-4E98-A894-BCE04CBA0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a:extLst>
            <a:ext uri="{FF2B5EF4-FFF2-40B4-BE49-F238E27FC236}">
              <a16:creationId xmlns:a16="http://schemas.microsoft.com/office/drawing/2014/main" id="{F165F53C-F2F9-4A00-8F8D-0962EA20E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361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SEPTIEMBRE\ESTADOS%20PARA%20PUBLICAR%20-%20SEPTIEMBRE%2020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OCTUBRE\ESTADOS%20PARA%20PUBLICAR%20OCTUBRE%20%20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NOVIEMBRE\XLSX\Flujo%20de%20Efectivo%20Historico%20-%20Noviembre%2020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DICIEMBRE\ESTADOS%20PARA%20PUBLICAR%20dic%20%202016%20-%20Cop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Santa_Manzanillo\Desktop\formato%20xlsx\Estados%20Financieros%20para%20Publicar%20enero%202016\Bce%20Gr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Santa_Manzanillo\Desktop\formato%20xlsx\Estados%20Financieros%20para%20Publicar%20feb%202016\Bce%20Gr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Santa_Manzanillo\AppData\Local\Microsoft\Windows\Temporary%20Internet%20Files\Content.Outlook\28XPS890\ESTADOS%20PARA%20PUBLICAR%20MARZO%20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Santa_Manzanillo\AppData\Local\Microsoft\Windows\Temporary%20Internet%20Files\Content.Outlook\28XPS890\ESTADOS%20PARA%20PUBLICAR%20ABRIL%2020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MAYO\ESTADOS%20PARA%20PUBLICAR%20MAYO%20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JUNIO\ESTADOS%20PARA%20PUBLICAR%20jun%20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JULIO\ESTADOS%20PARA%20PUBLICAR%20julio%20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nelly_taveras\Documents\INFORMES%20GENERALES\ESTADOS%20FINANCIEROS%20PUBLICADOS%20P&#193;GINA%20WEB%20TSS\A&#209;O%202016\AGOSTO\ESTADOS%20PARA%20PUBLICAR%20agosto%202016%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 val="BALANCE_GENERAL__"/>
      <sheetName val="FLUJO_DE_EFECTIVO_"/>
      <sheetName val="FLUJO_DE_EFECTIVO_HISTORICO_"/>
      <sheetName val="PAGOS_REALZADOS_"/>
    </sheetNames>
    <sheetDataSet>
      <sheetData sheetId="0"/>
      <sheetData sheetId="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66054011138.879997</v>
          </cell>
        </row>
        <row r="11">
          <cell r="D11">
            <v>259351901.49000001</v>
          </cell>
        </row>
        <row r="12">
          <cell r="D12">
            <v>0</v>
          </cell>
        </row>
        <row r="13">
          <cell r="D13">
            <v>589607234.64999998</v>
          </cell>
        </row>
        <row r="14">
          <cell r="D14">
            <v>3458000</v>
          </cell>
        </row>
        <row r="15">
          <cell r="D15">
            <v>27947603.5</v>
          </cell>
        </row>
        <row r="16">
          <cell r="D16">
            <v>832204.94</v>
          </cell>
        </row>
        <row r="17">
          <cell r="D17">
            <v>1516600</v>
          </cell>
        </row>
        <row r="25">
          <cell r="D25">
            <v>31536773793.52</v>
          </cell>
        </row>
        <row r="26">
          <cell r="D26">
            <v>31837597680.869999</v>
          </cell>
        </row>
        <row r="27">
          <cell r="D27">
            <v>3018363423.9400001</v>
          </cell>
        </row>
        <row r="28">
          <cell r="D28">
            <v>18214.28</v>
          </cell>
        </row>
        <row r="29">
          <cell r="D29">
            <v>44600646.82</v>
          </cell>
        </row>
        <row r="30">
          <cell r="D30">
            <v>22571582.609999999</v>
          </cell>
        </row>
        <row r="31">
          <cell r="D31">
            <v>816204.94</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73538480958.729996</v>
          </cell>
        </row>
        <row r="11">
          <cell r="D11">
            <v>288809637.81999999</v>
          </cell>
        </row>
        <row r="12">
          <cell r="D12">
            <v>0</v>
          </cell>
        </row>
        <row r="13">
          <cell r="D13">
            <v>663153972.39999998</v>
          </cell>
        </row>
        <row r="14">
          <cell r="D14">
            <v>3458000</v>
          </cell>
        </row>
        <row r="15">
          <cell r="D15">
            <v>31056363.859999999</v>
          </cell>
        </row>
        <row r="16">
          <cell r="D16">
            <v>863966.28</v>
          </cell>
        </row>
        <row r="17">
          <cell r="D17">
            <v>1516600</v>
          </cell>
        </row>
        <row r="25">
          <cell r="D25">
            <v>35126891677.510002</v>
          </cell>
        </row>
        <row r="26">
          <cell r="D26">
            <v>35484794160.110001</v>
          </cell>
        </row>
        <row r="27">
          <cell r="D27">
            <v>3364056776</v>
          </cell>
        </row>
        <row r="28">
          <cell r="D28">
            <v>18214.28</v>
          </cell>
        </row>
        <row r="29">
          <cell r="D29">
            <v>44600646.82</v>
          </cell>
        </row>
        <row r="30">
          <cell r="D30">
            <v>25120815.57</v>
          </cell>
        </row>
        <row r="31">
          <cell r="D31">
            <v>863966.28</v>
          </cell>
        </row>
      </sheetData>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81120462770.599991</v>
          </cell>
        </row>
        <row r="11">
          <cell r="D11">
            <v>318262025.68000001</v>
          </cell>
        </row>
        <row r="12">
          <cell r="D12">
            <v>0</v>
          </cell>
        </row>
        <row r="13">
          <cell r="D13">
            <v>721643898.80999994</v>
          </cell>
        </row>
        <row r="14">
          <cell r="D14">
            <v>3458000</v>
          </cell>
        </row>
        <row r="15">
          <cell r="D15">
            <v>34188582.149999999</v>
          </cell>
        </row>
        <row r="16">
          <cell r="D16">
            <v>875011.17</v>
          </cell>
        </row>
        <row r="17">
          <cell r="D17">
            <v>1516600</v>
          </cell>
        </row>
        <row r="25">
          <cell r="D25">
            <v>38728348175.019997</v>
          </cell>
        </row>
        <row r="26">
          <cell r="D26">
            <v>39140059725.080002</v>
          </cell>
        </row>
        <row r="27">
          <cell r="D27">
            <v>3703174118.6399999</v>
          </cell>
        </row>
        <row r="28">
          <cell r="D28">
            <v>18988.25</v>
          </cell>
        </row>
        <row r="29">
          <cell r="D29">
            <v>44600646.82</v>
          </cell>
        </row>
        <row r="30">
          <cell r="D30">
            <v>27685160.210000001</v>
          </cell>
        </row>
        <row r="31">
          <cell r="D31">
            <v>863966.28</v>
          </cell>
        </row>
      </sheetData>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row r="11">
          <cell r="D11">
            <v>371308008.60000002</v>
          </cell>
        </row>
        <row r="12">
          <cell r="D12">
            <v>0</v>
          </cell>
        </row>
        <row r="13">
          <cell r="D13">
            <v>782914939.19000006</v>
          </cell>
        </row>
        <row r="14">
          <cell r="D14">
            <v>3458000</v>
          </cell>
        </row>
        <row r="15">
          <cell r="D15">
            <v>37400733.189999998</v>
          </cell>
        </row>
        <row r="16">
          <cell r="D16">
            <v>875011.17</v>
          </cell>
        </row>
        <row r="17">
          <cell r="D17">
            <v>1527600.17</v>
          </cell>
        </row>
        <row r="25">
          <cell r="D25">
            <v>42519532883.379997</v>
          </cell>
        </row>
        <row r="26">
          <cell r="D26">
            <v>42840910586.290001</v>
          </cell>
        </row>
        <row r="27">
          <cell r="D27">
            <v>4048260120.1799998</v>
          </cell>
        </row>
        <row r="28">
          <cell r="D28">
            <v>225025572.02000001</v>
          </cell>
        </row>
        <row r="29">
          <cell r="D29">
            <v>44611646.990000002</v>
          </cell>
        </row>
        <row r="30">
          <cell r="D30">
            <v>30233786.25</v>
          </cell>
        </row>
        <row r="31">
          <cell r="D31">
            <v>863966.28</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1">
          <cell r="D11">
            <v>23402301</v>
          </cell>
        </row>
        <row r="12">
          <cell r="D12">
            <v>0</v>
          </cell>
        </row>
        <row r="13">
          <cell r="D13">
            <v>77447542.219999999</v>
          </cell>
        </row>
        <row r="14">
          <cell r="D14">
            <v>1729000</v>
          </cell>
        </row>
        <row r="15">
          <cell r="D15">
            <v>3226619.84</v>
          </cell>
        </row>
        <row r="16">
          <cell r="D16">
            <v>169994.21</v>
          </cell>
        </row>
        <row r="17">
          <cell r="D17">
            <v>0</v>
          </cell>
        </row>
        <row r="25">
          <cell r="D25">
            <v>3266072798.0999999</v>
          </cell>
        </row>
        <row r="26">
          <cell r="D26">
            <v>3414304269.27</v>
          </cell>
        </row>
        <row r="27">
          <cell r="D27">
            <v>329684453.75999999</v>
          </cell>
        </row>
        <row r="28">
          <cell r="D28">
            <v>603.37</v>
          </cell>
        </row>
        <row r="29">
          <cell r="D29">
            <v>0</v>
          </cell>
        </row>
        <row r="30">
          <cell r="D30">
            <v>495000</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13913617263.389999</v>
          </cell>
        </row>
        <row r="11">
          <cell r="D11">
            <v>52907071.740000002</v>
          </cell>
        </row>
        <row r="12">
          <cell r="D12">
            <v>0</v>
          </cell>
        </row>
        <row r="13">
          <cell r="D13">
            <v>139299091.58000001</v>
          </cell>
        </row>
        <row r="14">
          <cell r="D14">
            <v>1729000</v>
          </cell>
        </row>
        <row r="15">
          <cell r="D15">
            <v>6085342.5300000003</v>
          </cell>
        </row>
        <row r="16">
          <cell r="D16">
            <v>440509.88</v>
          </cell>
        </row>
        <row r="17">
          <cell r="D17">
            <v>0</v>
          </cell>
        </row>
        <row r="25">
          <cell r="D25">
            <v>6676780354.3699999</v>
          </cell>
        </row>
        <row r="26">
          <cell r="D26">
            <v>6843227645.8500004</v>
          </cell>
        </row>
        <row r="27">
          <cell r="D27">
            <v>648343835.66999996</v>
          </cell>
        </row>
        <row r="28">
          <cell r="D28">
            <v>1875.57</v>
          </cell>
        </row>
        <row r="29">
          <cell r="D29">
            <v>8543900.2100000009</v>
          </cell>
        </row>
        <row r="30">
          <cell r="D30">
            <v>4766464.4400000004</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HISTORICO (2"/>
      <sheetName val="BALANCE GENERAL  "/>
      <sheetName val="FLUJO DE EFECTIVO "/>
      <sheetName val="FLUJO DE EFECTIVO HISTORICO "/>
      <sheetName val="PAGOS REALZADOS "/>
    </sheetNames>
    <sheetDataSet>
      <sheetData sheetId="0"/>
      <sheetData sheetId="1"/>
      <sheetData sheetId="2">
        <row r="10">
          <cell r="D10">
            <v>21336685720.360001</v>
          </cell>
        </row>
        <row r="11">
          <cell r="D11">
            <v>82443590.310000002</v>
          </cell>
        </row>
        <row r="12">
          <cell r="D12">
            <v>0</v>
          </cell>
        </row>
        <row r="13">
          <cell r="D13">
            <v>225671663.49000001</v>
          </cell>
        </row>
        <row r="14">
          <cell r="D14">
            <v>3458000</v>
          </cell>
        </row>
        <row r="15">
          <cell r="D15">
            <v>9116919.9199999999</v>
          </cell>
        </row>
        <row r="16">
          <cell r="D16">
            <v>472853.5</v>
          </cell>
        </row>
        <row r="17">
          <cell r="D17">
            <v>0</v>
          </cell>
        </row>
        <row r="25">
          <cell r="D25">
            <v>10212474491.219999</v>
          </cell>
        </row>
        <row r="26">
          <cell r="D26">
            <v>10381428794.450001</v>
          </cell>
        </row>
        <row r="27">
          <cell r="D27">
            <v>983536802.19000006</v>
          </cell>
        </row>
        <row r="28">
          <cell r="D28">
            <v>1925.62</v>
          </cell>
        </row>
        <row r="29">
          <cell r="D29">
            <v>35830566.119999997</v>
          </cell>
        </row>
        <row r="30">
          <cell r="D30">
            <v>7372965.2300000004</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28700364376.98</v>
          </cell>
        </row>
        <row r="11">
          <cell r="D11">
            <v>111952939.36</v>
          </cell>
        </row>
        <row r="12">
          <cell r="D12">
            <v>0</v>
          </cell>
        </row>
        <row r="13">
          <cell r="D13">
            <v>275607545.48000002</v>
          </cell>
        </row>
        <row r="14">
          <cell r="D14">
            <v>3458000</v>
          </cell>
        </row>
        <row r="15">
          <cell r="D15">
            <v>12281191.539999999</v>
          </cell>
        </row>
        <row r="16">
          <cell r="D16">
            <v>479143.5</v>
          </cell>
        </row>
        <row r="17">
          <cell r="D17">
            <v>0</v>
          </cell>
        </row>
        <row r="25">
          <cell r="D25">
            <v>13707358389.51</v>
          </cell>
        </row>
        <row r="26">
          <cell r="D26">
            <v>13898812388.559999</v>
          </cell>
        </row>
        <row r="27">
          <cell r="D27">
            <v>1321657632.9000001</v>
          </cell>
        </row>
        <row r="28">
          <cell r="D28">
            <v>1925.62</v>
          </cell>
        </row>
        <row r="29">
          <cell r="D29">
            <v>39672921.549999997</v>
          </cell>
        </row>
        <row r="30">
          <cell r="D30">
            <v>9950377.75</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36257857037.050003</v>
          </cell>
        </row>
        <row r="11">
          <cell r="D11">
            <v>141447924.59</v>
          </cell>
        </row>
        <row r="12">
          <cell r="D12">
            <v>0</v>
          </cell>
        </row>
        <row r="13">
          <cell r="D13">
            <v>324086938.81</v>
          </cell>
        </row>
        <row r="14">
          <cell r="D14">
            <v>3458000</v>
          </cell>
        </row>
        <row r="15">
          <cell r="D15">
            <v>15310497.08</v>
          </cell>
        </row>
        <row r="16">
          <cell r="D16">
            <v>479143.5</v>
          </cell>
        </row>
        <row r="17">
          <cell r="D17">
            <v>0</v>
          </cell>
        </row>
        <row r="25">
          <cell r="D25">
            <v>17287732825.080002</v>
          </cell>
        </row>
        <row r="26">
          <cell r="D26">
            <v>17451121963.27</v>
          </cell>
        </row>
        <row r="27">
          <cell r="D27">
            <v>1676204917.71</v>
          </cell>
        </row>
        <row r="28">
          <cell r="D28">
            <v>1925.62</v>
          </cell>
        </row>
        <row r="29">
          <cell r="D29">
            <v>42188886.93</v>
          </cell>
        </row>
        <row r="30">
          <cell r="D30">
            <v>12342197.93</v>
          </cell>
        </row>
        <row r="31">
          <cell r="D31">
            <v>479143.5</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43591439393.389999</v>
          </cell>
        </row>
        <row r="11">
          <cell r="D11">
            <v>170911704.78999999</v>
          </cell>
        </row>
        <row r="12">
          <cell r="D12">
            <v>0</v>
          </cell>
        </row>
        <row r="13">
          <cell r="D13">
            <v>366901429.82999998</v>
          </cell>
        </row>
        <row r="14">
          <cell r="D14">
            <v>3458000</v>
          </cell>
        </row>
        <row r="15">
          <cell r="D15">
            <v>18643595.039999999</v>
          </cell>
        </row>
        <row r="16">
          <cell r="D16">
            <v>479143.5</v>
          </cell>
        </row>
        <row r="17">
          <cell r="D17">
            <v>0</v>
          </cell>
        </row>
        <row r="25">
          <cell r="D25">
            <v>20798825408.009998</v>
          </cell>
        </row>
        <row r="26">
          <cell r="D26">
            <v>20994306656.209999</v>
          </cell>
        </row>
        <row r="27">
          <cell r="D27">
            <v>1995863743.3800001</v>
          </cell>
        </row>
        <row r="28">
          <cell r="D28">
            <v>1925.62</v>
          </cell>
        </row>
        <row r="29">
          <cell r="D29">
            <v>42933235.689999998</v>
          </cell>
        </row>
        <row r="30">
          <cell r="D30">
            <v>14869182.16</v>
          </cell>
        </row>
        <row r="31">
          <cell r="D31">
            <v>479143.5</v>
          </cell>
        </row>
      </sheetData>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50958122424.370003</v>
          </cell>
        </row>
        <row r="11">
          <cell r="D11">
            <v>200404523.22999999</v>
          </cell>
        </row>
        <row r="12">
          <cell r="D12">
            <v>0</v>
          </cell>
        </row>
        <row r="13">
          <cell r="D13">
            <v>447213958.80000001</v>
          </cell>
        </row>
        <row r="14">
          <cell r="D14">
            <v>3458000</v>
          </cell>
        </row>
        <row r="15">
          <cell r="D15">
            <v>21706915.620000001</v>
          </cell>
        </row>
        <row r="16">
          <cell r="D16">
            <v>479143.5</v>
          </cell>
        </row>
        <row r="17">
          <cell r="D17">
            <v>0</v>
          </cell>
        </row>
        <row r="25">
          <cell r="D25">
            <v>24357012200.959999</v>
          </cell>
        </row>
        <row r="26">
          <cell r="D26">
            <v>24593028981.189999</v>
          </cell>
        </row>
        <row r="27">
          <cell r="D27">
            <v>2345380063.3200002</v>
          </cell>
        </row>
        <row r="28">
          <cell r="D28">
            <v>1925.62</v>
          </cell>
        </row>
        <row r="29">
          <cell r="D29">
            <v>43066448.600000001</v>
          </cell>
        </row>
        <row r="30">
          <cell r="D30">
            <v>17248920.350000001</v>
          </cell>
        </row>
        <row r="31">
          <cell r="D31">
            <v>479143.5</v>
          </cell>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58560897608.400002</v>
          </cell>
        </row>
        <row r="11">
          <cell r="D11">
            <v>229887340.11000001</v>
          </cell>
        </row>
        <row r="12">
          <cell r="D12">
            <v>0</v>
          </cell>
        </row>
        <row r="13">
          <cell r="D13">
            <v>524607463.10000002</v>
          </cell>
        </row>
        <row r="14">
          <cell r="D14">
            <v>3458000</v>
          </cell>
        </row>
        <row r="15">
          <cell r="D15">
            <v>24685063.170000002</v>
          </cell>
        </row>
        <row r="16">
          <cell r="D16">
            <v>754645.73</v>
          </cell>
        </row>
        <row r="17">
          <cell r="D17">
            <v>1516600</v>
          </cell>
        </row>
        <row r="25">
          <cell r="D25">
            <v>27930437049.060001</v>
          </cell>
        </row>
        <row r="26">
          <cell r="D26">
            <v>28176712989.91</v>
          </cell>
        </row>
        <row r="27">
          <cell r="D27">
            <v>2686855316.5300002</v>
          </cell>
        </row>
        <row r="28">
          <cell r="D28">
            <v>7215.65</v>
          </cell>
        </row>
        <row r="29">
          <cell r="D29">
            <v>44600646.82</v>
          </cell>
        </row>
        <row r="30">
          <cell r="D30">
            <v>19961286.670000002</v>
          </cell>
        </row>
        <row r="31">
          <cell r="D31">
            <v>729143.5</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A1:N50"/>
  <sheetViews>
    <sheetView tabSelected="1" view="pageBreakPreview" topLeftCell="A2" zoomScale="50" zoomScaleNormal="50" zoomScaleSheetLayoutView="50" workbookViewId="0">
      <pane xSplit="1" ySplit="8" topLeftCell="E10" activePane="bottomRight" state="frozen"/>
      <selection activeCell="B39" sqref="B39"/>
      <selection pane="topRight" activeCell="B39" sqref="B39"/>
      <selection pane="bottomLeft" activeCell="B39" sqref="B39"/>
      <selection pane="bottomRight" activeCell="A5" sqref="A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4</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v>-133568288.18000001</v>
      </c>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6817996895.54-95655939.94</f>
        <v>6722340955.6000004</v>
      </c>
      <c r="L10" s="29">
        <f>B10+C10+D10+E10+F10+G10+K10+H10+I10+J10</f>
        <v>491126214896.85004</v>
      </c>
    </row>
    <row r="11" spans="1:12" ht="62.25" customHeight="1" x14ac:dyDescent="0.45">
      <c r="A11" s="24" t="s">
        <v>8</v>
      </c>
      <c r="B11" s="25">
        <v>125000000</v>
      </c>
      <c r="C11" s="25">
        <v>256250000</v>
      </c>
      <c r="D11" s="25">
        <v>18750000</v>
      </c>
      <c r="E11" s="25"/>
      <c r="F11" s="26"/>
      <c r="G11" s="25"/>
      <c r="H11" s="26"/>
      <c r="I11" s="25"/>
      <c r="J11" s="25"/>
      <c r="K11" s="25"/>
      <c r="L11" s="29">
        <f t="shared" ref="L11:L19" si="0">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+'[2]FLUJO DE EFECTIVO '!D11</f>
        <v>23402301</v>
      </c>
      <c r="L12" s="29">
        <f>B12+C12+D12+E12+F12+G12+K12+H12+I12+J12</f>
        <v>2017478464.9299998</v>
      </c>
    </row>
    <row r="13" spans="1:12" ht="57.75" customHeight="1" x14ac:dyDescent="0.45">
      <c r="A13" s="24" t="s">
        <v>10</v>
      </c>
      <c r="B13" s="25"/>
      <c r="C13" s="25"/>
      <c r="D13" s="25"/>
      <c r="E13" s="25">
        <v>10571388.539999999</v>
      </c>
      <c r="F13" s="26">
        <v>685345.92</v>
      </c>
      <c r="G13" s="25">
        <v>288572.65000000002</v>
      </c>
      <c r="H13" s="26"/>
      <c r="I13" s="25"/>
      <c r="J13" s="25"/>
      <c r="K13" s="25"/>
      <c r="L13" s="29">
        <f t="shared" si="0"/>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+'[2]FLUJO DE EFECTIVO '!D13</f>
        <v>77447542.219999999</v>
      </c>
      <c r="L14" s="29">
        <f>B14+C14+D14+E14+F14+G14+K14+H14+I14+J14</f>
        <v>4680355982.5899992</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+'[2]FLUJO DE EFECTIVO '!D14</f>
        <v>1729000</v>
      </c>
      <c r="L15" s="29">
        <f>B15+C15+D15+E15+F15+G15+K15+H15+I15+J15</f>
        <v>40111138.039999999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+'[2]FLUJO DE EFECTIVO '!D12</f>
        <v>0</v>
      </c>
      <c r="L16" s="29">
        <f t="shared" si="0"/>
        <v>14046143.859999999</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+'[2]FLUJO DE EFECTIVO '!D15</f>
        <v>3226619.84</v>
      </c>
      <c r="L17" s="29">
        <f>B17+C17+D17+E17+F17+G17+K17+H17+I17+J17</f>
        <v>96845002.700000003</v>
      </c>
    </row>
    <row r="18" spans="1:14" ht="63.75" customHeight="1" x14ac:dyDescent="0.45">
      <c r="A18" s="24" t="s">
        <v>15</v>
      </c>
      <c r="B18" s="25">
        <v>0</v>
      </c>
      <c r="C18" s="25">
        <v>0</v>
      </c>
      <c r="D18" s="25">
        <v>0</v>
      </c>
      <c r="E18" s="25">
        <v>0</v>
      </c>
      <c r="F18" s="26">
        <v>0</v>
      </c>
      <c r="G18" s="25">
        <v>0</v>
      </c>
      <c r="H18" s="26">
        <v>0</v>
      </c>
      <c r="I18" s="25">
        <v>0</v>
      </c>
      <c r="J18" s="25">
        <v>0</v>
      </c>
      <c r="K18" s="25">
        <f>+'[2]FLUJO DE EFECTIVO '!D16</f>
        <v>169994.21</v>
      </c>
      <c r="L18" s="29">
        <f>+K18</f>
        <v>169994.21</v>
      </c>
    </row>
    <row r="19" spans="1:14" ht="63.75" customHeight="1" x14ac:dyDescent="0.45">
      <c r="A19" s="24" t="s">
        <v>16</v>
      </c>
      <c r="B19" s="25"/>
      <c r="C19" s="25"/>
      <c r="D19" s="25"/>
      <c r="E19" s="25"/>
      <c r="F19" s="26"/>
      <c r="G19" s="25"/>
      <c r="H19" s="26">
        <v>926392.3</v>
      </c>
      <c r="I19" s="25">
        <v>6901190.7599999998</v>
      </c>
      <c r="J19" s="25">
        <f>+'[1]FLUJO DE EFECTIVO '!D16</f>
        <v>0</v>
      </c>
      <c r="K19" s="25">
        <f>+'[2]FLUJO DE EFECTIVO '!D17</f>
        <v>0</v>
      </c>
      <c r="L19" s="29">
        <f t="shared" si="0"/>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6828316412.8700008</v>
      </c>
      <c r="L20" s="29">
        <f>B20+C20+D20+E20+F20+G20+K20+H20+I20+J20</f>
        <v>498430519003</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H36</f>
        <v>7845604675.6000061</v>
      </c>
      <c r="J22" s="25">
        <f>I36</f>
        <v>7998954242.9900055</v>
      </c>
      <c r="K22" s="25">
        <v>8883563921.7299995</v>
      </c>
      <c r="L22" s="29"/>
      <c r="M22" s="38"/>
      <c r="N22" s="39"/>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15711880334.6</v>
      </c>
      <c r="L23" s="40">
        <f>+L20+L22</f>
        <v>498430519003</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+'[2]FLUJO DE EFECTIVO '!D25</f>
        <v>3266072798.0999999</v>
      </c>
      <c r="L27" s="29">
        <f t="shared" ref="L27:L33" si="1">SUM(B27:K27)</f>
        <v>254247789944.55002</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+'[2]FLUJO DE EFECTIVO '!D26</f>
        <v>3414304269.27</v>
      </c>
      <c r="L28" s="29">
        <f t="shared" si="1"/>
        <v>209189144682.26999</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+'[2]FLUJO DE EFECTIVO '!D27</f>
        <v>329684453.75999999</v>
      </c>
      <c r="L29" s="29">
        <f t="shared" si="1"/>
        <v>25233958393.32</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+'[2]FLUJO DE EFECTIVO '!D28</f>
        <v>603.37</v>
      </c>
      <c r="L30" s="29">
        <f t="shared" si="1"/>
        <v>1000875536.244</v>
      </c>
    </row>
    <row r="31" spans="1:14" ht="63.75" customHeight="1" x14ac:dyDescent="0.45">
      <c r="A31" s="31" t="s">
        <v>13</v>
      </c>
      <c r="B31" s="25"/>
      <c r="C31" s="25"/>
      <c r="D31" s="25"/>
      <c r="E31" s="25"/>
      <c r="F31" s="26">
        <v>1296200</v>
      </c>
      <c r="G31" s="25"/>
      <c r="H31" s="26">
        <v>4162813.33</v>
      </c>
      <c r="I31" s="25">
        <v>0</v>
      </c>
      <c r="J31" s="25">
        <f>+'[1]FLUJO DE EFECTIVO '!D28</f>
        <v>909960</v>
      </c>
      <c r="K31" s="25">
        <f>+'[2]FLUJO DE EFECTIVO '!D29</f>
        <v>0</v>
      </c>
      <c r="L31" s="29">
        <f t="shared" si="1"/>
        <v>6368973.3300000001</v>
      </c>
    </row>
    <row r="32" spans="1:14" ht="63.75" customHeight="1" x14ac:dyDescent="0.45">
      <c r="A32" s="31" t="s">
        <v>27</v>
      </c>
      <c r="B32" s="25"/>
      <c r="C32" s="25"/>
      <c r="D32" s="25"/>
      <c r="E32" s="25"/>
      <c r="F32" s="26">
        <v>0</v>
      </c>
      <c r="G32" s="25">
        <v>0</v>
      </c>
      <c r="H32" s="26">
        <v>0</v>
      </c>
      <c r="I32" s="25">
        <v>20764467.5</v>
      </c>
      <c r="J32" s="25">
        <f>+'[1]FLUJO DE EFECTIVO '!D29</f>
        <v>29798795.690000001</v>
      </c>
      <c r="K32" s="25">
        <f>+'[2]FLUJO DE EFECTIVO '!D30</f>
        <v>495000</v>
      </c>
      <c r="L32" s="29">
        <f t="shared" si="1"/>
        <v>51058263.189999998</v>
      </c>
    </row>
    <row r="33" spans="1:14" ht="54.75" customHeight="1" x14ac:dyDescent="0.45">
      <c r="A33" s="44" t="s">
        <v>28</v>
      </c>
      <c r="B33" s="35">
        <v>49221572618.5</v>
      </c>
      <c r="C33" s="45">
        <f>SUM(C27:C32)</f>
        <v>30384465922.704002</v>
      </c>
      <c r="D33" s="45">
        <f>SUM(D27:D32)</f>
        <v>36666111064.989998</v>
      </c>
      <c r="E33" s="45">
        <f>SUM(E27:E32)</f>
        <v>47349903177.689995</v>
      </c>
      <c r="F33" s="46">
        <f>SUM(F27:F32)</f>
        <v>50160451013.650002</v>
      </c>
      <c r="G33" s="35">
        <v>56545499001.93</v>
      </c>
      <c r="H33" s="36">
        <f>SUM(H27:H32)</f>
        <v>62487825519.199997</v>
      </c>
      <c r="I33" s="35">
        <f>SUM(I27:I32)</f>
        <v>70701125774.25</v>
      </c>
      <c r="J33" s="35">
        <f>SUM(J27:J32)</f>
        <v>79201684575.48999</v>
      </c>
      <c r="K33" s="35">
        <f>SUM(K27:K32)</f>
        <v>7010557124.5</v>
      </c>
      <c r="L33" s="40">
        <f t="shared" si="1"/>
        <v>489729195792.90399</v>
      </c>
    </row>
    <row r="34" spans="1:14" ht="54.75" customHeight="1" x14ac:dyDescent="0.45">
      <c r="A34" s="47"/>
      <c r="B34" s="25"/>
      <c r="C34" s="48"/>
      <c r="D34" s="48"/>
      <c r="E34" s="48"/>
      <c r="F34" s="49"/>
      <c r="G34" s="48"/>
      <c r="H34" s="49"/>
      <c r="I34" s="48"/>
      <c r="J34" s="48"/>
      <c r="K34" s="48"/>
      <c r="L34" s="23"/>
      <c r="M34" s="39"/>
    </row>
    <row r="35" spans="1:14" ht="54.75" customHeight="1" x14ac:dyDescent="0.45">
      <c r="A35" s="47"/>
      <c r="B35" s="25"/>
      <c r="C35" s="48"/>
      <c r="D35" s="48"/>
      <c r="E35" s="48"/>
      <c r="F35" s="49"/>
      <c r="G35" s="48"/>
      <c r="H35" s="49"/>
      <c r="I35" s="48"/>
      <c r="J35" s="48"/>
      <c r="K35" s="48"/>
      <c r="L35" s="23"/>
      <c r="N35" s="39"/>
    </row>
    <row r="36" spans="1:14" ht="54.75" customHeight="1" thickBot="1" x14ac:dyDescent="0.5">
      <c r="A36" s="44" t="s">
        <v>29</v>
      </c>
      <c r="B36" s="35">
        <v>2235949230.8599997</v>
      </c>
      <c r="C36" s="50">
        <f>+C23-C33</f>
        <v>5121909650.4260025</v>
      </c>
      <c r="D36" s="50">
        <f>+D23-D33</f>
        <v>7885453400.730011</v>
      </c>
      <c r="E36" s="50">
        <f>+E23-E33</f>
        <v>7969554820.7800064</v>
      </c>
      <c r="F36" s="51">
        <f>+F23-F33</f>
        <v>8268621240.3399963</v>
      </c>
      <c r="G36" s="50">
        <v>7964225327.2399979</v>
      </c>
      <c r="H36" s="51">
        <f>H23-H33</f>
        <v>7845604675.6000061</v>
      </c>
      <c r="I36" s="50">
        <f>I23-I33</f>
        <v>7998954242.9900055</v>
      </c>
      <c r="J36" s="50">
        <f>J23-J33</f>
        <v>8883563921.7299957</v>
      </c>
      <c r="K36" s="50">
        <f>K23-K33</f>
        <v>8701323210.1000004</v>
      </c>
      <c r="L36" s="50">
        <f>L23-L33</f>
        <v>8701323210.0960083</v>
      </c>
      <c r="M36" s="39"/>
    </row>
    <row r="37" spans="1:14" ht="47.25" customHeight="1" thickTop="1" x14ac:dyDescent="0.35">
      <c r="B37" s="38"/>
      <c r="C37" s="38"/>
      <c r="D37" s="38"/>
      <c r="E37" s="38"/>
      <c r="F37" s="52"/>
      <c r="G37" s="38"/>
      <c r="H37" s="52"/>
      <c r="I37" s="38"/>
      <c r="J37" s="38"/>
      <c r="K37" s="38"/>
      <c r="L37" s="39"/>
      <c r="M37" s="39"/>
    </row>
    <row r="38" spans="1:14" ht="47.25" customHeight="1" x14ac:dyDescent="0.35">
      <c r="A38" s="53"/>
      <c r="B38" s="38"/>
      <c r="C38" s="39"/>
      <c r="E38" s="39"/>
      <c r="F38" s="54"/>
      <c r="G38" s="39"/>
      <c r="H38" s="54"/>
      <c r="I38" s="39"/>
      <c r="J38" s="39"/>
      <c r="K38" s="55"/>
      <c r="L38" s="56"/>
    </row>
    <row r="39" spans="1:14" ht="47.25" customHeight="1" x14ac:dyDescent="0.35">
      <c r="A39" s="53"/>
      <c r="B39" s="38"/>
      <c r="C39" s="39"/>
      <c r="E39" s="39"/>
      <c r="F39" s="54"/>
      <c r="G39" s="39"/>
      <c r="H39" s="54"/>
      <c r="I39" s="39"/>
      <c r="J39" s="39"/>
      <c r="K39" s="39"/>
      <c r="L39" s="41"/>
    </row>
    <row r="40" spans="1:14" ht="47.25" customHeight="1" x14ac:dyDescent="0.35">
      <c r="A40" s="53"/>
      <c r="B40" s="38"/>
      <c r="C40" s="39"/>
      <c r="F40" s="54">
        <f>+F36-G22</f>
        <v>0</v>
      </c>
      <c r="G40" s="39"/>
      <c r="H40" s="54"/>
      <c r="I40" s="39"/>
      <c r="J40" s="39"/>
      <c r="K40" s="39"/>
    </row>
    <row r="41" spans="1:14" ht="47.25" customHeight="1" x14ac:dyDescent="0.35">
      <c r="A41" s="57"/>
      <c r="D41" s="39"/>
      <c r="E41" s="39"/>
      <c r="F41" s="54"/>
      <c r="G41" s="39"/>
      <c r="H41" s="54"/>
      <c r="I41" s="39"/>
      <c r="J41" s="39"/>
      <c r="K41" s="39"/>
      <c r="L41" s="39"/>
    </row>
    <row r="42" spans="1:14" ht="47.25" customHeight="1" x14ac:dyDescent="0.35">
      <c r="A42" s="57"/>
      <c r="D42" s="39"/>
      <c r="E42" s="39"/>
      <c r="F42" s="54"/>
      <c r="G42" s="39"/>
      <c r="H42" s="54"/>
      <c r="I42" s="39"/>
      <c r="J42" s="39"/>
      <c r="K42" s="39"/>
    </row>
    <row r="43" spans="1:14" ht="47.25" customHeight="1" x14ac:dyDescent="0.35">
      <c r="A43" s="57"/>
      <c r="D43" s="39"/>
    </row>
    <row r="44" spans="1:14" ht="47.25" customHeight="1" x14ac:dyDescent="0.35">
      <c r="A44" s="57"/>
    </row>
    <row r="45" spans="1:14" ht="47.25" customHeight="1" x14ac:dyDescent="0.35">
      <c r="A45" s="58"/>
    </row>
    <row r="46" spans="1:14" ht="47.25" customHeight="1" x14ac:dyDescent="0.35">
      <c r="A46" s="58"/>
      <c r="D46" s="39"/>
    </row>
    <row r="47" spans="1:14" ht="47.25" customHeight="1" x14ac:dyDescent="0.35">
      <c r="A47" s="59"/>
      <c r="B47" s="60"/>
      <c r="C47" s="61"/>
      <c r="D47" s="39"/>
    </row>
    <row r="48" spans="1:14" ht="47.25" customHeight="1" x14ac:dyDescent="0.35">
      <c r="C48" s="39"/>
      <c r="L48" s="41"/>
    </row>
    <row r="49" spans="12:12" ht="47.25" customHeight="1" x14ac:dyDescent="0.35">
      <c r="L49" s="41"/>
    </row>
    <row r="50" spans="12:12" ht="47.25" customHeight="1" x14ac:dyDescent="0.35">
      <c r="L50"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E6669-407F-42C0-8653-F31C4683A18E}">
  <sheetPr>
    <tabColor indexed="50"/>
  </sheetPr>
  <dimension ref="A1:N51"/>
  <sheetViews>
    <sheetView showGridLines="0" view="pageBreakPreview" topLeftCell="A2" zoomScale="50" zoomScaleNormal="50" zoomScaleSheetLayoutView="50" workbookViewId="0">
      <pane xSplit="1" ySplit="8" topLeftCell="E10" activePane="bottomRight" state="frozen"/>
      <selection activeCell="H37" sqref="H37"/>
      <selection pane="topRight" activeCell="H37" sqref="H37"/>
      <selection pane="bottomLeft" activeCell="H37" sqref="H37"/>
      <selection pane="bottomRight" activeCell="K37" sqref="K37"/>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41</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+'[11]FLUJO DE EFECTIVO '!D10-95655939.94</f>
        <v>73442825018.789993</v>
      </c>
      <c r="L10" s="29">
        <f>SUM(B10:K10)</f>
        <v>557846698960.04004</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+'[11]FLUJO DE EFECTIVO '!D11</f>
        <v>288809637.81999999</v>
      </c>
      <c r="L12" s="29">
        <f>B12+C12+D12+E12+F12+G12+K12+H12+I12+J12</f>
        <v>2282885801.75</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+'[11]FLUJO DE EFECTIVO '!D13</f>
        <v>663153972.39999998</v>
      </c>
      <c r="L14" s="29">
        <f>B14+C14+D14+E14+F14+G14+K14+H14+I14+J14</f>
        <v>5266062412.7699995</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+'[11]FLUJO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+'[11]FLUJO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+'[11]FLUJO DE EFECTIVO '!D15</f>
        <v>31056363.859999999</v>
      </c>
      <c r="L17" s="29">
        <f>B17+C17+D17+E17+F17+G17+K17+H17+I17+J17</f>
        <v>124674746.72</v>
      </c>
    </row>
    <row r="18" spans="1:14" ht="63.75" customHeight="1" x14ac:dyDescent="0.45">
      <c r="A18" s="24" t="s">
        <v>15</v>
      </c>
      <c r="B18" s="25">
        <v>0</v>
      </c>
      <c r="C18" s="25">
        <v>0</v>
      </c>
      <c r="D18" s="25">
        <v>0</v>
      </c>
      <c r="E18" s="25">
        <v>0</v>
      </c>
      <c r="F18" s="26">
        <v>0</v>
      </c>
      <c r="G18" s="25">
        <v>0</v>
      </c>
      <c r="H18" s="26">
        <v>0</v>
      </c>
      <c r="I18" s="25">
        <v>0</v>
      </c>
      <c r="J18" s="25">
        <v>0</v>
      </c>
      <c r="K18" s="25">
        <f>+'[11]FLUJO DE EFECTIVO '!D16</f>
        <v>863966.28</v>
      </c>
      <c r="L18" s="29">
        <f>+K18</f>
        <v>863966.28</v>
      </c>
    </row>
    <row r="19" spans="1:14" ht="63.75" hidden="1" customHeight="1" x14ac:dyDescent="0.45">
      <c r="A19" s="24" t="s">
        <v>16</v>
      </c>
      <c r="B19" s="25"/>
      <c r="C19" s="25"/>
      <c r="D19" s="25"/>
      <c r="E19" s="25"/>
      <c r="F19" s="26"/>
      <c r="G19" s="25"/>
      <c r="H19" s="26">
        <v>926392.3</v>
      </c>
      <c r="I19" s="25">
        <v>6901190.7599999998</v>
      </c>
      <c r="J19" s="25">
        <f>+'[1]FLUJO DE EFECTIVO '!D16</f>
        <v>0</v>
      </c>
      <c r="K19" s="25">
        <f>+'[11]FLUJO DE EFECTIVO '!D17</f>
        <v>1516600</v>
      </c>
      <c r="L19" s="29">
        <f>B19+C19+D19+E19+F19+G19+K19+H19+I19</f>
        <v>9344183.0599999987</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74431683559.149994</v>
      </c>
      <c r="L20" s="40">
        <f>SUM(L10:L19)</f>
        <v>566033886149.28015</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38"/>
      <c r="N22" s="39"/>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83315247480.87999</v>
      </c>
      <c r="L23" s="40">
        <f>+L20+L22</f>
        <v>566033886149.28015</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+'[11]FLUJO DE EFECTIVO '!D25</f>
        <v>35126891677.510002</v>
      </c>
      <c r="L27" s="29">
        <f t="shared" ref="L27:L32" si="0">SUM(B27:K27)</f>
        <v>286108608823.96002</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+'[11]FLUJO DE EFECTIVO '!D26</f>
        <v>35484794160.110001</v>
      </c>
      <c r="L28" s="29">
        <f t="shared" si="0"/>
        <v>241259634573.10999</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+'[11]FLUJO DE EFECTIVO '!D27</f>
        <v>3364056776</v>
      </c>
      <c r="L29" s="29">
        <f t="shared" si="0"/>
        <v>28268330715.560001</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+'[11]FLUJO DE EFECTIVO '!D28</f>
        <v>18214.28</v>
      </c>
      <c r="L30" s="29">
        <f t="shared" si="0"/>
        <v>1000893147.1539999</v>
      </c>
    </row>
    <row r="31" spans="1:14" ht="63.75" customHeight="1" x14ac:dyDescent="0.45">
      <c r="A31" s="31" t="s">
        <v>13</v>
      </c>
      <c r="B31" s="25"/>
      <c r="C31" s="25"/>
      <c r="D31" s="25"/>
      <c r="E31" s="25"/>
      <c r="F31" s="26">
        <v>1296200</v>
      </c>
      <c r="G31" s="25"/>
      <c r="H31" s="26">
        <v>4162813.33</v>
      </c>
      <c r="I31" s="25">
        <v>0</v>
      </c>
      <c r="J31" s="25">
        <f>+'[1]FLUJO DE EFECTIVO '!D28</f>
        <v>909960</v>
      </c>
      <c r="K31" s="25">
        <f>+'[11]FLUJO DE EFECTIVO '!D29</f>
        <v>44600646.82</v>
      </c>
      <c r="L31" s="29">
        <f t="shared" si="0"/>
        <v>50969620.149999999</v>
      </c>
    </row>
    <row r="32" spans="1:14" ht="63.75" customHeight="1" x14ac:dyDescent="0.45">
      <c r="A32" s="31" t="s">
        <v>27</v>
      </c>
      <c r="B32" s="25"/>
      <c r="C32" s="25"/>
      <c r="D32" s="25"/>
      <c r="E32" s="25"/>
      <c r="F32" s="26">
        <v>0</v>
      </c>
      <c r="G32" s="25">
        <v>0</v>
      </c>
      <c r="H32" s="26">
        <v>0</v>
      </c>
      <c r="I32" s="25">
        <v>20764467.5</v>
      </c>
      <c r="J32" s="25">
        <f>+'[1]FLUJO DE EFECTIVO '!D29</f>
        <v>29798795.690000001</v>
      </c>
      <c r="K32" s="25">
        <f>+'[11]FLUJO DE EFECTIVO '!D30</f>
        <v>25120815.57</v>
      </c>
      <c r="L32" s="29">
        <f t="shared" si="0"/>
        <v>75684078.75999999</v>
      </c>
    </row>
    <row r="33" spans="1:14" ht="63.75" customHeight="1" x14ac:dyDescent="0.45">
      <c r="A33" s="63" t="s">
        <v>30</v>
      </c>
      <c r="B33" s="25"/>
      <c r="C33" s="25">
        <v>0</v>
      </c>
      <c r="D33" s="25">
        <v>0</v>
      </c>
      <c r="E33" s="25">
        <v>0</v>
      </c>
      <c r="F33" s="26">
        <v>0</v>
      </c>
      <c r="G33" s="25">
        <v>0</v>
      </c>
      <c r="H33" s="26">
        <v>0</v>
      </c>
      <c r="I33" s="25">
        <v>0</v>
      </c>
      <c r="J33" s="25">
        <v>0</v>
      </c>
      <c r="K33" s="25">
        <f>+'[11]FLUJO DE EFECTIVO '!D31</f>
        <v>863966.28</v>
      </c>
      <c r="L33" s="29">
        <f>SUM(C33:K33)</f>
        <v>863966.28</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74046346256.570007</v>
      </c>
      <c r="L34" s="40">
        <f>SUM(L27:L33)</f>
        <v>556764984924.97412</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9268901224.3099823</v>
      </c>
      <c r="L37" s="50">
        <f>+L23-L34</f>
        <v>9268901224.3060303</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8F16-EF1A-4242-A7D1-CC3553D2CE90}">
  <sheetPr>
    <tabColor indexed="50"/>
  </sheetPr>
  <dimension ref="A1:N51"/>
  <sheetViews>
    <sheetView showGridLines="0" view="pageBreakPreview" topLeftCell="C2" zoomScale="50" zoomScaleNormal="50" zoomScaleSheetLayoutView="50" workbookViewId="0">
      <selection activeCell="D5" sqref="D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42</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+'[12]FLUJO DE EFECTIVO '!D10-95655939.94</f>
        <v>81024806830.659988</v>
      </c>
      <c r="L10" s="29">
        <f>SUM(B10:K10)</f>
        <v>565428680771.91003</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+'[12]FLUJO DE EFECTIVO '!D11</f>
        <v>318262025.68000001</v>
      </c>
      <c r="L12" s="29">
        <f>B12+C12+D12+E12+F12+G12+K12+H12+I12+J12</f>
        <v>2312338189.6100001</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+'[12]FLUJO DE EFECTIVO '!D13</f>
        <v>721643898.80999994</v>
      </c>
      <c r="L14" s="29">
        <f>B14+C14+D14+E14+F14+G14+K14+H14+I14+J14</f>
        <v>5324552339.1799994</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+'[12]FLUJO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+'[12]FLUJO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+'[12]FLUJO DE EFECTIVO '!D15</f>
        <v>34188582.149999999</v>
      </c>
      <c r="L17" s="29">
        <f>B17+C17+D17+E17+F17+G17+K17+H17+I17+J17</f>
        <v>127806965.00999999</v>
      </c>
    </row>
    <row r="18" spans="1:14" ht="63.75" customHeight="1" x14ac:dyDescent="0.45">
      <c r="A18" s="24" t="s">
        <v>15</v>
      </c>
      <c r="B18" s="25">
        <v>0</v>
      </c>
      <c r="C18" s="25">
        <v>0</v>
      </c>
      <c r="D18" s="25">
        <v>0</v>
      </c>
      <c r="E18" s="25">
        <v>0</v>
      </c>
      <c r="F18" s="26">
        <v>0</v>
      </c>
      <c r="G18" s="25">
        <v>0</v>
      </c>
      <c r="H18" s="26">
        <v>0</v>
      </c>
      <c r="I18" s="25">
        <v>0</v>
      </c>
      <c r="J18" s="25">
        <v>0</v>
      </c>
      <c r="K18" s="25">
        <f>+'[12]FLUJO DE EFECTIVO '!D16</f>
        <v>875011.17</v>
      </c>
      <c r="L18" s="29">
        <f>+K18</f>
        <v>875011.17</v>
      </c>
    </row>
    <row r="19" spans="1:14" ht="63.75" hidden="1" customHeight="1" x14ac:dyDescent="0.45">
      <c r="A19" s="24" t="s">
        <v>16</v>
      </c>
      <c r="B19" s="25"/>
      <c r="C19" s="25"/>
      <c r="D19" s="25"/>
      <c r="E19" s="25"/>
      <c r="F19" s="26"/>
      <c r="G19" s="25"/>
      <c r="H19" s="26">
        <v>926392.3</v>
      </c>
      <c r="I19" s="25">
        <v>6901190.7599999998</v>
      </c>
      <c r="J19" s="25">
        <f>+'[1]FLUJO DE EFECTIVO '!D16</f>
        <v>0</v>
      </c>
      <c r="K19" s="25">
        <f>+'[12]FLUJO DE EFECTIVO '!D17</f>
        <v>1516600</v>
      </c>
      <c r="L19" s="29">
        <f>B19+C19+D19+E19+F19+G19+K19+H19+I19</f>
        <v>9344183.0599999987</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82104750948.469971</v>
      </c>
      <c r="L20" s="40">
        <f>SUM(L10:L19)</f>
        <v>573706953538.60022</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38"/>
      <c r="N22" s="39"/>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90988314870.199966</v>
      </c>
      <c r="L23" s="40">
        <f>+L20+L22</f>
        <v>573706953538.60022</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+'[12]FLUJO DE EFECTIVO '!D25</f>
        <v>38728348175.019997</v>
      </c>
      <c r="L27" s="29">
        <f t="shared" ref="L27:L32" si="0">SUM(B27:K27)</f>
        <v>289710065321.47003</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+'[12]FLUJO DE EFECTIVO '!D26</f>
        <v>39140059725.080002</v>
      </c>
      <c r="L28" s="29">
        <f t="shared" si="0"/>
        <v>244914900138.08002</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+'[12]FLUJO DE EFECTIVO '!D27</f>
        <v>3703174118.6399999</v>
      </c>
      <c r="L29" s="29">
        <f t="shared" si="0"/>
        <v>28607448058.200001</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+'[12]FLUJO DE EFECTIVO '!D28</f>
        <v>18988.25</v>
      </c>
      <c r="L30" s="29">
        <f t="shared" si="0"/>
        <v>1000893921.124</v>
      </c>
    </row>
    <row r="31" spans="1:14" ht="63.75" customHeight="1" x14ac:dyDescent="0.45">
      <c r="A31" s="31" t="s">
        <v>13</v>
      </c>
      <c r="B31" s="25"/>
      <c r="C31" s="25"/>
      <c r="D31" s="25"/>
      <c r="E31" s="25"/>
      <c r="F31" s="26">
        <v>1296200</v>
      </c>
      <c r="G31" s="25"/>
      <c r="H31" s="26">
        <v>4162813.33</v>
      </c>
      <c r="I31" s="25">
        <v>0</v>
      </c>
      <c r="J31" s="25">
        <f>+'[1]FLUJO DE EFECTIVO '!D28</f>
        <v>909960</v>
      </c>
      <c r="K31" s="25">
        <f>+'[12]FLUJO DE EFECTIVO '!D29</f>
        <v>44600646.82</v>
      </c>
      <c r="L31" s="29">
        <f t="shared" si="0"/>
        <v>50969620.149999999</v>
      </c>
    </row>
    <row r="32" spans="1:14" ht="63.75" customHeight="1" x14ac:dyDescent="0.45">
      <c r="A32" s="31" t="s">
        <v>27</v>
      </c>
      <c r="B32" s="25"/>
      <c r="C32" s="25"/>
      <c r="D32" s="25"/>
      <c r="E32" s="25"/>
      <c r="F32" s="26">
        <v>0</v>
      </c>
      <c r="G32" s="25">
        <v>0</v>
      </c>
      <c r="H32" s="26">
        <v>0</v>
      </c>
      <c r="I32" s="25">
        <v>20764467.5</v>
      </c>
      <c r="J32" s="25">
        <f>+'[1]FLUJO DE EFECTIVO '!D29</f>
        <v>29798795.690000001</v>
      </c>
      <c r="K32" s="25">
        <f>+'[12]FLUJO DE EFECTIVO '!D30</f>
        <v>27685160.210000001</v>
      </c>
      <c r="L32" s="29">
        <f t="shared" si="0"/>
        <v>78248423.400000006</v>
      </c>
    </row>
    <row r="33" spans="1:14" ht="63.75" customHeight="1" x14ac:dyDescent="0.45">
      <c r="A33" s="63" t="s">
        <v>30</v>
      </c>
      <c r="B33" s="25"/>
      <c r="C33" s="25">
        <v>0</v>
      </c>
      <c r="D33" s="25">
        <v>0</v>
      </c>
      <c r="E33" s="25">
        <v>0</v>
      </c>
      <c r="F33" s="26">
        <v>0</v>
      </c>
      <c r="G33" s="25">
        <v>0</v>
      </c>
      <c r="H33" s="26">
        <v>0</v>
      </c>
      <c r="I33" s="25">
        <v>0</v>
      </c>
      <c r="J33" s="25">
        <v>0</v>
      </c>
      <c r="K33" s="25">
        <f>+'[12]FLUJO DE EFECTIVO '!D31</f>
        <v>863966.28</v>
      </c>
      <c r="L33" s="29">
        <f>SUM(C33:K33)</f>
        <v>863966.28</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81644750780.300018</v>
      </c>
      <c r="L34" s="40">
        <f>SUM(L27:L33)</f>
        <v>564363389448.7041</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9343564089.8999481</v>
      </c>
      <c r="L37" s="50">
        <f>+L23-L34</f>
        <v>9343564089.8961182</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BBD7-CB25-442F-9886-EE43F5E4A7A7}">
  <sheetPr>
    <tabColor indexed="50"/>
  </sheetPr>
  <dimension ref="A1:N52"/>
  <sheetViews>
    <sheetView showGridLines="0" view="pageBreakPreview" topLeftCell="C2" zoomScale="50" zoomScaleNormal="50" zoomScaleSheetLayoutView="50" workbookViewId="0">
      <selection activeCell="K35" sqref="K3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44</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+'[13]FLUJO DE EFECTIVO '!D10-95655939.94</f>
        <v>89049164221.449997</v>
      </c>
      <c r="L10" s="29">
        <f>SUM(B10:K10)</f>
        <v>573453038162.69995</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+'[13]FLUJO DE EFECTIVO '!D11</f>
        <v>371308008.60000002</v>
      </c>
      <c r="L12" s="29">
        <f>B12+C12+D12+E12+F12+G12+K12+H12+I12+J12</f>
        <v>2365384172.5300002</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+'[13]FLUJO DE EFECTIVO '!D13</f>
        <v>782914939.19000006</v>
      </c>
      <c r="L14" s="29">
        <f>B14+C14+D14+E14+F14+G14+K14+H14+I14+J14</f>
        <v>5385823379.5599995</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+'[13]FLUJO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+'[13]FLUJO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+'[13]FLUJO DE EFECTIVO '!D15</f>
        <v>37400733.189999998</v>
      </c>
      <c r="L17" s="29">
        <f>B17+C17+D17+E17+F17+G17+K17+H17+I17+J17</f>
        <v>131019116.05</v>
      </c>
    </row>
    <row r="18" spans="1:14" ht="63.75" customHeight="1" x14ac:dyDescent="0.45">
      <c r="A18" s="24" t="s">
        <v>15</v>
      </c>
      <c r="B18" s="25">
        <v>0</v>
      </c>
      <c r="C18" s="25">
        <v>0</v>
      </c>
      <c r="D18" s="25">
        <v>0</v>
      </c>
      <c r="E18" s="25">
        <v>0</v>
      </c>
      <c r="F18" s="26">
        <v>0</v>
      </c>
      <c r="G18" s="25">
        <v>0</v>
      </c>
      <c r="H18" s="26">
        <v>0</v>
      </c>
      <c r="I18" s="25">
        <v>0</v>
      </c>
      <c r="J18" s="25">
        <v>0</v>
      </c>
      <c r="K18" s="25">
        <f>+'[13]FLUJO DE EFECTIVO '!D16</f>
        <v>875011.17</v>
      </c>
      <c r="L18" s="29">
        <f>+K18</f>
        <v>875011.17</v>
      </c>
    </row>
    <row r="19" spans="1:14" ht="63.75" hidden="1" customHeight="1" x14ac:dyDescent="0.45">
      <c r="A19" s="24" t="s">
        <v>16</v>
      </c>
      <c r="B19" s="25"/>
      <c r="C19" s="25"/>
      <c r="D19" s="25"/>
      <c r="E19" s="25"/>
      <c r="F19" s="26"/>
      <c r="G19" s="25"/>
      <c r="H19" s="26">
        <v>926392.3</v>
      </c>
      <c r="I19" s="25">
        <v>6901190.7599999998</v>
      </c>
      <c r="J19" s="25">
        <f>+'[1]FLUJO DE EFECTIVO '!D16</f>
        <v>0</v>
      </c>
      <c r="K19" s="25">
        <f>+'[13]FLUJO DE EFECTIVO '!D17</f>
        <v>1527600.17</v>
      </c>
      <c r="L19" s="29">
        <f>B19+C19+D19+E19+F19+G19+K19+H19+I19</f>
        <v>9355183.2300000004</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90246648513.770004</v>
      </c>
      <c r="L20" s="40">
        <f>SUM(L10:L19)</f>
        <v>581848851103.90015</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H38</f>
        <v>7845604675.6000061</v>
      </c>
      <c r="J22" s="25">
        <f>I38</f>
        <v>7998954242.9900055</v>
      </c>
      <c r="K22" s="25">
        <f>+J38</f>
        <v>8883563921.7299957</v>
      </c>
      <c r="L22" s="29"/>
      <c r="M22" s="38"/>
      <c r="N22" s="39"/>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99130212435.5</v>
      </c>
      <c r="L23" s="40">
        <f>+L20+L22</f>
        <v>581848851103.90015</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+'[13]FLUJO DE EFECTIVO '!D25</f>
        <v>42519532883.379997</v>
      </c>
      <c r="L27" s="29">
        <f t="shared" ref="L27:L32" si="0">SUM(B27:K27)</f>
        <v>293501250029.83002</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+'[13]FLUJO DE EFECTIVO '!D26</f>
        <v>42840910586.290001</v>
      </c>
      <c r="L28" s="29">
        <f t="shared" si="0"/>
        <v>248615750999.29001</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+'[13]FLUJO DE EFECTIVO '!D27</f>
        <v>4048260120.1799998</v>
      </c>
      <c r="L29" s="29">
        <f t="shared" si="0"/>
        <v>28952534059.740002</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+'[13]FLUJO DE EFECTIVO '!D28</f>
        <v>225025572.02000001</v>
      </c>
      <c r="L30" s="29">
        <f t="shared" si="0"/>
        <v>1225900504.8940001</v>
      </c>
    </row>
    <row r="31" spans="1:14" ht="63.75" customHeight="1" x14ac:dyDescent="0.45">
      <c r="A31" s="31" t="s">
        <v>13</v>
      </c>
      <c r="B31" s="25"/>
      <c r="C31" s="25"/>
      <c r="D31" s="25"/>
      <c r="E31" s="25"/>
      <c r="F31" s="26">
        <v>1296200</v>
      </c>
      <c r="G31" s="25"/>
      <c r="H31" s="26">
        <v>4162813.33</v>
      </c>
      <c r="I31" s="25">
        <v>0</v>
      </c>
      <c r="J31" s="25">
        <f>+'[1]FLUJO DE EFECTIVO '!D28</f>
        <v>909960</v>
      </c>
      <c r="K31" s="25">
        <f>+'[13]FLUJO DE EFECTIVO '!D29</f>
        <v>44611646.990000002</v>
      </c>
      <c r="L31" s="29">
        <f t="shared" si="0"/>
        <v>50980620.32</v>
      </c>
    </row>
    <row r="32" spans="1:14" ht="63.75" customHeight="1" x14ac:dyDescent="0.45">
      <c r="A32" s="31" t="s">
        <v>27</v>
      </c>
      <c r="B32" s="25"/>
      <c r="C32" s="25"/>
      <c r="D32" s="25"/>
      <c r="E32" s="25"/>
      <c r="F32" s="26">
        <v>0</v>
      </c>
      <c r="G32" s="25">
        <v>0</v>
      </c>
      <c r="H32" s="26">
        <v>0</v>
      </c>
      <c r="I32" s="25">
        <v>20764467.5</v>
      </c>
      <c r="J32" s="25">
        <f>+'[1]FLUJO DE EFECTIVO '!D29</f>
        <v>29798795.690000001</v>
      </c>
      <c r="K32" s="25">
        <f>+'[13]FLUJO DE EFECTIVO '!D30</f>
        <v>30233786.25</v>
      </c>
      <c r="L32" s="29">
        <f t="shared" si="0"/>
        <v>80797049.439999998</v>
      </c>
    </row>
    <row r="33" spans="1:14" ht="63.75" customHeight="1" x14ac:dyDescent="0.45">
      <c r="A33" s="63" t="s">
        <v>30</v>
      </c>
      <c r="B33" s="25"/>
      <c r="C33" s="25">
        <v>0</v>
      </c>
      <c r="D33" s="25">
        <v>0</v>
      </c>
      <c r="E33" s="25">
        <v>0</v>
      </c>
      <c r="F33" s="26">
        <v>0</v>
      </c>
      <c r="G33" s="25">
        <v>0</v>
      </c>
      <c r="H33" s="26">
        <v>0</v>
      </c>
      <c r="I33" s="25">
        <v>0</v>
      </c>
      <c r="J33" s="25">
        <v>0</v>
      </c>
      <c r="K33" s="25">
        <f>+'[13]FLUJO DE EFECTIVO '!D31</f>
        <v>863966.28</v>
      </c>
      <c r="L33" s="29">
        <f>SUM(C33:K33)</f>
        <v>863966.28</v>
      </c>
    </row>
    <row r="34" spans="1:14" ht="63.75" customHeight="1" x14ac:dyDescent="0.45">
      <c r="A34" s="63" t="s">
        <v>43</v>
      </c>
      <c r="B34" s="25">
        <v>0</v>
      </c>
      <c r="C34" s="25">
        <v>0</v>
      </c>
      <c r="D34" s="25">
        <v>0</v>
      </c>
      <c r="E34" s="25">
        <v>0</v>
      </c>
      <c r="F34" s="26">
        <v>0</v>
      </c>
      <c r="G34" s="25">
        <v>0</v>
      </c>
      <c r="H34" s="26">
        <v>0</v>
      </c>
      <c r="I34" s="25">
        <v>0</v>
      </c>
      <c r="J34" s="25">
        <v>0</v>
      </c>
      <c r="K34" s="25">
        <v>114461.05</v>
      </c>
      <c r="L34" s="29">
        <f>SUM(C34:K34)</f>
        <v>114461.05</v>
      </c>
    </row>
    <row r="35" spans="1:14" ht="54.75" customHeight="1" x14ac:dyDescent="0.45">
      <c r="A35" s="44" t="s">
        <v>28</v>
      </c>
      <c r="B35" s="35">
        <v>49221572618.5</v>
      </c>
      <c r="C35" s="45">
        <f>SUM(C27:C34)</f>
        <v>30384465922.704002</v>
      </c>
      <c r="D35" s="45">
        <f>SUM(D27:D34)</f>
        <v>36666111064.989998</v>
      </c>
      <c r="E35" s="45">
        <f>SUM(E27:E34)</f>
        <v>47349903177.689995</v>
      </c>
      <c r="F35" s="46">
        <f>SUM(F27:F34)</f>
        <v>50160451013.650002</v>
      </c>
      <c r="G35" s="35">
        <v>56545499001.93</v>
      </c>
      <c r="H35" s="36">
        <f>SUM(H27:H34)</f>
        <v>62487825519.199997</v>
      </c>
      <c r="I35" s="35">
        <f>SUM(I27:I34)</f>
        <v>70701125774.25</v>
      </c>
      <c r="J35" s="35">
        <f>SUM(J27:J32)</f>
        <v>79201684575.48999</v>
      </c>
      <c r="K35" s="35">
        <f>SUM(K27:K34)</f>
        <v>89709553022.440002</v>
      </c>
      <c r="L35" s="40">
        <f>SUM(L27:L34)</f>
        <v>572428191690.84399</v>
      </c>
    </row>
    <row r="36" spans="1:14" ht="54.75" customHeight="1" x14ac:dyDescent="0.45">
      <c r="A36" s="47"/>
      <c r="B36" s="25"/>
      <c r="C36" s="48"/>
      <c r="D36" s="48"/>
      <c r="E36" s="48"/>
      <c r="F36" s="49"/>
      <c r="G36" s="48"/>
      <c r="H36" s="49"/>
      <c r="I36" s="48"/>
      <c r="J36" s="48"/>
      <c r="K36" s="48"/>
      <c r="L36" s="23"/>
      <c r="M36" s="39"/>
    </row>
    <row r="37" spans="1:14" ht="54.75" customHeight="1" x14ac:dyDescent="0.45">
      <c r="A37" s="47"/>
      <c r="B37" s="25"/>
      <c r="C37" s="48"/>
      <c r="D37" s="48"/>
      <c r="E37" s="48"/>
      <c r="F37" s="49"/>
      <c r="G37" s="48"/>
      <c r="H37" s="49"/>
      <c r="I37" s="48"/>
      <c r="J37" s="48"/>
      <c r="K37" s="48"/>
      <c r="L37" s="23"/>
      <c r="N37" s="39"/>
    </row>
    <row r="38" spans="1:14" ht="54.75" customHeight="1" thickBot="1" x14ac:dyDescent="0.5">
      <c r="A38" s="44" t="s">
        <v>29</v>
      </c>
      <c r="B38" s="35">
        <v>2235949230.8599997</v>
      </c>
      <c r="C38" s="50">
        <f>+C23-C35</f>
        <v>5121909650.4260025</v>
      </c>
      <c r="D38" s="50">
        <f>+D23-D35</f>
        <v>7885453400.730011</v>
      </c>
      <c r="E38" s="50">
        <f>+E23-E35</f>
        <v>7969554820.7800064</v>
      </c>
      <c r="F38" s="51">
        <f>+F23-F35</f>
        <v>8268621240.3399963</v>
      </c>
      <c r="G38" s="50">
        <v>7964225327.2399979</v>
      </c>
      <c r="H38" s="51">
        <f>H23-H35</f>
        <v>7845604675.6000061</v>
      </c>
      <c r="I38" s="50">
        <f>I23-I35</f>
        <v>7998954242.9900055</v>
      </c>
      <c r="J38" s="50">
        <f>J23-J35</f>
        <v>8883563921.7299957</v>
      </c>
      <c r="K38" s="50">
        <f>+K23-K35</f>
        <v>9420659413.0599976</v>
      </c>
      <c r="L38" s="50">
        <f>+L23-L35</f>
        <v>9420659413.0561523</v>
      </c>
      <c r="M38" s="39"/>
    </row>
    <row r="39" spans="1:14" ht="47.25" customHeight="1" thickTop="1" x14ac:dyDescent="0.35">
      <c r="B39" s="38"/>
      <c r="C39" s="38"/>
      <c r="D39" s="38"/>
      <c r="E39" s="38"/>
      <c r="F39" s="52"/>
      <c r="G39" s="38"/>
      <c r="H39" s="52"/>
      <c r="I39" s="38"/>
      <c r="J39" s="38"/>
      <c r="K39" s="38"/>
      <c r="L39" s="39"/>
      <c r="M39" s="39"/>
    </row>
    <row r="40" spans="1:14" ht="47.25" customHeight="1" x14ac:dyDescent="0.35">
      <c r="A40" s="53"/>
      <c r="B40" s="38"/>
      <c r="C40" s="39"/>
      <c r="E40" s="39"/>
      <c r="F40" s="54"/>
      <c r="G40" s="39"/>
      <c r="H40" s="54"/>
      <c r="I40" s="39"/>
      <c r="J40" s="39"/>
      <c r="K40" s="55"/>
      <c r="L40" s="56"/>
    </row>
    <row r="41" spans="1:14" ht="47.25" customHeight="1" x14ac:dyDescent="0.35">
      <c r="A41" s="53"/>
      <c r="B41" s="38"/>
      <c r="C41" s="39"/>
      <c r="E41" s="39"/>
      <c r="F41" s="54"/>
      <c r="G41" s="39"/>
      <c r="H41" s="54"/>
      <c r="I41" s="39"/>
      <c r="J41" s="39"/>
      <c r="K41" s="39"/>
      <c r="L41" s="41"/>
    </row>
    <row r="42" spans="1:14" ht="47.25" customHeight="1" x14ac:dyDescent="0.35">
      <c r="A42" s="53"/>
      <c r="B42" s="38"/>
      <c r="C42" s="39"/>
      <c r="F42" s="54">
        <f>+F38-G22</f>
        <v>0</v>
      </c>
      <c r="G42" s="39"/>
      <c r="H42" s="54"/>
      <c r="I42" s="39"/>
      <c r="J42" s="39"/>
      <c r="K42" s="39"/>
    </row>
    <row r="43" spans="1:14" ht="47.25" customHeight="1" x14ac:dyDescent="0.35">
      <c r="A43" s="57"/>
      <c r="D43" s="39"/>
      <c r="E43" s="39"/>
      <c r="F43" s="54"/>
      <c r="G43" s="39"/>
      <c r="H43" s="54"/>
      <c r="I43" s="39"/>
      <c r="J43" s="39"/>
      <c r="K43" s="39"/>
      <c r="L43" s="39"/>
    </row>
    <row r="44" spans="1:14" ht="47.25" customHeight="1" x14ac:dyDescent="0.35">
      <c r="A44" s="57"/>
      <c r="D44" s="39"/>
      <c r="E44" s="39"/>
      <c r="F44" s="54"/>
      <c r="G44" s="39"/>
      <c r="H44" s="54"/>
      <c r="I44" s="39"/>
      <c r="J44" s="39"/>
      <c r="K44" s="39"/>
    </row>
    <row r="45" spans="1:14" ht="47.25" customHeight="1" x14ac:dyDescent="0.35">
      <c r="A45" s="57"/>
      <c r="D45" s="39"/>
    </row>
    <row r="46" spans="1:14" ht="47.25" customHeight="1" x14ac:dyDescent="0.35">
      <c r="A46" s="57"/>
    </row>
    <row r="47" spans="1:14" ht="47.25" customHeight="1" x14ac:dyDescent="0.35">
      <c r="A47" s="58"/>
    </row>
    <row r="48" spans="1:14" ht="47.25" customHeight="1" x14ac:dyDescent="0.35">
      <c r="A48" s="58"/>
      <c r="D48" s="39"/>
    </row>
    <row r="49" spans="1:12" ht="47.25" customHeight="1" x14ac:dyDescent="0.35">
      <c r="A49" s="59"/>
      <c r="B49" s="60"/>
      <c r="C49" s="61"/>
      <c r="D49" s="39"/>
    </row>
    <row r="50" spans="1:12" ht="47.25" customHeight="1" x14ac:dyDescent="0.35">
      <c r="C50" s="39"/>
      <c r="L50" s="41"/>
    </row>
    <row r="51" spans="1:12" ht="47.25" customHeight="1" x14ac:dyDescent="0.35">
      <c r="L51" s="41"/>
    </row>
    <row r="52" spans="1:12" ht="47.25" customHeight="1" x14ac:dyDescent="0.35">
      <c r="L52"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1888E-895D-4C78-8835-EB05C6E5FC15}">
  <sheetPr>
    <tabColor indexed="50"/>
  </sheetPr>
  <dimension ref="A1:N51"/>
  <sheetViews>
    <sheetView view="pageBreakPreview" topLeftCell="A2" zoomScale="50" zoomScaleNormal="50" zoomScaleSheetLayoutView="50" workbookViewId="0">
      <pane xSplit="1" ySplit="8" topLeftCell="E14" activePane="bottomRight" state="frozen"/>
      <selection activeCell="H37" sqref="H37"/>
      <selection pane="topRight" activeCell="H37" sqref="H37"/>
      <selection pane="bottomLeft" activeCell="H37" sqref="H37"/>
      <selection pane="bottomRight" activeCell="A5" sqref="A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31</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v>-133568288.18000001</v>
      </c>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+'[3]FLUJO DE EFECTIVO '!D10-95655939.94</f>
        <v>13817961323.449999</v>
      </c>
      <c r="L10" s="29">
        <f>SUM(B10:K10)</f>
        <v>498221835264.70001</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+'[3]FLUJO DE EFECTIVO '!D11</f>
        <v>52907071.740000002</v>
      </c>
      <c r="L12" s="29">
        <f>B12+C12+D12+E12+F12+G12+K12+H12+I12+J12</f>
        <v>2046983235.6699998</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+'[3]FLUJO DE EFECTIVO '!D13</f>
        <v>139299091.58000001</v>
      </c>
      <c r="L14" s="29">
        <f>B14+C14+D14+E14+F14+G14+K14+H14+I14+J14</f>
        <v>4742207531.9499998</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+'[3]FLUJO DE EFECTIVO '!D14</f>
        <v>1729000</v>
      </c>
      <c r="L15" s="29">
        <f>B15+C15+D15+E15+F15+G15+K15+H15+I15+J15</f>
        <v>40111138.039999999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+'[3]FLUJO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+'[3]FLUJO DE EFECTIVO '!D15</f>
        <v>6085342.5300000003</v>
      </c>
      <c r="L17" s="29">
        <f>B17+C17+D17+E17+F17+G17+K17+H17+I17+J17</f>
        <v>99703725.390000001</v>
      </c>
    </row>
    <row r="18" spans="1:14" ht="63.75" customHeight="1" x14ac:dyDescent="0.45">
      <c r="A18" s="24" t="s">
        <v>15</v>
      </c>
      <c r="B18" s="25">
        <v>0</v>
      </c>
      <c r="C18" s="25">
        <v>0</v>
      </c>
      <c r="D18" s="25">
        <v>0</v>
      </c>
      <c r="E18" s="25">
        <v>0</v>
      </c>
      <c r="F18" s="26">
        <v>0</v>
      </c>
      <c r="G18" s="25">
        <v>0</v>
      </c>
      <c r="H18" s="26">
        <v>0</v>
      </c>
      <c r="I18" s="25">
        <v>0</v>
      </c>
      <c r="J18" s="25">
        <v>0</v>
      </c>
      <c r="K18" s="25">
        <f>+'[3]FLUJO DE EFECTIVO '!D16</f>
        <v>440509.88</v>
      </c>
      <c r="L18" s="29">
        <f>+K18</f>
        <v>440509.88</v>
      </c>
    </row>
    <row r="19" spans="1:14" ht="63.75" hidden="1" customHeight="1" x14ac:dyDescent="0.45">
      <c r="A19" s="24" t="s">
        <v>16</v>
      </c>
      <c r="B19" s="25"/>
      <c r="C19" s="25"/>
      <c r="D19" s="25"/>
      <c r="E19" s="25"/>
      <c r="F19" s="26"/>
      <c r="G19" s="25"/>
      <c r="H19" s="26">
        <v>926392.3</v>
      </c>
      <c r="I19" s="25">
        <v>6901190.7599999998</v>
      </c>
      <c r="J19" s="25">
        <f>+'[1]FLUJO DE EFECTIVO '!D16</f>
        <v>0</v>
      </c>
      <c r="K19" s="25">
        <f>+'[3]FLUJO DE EFECTIVO '!D17</f>
        <v>0</v>
      </c>
      <c r="L19" s="29">
        <f>B19+C19+D19+E19+F19+G19+K19+H19+I19</f>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14018422339.179998</v>
      </c>
      <c r="L20" s="40">
        <f>SUM(L10:L19)</f>
        <v>505620624929.31</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v>8883563921.7299995</v>
      </c>
      <c r="L22" s="29"/>
      <c r="M22" s="38">
        <v>8787907981.7900009</v>
      </c>
      <c r="N22" s="39">
        <f>+K22-M22</f>
        <v>95655939.939998627</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22901986260.909996</v>
      </c>
      <c r="L23" s="40">
        <f>+L20+L22</f>
        <v>505620624929.31</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+'[3]FLUJO DE EFECTIVO '!D25</f>
        <v>6676780354.3699999</v>
      </c>
      <c r="L27" s="29">
        <f t="shared" ref="L27:L32" si="0">SUM(B27:K27)</f>
        <v>257658497500.82001</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+'[3]FLUJO DE EFECTIVO '!D26</f>
        <v>6843227645.8500004</v>
      </c>
      <c r="L28" s="29">
        <f t="shared" si="0"/>
        <v>212618068058.85001</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+'[3]FLUJO DE EFECTIVO '!D27</f>
        <v>648343835.66999996</v>
      </c>
      <c r="L29" s="29">
        <f t="shared" si="0"/>
        <v>25552617775.23</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+'[3]FLUJO DE EFECTIVO '!D28</f>
        <v>1875.57</v>
      </c>
      <c r="L30" s="29">
        <f t="shared" si="0"/>
        <v>1000876808.444</v>
      </c>
    </row>
    <row r="31" spans="1:14" ht="63.75" customHeight="1" x14ac:dyDescent="0.45">
      <c r="A31" s="31" t="s">
        <v>13</v>
      </c>
      <c r="B31" s="25"/>
      <c r="C31" s="25"/>
      <c r="D31" s="25"/>
      <c r="E31" s="25"/>
      <c r="F31" s="26">
        <v>1296200</v>
      </c>
      <c r="G31" s="25"/>
      <c r="H31" s="26">
        <v>4162813.33</v>
      </c>
      <c r="I31" s="25">
        <v>0</v>
      </c>
      <c r="J31" s="25">
        <f>+'[1]FLUJO DE EFECTIVO '!D28</f>
        <v>909960</v>
      </c>
      <c r="K31" s="25">
        <f>+'[3]FLUJO DE EFECTIVO '!D29</f>
        <v>8543900.2100000009</v>
      </c>
      <c r="L31" s="29">
        <f t="shared" si="0"/>
        <v>14912873.540000001</v>
      </c>
    </row>
    <row r="32" spans="1:14" ht="63.75" customHeight="1" x14ac:dyDescent="0.45">
      <c r="A32" s="31" t="s">
        <v>27</v>
      </c>
      <c r="B32" s="25"/>
      <c r="C32" s="25"/>
      <c r="D32" s="25"/>
      <c r="E32" s="25"/>
      <c r="F32" s="26">
        <v>0</v>
      </c>
      <c r="G32" s="25">
        <v>0</v>
      </c>
      <c r="H32" s="26">
        <v>0</v>
      </c>
      <c r="I32" s="25">
        <v>20764467.5</v>
      </c>
      <c r="J32" s="25">
        <f>+'[1]FLUJO DE EFECTIVO '!D29</f>
        <v>29798795.690000001</v>
      </c>
      <c r="K32" s="25">
        <f>+'[3]FLUJO DE EFECTIVO '!D30</f>
        <v>4766464.4400000004</v>
      </c>
      <c r="L32" s="29">
        <f t="shared" si="0"/>
        <v>55329727.629999995</v>
      </c>
    </row>
    <row r="33" spans="1:14" ht="63.75" customHeight="1" x14ac:dyDescent="0.45">
      <c r="A33" s="63" t="s">
        <v>30</v>
      </c>
      <c r="B33" s="25"/>
      <c r="C33" s="25">
        <v>0</v>
      </c>
      <c r="D33" s="25">
        <v>0</v>
      </c>
      <c r="E33" s="25">
        <v>0</v>
      </c>
      <c r="F33" s="26">
        <v>0</v>
      </c>
      <c r="G33" s="25">
        <v>0</v>
      </c>
      <c r="H33" s="26">
        <v>0</v>
      </c>
      <c r="I33" s="25">
        <v>0</v>
      </c>
      <c r="J33" s="25">
        <v>0</v>
      </c>
      <c r="K33" s="25">
        <v>307593.64</v>
      </c>
      <c r="L33" s="29">
        <f>SUM(C33:K33)</f>
        <v>307593.64</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14181971669.75</v>
      </c>
      <c r="L34" s="40">
        <f>SUM(L27:L33)</f>
        <v>496900610338.15399</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8720014591.159996</v>
      </c>
      <c r="L37" s="50">
        <f>+L23-L34</f>
        <v>8720014591.1560059</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EADD-2ED6-4C2E-8BD2-3DC043B49A15}">
  <sheetPr>
    <tabColor indexed="50"/>
  </sheetPr>
  <dimension ref="A1:N51"/>
  <sheetViews>
    <sheetView showGridLines="0" view="pageBreakPreview" topLeftCell="C1" zoomScale="50" zoomScaleNormal="50" zoomScaleSheetLayoutView="50" workbookViewId="0">
      <selection activeCell="A5" sqref="A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64" bestFit="1" customWidth="1"/>
    <col min="14" max="14" width="25.5703125" style="64" bestFit="1" customWidth="1"/>
    <col min="15" max="16384" width="9.140625" style="7"/>
  </cols>
  <sheetData>
    <row r="1" spans="1:14" s="1" customFormat="1" ht="47.25" customHeight="1" x14ac:dyDescent="0.7">
      <c r="A1" s="80" t="s">
        <v>0</v>
      </c>
      <c r="B1" s="80"/>
      <c r="C1" s="80"/>
      <c r="D1" s="80"/>
      <c r="E1" s="80"/>
      <c r="F1" s="80"/>
      <c r="G1" s="80"/>
      <c r="H1" s="80"/>
      <c r="I1" s="80"/>
      <c r="J1" s="80"/>
      <c r="K1" s="80"/>
      <c r="L1" s="80"/>
      <c r="M1" s="79"/>
      <c r="N1" s="79"/>
    </row>
    <row r="2" spans="1:14" s="1" customFormat="1" ht="47.25" customHeight="1" x14ac:dyDescent="0.7">
      <c r="A2" s="80" t="s">
        <v>1</v>
      </c>
      <c r="B2" s="80"/>
      <c r="C2" s="80"/>
      <c r="D2" s="80"/>
      <c r="E2" s="80"/>
      <c r="F2" s="80"/>
      <c r="G2" s="80"/>
      <c r="H2" s="80"/>
      <c r="I2" s="80"/>
      <c r="J2" s="80"/>
      <c r="K2" s="80"/>
      <c r="L2" s="80"/>
      <c r="M2" s="79"/>
      <c r="N2" s="79"/>
    </row>
    <row r="3" spans="1:14" s="1" customFormat="1" ht="47.25" customHeight="1" x14ac:dyDescent="0.7">
      <c r="A3" s="80" t="s">
        <v>2</v>
      </c>
      <c r="B3" s="80"/>
      <c r="C3" s="80"/>
      <c r="D3" s="80"/>
      <c r="E3" s="80"/>
      <c r="F3" s="80"/>
      <c r="G3" s="80"/>
      <c r="H3" s="80"/>
      <c r="I3" s="80"/>
      <c r="J3" s="80"/>
      <c r="K3" s="80"/>
      <c r="L3" s="80"/>
      <c r="M3" s="79"/>
      <c r="N3" s="79"/>
    </row>
    <row r="4" spans="1:14" s="1" customFormat="1" ht="47.25" customHeight="1" x14ac:dyDescent="0.7">
      <c r="A4" s="80" t="s">
        <v>35</v>
      </c>
      <c r="B4" s="80"/>
      <c r="C4" s="80"/>
      <c r="D4" s="80"/>
      <c r="E4" s="80"/>
      <c r="F4" s="80"/>
      <c r="G4" s="80"/>
      <c r="H4" s="80"/>
      <c r="I4" s="80"/>
      <c r="J4" s="80"/>
      <c r="K4" s="80"/>
      <c r="L4" s="80"/>
      <c r="M4" s="79"/>
      <c r="N4" s="79"/>
    </row>
    <row r="5" spans="1:14" ht="47.25" customHeight="1" x14ac:dyDescent="0.45">
      <c r="A5" s="2"/>
      <c r="B5" s="2"/>
      <c r="C5" s="2"/>
      <c r="D5" s="2"/>
      <c r="E5" s="3"/>
      <c r="F5" s="4"/>
      <c r="G5" s="2"/>
      <c r="H5" s="5"/>
      <c r="I5" s="6"/>
      <c r="J5" s="6"/>
      <c r="K5" s="3"/>
      <c r="L5" s="2"/>
    </row>
    <row r="6" spans="1:14" ht="47.25" customHeight="1" thickBot="1" x14ac:dyDescent="0.4"/>
    <row r="7" spans="1:14" s="9" customFormat="1" ht="54.75" customHeight="1" thickBot="1" x14ac:dyDescent="0.25">
      <c r="B7" s="74" t="s">
        <v>3</v>
      </c>
      <c r="C7" s="74">
        <v>2008</v>
      </c>
      <c r="D7" s="74">
        <v>2009</v>
      </c>
      <c r="E7" s="78">
        <v>2010</v>
      </c>
      <c r="F7" s="77">
        <v>2011</v>
      </c>
      <c r="G7" s="75">
        <v>2012</v>
      </c>
      <c r="H7" s="76">
        <v>2013</v>
      </c>
      <c r="I7" s="75">
        <v>2014</v>
      </c>
      <c r="J7" s="75">
        <v>2015</v>
      </c>
      <c r="K7" s="75" t="s">
        <v>33</v>
      </c>
      <c r="L7" s="74" t="s">
        <v>5</v>
      </c>
      <c r="M7" s="73"/>
      <c r="N7" s="73"/>
    </row>
    <row r="8" spans="1:14" ht="54.75" customHeight="1" x14ac:dyDescent="0.45">
      <c r="A8" s="16" t="s">
        <v>6</v>
      </c>
      <c r="B8" s="17"/>
      <c r="C8" s="17"/>
      <c r="D8" s="18"/>
      <c r="E8" s="19"/>
      <c r="F8" s="20"/>
      <c r="G8" s="18"/>
      <c r="H8" s="20"/>
      <c r="I8" s="18"/>
      <c r="J8" s="18"/>
      <c r="K8" s="18"/>
      <c r="L8" s="18"/>
    </row>
    <row r="9" spans="1:14" ht="54.75" customHeight="1" x14ac:dyDescent="0.45">
      <c r="B9" s="18"/>
      <c r="C9" s="18"/>
      <c r="D9" s="19"/>
      <c r="E9" s="19"/>
      <c r="F9" s="21"/>
      <c r="G9" s="19"/>
      <c r="H9" s="22"/>
      <c r="I9" s="23"/>
      <c r="J9" s="23"/>
      <c r="K9" s="6"/>
      <c r="L9" s="18"/>
    </row>
    <row r="10" spans="1:14"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7">
        <f>+'[4]FLUJO DE EFECTIVO '!D10-95655939.94</f>
        <v>21241029780.420002</v>
      </c>
      <c r="L10" s="29">
        <f>SUM(B10:K10)</f>
        <v>505644903721.66998</v>
      </c>
    </row>
    <row r="11" spans="1:14"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4"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+'[4]FLUJO DE EFECTIVO '!D11</f>
        <v>82443590.310000002</v>
      </c>
      <c r="L12" s="29">
        <f>B12+C12+D12+E12+F12+G12+K12+H12+I12+J12</f>
        <v>2076519754.2399998</v>
      </c>
    </row>
    <row r="13" spans="1:14"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4"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+'[4]FLUJO DE EFECTIVO '!D13</f>
        <v>225671663.49000001</v>
      </c>
      <c r="L14" s="29">
        <f>B14+C14+D14+E14+F14+G14+K14+H14+I14+J14</f>
        <v>4828580103.8599997</v>
      </c>
    </row>
    <row r="15" spans="1:14"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+'[4]FLUJO DE EFECTIVO '!D14</f>
        <v>3458000</v>
      </c>
      <c r="L15" s="29">
        <f>B15+C15+D15+E15+F15+G15+K15+H15+I15+J15</f>
        <v>41840138.039999999</v>
      </c>
    </row>
    <row r="16" spans="1:14" ht="62.25" customHeight="1" x14ac:dyDescent="0.45">
      <c r="A16" s="31" t="s">
        <v>13</v>
      </c>
      <c r="B16" s="25"/>
      <c r="C16" s="25"/>
      <c r="D16" s="25"/>
      <c r="E16" s="25"/>
      <c r="F16" s="26">
        <v>1296200</v>
      </c>
      <c r="G16" s="25">
        <v>12749943.859999999</v>
      </c>
      <c r="H16" s="26"/>
      <c r="I16" s="25">
        <v>0</v>
      </c>
      <c r="J16" s="25">
        <f>+'[1]FLUJO DE EFECTIVO '!D12</f>
        <v>35924489.649999999</v>
      </c>
      <c r="K16" s="25">
        <f>+'[4]FLUJO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+'[4]FLUJO DE EFECTIVO '!D15</f>
        <v>9116919.9199999999</v>
      </c>
      <c r="L17" s="29">
        <f>B17+C17+D17+E17+F17+G17+K17+H17+I17+J17</f>
        <v>102735302.78</v>
      </c>
    </row>
    <row r="18" spans="1:14" ht="63.75" customHeight="1" x14ac:dyDescent="0.45">
      <c r="A18" s="24" t="s">
        <v>15</v>
      </c>
      <c r="B18" s="25">
        <v>0</v>
      </c>
      <c r="C18" s="25">
        <v>0</v>
      </c>
      <c r="D18" s="25">
        <v>0</v>
      </c>
      <c r="E18" s="25">
        <v>0</v>
      </c>
      <c r="F18" s="26">
        <v>0</v>
      </c>
      <c r="G18" s="25">
        <v>0</v>
      </c>
      <c r="H18" s="26">
        <v>0</v>
      </c>
      <c r="I18" s="25">
        <v>0</v>
      </c>
      <c r="J18" s="25">
        <v>0</v>
      </c>
      <c r="K18" s="25">
        <f>+'[4]FLUJO DE EFECTIVO '!D16</f>
        <v>472853.5</v>
      </c>
      <c r="L18" s="29">
        <f>+K18</f>
        <v>472853.5</v>
      </c>
    </row>
    <row r="19" spans="1:14" ht="63.75" customHeight="1" x14ac:dyDescent="0.45">
      <c r="A19" s="24" t="s">
        <v>16</v>
      </c>
      <c r="B19" s="25"/>
      <c r="C19" s="25"/>
      <c r="D19" s="25"/>
      <c r="E19" s="25"/>
      <c r="F19" s="26"/>
      <c r="G19" s="25"/>
      <c r="H19" s="26">
        <v>926392.3</v>
      </c>
      <c r="I19" s="25">
        <v>6901190.7599999998</v>
      </c>
      <c r="J19" s="25">
        <f>+'[1]FLUJO DE EFECTIVO '!D16</f>
        <v>0</v>
      </c>
      <c r="K19" s="25">
        <f>+'[4]FLUJO DE EFECTIVO '!D17</f>
        <v>0</v>
      </c>
      <c r="L19" s="29">
        <f>B19+C19+D19+E19+F19+G19+K19+H19+I19</f>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21562192807.640003</v>
      </c>
      <c r="L20" s="40">
        <f>SUM(L10:L19)</f>
        <v>513164395397.76996</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v>8883563921.7299995</v>
      </c>
      <c r="L22" s="29"/>
      <c r="M22" s="72"/>
      <c r="N22" s="65">
        <f>+K22-M22</f>
        <v>8883563921.7299995</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30445756729.370003</v>
      </c>
      <c r="L23" s="40">
        <f>+L20+L22</f>
        <v>513164395397.76996</v>
      </c>
      <c r="M23" s="7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+'[4]FLUJO DE EFECTIVO '!D25</f>
        <v>10212474491.219999</v>
      </c>
      <c r="L27" s="29">
        <f t="shared" ref="L27:L32" si="0">SUM(B27:K27)</f>
        <v>261194191637.67001</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+'[4]FLUJO DE EFECTIVO '!D26</f>
        <v>10381428794.450001</v>
      </c>
      <c r="L28" s="29">
        <f t="shared" si="0"/>
        <v>216156269207.45001</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+'[4]FLUJO DE EFECTIVO '!D27</f>
        <v>983536802.19000006</v>
      </c>
      <c r="L29" s="29">
        <f t="shared" si="0"/>
        <v>25887810741.75</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+'[4]FLUJO DE EFECTIVO '!D28</f>
        <v>1925.62</v>
      </c>
      <c r="L30" s="29">
        <f t="shared" si="0"/>
        <v>1000876858.494</v>
      </c>
    </row>
    <row r="31" spans="1:14" ht="63.75" customHeight="1" x14ac:dyDescent="0.45">
      <c r="A31" s="31" t="s">
        <v>13</v>
      </c>
      <c r="B31" s="25"/>
      <c r="C31" s="25"/>
      <c r="D31" s="25"/>
      <c r="E31" s="25"/>
      <c r="F31" s="26">
        <v>1296200</v>
      </c>
      <c r="G31" s="25"/>
      <c r="H31" s="26">
        <v>4162813.33</v>
      </c>
      <c r="I31" s="25">
        <v>0</v>
      </c>
      <c r="J31" s="25">
        <f>+'[1]FLUJO DE EFECTIVO '!D28</f>
        <v>909960</v>
      </c>
      <c r="K31" s="25">
        <f>+'[4]FLUJO DE EFECTIVO '!D29</f>
        <v>35830566.119999997</v>
      </c>
      <c r="L31" s="29">
        <f t="shared" si="0"/>
        <v>42199539.449999996</v>
      </c>
    </row>
    <row r="32" spans="1:14" ht="63.75" customHeight="1" x14ac:dyDescent="0.45">
      <c r="A32" s="31" t="s">
        <v>27</v>
      </c>
      <c r="B32" s="25"/>
      <c r="C32" s="25"/>
      <c r="D32" s="25"/>
      <c r="E32" s="25"/>
      <c r="F32" s="26">
        <v>0</v>
      </c>
      <c r="G32" s="25">
        <v>0</v>
      </c>
      <c r="H32" s="26">
        <v>0</v>
      </c>
      <c r="I32" s="25">
        <v>20764467.5</v>
      </c>
      <c r="J32" s="25">
        <f>+'[1]FLUJO DE EFECTIVO '!D29</f>
        <v>29798795.690000001</v>
      </c>
      <c r="K32" s="25">
        <f>+'[4]FLUJO DE EFECTIVO '!D30</f>
        <v>7372965.2300000004</v>
      </c>
      <c r="L32" s="29">
        <f t="shared" si="0"/>
        <v>57936228.420000002</v>
      </c>
    </row>
    <row r="33" spans="1:14" ht="63.75" customHeight="1" x14ac:dyDescent="0.45">
      <c r="A33" s="63" t="s">
        <v>32</v>
      </c>
      <c r="B33" s="25"/>
      <c r="C33" s="25">
        <v>0</v>
      </c>
      <c r="D33" s="25">
        <v>0</v>
      </c>
      <c r="E33" s="25">
        <v>0</v>
      </c>
      <c r="F33" s="26">
        <v>0</v>
      </c>
      <c r="G33" s="25">
        <v>0</v>
      </c>
      <c r="H33" s="26">
        <v>0</v>
      </c>
      <c r="I33" s="25">
        <v>0</v>
      </c>
      <c r="J33" s="25">
        <v>0</v>
      </c>
      <c r="K33" s="25">
        <v>307593.64</v>
      </c>
      <c r="L33" s="29">
        <f>SUM(C33:K33)</f>
        <v>307593.64</v>
      </c>
    </row>
    <row r="34" spans="1:14" ht="54.75" customHeight="1" x14ac:dyDescent="0.45">
      <c r="A34" s="70"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21620953138.469994</v>
      </c>
      <c r="L34" s="40">
        <f>SUM(L27:L33)</f>
        <v>504339591806.87402</v>
      </c>
    </row>
    <row r="35" spans="1:14" ht="54.75" customHeight="1" x14ac:dyDescent="0.45">
      <c r="A35" s="69"/>
      <c r="B35" s="48"/>
      <c r="C35" s="48"/>
      <c r="D35" s="48"/>
      <c r="E35" s="48"/>
      <c r="F35" s="49"/>
      <c r="G35" s="48"/>
      <c r="H35" s="49"/>
      <c r="I35" s="48"/>
      <c r="J35" s="48"/>
      <c r="K35" s="48"/>
      <c r="L35" s="23"/>
      <c r="M35" s="65"/>
    </row>
    <row r="36" spans="1:14" ht="54.75" customHeight="1" thickBot="1" x14ac:dyDescent="0.5">
      <c r="A36" s="69"/>
      <c r="B36" s="48"/>
      <c r="C36" s="48"/>
      <c r="D36" s="48"/>
      <c r="E36" s="48"/>
      <c r="F36" s="49"/>
      <c r="G36" s="48"/>
      <c r="H36" s="49"/>
      <c r="I36" s="48"/>
      <c r="J36" s="48"/>
      <c r="K36" s="48"/>
      <c r="L36" s="23"/>
      <c r="N36" s="65"/>
    </row>
    <row r="37" spans="1:14" ht="54.75" customHeight="1" thickBot="1" x14ac:dyDescent="0.5">
      <c r="A37" s="68" t="s">
        <v>29</v>
      </c>
      <c r="B37" s="66">
        <v>2235949230.8599997</v>
      </c>
      <c r="C37" s="66">
        <f>+C23-C34</f>
        <v>5121909650.4260025</v>
      </c>
      <c r="D37" s="66">
        <f>+D23-D34</f>
        <v>7885453400.730011</v>
      </c>
      <c r="E37" s="66">
        <f>+E23-E34</f>
        <v>7969554820.7800064</v>
      </c>
      <c r="F37" s="67">
        <f>+F23-F34</f>
        <v>8268621240.3399963</v>
      </c>
      <c r="G37" s="66">
        <v>7964225327.2399979</v>
      </c>
      <c r="H37" s="67">
        <f>H23-H34</f>
        <v>7845604675.6000061</v>
      </c>
      <c r="I37" s="66">
        <f>I23-I34</f>
        <v>7998954242.9900055</v>
      </c>
      <c r="J37" s="66">
        <f>J23-J34</f>
        <v>8883563921.7299957</v>
      </c>
      <c r="K37" s="66">
        <f>+K23-K34</f>
        <v>8824803590.9000092</v>
      </c>
      <c r="L37" s="66">
        <f>+L23-L34</f>
        <v>8824803590.8959351</v>
      </c>
      <c r="M37" s="65"/>
    </row>
    <row r="38" spans="1:14" ht="47.25" customHeight="1" x14ac:dyDescent="0.35">
      <c r="B38" s="38"/>
      <c r="C38" s="38"/>
      <c r="D38" s="38"/>
      <c r="E38" s="38"/>
      <c r="F38" s="52"/>
      <c r="G38" s="38"/>
      <c r="H38" s="52"/>
      <c r="I38" s="38"/>
      <c r="J38" s="38"/>
      <c r="K38" s="38"/>
      <c r="L38" s="39"/>
      <c r="M38" s="65"/>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C0C4-3F73-474F-8D88-3DE32E132CD4}">
  <sheetPr>
    <tabColor indexed="50"/>
  </sheetPr>
  <dimension ref="A1:N51"/>
  <sheetViews>
    <sheetView showGridLines="0" view="pageBreakPreview" topLeftCell="C1" zoomScale="50" zoomScaleNormal="50" zoomScaleSheetLayoutView="50" workbookViewId="0">
      <selection activeCell="A5" sqref="A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64" bestFit="1" customWidth="1"/>
    <col min="14" max="14" width="25.5703125" style="64" bestFit="1" customWidth="1"/>
    <col min="15" max="16384" width="9.140625" style="7"/>
  </cols>
  <sheetData>
    <row r="1" spans="1:14" s="1" customFormat="1" ht="47.25" customHeight="1" x14ac:dyDescent="0.7">
      <c r="A1" s="80" t="s">
        <v>0</v>
      </c>
      <c r="B1" s="80"/>
      <c r="C1" s="80"/>
      <c r="D1" s="80"/>
      <c r="E1" s="80"/>
      <c r="F1" s="80"/>
      <c r="G1" s="80"/>
      <c r="H1" s="80"/>
      <c r="I1" s="80"/>
      <c r="J1" s="80"/>
      <c r="K1" s="80"/>
      <c r="L1" s="80"/>
      <c r="M1" s="79"/>
      <c r="N1" s="79"/>
    </row>
    <row r="2" spans="1:14" s="1" customFormat="1" ht="47.25" customHeight="1" x14ac:dyDescent="0.7">
      <c r="A2" s="80" t="s">
        <v>1</v>
      </c>
      <c r="B2" s="80"/>
      <c r="C2" s="80"/>
      <c r="D2" s="80"/>
      <c r="E2" s="80"/>
      <c r="F2" s="80"/>
      <c r="G2" s="80"/>
      <c r="H2" s="80"/>
      <c r="I2" s="80"/>
      <c r="J2" s="80"/>
      <c r="K2" s="80"/>
      <c r="L2" s="80"/>
      <c r="M2" s="79"/>
      <c r="N2" s="79"/>
    </row>
    <row r="3" spans="1:14" s="1" customFormat="1" ht="47.25" customHeight="1" x14ac:dyDescent="0.7">
      <c r="A3" s="80" t="s">
        <v>2</v>
      </c>
      <c r="B3" s="80"/>
      <c r="C3" s="80"/>
      <c r="D3" s="80"/>
      <c r="E3" s="80"/>
      <c r="F3" s="80"/>
      <c r="G3" s="80"/>
      <c r="H3" s="80"/>
      <c r="I3" s="80"/>
      <c r="J3" s="80"/>
      <c r="K3" s="80"/>
      <c r="L3" s="80"/>
      <c r="M3" s="79"/>
      <c r="N3" s="79"/>
    </row>
    <row r="4" spans="1:14" s="1" customFormat="1" ht="47.25" customHeight="1" x14ac:dyDescent="0.7">
      <c r="A4" s="80" t="s">
        <v>35</v>
      </c>
      <c r="B4" s="80"/>
      <c r="C4" s="80"/>
      <c r="D4" s="80"/>
      <c r="E4" s="80"/>
      <c r="F4" s="80"/>
      <c r="G4" s="80"/>
      <c r="H4" s="80"/>
      <c r="I4" s="80"/>
      <c r="J4" s="80"/>
      <c r="K4" s="80"/>
      <c r="L4" s="80"/>
      <c r="M4" s="79"/>
      <c r="N4" s="79"/>
    </row>
    <row r="5" spans="1:14" ht="47.25" customHeight="1" x14ac:dyDescent="0.45">
      <c r="A5" s="2"/>
      <c r="B5" s="2"/>
      <c r="C5" s="2"/>
      <c r="D5" s="2"/>
      <c r="E5" s="3"/>
      <c r="F5" s="4"/>
      <c r="G5" s="2"/>
      <c r="H5" s="5"/>
      <c r="I5" s="6"/>
      <c r="J5" s="6"/>
      <c r="K5" s="3"/>
      <c r="L5" s="2"/>
    </row>
    <row r="6" spans="1:14" ht="47.25" customHeight="1" thickBot="1" x14ac:dyDescent="0.4"/>
    <row r="7" spans="1:14" s="9" customFormat="1" ht="54.75" customHeight="1" thickBot="1" x14ac:dyDescent="0.25">
      <c r="B7" s="74" t="s">
        <v>3</v>
      </c>
      <c r="C7" s="74">
        <v>2008</v>
      </c>
      <c r="D7" s="74">
        <v>2009</v>
      </c>
      <c r="E7" s="78">
        <v>2010</v>
      </c>
      <c r="F7" s="77">
        <v>2011</v>
      </c>
      <c r="G7" s="75">
        <v>2012</v>
      </c>
      <c r="H7" s="76">
        <v>2013</v>
      </c>
      <c r="I7" s="75">
        <v>2014</v>
      </c>
      <c r="J7" s="75">
        <v>2015</v>
      </c>
      <c r="K7" s="75" t="s">
        <v>34</v>
      </c>
      <c r="L7" s="74" t="s">
        <v>5</v>
      </c>
      <c r="M7" s="73"/>
      <c r="N7" s="73"/>
    </row>
    <row r="8" spans="1:14" ht="54.75" customHeight="1" x14ac:dyDescent="0.45">
      <c r="A8" s="16" t="s">
        <v>6</v>
      </c>
      <c r="B8" s="17"/>
      <c r="C8" s="17"/>
      <c r="D8" s="18"/>
      <c r="E8" s="19"/>
      <c r="F8" s="20"/>
      <c r="G8" s="18"/>
      <c r="H8" s="20"/>
      <c r="I8" s="18"/>
      <c r="J8" s="18"/>
      <c r="K8" s="18"/>
      <c r="L8" s="18"/>
    </row>
    <row r="9" spans="1:14" ht="54.75" customHeight="1" x14ac:dyDescent="0.45">
      <c r="B9" s="18"/>
      <c r="C9" s="18"/>
      <c r="D9" s="19"/>
      <c r="E9" s="19"/>
      <c r="F9" s="21"/>
      <c r="G9" s="19"/>
      <c r="H9" s="22"/>
      <c r="I9" s="23"/>
      <c r="J9" s="23"/>
      <c r="K9" s="6"/>
      <c r="L9" s="18"/>
    </row>
    <row r="10" spans="1:14"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7">
        <f>+'[5]FLUJO DE EFECTIVO '!D10-95655939.94</f>
        <v>28604708437.040001</v>
      </c>
      <c r="L10" s="29">
        <f>SUM(B10:K10)</f>
        <v>513008582378.28998</v>
      </c>
    </row>
    <row r="11" spans="1:14"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4"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+'[5]FLUJO DE EFECTIVO '!D11</f>
        <v>111952939.36</v>
      </c>
      <c r="L12" s="29">
        <f>B12+C12+D12+E12+F12+G12+K12+H12+I12+J12</f>
        <v>2106029103.29</v>
      </c>
    </row>
    <row r="13" spans="1:14"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4"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+'[5]FLUJO DE EFECTIVO '!D13</f>
        <v>275607545.48000002</v>
      </c>
      <c r="L14" s="29">
        <f>B14+C14+D14+E14+F14+G14+K14+H14+I14+J14</f>
        <v>4878515985.8499994</v>
      </c>
    </row>
    <row r="15" spans="1:14"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+'[5]FLUJO DE EFECTIVO '!D14</f>
        <v>3458000</v>
      </c>
      <c r="L15" s="29">
        <f>B15+C15+D15+E15+F15+G15+K15+H15+I15+J15</f>
        <v>41840138.039999999</v>
      </c>
    </row>
    <row r="16" spans="1:14" ht="62.25" customHeight="1" x14ac:dyDescent="0.45">
      <c r="A16" s="31" t="s">
        <v>13</v>
      </c>
      <c r="B16" s="25"/>
      <c r="C16" s="25"/>
      <c r="D16" s="25"/>
      <c r="E16" s="25"/>
      <c r="F16" s="26">
        <v>1296200</v>
      </c>
      <c r="G16" s="25">
        <v>12749943.859999999</v>
      </c>
      <c r="H16" s="26"/>
      <c r="I16" s="25">
        <v>0</v>
      </c>
      <c r="J16" s="25">
        <f>+'[1]FLUJO DE EFECTIVO '!D12</f>
        <v>35924489.649999999</v>
      </c>
      <c r="K16" s="25">
        <f>+'[5]FLUJO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+'[5]FLUJO DE EFECTIVO '!D15</f>
        <v>12281191.539999999</v>
      </c>
      <c r="L17" s="29">
        <f>B17+C17+D17+E17+F17+G17+K17+H17+I17+J17</f>
        <v>105899574.39999999</v>
      </c>
    </row>
    <row r="18" spans="1:14" ht="63.75" customHeight="1" x14ac:dyDescent="0.45">
      <c r="A18" s="24" t="s">
        <v>15</v>
      </c>
      <c r="B18" s="25">
        <v>0</v>
      </c>
      <c r="C18" s="25">
        <v>0</v>
      </c>
      <c r="D18" s="25">
        <v>0</v>
      </c>
      <c r="E18" s="25">
        <v>0</v>
      </c>
      <c r="F18" s="26">
        <v>0</v>
      </c>
      <c r="G18" s="25">
        <v>0</v>
      </c>
      <c r="H18" s="26">
        <v>0</v>
      </c>
      <c r="I18" s="25">
        <v>0</v>
      </c>
      <c r="J18" s="25">
        <v>0</v>
      </c>
      <c r="K18" s="25">
        <f>+'[5]FLUJO DE EFECTIVO '!D16</f>
        <v>479143.5</v>
      </c>
      <c r="L18" s="29">
        <f>+K18</f>
        <v>479143.5</v>
      </c>
    </row>
    <row r="19" spans="1:14" ht="63.75" customHeight="1" x14ac:dyDescent="0.45">
      <c r="A19" s="24" t="s">
        <v>16</v>
      </c>
      <c r="B19" s="25"/>
      <c r="C19" s="25"/>
      <c r="D19" s="25"/>
      <c r="E19" s="25"/>
      <c r="F19" s="26"/>
      <c r="G19" s="25"/>
      <c r="H19" s="26">
        <v>926392.3</v>
      </c>
      <c r="I19" s="25">
        <v>6901190.7599999998</v>
      </c>
      <c r="J19" s="25">
        <f>+'[1]FLUJO DE EFECTIVO '!D16</f>
        <v>0</v>
      </c>
      <c r="K19" s="25">
        <f>+'[5]FLUJO DE EFECTIVO '!D17</f>
        <v>0</v>
      </c>
      <c r="L19" s="29">
        <f>B19+C19+D19+E19+F19+G19+K19+H19+I19</f>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29008487256.920002</v>
      </c>
      <c r="L20" s="40">
        <f>SUM(L10:L19)</f>
        <v>520610689847.04993</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72"/>
      <c r="N22" s="65">
        <f>+K22-M22</f>
        <v>8883563921.7299957</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37892051178.649994</v>
      </c>
      <c r="L23" s="40">
        <f>+L20+L22</f>
        <v>520610689847.04993</v>
      </c>
      <c r="M23" s="7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+'[5]FLUJO DE EFECTIVO '!D25</f>
        <v>13707358389.51</v>
      </c>
      <c r="L27" s="29">
        <f t="shared" ref="L27:L32" si="0">SUM(B27:K27)</f>
        <v>264689075535.96002</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+'[5]FLUJO DE EFECTIVO '!D26</f>
        <v>13898812388.559999</v>
      </c>
      <c r="L28" s="29">
        <f t="shared" si="0"/>
        <v>219673652801.56</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+'[5]FLUJO DE EFECTIVO '!D27</f>
        <v>1321657632.9000001</v>
      </c>
      <c r="L29" s="29">
        <f t="shared" si="0"/>
        <v>26225931572.460003</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+'[5]FLUJO DE EFECTIVO '!D28</f>
        <v>1925.62</v>
      </c>
      <c r="L30" s="29">
        <f t="shared" si="0"/>
        <v>1000876858.494</v>
      </c>
    </row>
    <row r="31" spans="1:14" ht="63.75" customHeight="1" x14ac:dyDescent="0.45">
      <c r="A31" s="31" t="s">
        <v>13</v>
      </c>
      <c r="B31" s="25"/>
      <c r="C31" s="25"/>
      <c r="D31" s="25"/>
      <c r="E31" s="25"/>
      <c r="F31" s="26">
        <v>1296200</v>
      </c>
      <c r="G31" s="25"/>
      <c r="H31" s="26">
        <v>4162813.33</v>
      </c>
      <c r="I31" s="25">
        <v>0</v>
      </c>
      <c r="J31" s="25">
        <f>+'[1]FLUJO DE EFECTIVO '!D28</f>
        <v>909960</v>
      </c>
      <c r="K31" s="25">
        <f>+'[5]FLUJO DE EFECTIVO '!D29</f>
        <v>39672921.549999997</v>
      </c>
      <c r="L31" s="29">
        <f t="shared" si="0"/>
        <v>46041894.879999995</v>
      </c>
    </row>
    <row r="32" spans="1:14" ht="63.75" customHeight="1" x14ac:dyDescent="0.45">
      <c r="A32" s="31" t="s">
        <v>27</v>
      </c>
      <c r="B32" s="25"/>
      <c r="C32" s="25"/>
      <c r="D32" s="25"/>
      <c r="E32" s="25"/>
      <c r="F32" s="26">
        <v>0</v>
      </c>
      <c r="G32" s="25">
        <v>0</v>
      </c>
      <c r="H32" s="26">
        <v>0</v>
      </c>
      <c r="I32" s="25">
        <v>20764467.5</v>
      </c>
      <c r="J32" s="25">
        <f>+'[1]FLUJO DE EFECTIVO '!D29</f>
        <v>29798795.690000001</v>
      </c>
      <c r="K32" s="25">
        <f>+'[5]FLUJO DE EFECTIVO '!D30</f>
        <v>9950377.75</v>
      </c>
      <c r="L32" s="29">
        <f t="shared" si="0"/>
        <v>60513640.939999998</v>
      </c>
    </row>
    <row r="33" spans="1:14" ht="63.75" customHeight="1" x14ac:dyDescent="0.45">
      <c r="A33" s="63" t="s">
        <v>32</v>
      </c>
      <c r="B33" s="25"/>
      <c r="C33" s="25">
        <v>0</v>
      </c>
      <c r="D33" s="25">
        <v>0</v>
      </c>
      <c r="E33" s="25">
        <v>0</v>
      </c>
      <c r="F33" s="26">
        <v>0</v>
      </c>
      <c r="G33" s="25">
        <v>0</v>
      </c>
      <c r="H33" s="26">
        <v>0</v>
      </c>
      <c r="I33" s="25">
        <v>0</v>
      </c>
      <c r="J33" s="25">
        <v>0</v>
      </c>
      <c r="K33" s="25">
        <v>446799.88</v>
      </c>
      <c r="L33" s="29">
        <f>SUM(C33:K33)</f>
        <v>446799.88</v>
      </c>
    </row>
    <row r="34" spans="1:14" ht="54.75" customHeight="1" x14ac:dyDescent="0.45">
      <c r="A34" s="70"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28977900435.77</v>
      </c>
      <c r="L34" s="40">
        <f>SUM(L27:L33)</f>
        <v>511696539104.17407</v>
      </c>
    </row>
    <row r="35" spans="1:14" ht="54.75" customHeight="1" x14ac:dyDescent="0.45">
      <c r="A35" s="69"/>
      <c r="B35" s="48"/>
      <c r="C35" s="48"/>
      <c r="D35" s="48"/>
      <c r="E35" s="48"/>
      <c r="F35" s="49"/>
      <c r="G35" s="48"/>
      <c r="H35" s="49"/>
      <c r="I35" s="48"/>
      <c r="J35" s="48"/>
      <c r="K35" s="48"/>
      <c r="L35" s="23"/>
      <c r="M35" s="65"/>
    </row>
    <row r="36" spans="1:14" ht="54.75" customHeight="1" thickBot="1" x14ac:dyDescent="0.5">
      <c r="A36" s="69"/>
      <c r="B36" s="48"/>
      <c r="C36" s="48"/>
      <c r="D36" s="48"/>
      <c r="E36" s="48"/>
      <c r="F36" s="49"/>
      <c r="G36" s="48"/>
      <c r="H36" s="49"/>
      <c r="I36" s="48"/>
      <c r="J36" s="48"/>
      <c r="K36" s="48"/>
      <c r="L36" s="23"/>
      <c r="N36" s="65"/>
    </row>
    <row r="37" spans="1:14" ht="54.75" customHeight="1" thickBot="1" x14ac:dyDescent="0.5">
      <c r="A37" s="68" t="s">
        <v>29</v>
      </c>
      <c r="B37" s="66">
        <v>2235949230.8599997</v>
      </c>
      <c r="C37" s="66">
        <f>+C23-C34</f>
        <v>5121909650.4260025</v>
      </c>
      <c r="D37" s="66">
        <f>+D23-D34</f>
        <v>7885453400.730011</v>
      </c>
      <c r="E37" s="66">
        <f>+E23-E34</f>
        <v>7969554820.7800064</v>
      </c>
      <c r="F37" s="67">
        <f>+F23-F34</f>
        <v>8268621240.3399963</v>
      </c>
      <c r="G37" s="66">
        <v>7964225327.2399979</v>
      </c>
      <c r="H37" s="67">
        <f>H23-H34</f>
        <v>7845604675.6000061</v>
      </c>
      <c r="I37" s="66">
        <f>I23-I34</f>
        <v>7998954242.9900055</v>
      </c>
      <c r="J37" s="66">
        <f>J23-J34</f>
        <v>8883563921.7299957</v>
      </c>
      <c r="K37" s="66">
        <f>+K23-K34</f>
        <v>8914150742.8799934</v>
      </c>
      <c r="L37" s="66">
        <f>+L23-L34</f>
        <v>8914150742.8758545</v>
      </c>
      <c r="M37" s="65"/>
    </row>
    <row r="38" spans="1:14" ht="47.25" customHeight="1" x14ac:dyDescent="0.35">
      <c r="B38" s="38"/>
      <c r="C38" s="38"/>
      <c r="D38" s="38"/>
      <c r="E38" s="38"/>
      <c r="F38" s="52"/>
      <c r="G38" s="38"/>
      <c r="H38" s="52"/>
      <c r="I38" s="38"/>
      <c r="J38" s="38"/>
      <c r="K38" s="38"/>
      <c r="L38" s="39"/>
      <c r="M38" s="65"/>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3573C-9049-4841-998B-D90CFC87D38B}">
  <sheetPr>
    <tabColor indexed="50"/>
  </sheetPr>
  <dimension ref="A1:N51"/>
  <sheetViews>
    <sheetView showGridLines="0" view="pageBreakPreview" topLeftCell="A7" zoomScale="50" zoomScaleNormal="50" zoomScaleSheetLayoutView="50" workbookViewId="0">
      <pane xSplit="1" ySplit="2" topLeftCell="E9" activePane="bottomRight" state="frozen"/>
      <selection activeCell="A7" sqref="A7"/>
      <selection pane="topRight" activeCell="B7" sqref="B7"/>
      <selection pane="bottomLeft" activeCell="A9" sqref="A9"/>
      <selection pane="bottomRight" activeCell="K38" sqref="K38"/>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64" bestFit="1" customWidth="1"/>
    <col min="14" max="14" width="25.5703125" style="64" bestFit="1" customWidth="1"/>
    <col min="15" max="16384" width="9.140625" style="7"/>
  </cols>
  <sheetData>
    <row r="1" spans="1:14" s="1" customFormat="1" ht="47.25" customHeight="1" x14ac:dyDescent="0.7">
      <c r="A1" s="80" t="s">
        <v>0</v>
      </c>
      <c r="B1" s="80"/>
      <c r="C1" s="80"/>
      <c r="D1" s="80"/>
      <c r="E1" s="80"/>
      <c r="F1" s="80"/>
      <c r="G1" s="80"/>
      <c r="H1" s="80"/>
      <c r="I1" s="80"/>
      <c r="J1" s="80"/>
      <c r="K1" s="80"/>
      <c r="L1" s="80"/>
      <c r="M1" s="79"/>
      <c r="N1" s="79"/>
    </row>
    <row r="2" spans="1:14" s="1" customFormat="1" ht="47.25" customHeight="1" x14ac:dyDescent="0.7">
      <c r="A2" s="80" t="s">
        <v>1</v>
      </c>
      <c r="B2" s="80"/>
      <c r="C2" s="80"/>
      <c r="D2" s="80"/>
      <c r="E2" s="80"/>
      <c r="F2" s="80"/>
      <c r="G2" s="80"/>
      <c r="H2" s="80"/>
      <c r="I2" s="80"/>
      <c r="J2" s="80"/>
      <c r="K2" s="80"/>
      <c r="L2" s="80"/>
      <c r="M2" s="79"/>
      <c r="N2" s="79"/>
    </row>
    <row r="3" spans="1:14" s="1" customFormat="1" ht="47.25" customHeight="1" x14ac:dyDescent="0.7">
      <c r="A3" s="80" t="s">
        <v>2</v>
      </c>
      <c r="B3" s="80"/>
      <c r="C3" s="80"/>
      <c r="D3" s="80"/>
      <c r="E3" s="80"/>
      <c r="F3" s="80"/>
      <c r="G3" s="80"/>
      <c r="H3" s="80"/>
      <c r="I3" s="80"/>
      <c r="J3" s="80"/>
      <c r="K3" s="80"/>
      <c r="L3" s="80"/>
      <c r="M3" s="79"/>
      <c r="N3" s="79"/>
    </row>
    <row r="4" spans="1:14" s="1" customFormat="1" ht="47.25" customHeight="1" x14ac:dyDescent="0.7">
      <c r="A4" s="80" t="s">
        <v>35</v>
      </c>
      <c r="B4" s="80"/>
      <c r="C4" s="80"/>
      <c r="D4" s="80"/>
      <c r="E4" s="80"/>
      <c r="F4" s="80"/>
      <c r="G4" s="80"/>
      <c r="H4" s="80"/>
      <c r="I4" s="80"/>
      <c r="J4" s="80"/>
      <c r="K4" s="80"/>
      <c r="L4" s="80"/>
      <c r="M4" s="79"/>
      <c r="N4" s="79"/>
    </row>
    <row r="5" spans="1:14" ht="47.25" customHeight="1" x14ac:dyDescent="0.45">
      <c r="A5" s="2"/>
      <c r="B5" s="2"/>
      <c r="C5" s="2"/>
      <c r="D5" s="2"/>
      <c r="E5" s="3"/>
      <c r="F5" s="4"/>
      <c r="G5" s="2"/>
      <c r="H5" s="5"/>
      <c r="I5" s="6"/>
      <c r="J5" s="6"/>
      <c r="K5" s="3"/>
      <c r="L5" s="2"/>
    </row>
    <row r="6" spans="1:14" ht="47.25" customHeight="1" thickBot="1" x14ac:dyDescent="0.4"/>
    <row r="7" spans="1:14" s="9" customFormat="1" ht="54.75" customHeight="1" thickBot="1" x14ac:dyDescent="0.25">
      <c r="B7" s="74" t="s">
        <v>3</v>
      </c>
      <c r="C7" s="74">
        <v>2008</v>
      </c>
      <c r="D7" s="74">
        <v>2009</v>
      </c>
      <c r="E7" s="78">
        <v>2010</v>
      </c>
      <c r="F7" s="77">
        <v>2011</v>
      </c>
      <c r="G7" s="75">
        <v>2012</v>
      </c>
      <c r="H7" s="76">
        <v>2013</v>
      </c>
      <c r="I7" s="75">
        <v>2014</v>
      </c>
      <c r="J7" s="75">
        <v>2015</v>
      </c>
      <c r="K7" s="75" t="s">
        <v>36</v>
      </c>
      <c r="L7" s="74" t="s">
        <v>5</v>
      </c>
      <c r="M7" s="73"/>
      <c r="N7" s="73"/>
    </row>
    <row r="8" spans="1:14" ht="54.75" customHeight="1" x14ac:dyDescent="0.45">
      <c r="A8" s="16" t="s">
        <v>6</v>
      </c>
      <c r="B8" s="17"/>
      <c r="C8" s="17"/>
      <c r="D8" s="18"/>
      <c r="E8" s="19"/>
      <c r="F8" s="20"/>
      <c r="G8" s="18"/>
      <c r="H8" s="20"/>
      <c r="I8" s="18"/>
      <c r="J8" s="18"/>
      <c r="K8" s="18"/>
      <c r="L8" s="18"/>
    </row>
    <row r="9" spans="1:14" ht="54.75" customHeight="1" x14ac:dyDescent="0.45">
      <c r="B9" s="18"/>
      <c r="C9" s="18"/>
      <c r="D9" s="19"/>
      <c r="E9" s="19"/>
      <c r="F9" s="21"/>
      <c r="G9" s="19"/>
      <c r="H9" s="22"/>
      <c r="I9" s="23"/>
      <c r="J9" s="23"/>
      <c r="K9" s="6"/>
      <c r="L9" s="18"/>
    </row>
    <row r="10" spans="1:14"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7">
        <f>+'[6]FLUJO DE EFECTIVO '!D10-95655939.94</f>
        <v>36162201097.110001</v>
      </c>
      <c r="L10" s="29">
        <f>SUM(B10:K10)</f>
        <v>520566075038.35999</v>
      </c>
    </row>
    <row r="11" spans="1:14"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4"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+'[6]FLUJO DE EFECTIVO '!D11</f>
        <v>141447924.59</v>
      </c>
      <c r="L12" s="29">
        <f>B12+C12+D12+E12+F12+G12+K12+H12+I12+J12</f>
        <v>2135524088.5199997</v>
      </c>
    </row>
    <row r="13" spans="1:14"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4"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+'[6]FLUJO DE EFECTIVO '!D13</f>
        <v>324086938.81</v>
      </c>
      <c r="L14" s="29">
        <f>B14+C14+D14+E14+F14+G14+K14+H14+I14+J14</f>
        <v>4926995379.1799994</v>
      </c>
    </row>
    <row r="15" spans="1:14"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+'[6]FLUJO DE EFECTIVO '!D14</f>
        <v>3458000</v>
      </c>
      <c r="L15" s="29">
        <f>B15+C15+D15+E15+F15+G15+K15+H15+I15+J15</f>
        <v>41840138.039999999</v>
      </c>
    </row>
    <row r="16" spans="1:14" ht="62.25" customHeight="1" x14ac:dyDescent="0.45">
      <c r="A16" s="31" t="s">
        <v>13</v>
      </c>
      <c r="B16" s="25"/>
      <c r="C16" s="25"/>
      <c r="D16" s="25"/>
      <c r="E16" s="25"/>
      <c r="F16" s="26">
        <v>1296200</v>
      </c>
      <c r="G16" s="25">
        <v>12749943.859999999</v>
      </c>
      <c r="H16" s="26"/>
      <c r="I16" s="25">
        <v>0</v>
      </c>
      <c r="J16" s="25">
        <f>+'[1]FLUJO DE EFECTIVO '!D12</f>
        <v>35924489.649999999</v>
      </c>
      <c r="K16" s="25">
        <f>+'[6]FLUJO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+'[6]FLUJO DE EFECTIVO '!D15</f>
        <v>15310497.08</v>
      </c>
      <c r="L17" s="29">
        <f>B17+C17+D17+E17+F17+G17+K17+H17+I17+J17</f>
        <v>108928879.94</v>
      </c>
    </row>
    <row r="18" spans="1:14" ht="63.75" customHeight="1" x14ac:dyDescent="0.45">
      <c r="A18" s="24" t="s">
        <v>15</v>
      </c>
      <c r="B18" s="25">
        <v>0</v>
      </c>
      <c r="C18" s="25">
        <v>0</v>
      </c>
      <c r="D18" s="25">
        <v>0</v>
      </c>
      <c r="E18" s="25">
        <v>0</v>
      </c>
      <c r="F18" s="26">
        <v>0</v>
      </c>
      <c r="G18" s="25">
        <v>0</v>
      </c>
      <c r="H18" s="26">
        <v>0</v>
      </c>
      <c r="I18" s="25">
        <v>0</v>
      </c>
      <c r="J18" s="25">
        <v>0</v>
      </c>
      <c r="K18" s="25">
        <f>+'[6]FLUJO DE EFECTIVO '!D16</f>
        <v>479143.5</v>
      </c>
      <c r="L18" s="29">
        <f>+K18</f>
        <v>479143.5</v>
      </c>
    </row>
    <row r="19" spans="1:14" ht="63.75" customHeight="1" x14ac:dyDescent="0.45">
      <c r="A19" s="24" t="s">
        <v>16</v>
      </c>
      <c r="B19" s="25"/>
      <c r="C19" s="25"/>
      <c r="D19" s="25"/>
      <c r="E19" s="25"/>
      <c r="F19" s="26"/>
      <c r="G19" s="25"/>
      <c r="H19" s="26">
        <v>926392.3</v>
      </c>
      <c r="I19" s="25">
        <v>6901190.7599999998</v>
      </c>
      <c r="J19" s="25">
        <f>+'[1]FLUJO DE EFECTIVO '!D16</f>
        <v>0</v>
      </c>
      <c r="K19" s="25">
        <f>+'[6]FLUJO DE EFECTIVO '!D17</f>
        <v>0</v>
      </c>
      <c r="L19" s="29">
        <f>B19+C19+D19+E19+F19+G19+K19+H19+I19</f>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36646983601.089996</v>
      </c>
      <c r="L20" s="40">
        <f>SUM(L10:L19)</f>
        <v>528249186191.21997</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72"/>
      <c r="N22" s="65">
        <f>+K22-M22</f>
        <v>8883563921.7299957</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45530547522.819992</v>
      </c>
      <c r="L23" s="40">
        <f>+L20+L22</f>
        <v>528249186191.21997</v>
      </c>
      <c r="M23" s="7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+'[6]FLUJO DE EFECTIVO '!D25</f>
        <v>17287732825.080002</v>
      </c>
      <c r="L27" s="29">
        <f t="shared" ref="L27:L32" si="0">SUM(B27:K27)</f>
        <v>268269449971.53003</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+'[6]FLUJO DE EFECTIVO '!D26</f>
        <v>17451121963.27</v>
      </c>
      <c r="L28" s="29">
        <f t="shared" si="0"/>
        <v>223225962376.26999</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+'[6]FLUJO DE EFECTIVO '!D27</f>
        <v>1676204917.71</v>
      </c>
      <c r="L29" s="29">
        <f t="shared" si="0"/>
        <v>26580478857.27</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+'[6]FLUJO DE EFECTIVO '!D28</f>
        <v>1925.62</v>
      </c>
      <c r="L30" s="29">
        <f t="shared" si="0"/>
        <v>1000876858.494</v>
      </c>
    </row>
    <row r="31" spans="1:14" ht="63.75" customHeight="1" x14ac:dyDescent="0.45">
      <c r="A31" s="31" t="s">
        <v>13</v>
      </c>
      <c r="B31" s="25"/>
      <c r="C31" s="25"/>
      <c r="D31" s="25"/>
      <c r="E31" s="25"/>
      <c r="F31" s="26">
        <v>1296200</v>
      </c>
      <c r="G31" s="25"/>
      <c r="H31" s="26">
        <v>4162813.33</v>
      </c>
      <c r="I31" s="25">
        <v>0</v>
      </c>
      <c r="J31" s="25">
        <f>+'[1]FLUJO DE EFECTIVO '!D28</f>
        <v>909960</v>
      </c>
      <c r="K31" s="25">
        <f>+'[6]FLUJO DE EFECTIVO '!D29</f>
        <v>42188886.93</v>
      </c>
      <c r="L31" s="29">
        <f t="shared" si="0"/>
        <v>48557860.259999998</v>
      </c>
    </row>
    <row r="32" spans="1:14" ht="63.75" customHeight="1" x14ac:dyDescent="0.45">
      <c r="A32" s="31" t="s">
        <v>27</v>
      </c>
      <c r="B32" s="25"/>
      <c r="C32" s="25"/>
      <c r="D32" s="25"/>
      <c r="E32" s="25"/>
      <c r="F32" s="26">
        <v>0</v>
      </c>
      <c r="G32" s="25">
        <v>0</v>
      </c>
      <c r="H32" s="26">
        <v>0</v>
      </c>
      <c r="I32" s="25">
        <v>20764467.5</v>
      </c>
      <c r="J32" s="25">
        <f>+'[1]FLUJO DE EFECTIVO '!D29</f>
        <v>29798795.690000001</v>
      </c>
      <c r="K32" s="25">
        <f>+'[6]FLUJO DE EFECTIVO '!D30</f>
        <v>12342197.93</v>
      </c>
      <c r="L32" s="29">
        <f t="shared" si="0"/>
        <v>62905461.119999997</v>
      </c>
    </row>
    <row r="33" spans="1:14" ht="63.75" customHeight="1" x14ac:dyDescent="0.45">
      <c r="A33" s="63" t="s">
        <v>32</v>
      </c>
      <c r="B33" s="25"/>
      <c r="C33" s="25">
        <v>0</v>
      </c>
      <c r="D33" s="25">
        <v>0</v>
      </c>
      <c r="E33" s="25">
        <v>0</v>
      </c>
      <c r="F33" s="26">
        <v>0</v>
      </c>
      <c r="G33" s="25">
        <v>0</v>
      </c>
      <c r="H33" s="26">
        <v>0</v>
      </c>
      <c r="I33" s="25">
        <v>0</v>
      </c>
      <c r="J33" s="25">
        <v>0</v>
      </c>
      <c r="K33" s="25">
        <f>'[6]FLUJO DE EFECTIVO '!D31</f>
        <v>479143.5</v>
      </c>
      <c r="L33" s="29">
        <f>SUM(C33:K33)</f>
        <v>479143.5</v>
      </c>
    </row>
    <row r="34" spans="1:14" ht="54.75" customHeight="1" x14ac:dyDescent="0.45">
      <c r="A34" s="70"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36470071860.040009</v>
      </c>
      <c r="L34" s="40">
        <f>SUM(L27:L33)</f>
        <v>519188710528.44409</v>
      </c>
    </row>
    <row r="35" spans="1:14" ht="54.75" customHeight="1" x14ac:dyDescent="0.45">
      <c r="A35" s="69"/>
      <c r="B35" s="48"/>
      <c r="C35" s="48"/>
      <c r="D35" s="48"/>
      <c r="E35" s="48"/>
      <c r="F35" s="49"/>
      <c r="G35" s="48"/>
      <c r="H35" s="49"/>
      <c r="I35" s="48"/>
      <c r="J35" s="48"/>
      <c r="K35" s="48"/>
      <c r="L35" s="23"/>
      <c r="M35" s="65"/>
    </row>
    <row r="36" spans="1:14" ht="54.75" customHeight="1" thickBot="1" x14ac:dyDescent="0.5">
      <c r="A36" s="69"/>
      <c r="B36" s="48"/>
      <c r="C36" s="48"/>
      <c r="D36" s="48"/>
      <c r="E36" s="48"/>
      <c r="F36" s="49"/>
      <c r="G36" s="48"/>
      <c r="H36" s="49"/>
      <c r="I36" s="48"/>
      <c r="J36" s="48"/>
      <c r="K36" s="48"/>
      <c r="L36" s="23"/>
      <c r="N36" s="65"/>
    </row>
    <row r="37" spans="1:14" ht="54.75" customHeight="1" thickBot="1" x14ac:dyDescent="0.5">
      <c r="A37" s="68" t="s">
        <v>29</v>
      </c>
      <c r="B37" s="66">
        <v>2235949230.8599997</v>
      </c>
      <c r="C37" s="66">
        <f>+C23-C34</f>
        <v>5121909650.4260025</v>
      </c>
      <c r="D37" s="66">
        <f>+D23-D34</f>
        <v>7885453400.730011</v>
      </c>
      <c r="E37" s="66">
        <f>+E23-E34</f>
        <v>7969554820.7800064</v>
      </c>
      <c r="F37" s="67">
        <f>+F23-F34</f>
        <v>8268621240.3399963</v>
      </c>
      <c r="G37" s="66">
        <v>7964225327.2399979</v>
      </c>
      <c r="H37" s="67">
        <f>H23-H34</f>
        <v>7845604675.6000061</v>
      </c>
      <c r="I37" s="66">
        <f>I23-I34</f>
        <v>7998954242.9900055</v>
      </c>
      <c r="J37" s="66">
        <f>J23-J34</f>
        <v>8883563921.7299957</v>
      </c>
      <c r="K37" s="66">
        <f>+K23-K34</f>
        <v>9060475662.7799835</v>
      </c>
      <c r="L37" s="66">
        <f>+L23-L34</f>
        <v>9060475662.7758789</v>
      </c>
      <c r="M37" s="65"/>
    </row>
    <row r="38" spans="1:14" ht="47.25" customHeight="1" x14ac:dyDescent="0.35">
      <c r="B38" s="38"/>
      <c r="C38" s="38"/>
      <c r="D38" s="38"/>
      <c r="E38" s="38"/>
      <c r="F38" s="52"/>
      <c r="G38" s="38"/>
      <c r="H38" s="52"/>
      <c r="I38" s="38"/>
      <c r="J38" s="38"/>
      <c r="K38" s="38"/>
      <c r="L38" s="39"/>
      <c r="M38" s="65"/>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D4EE-E407-4F9B-B153-AE2379F48347}">
  <sheetPr>
    <tabColor indexed="50"/>
  </sheetPr>
  <dimension ref="A1:N51"/>
  <sheetViews>
    <sheetView showGridLines="0" view="pageBreakPreview" topLeftCell="B2" zoomScale="50" zoomScaleNormal="50" zoomScaleSheetLayoutView="50" workbookViewId="0">
      <selection activeCell="K37" sqref="K37"/>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37</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v>-133568288.18000001</v>
      </c>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+'[7]FLUJO DE EFECTIVO '!D10-95655939.94</f>
        <v>43495783453.449997</v>
      </c>
      <c r="L10" s="29">
        <f>SUM(B10:K10)</f>
        <v>527899657394.70001</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+'[7]FLUJO DE EFECTIVO '!D11</f>
        <v>170911704.78999999</v>
      </c>
      <c r="L12" s="29">
        <f>B12+C12+D12+E12+F12+G12+K12+H12+I12+J12</f>
        <v>2164987868.7199998</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+'[7]FLUJO DE EFECTIVO '!D13</f>
        <v>366901429.82999998</v>
      </c>
      <c r="L14" s="29">
        <f>B14+C14+D14+E14+F14+G14+K14+H14+I14+J14</f>
        <v>4969809870.1999998</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+'[7]FLUJO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+'[7]FLUJO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+'[7]FLUJO DE EFECTIVO '!D15</f>
        <v>18643595.039999999</v>
      </c>
      <c r="L17" s="29">
        <f>B17+C17+D17+E17+F17+G17+K17+H17+I17+J17</f>
        <v>112261977.89999999</v>
      </c>
    </row>
    <row r="18" spans="1:14" ht="63.75" customHeight="1" x14ac:dyDescent="0.45">
      <c r="A18" s="24" t="s">
        <v>15</v>
      </c>
      <c r="B18" s="25">
        <v>0</v>
      </c>
      <c r="C18" s="25">
        <v>0</v>
      </c>
      <c r="D18" s="25">
        <v>0</v>
      </c>
      <c r="E18" s="25">
        <v>0</v>
      </c>
      <c r="F18" s="26">
        <v>0</v>
      </c>
      <c r="G18" s="25">
        <v>0</v>
      </c>
      <c r="H18" s="26">
        <v>0</v>
      </c>
      <c r="I18" s="25">
        <v>0</v>
      </c>
      <c r="J18" s="25">
        <v>0</v>
      </c>
      <c r="K18" s="25">
        <f>+'[7]FLUJO DE EFECTIVO '!D16</f>
        <v>479143.5</v>
      </c>
      <c r="L18" s="29">
        <f>+K18</f>
        <v>479143.5</v>
      </c>
    </row>
    <row r="19" spans="1:14" ht="63.75" hidden="1" customHeight="1" x14ac:dyDescent="0.45">
      <c r="A19" s="24" t="s">
        <v>16</v>
      </c>
      <c r="B19" s="25"/>
      <c r="C19" s="25"/>
      <c r="D19" s="25"/>
      <c r="E19" s="25"/>
      <c r="F19" s="26"/>
      <c r="G19" s="25"/>
      <c r="H19" s="26">
        <v>926392.3</v>
      </c>
      <c r="I19" s="25">
        <v>6901190.7599999998</v>
      </c>
      <c r="J19" s="25">
        <f>+'[1]FLUJO DE EFECTIVO '!D16</f>
        <v>0</v>
      </c>
      <c r="K19" s="25">
        <f>+'[7]FLUJO DE EFECTIVO '!D17</f>
        <v>0</v>
      </c>
      <c r="L19" s="29">
        <f>B19+C19+D19+E19+F19+G19+K19+H19+I19</f>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44056177326.610001</v>
      </c>
      <c r="L20" s="40">
        <f>SUM(L10:L19)</f>
        <v>535658379916.73999</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38">
        <v>8787907981.7900009</v>
      </c>
      <c r="N22" s="39">
        <f>+K22-M22</f>
        <v>95655939.939994812</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52939741248.339996</v>
      </c>
      <c r="L23" s="40">
        <f>+L20+L22</f>
        <v>535658379916.73999</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+'[7]FLUJO DE EFECTIVO '!D25</f>
        <v>20798825408.009998</v>
      </c>
      <c r="L27" s="29">
        <f t="shared" ref="L27:L32" si="0">SUM(B27:K27)</f>
        <v>271780542554.46002</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+'[7]FLUJO DE EFECTIVO '!D26</f>
        <v>20994306656.209999</v>
      </c>
      <c r="L28" s="29">
        <f t="shared" si="0"/>
        <v>226769147069.20999</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+'[7]FLUJO DE EFECTIVO '!D27</f>
        <v>1995863743.3800001</v>
      </c>
      <c r="L29" s="29">
        <f t="shared" si="0"/>
        <v>26900137682.940002</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+'[7]FLUJO DE EFECTIVO '!D28</f>
        <v>1925.62</v>
      </c>
      <c r="L30" s="29">
        <f t="shared" si="0"/>
        <v>1000876858.494</v>
      </c>
    </row>
    <row r="31" spans="1:14" ht="63.75" customHeight="1" x14ac:dyDescent="0.45">
      <c r="A31" s="31" t="s">
        <v>13</v>
      </c>
      <c r="B31" s="25"/>
      <c r="C31" s="25"/>
      <c r="D31" s="25"/>
      <c r="E31" s="25"/>
      <c r="F31" s="26">
        <v>1296200</v>
      </c>
      <c r="G31" s="25"/>
      <c r="H31" s="26">
        <v>4162813.33</v>
      </c>
      <c r="I31" s="25">
        <v>0</v>
      </c>
      <c r="J31" s="25">
        <f>+'[1]FLUJO DE EFECTIVO '!D28</f>
        <v>909960</v>
      </c>
      <c r="K31" s="25">
        <f>+'[7]FLUJO DE EFECTIVO '!D29</f>
        <v>42933235.689999998</v>
      </c>
      <c r="L31" s="29">
        <f t="shared" si="0"/>
        <v>49302209.019999996</v>
      </c>
    </row>
    <row r="32" spans="1:14" ht="63.75" customHeight="1" x14ac:dyDescent="0.45">
      <c r="A32" s="31" t="s">
        <v>27</v>
      </c>
      <c r="B32" s="25"/>
      <c r="C32" s="25"/>
      <c r="D32" s="25"/>
      <c r="E32" s="25"/>
      <c r="F32" s="26">
        <v>0</v>
      </c>
      <c r="G32" s="25">
        <v>0</v>
      </c>
      <c r="H32" s="26">
        <v>0</v>
      </c>
      <c r="I32" s="25">
        <v>20764467.5</v>
      </c>
      <c r="J32" s="25">
        <f>+'[1]FLUJO DE EFECTIVO '!D29</f>
        <v>29798795.690000001</v>
      </c>
      <c r="K32" s="25">
        <f>+'[7]FLUJO DE EFECTIVO '!D30</f>
        <v>14869182.16</v>
      </c>
      <c r="L32" s="29">
        <f t="shared" si="0"/>
        <v>65432445.349999994</v>
      </c>
    </row>
    <row r="33" spans="1:14" ht="63.75" customHeight="1" x14ac:dyDescent="0.45">
      <c r="A33" s="63" t="s">
        <v>30</v>
      </c>
      <c r="B33" s="25"/>
      <c r="C33" s="25">
        <v>0</v>
      </c>
      <c r="D33" s="25">
        <v>0</v>
      </c>
      <c r="E33" s="25">
        <v>0</v>
      </c>
      <c r="F33" s="26">
        <v>0</v>
      </c>
      <c r="G33" s="25">
        <v>0</v>
      </c>
      <c r="H33" s="26">
        <v>0</v>
      </c>
      <c r="I33" s="25">
        <v>0</v>
      </c>
      <c r="J33" s="25">
        <v>0</v>
      </c>
      <c r="K33" s="25">
        <f>+'[7]FLUJO DE EFECTIVO '!D31</f>
        <v>479143.5</v>
      </c>
      <c r="L33" s="29">
        <f>SUM(C33:K33)</f>
        <v>479143.5</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43847279294.570007</v>
      </c>
      <c r="L34" s="40">
        <f>SUM(L27:L33)</f>
        <v>526565917962.97406</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9092461953.769989</v>
      </c>
      <c r="L37" s="50">
        <f>+L23-L34</f>
        <v>9092461953.7659302</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BAE1-14C2-44EF-B5CE-2E880682C991}">
  <sheetPr>
    <tabColor indexed="50"/>
  </sheetPr>
  <dimension ref="A1:N51"/>
  <sheetViews>
    <sheetView showGridLines="0" view="pageBreakPreview" topLeftCell="A2" zoomScale="50" zoomScaleNormal="50" zoomScaleSheetLayoutView="50" workbookViewId="0">
      <pane xSplit="1" ySplit="8" topLeftCell="E17" activePane="bottomRight" state="frozen"/>
      <selection activeCell="H37" sqref="H37"/>
      <selection pane="topRight" activeCell="H37" sqref="H37"/>
      <selection pane="bottomLeft" activeCell="H37" sqref="H37"/>
      <selection pane="bottomRight" activeCell="L39" sqref="L39"/>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38</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v>-133568288.18000001</v>
      </c>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+'[8]FLUJO DE EFECTIVO '!D10-95655939.94</f>
        <v>50862466484.43</v>
      </c>
      <c r="L10" s="29">
        <f>SUM(B10:K10)</f>
        <v>535266340425.67999</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+'[8]FLUJO DE EFECTIVO '!D11</f>
        <v>200404523.22999999</v>
      </c>
      <c r="L12" s="29">
        <f>B12+C12+D12+E12+F12+G12+K12+H12+I12+J12</f>
        <v>2194480687.1599998</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+'[8]FLUJO DE EFECTIVO '!D13</f>
        <v>447213958.80000001</v>
      </c>
      <c r="L14" s="29">
        <f>B14+C14+D14+E14+F14+G14+K14+H14+I14+J14</f>
        <v>5050122399.1700001</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+'[8]FLUJO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+'[8]FLUJO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+'[8]FLUJO DE EFECTIVO '!D15</f>
        <v>21706915.620000001</v>
      </c>
      <c r="L17" s="29">
        <f>B17+C17+D17+E17+F17+G17+K17+H17+I17+J17</f>
        <v>115325298.48</v>
      </c>
    </row>
    <row r="18" spans="1:14" ht="63.75" customHeight="1" x14ac:dyDescent="0.45">
      <c r="A18" s="24" t="s">
        <v>15</v>
      </c>
      <c r="B18" s="25">
        <v>0</v>
      </c>
      <c r="C18" s="25">
        <v>0</v>
      </c>
      <c r="D18" s="25">
        <v>0</v>
      </c>
      <c r="E18" s="25">
        <v>0</v>
      </c>
      <c r="F18" s="26">
        <v>0</v>
      </c>
      <c r="G18" s="25">
        <v>0</v>
      </c>
      <c r="H18" s="26">
        <v>0</v>
      </c>
      <c r="I18" s="25">
        <v>0</v>
      </c>
      <c r="J18" s="25">
        <v>0</v>
      </c>
      <c r="K18" s="25">
        <f>+'[8]FLUJO DE EFECTIVO '!D16</f>
        <v>479143.5</v>
      </c>
      <c r="L18" s="29">
        <f>+K18</f>
        <v>479143.5</v>
      </c>
    </row>
    <row r="19" spans="1:14" ht="63.75" hidden="1" customHeight="1" x14ac:dyDescent="0.45">
      <c r="A19" s="24" t="s">
        <v>16</v>
      </c>
      <c r="B19" s="25"/>
      <c r="C19" s="25"/>
      <c r="D19" s="25"/>
      <c r="E19" s="25"/>
      <c r="F19" s="26"/>
      <c r="G19" s="25"/>
      <c r="H19" s="26">
        <v>926392.3</v>
      </c>
      <c r="I19" s="25">
        <v>6901190.7599999998</v>
      </c>
      <c r="J19" s="25">
        <f>+'[1]FLUJO DE EFECTIVO '!D16</f>
        <v>0</v>
      </c>
      <c r="K19" s="25">
        <f>+'[8]FLUJO DE EFECTIVO '!D17</f>
        <v>0</v>
      </c>
      <c r="L19" s="29">
        <f>B19+C19+D19+E19+F19+G19+K19+H19+I19</f>
        <v>7827583.0599999996</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51535729025.580009</v>
      </c>
      <c r="L20" s="40">
        <f>SUM(L10:L19)</f>
        <v>543137931615.7099</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38">
        <v>8787907981.7900009</v>
      </c>
      <c r="N22" s="39">
        <f>+K22-M22</f>
        <v>95655939.939994812</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60419292947.310005</v>
      </c>
      <c r="L23" s="40">
        <f>+L20+L22</f>
        <v>543137931615.7099</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+'[8]FLUJO DE EFECTIVO '!D25</f>
        <v>24357012200.959999</v>
      </c>
      <c r="L27" s="29">
        <f t="shared" ref="L27:L32" si="0">SUM(B27:K27)</f>
        <v>275338729347.41003</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+'[8]FLUJO DE EFECTIVO '!D26</f>
        <v>24593028981.189999</v>
      </c>
      <c r="L28" s="29">
        <f t="shared" si="0"/>
        <v>230367869394.19</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+'[8]FLUJO DE EFECTIVO '!D27</f>
        <v>2345380063.3200002</v>
      </c>
      <c r="L29" s="29">
        <f t="shared" si="0"/>
        <v>27249654002.880001</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+'[8]FLUJO DE EFECTIVO '!D28</f>
        <v>1925.62</v>
      </c>
      <c r="L30" s="29">
        <f t="shared" si="0"/>
        <v>1000876858.494</v>
      </c>
    </row>
    <row r="31" spans="1:14" ht="63.75" customHeight="1" x14ac:dyDescent="0.45">
      <c r="A31" s="31" t="s">
        <v>13</v>
      </c>
      <c r="B31" s="25"/>
      <c r="C31" s="25"/>
      <c r="D31" s="25"/>
      <c r="E31" s="25"/>
      <c r="F31" s="26">
        <v>1296200</v>
      </c>
      <c r="G31" s="25"/>
      <c r="H31" s="26">
        <v>4162813.33</v>
      </c>
      <c r="I31" s="25">
        <v>0</v>
      </c>
      <c r="J31" s="25">
        <f>+'[1]FLUJO DE EFECTIVO '!D28</f>
        <v>909960</v>
      </c>
      <c r="K31" s="25">
        <f>+'[8]FLUJO DE EFECTIVO '!D29</f>
        <v>43066448.600000001</v>
      </c>
      <c r="L31" s="29">
        <f t="shared" si="0"/>
        <v>49435421.93</v>
      </c>
    </row>
    <row r="32" spans="1:14" ht="63.75" customHeight="1" x14ac:dyDescent="0.45">
      <c r="A32" s="31" t="s">
        <v>27</v>
      </c>
      <c r="B32" s="25"/>
      <c r="C32" s="25"/>
      <c r="D32" s="25"/>
      <c r="E32" s="25"/>
      <c r="F32" s="26">
        <v>0</v>
      </c>
      <c r="G32" s="25">
        <v>0</v>
      </c>
      <c r="H32" s="26">
        <v>0</v>
      </c>
      <c r="I32" s="25">
        <v>20764467.5</v>
      </c>
      <c r="J32" s="25">
        <f>+'[1]FLUJO DE EFECTIVO '!D29</f>
        <v>29798795.690000001</v>
      </c>
      <c r="K32" s="25">
        <f>+'[8]FLUJO DE EFECTIVO '!D30</f>
        <v>17248920.350000001</v>
      </c>
      <c r="L32" s="29">
        <f t="shared" si="0"/>
        <v>67812183.539999992</v>
      </c>
    </row>
    <row r="33" spans="1:14" ht="63.75" customHeight="1" x14ac:dyDescent="0.45">
      <c r="A33" s="63" t="s">
        <v>30</v>
      </c>
      <c r="B33" s="25"/>
      <c r="C33" s="25">
        <v>0</v>
      </c>
      <c r="D33" s="25">
        <v>0</v>
      </c>
      <c r="E33" s="25">
        <v>0</v>
      </c>
      <c r="F33" s="26">
        <v>0</v>
      </c>
      <c r="G33" s="25">
        <v>0</v>
      </c>
      <c r="H33" s="26">
        <v>0</v>
      </c>
      <c r="I33" s="25">
        <v>0</v>
      </c>
      <c r="J33" s="25">
        <v>0</v>
      </c>
      <c r="K33" s="25">
        <f>+'[8]FLUJO DE EFECTIVO '!D31</f>
        <v>479143.5</v>
      </c>
      <c r="L33" s="29">
        <f>SUM(C33:K33)</f>
        <v>479143.5</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51356217683.539993</v>
      </c>
      <c r="L34" s="40">
        <f>SUM(L27:L33)</f>
        <v>534074856351.94403</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9063075263.7700119</v>
      </c>
      <c r="L37" s="50">
        <f>+L23-L34</f>
        <v>9063075263.7658691</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4AD2B-F11A-4988-8C63-953305D3D1C5}">
  <sheetPr>
    <tabColor indexed="50"/>
  </sheetPr>
  <dimension ref="A1:N51"/>
  <sheetViews>
    <sheetView showGridLines="0" view="pageBreakPreview" topLeftCell="A2" zoomScale="50" zoomScaleNormal="50" zoomScaleSheetLayoutView="50" workbookViewId="0">
      <pane xSplit="1" ySplit="8" topLeftCell="E10" activePane="bottomRight" state="frozen"/>
      <selection activeCell="H37" sqref="H37"/>
      <selection pane="topRight" activeCell="H37" sqref="H37"/>
      <selection pane="bottomLeft" activeCell="H37" sqref="H37"/>
      <selection pane="bottomRight" activeCell="K35" sqref="K35"/>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39</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+'[9]FLUJO DE EFECTIVO '!D10-95655939.94</f>
        <v>58465241668.459999</v>
      </c>
      <c r="L10" s="29">
        <f>SUM(B10:K10)</f>
        <v>542869115609.71002</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+'[9]FLUJO DE EFECTIVO '!D11</f>
        <v>229887340.11000001</v>
      </c>
      <c r="L12" s="29">
        <f>B12+C12+D12+E12+F12+G12+K12+H12+I12+J12</f>
        <v>2223963504.04</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+'[9]FLUJO DE EFECTIVO '!D13</f>
        <v>524607463.10000002</v>
      </c>
      <c r="L14" s="29">
        <f>B14+C14+D14+E14+F14+G14+K14+H14+I14+J14</f>
        <v>5127515903.4699993</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+'[9]FLUJO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+'[9]FLUJO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+'[9]FLUJO DE EFECTIVO '!D15</f>
        <v>24685063.170000002</v>
      </c>
      <c r="L17" s="29">
        <f>B17+C17+D17+E17+F17+G17+K17+H17+I17+J17</f>
        <v>118303446.03</v>
      </c>
    </row>
    <row r="18" spans="1:14" ht="63.75" customHeight="1" x14ac:dyDescent="0.45">
      <c r="A18" s="24" t="s">
        <v>15</v>
      </c>
      <c r="B18" s="25">
        <v>0</v>
      </c>
      <c r="C18" s="25">
        <v>0</v>
      </c>
      <c r="D18" s="25">
        <v>0</v>
      </c>
      <c r="E18" s="25">
        <v>0</v>
      </c>
      <c r="F18" s="26">
        <v>0</v>
      </c>
      <c r="G18" s="25">
        <v>0</v>
      </c>
      <c r="H18" s="26">
        <v>0</v>
      </c>
      <c r="I18" s="25">
        <v>0</v>
      </c>
      <c r="J18" s="25">
        <v>0</v>
      </c>
      <c r="K18" s="25">
        <f>+'[9]FLUJO DE EFECTIVO '!D16</f>
        <v>754645.73</v>
      </c>
      <c r="L18" s="29">
        <f>+K18</f>
        <v>754645.73</v>
      </c>
    </row>
    <row r="19" spans="1:14" ht="63.75" hidden="1" customHeight="1" x14ac:dyDescent="0.45">
      <c r="A19" s="24" t="s">
        <v>16</v>
      </c>
      <c r="B19" s="25"/>
      <c r="C19" s="25"/>
      <c r="D19" s="25"/>
      <c r="E19" s="25"/>
      <c r="F19" s="26"/>
      <c r="G19" s="25"/>
      <c r="H19" s="26">
        <v>926392.3</v>
      </c>
      <c r="I19" s="25">
        <v>6901190.7599999998</v>
      </c>
      <c r="J19" s="25">
        <f>+'[1]FLUJO DE EFECTIVO '!D16</f>
        <v>0</v>
      </c>
      <c r="K19" s="25">
        <f>+'[9]FLUJO DE EFECTIVO '!D17</f>
        <v>1516600</v>
      </c>
      <c r="L19" s="29">
        <f>B19+C19+D19+E19+F19+G19+K19+H19+I19</f>
        <v>9344183.0599999987</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59250150780.57</v>
      </c>
      <c r="L20" s="40">
        <f>SUM(L10:L19)</f>
        <v>550852353370.70007</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38">
        <v>8787907981.7900009</v>
      </c>
      <c r="N22" s="39">
        <f>+K22-M22</f>
        <v>95655939.939994812</v>
      </c>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68133714702.299995</v>
      </c>
      <c r="L23" s="40">
        <f>+L20+L22</f>
        <v>550852353370.70007</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+'[9]FLUJO DE EFECTIVO '!D25</f>
        <v>27930437049.060001</v>
      </c>
      <c r="L27" s="29">
        <f t="shared" ref="L27:L32" si="0">SUM(B27:K27)</f>
        <v>278912154195.51001</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+'[9]FLUJO DE EFECTIVO '!D26</f>
        <v>28176712989.91</v>
      </c>
      <c r="L28" s="29">
        <f t="shared" si="0"/>
        <v>233951553402.91</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+'[9]FLUJO DE EFECTIVO '!D27</f>
        <v>2686855316.5300002</v>
      </c>
      <c r="L29" s="29">
        <f t="shared" si="0"/>
        <v>27591129256.09</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+'[9]FLUJO DE EFECTIVO '!D28</f>
        <v>7215.65</v>
      </c>
      <c r="L30" s="29">
        <f t="shared" si="0"/>
        <v>1000882148.5239999</v>
      </c>
    </row>
    <row r="31" spans="1:14" ht="63.75" customHeight="1" x14ac:dyDescent="0.45">
      <c r="A31" s="31" t="s">
        <v>13</v>
      </c>
      <c r="B31" s="25"/>
      <c r="C31" s="25"/>
      <c r="D31" s="25"/>
      <c r="E31" s="25"/>
      <c r="F31" s="26">
        <v>1296200</v>
      </c>
      <c r="G31" s="25"/>
      <c r="H31" s="26">
        <v>4162813.33</v>
      </c>
      <c r="I31" s="25">
        <v>0</v>
      </c>
      <c r="J31" s="25">
        <f>+'[1]FLUJO DE EFECTIVO '!D28</f>
        <v>909960</v>
      </c>
      <c r="K31" s="25">
        <f>+'[9]FLUJO DE EFECTIVO '!D29</f>
        <v>44600646.82</v>
      </c>
      <c r="L31" s="29">
        <f t="shared" si="0"/>
        <v>50969620.149999999</v>
      </c>
    </row>
    <row r="32" spans="1:14" ht="63.75" customHeight="1" x14ac:dyDescent="0.45">
      <c r="A32" s="31" t="s">
        <v>27</v>
      </c>
      <c r="B32" s="25"/>
      <c r="C32" s="25"/>
      <c r="D32" s="25"/>
      <c r="E32" s="25"/>
      <c r="F32" s="26">
        <v>0</v>
      </c>
      <c r="G32" s="25">
        <v>0</v>
      </c>
      <c r="H32" s="26">
        <v>0</v>
      </c>
      <c r="I32" s="25">
        <v>20764467.5</v>
      </c>
      <c r="J32" s="25">
        <f>+'[1]FLUJO DE EFECTIVO '!D29</f>
        <v>29798795.690000001</v>
      </c>
      <c r="K32" s="25">
        <f>+'[9]FLUJO DE EFECTIVO '!D30</f>
        <v>19961286.670000002</v>
      </c>
      <c r="L32" s="29">
        <f t="shared" si="0"/>
        <v>70524549.859999999</v>
      </c>
    </row>
    <row r="33" spans="1:14" ht="63.75" customHeight="1" x14ac:dyDescent="0.45">
      <c r="A33" s="63" t="s">
        <v>30</v>
      </c>
      <c r="B33" s="25"/>
      <c r="C33" s="25">
        <v>0</v>
      </c>
      <c r="D33" s="25">
        <v>0</v>
      </c>
      <c r="E33" s="25">
        <v>0</v>
      </c>
      <c r="F33" s="26">
        <v>0</v>
      </c>
      <c r="G33" s="25">
        <v>0</v>
      </c>
      <c r="H33" s="26">
        <v>0</v>
      </c>
      <c r="I33" s="25">
        <v>0</v>
      </c>
      <c r="J33" s="25">
        <v>0</v>
      </c>
      <c r="K33" s="25">
        <f>+'[9]FLUJO DE EFECTIVO '!D31</f>
        <v>729143.5</v>
      </c>
      <c r="L33" s="29">
        <f>SUM(C33:K33)</f>
        <v>729143.5</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58859303648.139999</v>
      </c>
      <c r="L34" s="40">
        <f>SUM(L27:L33)</f>
        <v>541577942316.54407</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9274411054.159996</v>
      </c>
      <c r="L37" s="50">
        <f>+L23-L34</f>
        <v>9274411054.1560059</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DED9A-8F48-4681-B191-667D7828381F}">
  <sheetPr>
    <tabColor indexed="50"/>
  </sheetPr>
  <dimension ref="A1:N51"/>
  <sheetViews>
    <sheetView showGridLines="0" view="pageBreakPreview" topLeftCell="A2" zoomScale="50" zoomScaleNormal="50" zoomScaleSheetLayoutView="50" workbookViewId="0">
      <pane xSplit="1" ySplit="8" topLeftCell="E10" activePane="bottomRight" state="frozen"/>
      <selection activeCell="H37" sqref="H37"/>
      <selection pane="topRight" activeCell="H37" sqref="H37"/>
      <selection pane="bottomLeft" activeCell="H37" sqref="H37"/>
      <selection pane="bottomRight" activeCell="K37" sqref="K37"/>
    </sheetView>
  </sheetViews>
  <sheetFormatPr defaultRowHeight="47.25" customHeight="1" x14ac:dyDescent="0.35"/>
  <cols>
    <col min="1" max="1" width="96.85546875" style="7" customWidth="1"/>
    <col min="2" max="2" width="48.28515625" style="7" customWidth="1"/>
    <col min="3" max="3" width="48.85546875" style="7" customWidth="1"/>
    <col min="4" max="4" width="46.28515625" style="7" customWidth="1"/>
    <col min="5" max="5" width="45.7109375" style="7" customWidth="1"/>
    <col min="6" max="6" width="45.7109375" style="8" customWidth="1"/>
    <col min="7" max="7" width="48.5703125" style="7" customWidth="1"/>
    <col min="8" max="8" width="48.5703125" style="8" customWidth="1"/>
    <col min="9" max="11" width="48.5703125" style="7" customWidth="1"/>
    <col min="12" max="12" width="49.7109375" style="7" customWidth="1"/>
    <col min="13" max="13" width="29.42578125" style="7" bestFit="1" customWidth="1"/>
    <col min="14" max="14" width="25.5703125" style="7" bestFit="1" customWidth="1"/>
    <col min="15" max="16384" width="9.140625" style="7"/>
  </cols>
  <sheetData>
    <row r="1" spans="1:12" s="1" customFormat="1" ht="47.25" customHeight="1" x14ac:dyDescent="0.7">
      <c r="A1" s="80" t="s">
        <v>0</v>
      </c>
      <c r="B1" s="80"/>
      <c r="C1" s="80"/>
      <c r="D1" s="80"/>
      <c r="E1" s="80"/>
      <c r="F1" s="80"/>
      <c r="G1" s="80"/>
      <c r="H1" s="80"/>
      <c r="I1" s="80"/>
      <c r="J1" s="80"/>
      <c r="K1" s="80"/>
      <c r="L1" s="80"/>
    </row>
    <row r="2" spans="1:12" s="1" customFormat="1" ht="47.25" customHeight="1" x14ac:dyDescent="0.7">
      <c r="A2" s="80" t="s">
        <v>1</v>
      </c>
      <c r="B2" s="80"/>
      <c r="C2" s="80"/>
      <c r="D2" s="80"/>
      <c r="E2" s="80"/>
      <c r="F2" s="80"/>
      <c r="G2" s="80"/>
      <c r="H2" s="80"/>
      <c r="I2" s="80"/>
      <c r="J2" s="80"/>
      <c r="K2" s="80"/>
      <c r="L2" s="80"/>
    </row>
    <row r="3" spans="1:12" s="1" customFormat="1" ht="47.25" customHeight="1" x14ac:dyDescent="0.7">
      <c r="A3" s="80" t="s">
        <v>2</v>
      </c>
      <c r="B3" s="80"/>
      <c r="C3" s="80"/>
      <c r="D3" s="80"/>
      <c r="E3" s="80"/>
      <c r="F3" s="80"/>
      <c r="G3" s="80"/>
      <c r="H3" s="80"/>
      <c r="I3" s="80"/>
      <c r="J3" s="80"/>
      <c r="K3" s="80"/>
      <c r="L3" s="80"/>
    </row>
    <row r="4" spans="1:12" s="1" customFormat="1" ht="47.25" customHeight="1" x14ac:dyDescent="0.7">
      <c r="A4" s="80" t="s">
        <v>35</v>
      </c>
      <c r="B4" s="80"/>
      <c r="C4" s="80"/>
      <c r="D4" s="80"/>
      <c r="E4" s="80"/>
      <c r="F4" s="80"/>
      <c r="G4" s="80"/>
      <c r="H4" s="80"/>
      <c r="I4" s="80"/>
      <c r="J4" s="80"/>
      <c r="K4" s="80"/>
      <c r="L4" s="80"/>
    </row>
    <row r="5" spans="1:12" ht="47.25" customHeight="1" x14ac:dyDescent="0.45">
      <c r="A5" s="2"/>
      <c r="B5" s="2"/>
      <c r="C5" s="2"/>
      <c r="D5" s="2"/>
      <c r="E5" s="3"/>
      <c r="F5" s="4"/>
      <c r="G5" s="2"/>
      <c r="H5" s="5"/>
      <c r="I5" s="6"/>
      <c r="J5" s="6"/>
      <c r="K5" s="3"/>
      <c r="L5" s="2"/>
    </row>
    <row r="6" spans="1:12" ht="47.25" customHeight="1" thickBot="1" x14ac:dyDescent="0.4"/>
    <row r="7" spans="1:12" s="9" customFormat="1" ht="54.75" customHeight="1" thickBot="1" x14ac:dyDescent="0.25">
      <c r="B7" s="10" t="s">
        <v>3</v>
      </c>
      <c r="C7" s="10">
        <v>2008</v>
      </c>
      <c r="D7" s="10">
        <v>2009</v>
      </c>
      <c r="E7" s="11">
        <v>2010</v>
      </c>
      <c r="F7" s="12">
        <v>2011</v>
      </c>
      <c r="G7" s="13">
        <v>2012</v>
      </c>
      <c r="H7" s="14">
        <v>2013</v>
      </c>
      <c r="I7" s="13">
        <v>2014</v>
      </c>
      <c r="J7" s="13">
        <v>2015</v>
      </c>
      <c r="K7" s="13" t="s">
        <v>40</v>
      </c>
      <c r="L7" s="15" t="s">
        <v>5</v>
      </c>
    </row>
    <row r="8" spans="1:12" ht="54.75" customHeight="1" x14ac:dyDescent="0.45">
      <c r="A8" s="16" t="s">
        <v>6</v>
      </c>
      <c r="B8" s="17"/>
      <c r="C8" s="17"/>
      <c r="D8" s="18"/>
      <c r="E8" s="19"/>
      <c r="F8" s="20"/>
      <c r="G8" s="18"/>
      <c r="H8" s="20"/>
      <c r="I8" s="18"/>
      <c r="J8" s="18"/>
      <c r="K8" s="18"/>
      <c r="L8" s="18"/>
    </row>
    <row r="9" spans="1:12" ht="54.75" customHeight="1" x14ac:dyDescent="0.45">
      <c r="B9" s="18"/>
      <c r="C9" s="18"/>
      <c r="D9" s="19"/>
      <c r="E9" s="19"/>
      <c r="F9" s="21"/>
      <c r="G9" s="19"/>
      <c r="H9" s="22"/>
      <c r="I9" s="23"/>
      <c r="J9" s="23"/>
      <c r="K9" s="6"/>
      <c r="L9" s="18"/>
    </row>
    <row r="10" spans="1:12" ht="54.75" customHeight="1" x14ac:dyDescent="0.45">
      <c r="A10" s="24" t="s">
        <v>7</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6">
        <f>61469281329.25+77424860.5-63674030.49-28560.86</f>
        <v>61483003598.400002</v>
      </c>
      <c r="I10" s="27">
        <f>69921705014.98+76612760.06-77424860.5</f>
        <v>69920892914.539993</v>
      </c>
      <c r="J10" s="27">
        <f>+'[1]FLUJO DE EFECTIVO '!D10-76612760.06</f>
        <v>79052372049.330002</v>
      </c>
      <c r="K10" s="28">
        <f>+'[10]FLUJO DE EFECTIVO '!D10-95655939.94</f>
        <v>65958355198.939995</v>
      </c>
      <c r="L10" s="29">
        <f>SUM(B10:K10)</f>
        <v>550362229140.18994</v>
      </c>
    </row>
    <row r="11" spans="1:12" ht="62.25" customHeight="1" x14ac:dyDescent="0.45">
      <c r="A11" s="24" t="s">
        <v>8</v>
      </c>
      <c r="B11" s="25">
        <v>125000000</v>
      </c>
      <c r="C11" s="25">
        <v>256250000</v>
      </c>
      <c r="D11" s="25">
        <v>18750000</v>
      </c>
      <c r="E11" s="25"/>
      <c r="F11" s="26"/>
      <c r="G11" s="25"/>
      <c r="H11" s="26"/>
      <c r="I11" s="25"/>
      <c r="J11" s="25"/>
      <c r="K11" s="25"/>
      <c r="L11" s="29">
        <f>B11+C11+D11+E11+F11+G11+K11+H11+I11</f>
        <v>400000000</v>
      </c>
    </row>
    <row r="12" spans="1:12" ht="89.25" customHeight="1" x14ac:dyDescent="0.45">
      <c r="A12" s="30" t="s">
        <v>9</v>
      </c>
      <c r="B12" s="25"/>
      <c r="C12" s="25"/>
      <c r="D12" s="25">
        <v>178872817.62</v>
      </c>
      <c r="E12" s="25">
        <v>95767340.299999997</v>
      </c>
      <c r="F12" s="26">
        <v>320281085.42000002</v>
      </c>
      <c r="G12" s="25">
        <v>349151178.95999998</v>
      </c>
      <c r="H12" s="26">
        <v>362641633.79000002</v>
      </c>
      <c r="I12" s="25">
        <v>332071916.05000001</v>
      </c>
      <c r="J12" s="25">
        <f>+'[1]FLUJO DE EFECTIVO '!D11</f>
        <v>355290191.79000002</v>
      </c>
      <c r="K12" s="25">
        <f>+'[10]FLUJO DE EFECTIVO '!D11</f>
        <v>259351901.49000001</v>
      </c>
      <c r="L12" s="29">
        <f>B12+C12+D12+E12+F12+G12+K12+H12+I12+J12</f>
        <v>2253428065.4200001</v>
      </c>
    </row>
    <row r="13" spans="1:12" ht="57.75" customHeight="1" x14ac:dyDescent="0.45">
      <c r="A13" s="24" t="s">
        <v>10</v>
      </c>
      <c r="B13" s="25"/>
      <c r="C13" s="25"/>
      <c r="D13" s="25"/>
      <c r="E13" s="25">
        <v>10571388.539999999</v>
      </c>
      <c r="F13" s="26">
        <v>685345.92</v>
      </c>
      <c r="G13" s="25">
        <v>288572.65000000002</v>
      </c>
      <c r="H13" s="26"/>
      <c r="I13" s="25"/>
      <c r="J13" s="25"/>
      <c r="K13" s="25"/>
      <c r="L13" s="29">
        <f>B13+C13+D13+E13+F13+G13+K13+H13+I13</f>
        <v>11545307.109999999</v>
      </c>
    </row>
    <row r="14" spans="1:12" ht="60.75" customHeight="1" x14ac:dyDescent="0.45">
      <c r="A14" s="24" t="s">
        <v>11</v>
      </c>
      <c r="B14" s="25">
        <v>8117392.4500000002</v>
      </c>
      <c r="C14" s="25">
        <v>173508720.11000001</v>
      </c>
      <c r="D14" s="25">
        <v>686325450.87</v>
      </c>
      <c r="E14" s="25">
        <v>567450242.41999996</v>
      </c>
      <c r="F14" s="26">
        <v>713651478.02999997</v>
      </c>
      <c r="G14" s="25">
        <v>773670516.12</v>
      </c>
      <c r="H14" s="26">
        <v>515174924.62</v>
      </c>
      <c r="I14" s="25">
        <v>568423360.04999995</v>
      </c>
      <c r="J14" s="25">
        <f>+'[1]FLUJO DE EFECTIVO '!D13</f>
        <v>596586355.70000005</v>
      </c>
      <c r="K14" s="25">
        <f>+'[10]FLUJO DE EFECTIVO '!D13</f>
        <v>589607234.64999998</v>
      </c>
      <c r="L14" s="29">
        <f>B14+C14+D14+E14+F14+G14+K14+H14+I14+J14</f>
        <v>5192515675.0199995</v>
      </c>
    </row>
    <row r="15" spans="1:12" ht="62.25" customHeight="1" x14ac:dyDescent="0.45">
      <c r="A15" s="24" t="s">
        <v>12</v>
      </c>
      <c r="B15" s="25"/>
      <c r="C15" s="25">
        <v>281750</v>
      </c>
      <c r="D15" s="25">
        <v>281750</v>
      </c>
      <c r="E15" s="25">
        <v>4212650</v>
      </c>
      <c r="F15" s="26">
        <v>7718508</v>
      </c>
      <c r="G15" s="25">
        <v>6919487.5</v>
      </c>
      <c r="H15" s="26">
        <v>4530842.5</v>
      </c>
      <c r="I15" s="25">
        <v>3242175</v>
      </c>
      <c r="J15" s="25">
        <f>+'[1]FLUJO DE EFECTIVO '!D14</f>
        <v>11194975.039999999</v>
      </c>
      <c r="K15" s="25">
        <f>+'[10]FLUJO DE EFECTIVO '!D14</f>
        <v>3458000</v>
      </c>
      <c r="L15" s="29">
        <f>B15+C15+D15+E15+F15+G15+K15+H15+I15+J15</f>
        <v>41840138.039999999</v>
      </c>
    </row>
    <row r="16" spans="1:12" ht="62.25" customHeight="1" x14ac:dyDescent="0.45">
      <c r="A16" s="31" t="s">
        <v>13</v>
      </c>
      <c r="B16" s="25"/>
      <c r="C16" s="25"/>
      <c r="D16" s="25"/>
      <c r="E16" s="25"/>
      <c r="F16" s="26">
        <v>1296200</v>
      </c>
      <c r="G16" s="25">
        <v>12749943.859999999</v>
      </c>
      <c r="H16" s="26"/>
      <c r="I16" s="25">
        <v>0</v>
      </c>
      <c r="J16" s="25">
        <f>+'[1]FLUJO DE EFECTIVO '!D12</f>
        <v>35924489.649999999</v>
      </c>
      <c r="K16" s="25">
        <f>+'[10]FLUJO DE EFECTIVO '!D12</f>
        <v>0</v>
      </c>
      <c r="L16" s="29">
        <f>B16+C16+D16+E16+F16+G16+K16+H16+I16+J16</f>
        <v>49970633.509999998</v>
      </c>
    </row>
    <row r="17" spans="1:14" ht="63.75" customHeight="1" x14ac:dyDescent="0.45">
      <c r="A17" s="24" t="s">
        <v>14</v>
      </c>
      <c r="B17" s="25"/>
      <c r="C17" s="25"/>
      <c r="D17" s="25"/>
      <c r="E17" s="25">
        <v>29847.200000000001</v>
      </c>
      <c r="F17" s="26"/>
      <c r="G17" s="25">
        <v>32791081.75</v>
      </c>
      <c r="H17" s="26">
        <v>2927475.95</v>
      </c>
      <c r="I17" s="25">
        <v>22943785.239999998</v>
      </c>
      <c r="J17" s="25">
        <f>+'[1]FLUJO DE EFECTIVO '!D15</f>
        <v>34926192.719999999</v>
      </c>
      <c r="K17" s="25">
        <f>+'[10]FLUJO DE EFECTIVO '!D15</f>
        <v>27947603.5</v>
      </c>
      <c r="L17" s="29">
        <f>B17+C17+D17+E17+F17+G17+K17+H17+I17+J17</f>
        <v>121565986.36</v>
      </c>
    </row>
    <row r="18" spans="1:14" ht="63.75" customHeight="1" x14ac:dyDescent="0.45">
      <c r="A18" s="24" t="s">
        <v>15</v>
      </c>
      <c r="B18" s="25">
        <v>0</v>
      </c>
      <c r="C18" s="25">
        <v>0</v>
      </c>
      <c r="D18" s="25">
        <v>0</v>
      </c>
      <c r="E18" s="25">
        <v>0</v>
      </c>
      <c r="F18" s="26">
        <v>0</v>
      </c>
      <c r="G18" s="25">
        <v>0</v>
      </c>
      <c r="H18" s="26">
        <v>0</v>
      </c>
      <c r="I18" s="25">
        <v>0</v>
      </c>
      <c r="J18" s="25">
        <v>0</v>
      </c>
      <c r="K18" s="25">
        <f>+'[10]FLUJO DE EFECTIVO '!D16</f>
        <v>832204.94</v>
      </c>
      <c r="L18" s="29">
        <f>+K18</f>
        <v>832204.94</v>
      </c>
    </row>
    <row r="19" spans="1:14" ht="63.75" hidden="1" customHeight="1" x14ac:dyDescent="0.45">
      <c r="A19" s="24" t="s">
        <v>16</v>
      </c>
      <c r="B19" s="25"/>
      <c r="C19" s="25"/>
      <c r="D19" s="25"/>
      <c r="E19" s="25"/>
      <c r="F19" s="26"/>
      <c r="G19" s="25"/>
      <c r="H19" s="26">
        <v>926392.3</v>
      </c>
      <c r="I19" s="25">
        <v>6901190.7599999998</v>
      </c>
      <c r="J19" s="25">
        <f>+'[1]FLUJO DE EFECTIVO '!D16</f>
        <v>0</v>
      </c>
      <c r="K19" s="25">
        <f>+'[10]FLUJO DE EFECTIVO '!D17</f>
        <v>1516600</v>
      </c>
      <c r="L19" s="29">
        <f>B19+C19+D19+E19+F19+G19+K19+H19+I19</f>
        <v>9344183.0599999987</v>
      </c>
    </row>
    <row r="20" spans="1:14" ht="54.75" customHeight="1" x14ac:dyDescent="0.9">
      <c r="A20" s="32" t="s">
        <v>17</v>
      </c>
      <c r="B20" s="33">
        <v>51206159100.889999</v>
      </c>
      <c r="C20" s="34">
        <f>SUM(C10:C17)</f>
        <v>33521789090.740002</v>
      </c>
      <c r="D20" s="34">
        <f>SUM(D10:D17)</f>
        <v>39429654815.290009</v>
      </c>
      <c r="E20" s="35">
        <f>SUM(E10:E18)</f>
        <v>47434004597.739998</v>
      </c>
      <c r="F20" s="36">
        <f>SUM(F10:F18)</f>
        <v>50459517433.209999</v>
      </c>
      <c r="G20" s="35">
        <v>56241103088.830002</v>
      </c>
      <c r="H20" s="36">
        <f>SUM(H10:H19)</f>
        <v>62369204867.560005</v>
      </c>
      <c r="I20" s="35">
        <f>SUM(I10:I19)</f>
        <v>70854475341.639999</v>
      </c>
      <c r="J20" s="35">
        <f>SUM(J10:J19)</f>
        <v>80086294254.22998</v>
      </c>
      <c r="K20" s="35">
        <f>SUM(K10:K19)</f>
        <v>66841068743.519997</v>
      </c>
      <c r="L20" s="40">
        <f>SUM(L10:L19)</f>
        <v>558443271333.65002</v>
      </c>
    </row>
    <row r="21" spans="1:14" ht="65.25" customHeight="1" x14ac:dyDescent="0.45">
      <c r="A21" s="37" t="s">
        <v>18</v>
      </c>
      <c r="B21" s="25"/>
      <c r="C21" s="35"/>
      <c r="D21" s="25"/>
      <c r="E21" s="25"/>
      <c r="F21" s="26"/>
      <c r="G21" s="25"/>
      <c r="H21" s="26"/>
      <c r="I21" s="25"/>
      <c r="J21" s="25"/>
      <c r="K21" s="25"/>
      <c r="L21" s="29"/>
    </row>
    <row r="22" spans="1:14" ht="66.75" customHeight="1" x14ac:dyDescent="0.45">
      <c r="A22" s="24" t="s">
        <v>19</v>
      </c>
      <c r="B22" s="25">
        <v>251362748.47000003</v>
      </c>
      <c r="C22" s="25">
        <v>1984586482.3900001</v>
      </c>
      <c r="D22" s="25">
        <v>5121909650.4300003</v>
      </c>
      <c r="E22" s="25">
        <v>7885453400.7299995</v>
      </c>
      <c r="F22" s="26">
        <v>7969554820.7799997</v>
      </c>
      <c r="G22" s="25">
        <v>8268621240.3400002</v>
      </c>
      <c r="H22" s="26">
        <v>7964225327.2399998</v>
      </c>
      <c r="I22" s="25">
        <f>H37</f>
        <v>7845604675.6000061</v>
      </c>
      <c r="J22" s="25">
        <f>I37</f>
        <v>7998954242.9900055</v>
      </c>
      <c r="K22" s="25">
        <f>+J37</f>
        <v>8883563921.7299957</v>
      </c>
      <c r="L22" s="29"/>
      <c r="M22" s="38"/>
      <c r="N22" s="39"/>
    </row>
    <row r="23" spans="1:14" ht="68.25" customHeight="1" x14ac:dyDescent="0.45">
      <c r="A23" s="32" t="s">
        <v>20</v>
      </c>
      <c r="B23" s="25">
        <v>51457521849.360001</v>
      </c>
      <c r="C23" s="35">
        <f>+C20+C22</f>
        <v>35506375573.130005</v>
      </c>
      <c r="D23" s="35">
        <f>+D20+D22</f>
        <v>44551564465.720009</v>
      </c>
      <c r="E23" s="35">
        <f>+E20+E22</f>
        <v>55319457998.470001</v>
      </c>
      <c r="F23" s="36">
        <f>+F20+F22</f>
        <v>58429072253.989998</v>
      </c>
      <c r="G23" s="35">
        <v>64509724329.169998</v>
      </c>
      <c r="H23" s="36">
        <f>H20+H22</f>
        <v>70333430194.800003</v>
      </c>
      <c r="I23" s="35">
        <f>I20+I22</f>
        <v>78700080017.240005</v>
      </c>
      <c r="J23" s="35">
        <f>+J20+J22</f>
        <v>88085248497.219986</v>
      </c>
      <c r="K23" s="35">
        <f>+K20+K22</f>
        <v>75724632665.25</v>
      </c>
      <c r="L23" s="40">
        <f>+L20+L22</f>
        <v>558443271333.65002</v>
      </c>
      <c r="M23" s="41"/>
    </row>
    <row r="24" spans="1:14" ht="54.75" customHeight="1" x14ac:dyDescent="0.45">
      <c r="A24" s="24"/>
      <c r="B24" s="25"/>
      <c r="C24" s="25"/>
      <c r="D24" s="25"/>
      <c r="E24" s="25"/>
      <c r="F24" s="26"/>
      <c r="G24" s="25"/>
      <c r="H24" s="26"/>
      <c r="I24" s="25"/>
      <c r="J24" s="25"/>
      <c r="K24" s="25"/>
      <c r="L24" s="29"/>
    </row>
    <row r="25" spans="1:14" ht="54.75" customHeight="1" x14ac:dyDescent="0.45">
      <c r="A25" s="42" t="s">
        <v>21</v>
      </c>
      <c r="B25" s="25"/>
      <c r="C25" s="43"/>
      <c r="D25" s="25"/>
      <c r="E25" s="25"/>
      <c r="F25" s="26"/>
      <c r="G25" s="25"/>
      <c r="H25" s="26"/>
      <c r="I25" s="25"/>
      <c r="J25" s="25"/>
      <c r="K25" s="25"/>
      <c r="L25" s="29"/>
    </row>
    <row r="26" spans="1:14" ht="54.75" customHeight="1" x14ac:dyDescent="0.45">
      <c r="A26" s="24" t="s">
        <v>22</v>
      </c>
      <c r="B26" s="25"/>
      <c r="C26" s="25"/>
      <c r="D26" s="25"/>
      <c r="E26" s="25"/>
      <c r="F26" s="26"/>
      <c r="G26" s="25"/>
      <c r="H26" s="26"/>
      <c r="I26" s="25"/>
      <c r="J26" s="25"/>
      <c r="K26" s="25"/>
      <c r="L26" s="29"/>
    </row>
    <row r="27" spans="1:14" ht="62.25" customHeight="1" x14ac:dyDescent="0.45">
      <c r="A27" s="24" t="s">
        <v>23</v>
      </c>
      <c r="B27" s="35">
        <v>41263823916.760002</v>
      </c>
      <c r="C27" s="25">
        <v>15887764726.9</v>
      </c>
      <c r="D27" s="25">
        <v>18789773765.599998</v>
      </c>
      <c r="E27" s="25">
        <v>23938490112.330002</v>
      </c>
      <c r="F27" s="26">
        <v>23585106301.459999</v>
      </c>
      <c r="G27" s="25">
        <v>26400473552.25</v>
      </c>
      <c r="H27" s="26">
        <v>29506184318.740002</v>
      </c>
      <c r="I27" s="25">
        <v>33591892120.470001</v>
      </c>
      <c r="J27" s="25">
        <f>+'[1]FLUJO DE EFECTIVO '!D24</f>
        <v>38018208331.940002</v>
      </c>
      <c r="K27" s="25">
        <f>+'[10]FLUJO DE EFECTIVO '!D25</f>
        <v>31536773793.52</v>
      </c>
      <c r="L27" s="29">
        <f t="shared" ref="L27:L32" si="0">SUM(B27:K27)</f>
        <v>282518490939.97003</v>
      </c>
    </row>
    <row r="28" spans="1:14" ht="62.25" customHeight="1" x14ac:dyDescent="0.45">
      <c r="A28" s="24" t="s">
        <v>24</v>
      </c>
      <c r="B28" s="25">
        <v>2827225342.3800001</v>
      </c>
      <c r="C28" s="25">
        <v>12830119033.889999</v>
      </c>
      <c r="D28" s="25">
        <v>15936586126.01</v>
      </c>
      <c r="E28" s="25">
        <v>21383409755.09</v>
      </c>
      <c r="F28" s="26">
        <v>24106768431.830002</v>
      </c>
      <c r="G28" s="25">
        <v>27413989040.34</v>
      </c>
      <c r="H28" s="26">
        <v>30178146778.93</v>
      </c>
      <c r="I28" s="25">
        <v>33792067189.830002</v>
      </c>
      <c r="J28" s="25">
        <f>+'[1]FLUJO DE EFECTIVO '!D25</f>
        <v>37306528714.699997</v>
      </c>
      <c r="K28" s="25">
        <f>+'[10]FLUJO DE EFECTIVO '!D26</f>
        <v>31837597680.869999</v>
      </c>
      <c r="L28" s="29">
        <f t="shared" si="0"/>
        <v>237612438093.87</v>
      </c>
    </row>
    <row r="29" spans="1:14" ht="62.25" customHeight="1" x14ac:dyDescent="0.45">
      <c r="A29" s="24" t="s">
        <v>25</v>
      </c>
      <c r="B29" s="25">
        <v>5125014646.7999992</v>
      </c>
      <c r="C29" s="25">
        <v>1666544634.5</v>
      </c>
      <c r="D29" s="25">
        <v>1771604719.1300001</v>
      </c>
      <c r="E29" s="25">
        <v>2017192131.8399999</v>
      </c>
      <c r="F29" s="26">
        <v>2287100483.8400002</v>
      </c>
      <c r="G29" s="25">
        <v>2532973581.9299998</v>
      </c>
      <c r="H29" s="26">
        <v>2798128649.6399999</v>
      </c>
      <c r="I29" s="25">
        <v>3157624711.6999998</v>
      </c>
      <c r="J29" s="25">
        <f>+'[1]FLUJO DE EFECTIVO '!D26</f>
        <v>3548090380.1799998</v>
      </c>
      <c r="K29" s="25">
        <f>+'[10]FLUJO DE EFECTIVO '!D27</f>
        <v>3018363423.9400001</v>
      </c>
      <c r="L29" s="29">
        <f t="shared" si="0"/>
        <v>27922637363.5</v>
      </c>
    </row>
    <row r="30" spans="1:14" ht="63.75" customHeight="1" x14ac:dyDescent="0.45">
      <c r="A30" s="24" t="s">
        <v>26</v>
      </c>
      <c r="B30" s="25">
        <v>5508712.5599999996</v>
      </c>
      <c r="C30" s="25">
        <v>37527.413999999997</v>
      </c>
      <c r="D30" s="25">
        <v>168146454.25</v>
      </c>
      <c r="E30" s="25">
        <v>10811178.43</v>
      </c>
      <c r="F30" s="26">
        <v>180179596.52000001</v>
      </c>
      <c r="G30" s="25">
        <v>198062827.41</v>
      </c>
      <c r="H30" s="26">
        <v>1202958.56</v>
      </c>
      <c r="I30" s="25">
        <v>138777284.75</v>
      </c>
      <c r="J30" s="25">
        <f>+'[1]FLUJO DE EFECTIVO '!D27</f>
        <v>298148392.98000002</v>
      </c>
      <c r="K30" s="25">
        <f>+'[10]FLUJO DE EFECTIVO '!D28</f>
        <v>18214.28</v>
      </c>
      <c r="L30" s="29">
        <f t="shared" si="0"/>
        <v>1000893147.1539999</v>
      </c>
    </row>
    <row r="31" spans="1:14" ht="63.75" customHeight="1" x14ac:dyDescent="0.45">
      <c r="A31" s="31" t="s">
        <v>13</v>
      </c>
      <c r="B31" s="25"/>
      <c r="C31" s="25"/>
      <c r="D31" s="25"/>
      <c r="E31" s="25"/>
      <c r="F31" s="26">
        <v>1296200</v>
      </c>
      <c r="G31" s="25"/>
      <c r="H31" s="26">
        <v>4162813.33</v>
      </c>
      <c r="I31" s="25">
        <v>0</v>
      </c>
      <c r="J31" s="25">
        <f>+'[1]FLUJO DE EFECTIVO '!D28</f>
        <v>909960</v>
      </c>
      <c r="K31" s="25">
        <f>+'[10]FLUJO DE EFECTIVO '!D29</f>
        <v>44600646.82</v>
      </c>
      <c r="L31" s="29">
        <f t="shared" si="0"/>
        <v>50969620.149999999</v>
      </c>
    </row>
    <row r="32" spans="1:14" ht="63.75" customHeight="1" x14ac:dyDescent="0.45">
      <c r="A32" s="31" t="s">
        <v>27</v>
      </c>
      <c r="B32" s="25"/>
      <c r="C32" s="25"/>
      <c r="D32" s="25"/>
      <c r="E32" s="25"/>
      <c r="F32" s="26">
        <v>0</v>
      </c>
      <c r="G32" s="25">
        <v>0</v>
      </c>
      <c r="H32" s="26">
        <v>0</v>
      </c>
      <c r="I32" s="25">
        <v>20764467.5</v>
      </c>
      <c r="J32" s="25">
        <f>+'[1]FLUJO DE EFECTIVO '!D29</f>
        <v>29798795.690000001</v>
      </c>
      <c r="K32" s="25">
        <f>+'[10]FLUJO DE EFECTIVO '!D30</f>
        <v>22571582.609999999</v>
      </c>
      <c r="L32" s="29">
        <f t="shared" si="0"/>
        <v>73134845.799999997</v>
      </c>
    </row>
    <row r="33" spans="1:14" ht="63.75" customHeight="1" x14ac:dyDescent="0.45">
      <c r="A33" s="63" t="s">
        <v>30</v>
      </c>
      <c r="B33" s="25"/>
      <c r="C33" s="25">
        <v>0</v>
      </c>
      <c r="D33" s="25">
        <v>0</v>
      </c>
      <c r="E33" s="25">
        <v>0</v>
      </c>
      <c r="F33" s="26">
        <v>0</v>
      </c>
      <c r="G33" s="25">
        <v>0</v>
      </c>
      <c r="H33" s="26">
        <v>0</v>
      </c>
      <c r="I33" s="25">
        <v>0</v>
      </c>
      <c r="J33" s="25">
        <v>0</v>
      </c>
      <c r="K33" s="25">
        <f>+'[10]FLUJO DE EFECTIVO '!D31</f>
        <v>816204.94</v>
      </c>
      <c r="L33" s="29">
        <f>SUM(C33:K33)</f>
        <v>816204.94</v>
      </c>
    </row>
    <row r="34" spans="1:14" ht="54.75" customHeight="1" x14ac:dyDescent="0.45">
      <c r="A34" s="44" t="s">
        <v>28</v>
      </c>
      <c r="B34" s="35">
        <v>49221572618.5</v>
      </c>
      <c r="C34" s="45">
        <f>SUM(C27:C33)</f>
        <v>30384465922.704002</v>
      </c>
      <c r="D34" s="45">
        <f>SUM(D27:D33)</f>
        <v>36666111064.989998</v>
      </c>
      <c r="E34" s="45">
        <f>SUM(E27:E33)</f>
        <v>47349903177.689995</v>
      </c>
      <c r="F34" s="46">
        <f>SUM(F27:F33)</f>
        <v>50160451013.650002</v>
      </c>
      <c r="G34" s="35">
        <v>56545499001.93</v>
      </c>
      <c r="H34" s="36">
        <f>SUM(H27:H33)</f>
        <v>62487825519.199997</v>
      </c>
      <c r="I34" s="35">
        <f>SUM(I27:I33)</f>
        <v>70701125774.25</v>
      </c>
      <c r="J34" s="35">
        <f>SUM(J27:J32)</f>
        <v>79201684575.48999</v>
      </c>
      <c r="K34" s="35">
        <f>SUM(K27:K33)</f>
        <v>66460741546.980003</v>
      </c>
      <c r="L34" s="40">
        <f>SUM(L27:L33)</f>
        <v>549179380215.38403</v>
      </c>
    </row>
    <row r="35" spans="1:14" ht="54.75" customHeight="1" x14ac:dyDescent="0.45">
      <c r="A35" s="47"/>
      <c r="B35" s="25"/>
      <c r="C35" s="48"/>
      <c r="D35" s="48"/>
      <c r="E35" s="48"/>
      <c r="F35" s="49"/>
      <c r="G35" s="48"/>
      <c r="H35" s="49"/>
      <c r="I35" s="48"/>
      <c r="J35" s="48"/>
      <c r="K35" s="48"/>
      <c r="L35" s="23"/>
      <c r="M35" s="39"/>
    </row>
    <row r="36" spans="1:14" ht="54.75" customHeight="1" x14ac:dyDescent="0.45">
      <c r="A36" s="47"/>
      <c r="B36" s="25"/>
      <c r="C36" s="48"/>
      <c r="D36" s="48"/>
      <c r="E36" s="48"/>
      <c r="F36" s="49"/>
      <c r="G36" s="48"/>
      <c r="H36" s="49"/>
      <c r="I36" s="48"/>
      <c r="J36" s="48"/>
      <c r="K36" s="48"/>
      <c r="L36" s="23"/>
      <c r="N36" s="39"/>
    </row>
    <row r="37" spans="1:14" ht="54.75" customHeight="1" thickBot="1" x14ac:dyDescent="0.5">
      <c r="A37" s="44" t="s">
        <v>29</v>
      </c>
      <c r="B37" s="35">
        <v>2235949230.8599997</v>
      </c>
      <c r="C37" s="50">
        <f>+C23-C34</f>
        <v>5121909650.4260025</v>
      </c>
      <c r="D37" s="50">
        <f>+D23-D34</f>
        <v>7885453400.730011</v>
      </c>
      <c r="E37" s="50">
        <f>+E23-E34</f>
        <v>7969554820.7800064</v>
      </c>
      <c r="F37" s="51">
        <f>+F23-F34</f>
        <v>8268621240.3399963</v>
      </c>
      <c r="G37" s="50">
        <v>7964225327.2399979</v>
      </c>
      <c r="H37" s="51">
        <f>H23-H34</f>
        <v>7845604675.6000061</v>
      </c>
      <c r="I37" s="50">
        <f>I23-I34</f>
        <v>7998954242.9900055</v>
      </c>
      <c r="J37" s="50">
        <f>J23-J34</f>
        <v>8883563921.7299957</v>
      </c>
      <c r="K37" s="50">
        <f>+K23-K34</f>
        <v>9263891118.2699966</v>
      </c>
      <c r="L37" s="50">
        <f>+L23-L34</f>
        <v>9263891118.2659912</v>
      </c>
      <c r="M37" s="39"/>
    </row>
    <row r="38" spans="1:14" ht="47.25" customHeight="1" thickTop="1" x14ac:dyDescent="0.35">
      <c r="B38" s="38"/>
      <c r="C38" s="38"/>
      <c r="D38" s="38"/>
      <c r="E38" s="38"/>
      <c r="F38" s="52"/>
      <c r="G38" s="38"/>
      <c r="H38" s="52"/>
      <c r="I38" s="38"/>
      <c r="J38" s="38"/>
      <c r="K38" s="38"/>
      <c r="L38" s="39"/>
      <c r="M38" s="39"/>
    </row>
    <row r="39" spans="1:14" ht="47.25" customHeight="1" x14ac:dyDescent="0.35">
      <c r="A39" s="53"/>
      <c r="B39" s="38"/>
      <c r="C39" s="39"/>
      <c r="E39" s="39"/>
      <c r="F39" s="54"/>
      <c r="G39" s="39"/>
      <c r="H39" s="54"/>
      <c r="I39" s="39"/>
      <c r="J39" s="39"/>
      <c r="K39" s="55"/>
      <c r="L39" s="56"/>
    </row>
    <row r="40" spans="1:14" ht="47.25" customHeight="1" x14ac:dyDescent="0.35">
      <c r="A40" s="53"/>
      <c r="B40" s="38"/>
      <c r="C40" s="39"/>
      <c r="E40" s="39"/>
      <c r="F40" s="54"/>
      <c r="G40" s="39"/>
      <c r="H40" s="54"/>
      <c r="I40" s="39"/>
      <c r="J40" s="39"/>
      <c r="K40" s="39"/>
      <c r="L40" s="41"/>
    </row>
    <row r="41" spans="1:14" ht="47.25" customHeight="1" x14ac:dyDescent="0.35">
      <c r="A41" s="53"/>
      <c r="B41" s="38"/>
      <c r="C41" s="39"/>
      <c r="F41" s="54">
        <f>+F37-G22</f>
        <v>0</v>
      </c>
      <c r="G41" s="39"/>
      <c r="H41" s="54"/>
      <c r="I41" s="39"/>
      <c r="J41" s="39"/>
      <c r="K41" s="39"/>
    </row>
    <row r="42" spans="1:14" ht="47.25" customHeight="1" x14ac:dyDescent="0.35">
      <c r="A42" s="57"/>
      <c r="D42" s="39"/>
      <c r="E42" s="39"/>
      <c r="F42" s="54"/>
      <c r="G42" s="39"/>
      <c r="H42" s="54"/>
      <c r="I42" s="39"/>
      <c r="J42" s="39"/>
      <c r="K42" s="39"/>
      <c r="L42" s="39"/>
    </row>
    <row r="43" spans="1:14" ht="47.25" customHeight="1" x14ac:dyDescent="0.35">
      <c r="A43" s="57"/>
      <c r="D43" s="39"/>
      <c r="E43" s="39"/>
      <c r="F43" s="54"/>
      <c r="G43" s="39"/>
      <c r="H43" s="54"/>
      <c r="I43" s="39"/>
      <c r="J43" s="39"/>
      <c r="K43" s="39"/>
    </row>
    <row r="44" spans="1:14" ht="47.25" customHeight="1" x14ac:dyDescent="0.35">
      <c r="A44" s="57"/>
      <c r="D44" s="39"/>
    </row>
    <row r="45" spans="1:14" ht="47.25" customHeight="1" x14ac:dyDescent="0.35">
      <c r="A45" s="57"/>
    </row>
    <row r="46" spans="1:14" ht="47.25" customHeight="1" x14ac:dyDescent="0.35">
      <c r="A46" s="58"/>
    </row>
    <row r="47" spans="1:14" ht="47.25" customHeight="1" x14ac:dyDescent="0.35">
      <c r="A47" s="58"/>
      <c r="D47" s="39"/>
    </row>
    <row r="48" spans="1:14" ht="47.25" customHeight="1" x14ac:dyDescent="0.35">
      <c r="A48" s="59"/>
      <c r="B48" s="60"/>
      <c r="C48" s="61"/>
      <c r="D48" s="39"/>
    </row>
    <row r="49" spans="3:12" ht="47.25" customHeight="1" x14ac:dyDescent="0.35">
      <c r="C49" s="39"/>
      <c r="L49" s="41"/>
    </row>
    <row r="50" spans="3:12" ht="47.25" customHeight="1" x14ac:dyDescent="0.35">
      <c r="L50" s="41"/>
    </row>
    <row r="51" spans="3:12" ht="47.25" customHeight="1" x14ac:dyDescent="0.35">
      <c r="L51" s="62"/>
    </row>
  </sheetData>
  <mergeCells count="4">
    <mergeCell ref="A1:L1"/>
    <mergeCell ref="A2:L2"/>
    <mergeCell ref="A3:L3"/>
    <mergeCell ref="A4:L4"/>
  </mergeCells>
  <printOptions horizontalCentered="1"/>
  <pageMargins left="0.2" right="0.2" top="0.43307086614173229" bottom="0.62992125984251968" header="0.27559055118110237" footer="0.51181102362204722"/>
  <pageSetup scale="2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vt:lpstr>
      <vt:lpstr>Diciembre</vt:lpstr>
      <vt:lpstr>Abril!Print_Area</vt:lpstr>
      <vt:lpstr>Agosto!Print_Area</vt:lpstr>
      <vt:lpstr>Diciembre!Print_Area</vt:lpstr>
      <vt:lpstr>Enero!Print_Area</vt:lpstr>
      <vt:lpstr>Febrero!Print_Area</vt:lpstr>
      <vt:lpstr>Julio!Print_Area</vt:lpstr>
      <vt:lpstr>Junio!Print_Area</vt:lpstr>
      <vt:lpstr>Marzo!Print_Area</vt:lpstr>
      <vt:lpstr>Mayo!Print_Area</vt:lpstr>
      <vt:lpstr>Noviembre!Print_Area</vt:lpstr>
      <vt:lpstr>Octubre!Print_Area</vt:lpstr>
      <vt:lpstr>Septiembre!Print_Area</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Manzanillo</dc:creator>
  <cp:lastModifiedBy>Jay Nadal</cp:lastModifiedBy>
  <dcterms:created xsi:type="dcterms:W3CDTF">2016-07-18T19:57:12Z</dcterms:created>
  <dcterms:modified xsi:type="dcterms:W3CDTF">2017-11-10T14:37:16Z</dcterms:modified>
</cp:coreProperties>
</file>