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bookViews>
    <workbookView xWindow="0" yWindow="0" windowWidth="19200" windowHeight="7740"/>
  </bookViews>
  <sheets>
    <sheet name="FLUJO DE EFECTIVO HISTORICO " sheetId="1" r:id="rId1"/>
  </sheets>
  <externalReferences>
    <externalReference r:id="rId2"/>
    <externalReference r:id="rId3"/>
  </externalReferences>
  <definedNames>
    <definedName name="_xlnm.Print_Area" localSheetId="0">'FLUJO DE EFECTIVO HISTORICO '!$A$1:$R$49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E10" i="1"/>
  <c r="F10" i="1"/>
  <c r="G10" i="1"/>
  <c r="I10" i="1"/>
  <c r="J10" i="1"/>
  <c r="J24" i="1" s="1"/>
  <c r="M10" i="1"/>
  <c r="Q10" i="1"/>
  <c r="Q24" i="1" s="1"/>
  <c r="H11" i="1"/>
  <c r="R11" i="1"/>
  <c r="H12" i="1"/>
  <c r="Q12" i="1"/>
  <c r="R12" i="1"/>
  <c r="H13" i="1"/>
  <c r="R13" i="1" s="1"/>
  <c r="Q13" i="1"/>
  <c r="Q14" i="1"/>
  <c r="R14" i="1"/>
  <c r="H15" i="1"/>
  <c r="Q15" i="1"/>
  <c r="R15" i="1"/>
  <c r="Q16" i="1"/>
  <c r="R16" i="1"/>
  <c r="H17" i="1"/>
  <c r="Q17" i="1"/>
  <c r="R17" i="1"/>
  <c r="H18" i="1"/>
  <c r="Q18" i="1"/>
  <c r="R18" i="1"/>
  <c r="H19" i="1"/>
  <c r="R19" i="1" s="1"/>
  <c r="Q19" i="1"/>
  <c r="H20" i="1"/>
  <c r="Q20" i="1"/>
  <c r="R20" i="1"/>
  <c r="H21" i="1"/>
  <c r="R21" i="1"/>
  <c r="Q22" i="1"/>
  <c r="R22" i="1"/>
  <c r="R23" i="1"/>
  <c r="B24" i="1"/>
  <c r="B27" i="1" s="1"/>
  <c r="B49" i="1" s="1"/>
  <c r="H26" i="1" s="1"/>
  <c r="C24" i="1"/>
  <c r="C27" i="1" s="1"/>
  <c r="C49" i="1" s="1"/>
  <c r="D24" i="1"/>
  <c r="D27" i="1" s="1"/>
  <c r="D49" i="1" s="1"/>
  <c r="E24" i="1"/>
  <c r="E27" i="1" s="1"/>
  <c r="E49" i="1" s="1"/>
  <c r="F24" i="1"/>
  <c r="F27" i="1" s="1"/>
  <c r="F49" i="1" s="1"/>
  <c r="F50" i="1" s="1"/>
  <c r="I24" i="1"/>
  <c r="I27" i="1" s="1"/>
  <c r="I49" i="1" s="1"/>
  <c r="J26" i="1" s="1"/>
  <c r="K24" i="1"/>
  <c r="L24" i="1"/>
  <c r="M24" i="1"/>
  <c r="N24" i="1"/>
  <c r="P24" i="1"/>
  <c r="H31" i="1"/>
  <c r="R31" i="1" s="1"/>
  <c r="Q31" i="1"/>
  <c r="Q46" i="1" s="1"/>
  <c r="H32" i="1"/>
  <c r="Q32" i="1"/>
  <c r="R32" i="1"/>
  <c r="H33" i="1"/>
  <c r="R33" i="1" s="1"/>
  <c r="Q33" i="1"/>
  <c r="H34" i="1"/>
  <c r="Q34" i="1"/>
  <c r="R34" i="1"/>
  <c r="H35" i="1"/>
  <c r="Q35" i="1"/>
  <c r="R35" i="1"/>
  <c r="H36" i="1"/>
  <c r="R36" i="1" s="1"/>
  <c r="Q36" i="1"/>
  <c r="H37" i="1"/>
  <c r="Q37" i="1"/>
  <c r="R37" i="1"/>
  <c r="H38" i="1"/>
  <c r="R38" i="1"/>
  <c r="Q39" i="1"/>
  <c r="R39" i="1"/>
  <c r="Q40" i="1"/>
  <c r="R40" i="1"/>
  <c r="Q41" i="1"/>
  <c r="R41" i="1"/>
  <c r="Q42" i="1"/>
  <c r="R42" i="1"/>
  <c r="Q43" i="1"/>
  <c r="R43" i="1" s="1"/>
  <c r="Q44" i="1"/>
  <c r="R44" i="1" s="1"/>
  <c r="Q45" i="1"/>
  <c r="R45" i="1"/>
  <c r="B46" i="1"/>
  <c r="C46" i="1"/>
  <c r="D46" i="1"/>
  <c r="E46" i="1"/>
  <c r="F46" i="1"/>
  <c r="I46" i="1"/>
  <c r="J46" i="1"/>
  <c r="K46" i="1"/>
  <c r="L46" i="1"/>
  <c r="L49" i="1" s="1"/>
  <c r="M26" i="1" s="1"/>
  <c r="M27" i="1" s="1"/>
  <c r="M49" i="1" s="1"/>
  <c r="N26" i="1" s="1"/>
  <c r="N27" i="1" s="1"/>
  <c r="N49" i="1" s="1"/>
  <c r="O26" i="1" s="1"/>
  <c r="M46" i="1"/>
  <c r="N46" i="1"/>
  <c r="P46" i="1"/>
  <c r="O49" i="1"/>
  <c r="P26" i="1" s="1"/>
  <c r="P27" i="1" s="1"/>
  <c r="P49" i="1" s="1"/>
  <c r="Q26" i="1" s="1"/>
  <c r="Q27" i="1" l="1"/>
  <c r="Q49" i="1" s="1"/>
  <c r="J27" i="1"/>
  <c r="J49" i="1" s="1"/>
  <c r="K26" i="1" s="1"/>
  <c r="K27" i="1" s="1"/>
  <c r="K49" i="1" s="1"/>
  <c r="L26" i="1" s="1"/>
  <c r="R46" i="1"/>
  <c r="R10" i="1"/>
  <c r="R24" i="1" s="1"/>
  <c r="R27" i="1" s="1"/>
  <c r="R49" i="1" s="1"/>
  <c r="H46" i="1"/>
  <c r="H24" i="1"/>
  <c r="H27" i="1" s="1"/>
  <c r="H49" i="1" s="1"/>
</calcChain>
</file>

<file path=xl/sharedStrings.xml><?xml version="1.0" encoding="utf-8"?>
<sst xmlns="http://schemas.openxmlformats.org/spreadsheetml/2006/main" count="44" uniqueCount="43">
  <si>
    <t>Balance Final</t>
  </si>
  <si>
    <t>Total Salida Efectivo</t>
  </si>
  <si>
    <t xml:space="preserve">Efectivo Previamente Liquidado a Estancias Infantiles </t>
  </si>
  <si>
    <t>Pago a Entidades por Operaciones Extraordinarias</t>
  </si>
  <si>
    <t xml:space="preserve">Efectivo P/Devolver a Empleadores </t>
  </si>
  <si>
    <t>Devolución SFS Pensionados Fuerzas Armadas</t>
  </si>
  <si>
    <t>Devolución SFS Pensionados Sector Salud</t>
  </si>
  <si>
    <t>Devolución SFS Policia Nacional</t>
  </si>
  <si>
    <t>Devolución SFS Pensionados del Estado 18-19</t>
  </si>
  <si>
    <t>Otros</t>
  </si>
  <si>
    <t>Prov.Cheques Certificados no pagados al SDSS decreto 388-91</t>
  </si>
  <si>
    <t>Gastos Operativos del SUIR</t>
  </si>
  <si>
    <t>Efectivo Reingresado Anteriormente Liquidado</t>
  </si>
  <si>
    <t>Devoluciones a  Empleadores y Trabajadores</t>
  </si>
  <si>
    <t>Pagos a Entidades del SRL</t>
  </si>
  <si>
    <t>Pagos a Entidades del SFS</t>
  </si>
  <si>
    <t>Pagos a Entidades del SVDS</t>
  </si>
  <si>
    <t xml:space="preserve">  </t>
  </si>
  <si>
    <t>2. Salida de Efectivo</t>
  </si>
  <si>
    <t>Total Efectivo Disponible</t>
  </si>
  <si>
    <t xml:space="preserve"> Efectivo e Inversiones al Inicio del Año</t>
  </si>
  <si>
    <t>Más:</t>
  </si>
  <si>
    <t>Total Entrada de Efectivo</t>
  </si>
  <si>
    <t>Efectivo Proc. Medicamentos Alto Costo Covid-19</t>
  </si>
  <si>
    <t>Efectivo Recibido para Operaciones Extraordinarias</t>
  </si>
  <si>
    <t>Descuentos Compra Titulos Desmaterializados</t>
  </si>
  <si>
    <t>Prov. Cheques Certificados no Pagados al SDSS Decreto 388-91</t>
  </si>
  <si>
    <t>Fondos Operativos del SUIR</t>
  </si>
  <si>
    <t>Multas Entidades del sistema</t>
  </si>
  <si>
    <t>Rendimientos Bancarios SVDS</t>
  </si>
  <si>
    <t>Rendimientos Bancarios SFS</t>
  </si>
  <si>
    <t>Tss-Dev Empleadoreas Cred. NP CSP</t>
  </si>
  <si>
    <t>Fondos Reintegrados</t>
  </si>
  <si>
    <t xml:space="preserve">Aportes del Gobierno  para Programas  Especiales </t>
  </si>
  <si>
    <t>Aportes del Gobierno al  FONAMAT</t>
  </si>
  <si>
    <t>Notificaciones de Pago Cobradas</t>
  </si>
  <si>
    <t>TOTAL</t>
  </si>
  <si>
    <t>al 30-06-2021</t>
  </si>
  <si>
    <t>2008-2012</t>
  </si>
  <si>
    <t>2003-2007</t>
  </si>
  <si>
    <t>PERÍODO  2003-2021</t>
  </si>
  <si>
    <t xml:space="preserve"> Régimen Contributivo</t>
  </si>
  <si>
    <t>Estado de Flujo de Efectivo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</si>
</sst>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6"/>
      <name val="Trebuchet MS"/>
      <family val="2"/>
    </font>
    <font>
      <sz val="20"/>
      <name val="Trebuchet MS"/>
      <family val="2"/>
    </font>
    <font>
      <sz val="10"/>
      <name val="Arial"/>
    </font>
    <font>
      <b/>
      <sz val="16"/>
      <name val="Trebuchet MS"/>
      <family val="2"/>
    </font>
    <font>
      <b/>
      <sz val="22"/>
      <name val="Trebuchet MS"/>
      <family val="2"/>
    </font>
    <font>
      <b/>
      <u/>
      <sz val="16"/>
      <name val="Trebuchet MS"/>
      <family val="2"/>
    </font>
    <font>
      <b/>
      <sz val="24"/>
      <name val="Trebuchet MS"/>
      <family val="2"/>
    </font>
    <font>
      <sz val="22"/>
      <name val="Trebuchet MS"/>
      <family val="2"/>
    </font>
    <font>
      <sz val="24"/>
      <name val="Trebuchet MS"/>
      <family val="2"/>
    </font>
    <font>
      <b/>
      <u/>
      <sz val="22"/>
      <name val="Trebuchet MS"/>
      <family val="2"/>
    </font>
    <font>
      <b/>
      <u/>
      <sz val="24"/>
      <name val="Trebuchet MS"/>
      <family val="2"/>
    </font>
    <font>
      <sz val="36"/>
      <name val="Trebuchet MS"/>
      <family val="2"/>
    </font>
    <font>
      <b/>
      <sz val="2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 applyFont="1"/>
    <xf numFmtId="0" fontId="2" fillId="2" borderId="0" xfId="2" applyFont="1" applyFill="1"/>
    <xf numFmtId="0" fontId="3" fillId="0" borderId="0" xfId="2" applyFont="1"/>
    <xf numFmtId="43" fontId="3" fillId="0" borderId="0" xfId="1" applyFont="1"/>
    <xf numFmtId="43" fontId="2" fillId="0" borderId="0" xfId="2" applyNumberFormat="1" applyFont="1" applyFill="1"/>
    <xf numFmtId="43" fontId="2" fillId="0" borderId="0" xfId="1" applyFont="1"/>
    <xf numFmtId="43" fontId="2" fillId="0" borderId="0" xfId="2" applyNumberFormat="1" applyFont="1"/>
    <xf numFmtId="43" fontId="5" fillId="0" borderId="0" xfId="2" applyNumberFormat="1" applyFont="1" applyFill="1" applyBorder="1"/>
    <xf numFmtId="43" fontId="5" fillId="0" borderId="0" xfId="3" applyFont="1" applyBorder="1"/>
    <xf numFmtId="43" fontId="5" fillId="0" borderId="0" xfId="3" applyFont="1" applyAlignment="1">
      <alignment horizontal="left"/>
    </xf>
    <xf numFmtId="43" fontId="2" fillId="0" borderId="0" xfId="3" applyFont="1" applyAlignment="1">
      <alignment horizontal="center"/>
    </xf>
    <xf numFmtId="43" fontId="2" fillId="0" borderId="0" xfId="2" applyNumberFormat="1" applyFont="1" applyBorder="1"/>
    <xf numFmtId="43" fontId="2" fillId="0" borderId="0" xfId="1" applyFont="1" applyBorder="1"/>
    <xf numFmtId="43" fontId="2" fillId="0" borderId="0" xfId="3" applyFont="1" applyAlignment="1">
      <alignment horizontal="left"/>
    </xf>
    <xf numFmtId="164" fontId="2" fillId="0" borderId="0" xfId="2" applyNumberFormat="1" applyFont="1"/>
    <xf numFmtId="43" fontId="6" fillId="0" borderId="0" xfId="2" applyNumberFormat="1" applyFont="1" applyBorder="1"/>
    <xf numFmtId="43" fontId="2" fillId="2" borderId="0" xfId="2" applyNumberFormat="1" applyFont="1" applyFill="1"/>
    <xf numFmtId="43" fontId="6" fillId="0" borderId="0" xfId="1" applyFont="1" applyBorder="1"/>
    <xf numFmtId="43" fontId="2" fillId="0" borderId="0" xfId="3" applyFont="1"/>
    <xf numFmtId="43" fontId="7" fillId="0" borderId="0" xfId="3" applyFont="1" applyAlignment="1">
      <alignment horizontal="left"/>
    </xf>
    <xf numFmtId="43" fontId="6" fillId="0" borderId="1" xfId="3" applyFont="1" applyBorder="1"/>
    <xf numFmtId="43" fontId="6" fillId="0" borderId="1" xfId="1" applyFont="1" applyBorder="1"/>
    <xf numFmtId="43" fontId="6" fillId="2" borderId="1" xfId="3" applyFont="1" applyFill="1" applyBorder="1"/>
    <xf numFmtId="0" fontId="8" fillId="0" borderId="0" xfId="2" applyFont="1" applyAlignment="1">
      <alignment horizontal="right"/>
    </xf>
    <xf numFmtId="43" fontId="9" fillId="0" borderId="0" xfId="2" applyNumberFormat="1" applyFont="1"/>
    <xf numFmtId="43" fontId="9" fillId="0" borderId="0" xfId="3" applyFont="1"/>
    <xf numFmtId="43" fontId="9" fillId="2" borderId="0" xfId="3" applyFont="1" applyFill="1"/>
    <xf numFmtId="43" fontId="9" fillId="0" borderId="2" xfId="3" applyFont="1" applyBorder="1"/>
    <xf numFmtId="0" fontId="10" fillId="0" borderId="0" xfId="2" applyFont="1"/>
    <xf numFmtId="43" fontId="6" fillId="0" borderId="2" xfId="2" applyNumberFormat="1" applyFont="1" applyBorder="1"/>
    <xf numFmtId="43" fontId="6" fillId="0" borderId="2" xfId="3" applyFont="1" applyBorder="1"/>
    <xf numFmtId="43" fontId="6" fillId="2" borderId="2" xfId="3" applyFont="1" applyFill="1" applyBorder="1"/>
    <xf numFmtId="43" fontId="6" fillId="2" borderId="2" xfId="3" applyFont="1" applyFill="1" applyBorder="1" applyAlignment="1">
      <alignment horizontal="right"/>
    </xf>
    <xf numFmtId="43" fontId="6" fillId="0" borderId="2" xfId="3" applyFont="1" applyBorder="1" applyAlignment="1">
      <alignment horizontal="right"/>
    </xf>
    <xf numFmtId="43" fontId="9" fillId="0" borderId="2" xfId="2" applyNumberFormat="1" applyFont="1" applyBorder="1"/>
    <xf numFmtId="43" fontId="9" fillId="2" borderId="2" xfId="3" applyFont="1" applyFill="1" applyBorder="1"/>
    <xf numFmtId="43" fontId="9" fillId="0" borderId="2" xfId="3" applyFont="1" applyFill="1" applyBorder="1"/>
    <xf numFmtId="0" fontId="10" fillId="0" borderId="3" xfId="0" applyFont="1" applyBorder="1"/>
    <xf numFmtId="0" fontId="10" fillId="0" borderId="2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2" applyFont="1" applyBorder="1"/>
    <xf numFmtId="43" fontId="11" fillId="0" borderId="2" xfId="3" applyFont="1" applyBorder="1"/>
    <xf numFmtId="0" fontId="12" fillId="0" borderId="2" xfId="2" applyFont="1" applyBorder="1"/>
    <xf numFmtId="0" fontId="12" fillId="0" borderId="2" xfId="2" applyFont="1" applyBorder="1" applyAlignment="1">
      <alignment horizontal="center"/>
    </xf>
    <xf numFmtId="0" fontId="8" fillId="0" borderId="2" xfId="2" applyFont="1" applyBorder="1"/>
    <xf numFmtId="43" fontId="11" fillId="0" borderId="2" xfId="3" applyFont="1" applyBorder="1" applyAlignment="1">
      <alignment horizontal="center"/>
    </xf>
    <xf numFmtId="0" fontId="10" fillId="0" borderId="2" xfId="2" applyFont="1" applyBorder="1" applyAlignment="1">
      <alignment wrapText="1"/>
    </xf>
    <xf numFmtId="0" fontId="9" fillId="0" borderId="0" xfId="2" applyFont="1"/>
    <xf numFmtId="43" fontId="9" fillId="0" borderId="0" xfId="3" applyFont="1" applyFill="1" applyBorder="1"/>
    <xf numFmtId="43" fontId="9" fillId="2" borderId="0" xfId="2" applyNumberFormat="1" applyFont="1" applyFill="1"/>
    <xf numFmtId="43" fontId="9" fillId="0" borderId="0" xfId="1" applyFont="1"/>
    <xf numFmtId="43" fontId="9" fillId="2" borderId="0" xfId="1" applyFont="1" applyFill="1"/>
    <xf numFmtId="4" fontId="9" fillId="0" borderId="0" xfId="2" applyNumberFormat="1" applyFont="1"/>
    <xf numFmtId="4" fontId="11" fillId="0" borderId="0" xfId="2" applyNumberFormat="1" applyFont="1"/>
    <xf numFmtId="0" fontId="9" fillId="2" borderId="0" xfId="2" applyFont="1" applyFill="1"/>
    <xf numFmtId="0" fontId="11" fillId="0" borderId="0" xfId="2" applyFont="1"/>
    <xf numFmtId="0" fontId="12" fillId="0" borderId="0" xfId="2" applyFont="1"/>
    <xf numFmtId="0" fontId="5" fillId="0" borderId="0" xfId="2" applyFont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1" fontId="6" fillId="2" borderId="5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43" fontId="2" fillId="0" borderId="0" xfId="1" applyFont="1" applyAlignment="1">
      <alignment horizontal="center"/>
    </xf>
    <xf numFmtId="43" fontId="9" fillId="2" borderId="0" xfId="3" applyFont="1" applyFill="1" applyBorder="1"/>
    <xf numFmtId="0" fontId="2" fillId="2" borderId="0" xfId="2" applyFont="1" applyFill="1" applyAlignment="1">
      <alignment horizontal="center"/>
    </xf>
    <xf numFmtId="0" fontId="13" fillId="0" borderId="0" xfId="2" applyFont="1"/>
    <xf numFmtId="0" fontId="14" fillId="0" borderId="0" xfId="2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2400300</xdr:colOff>
      <xdr:row>3</xdr:row>
      <xdr:rowOff>114300</xdr:rowOff>
    </xdr:to>
    <xdr:pic>
      <xdr:nvPicPr>
        <xdr:cNvPr id="2" name="Picture 2" descr="cid:image001.jpg@01D54C69.FFE4F61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3238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476250</xdr:colOff>
      <xdr:row>0</xdr:row>
      <xdr:rowOff>190500</xdr:rowOff>
    </xdr:from>
    <xdr:ext cx="2190750" cy="1757363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61925"/>
          <a:ext cx="2190750" cy="175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-%2006%20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LUJO%20DE%20EFEC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</sheetNames>
    <sheetDataSet>
      <sheetData sheetId="0"/>
      <sheetData sheetId="1"/>
      <sheetData sheetId="2"/>
      <sheetData sheetId="3">
        <row r="2">
          <cell r="A2" t="str">
            <v>Tesorería de la Seguridad Social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 "/>
    </sheetNames>
    <sheetDataSet>
      <sheetData sheetId="0">
        <row r="10">
          <cell r="D10">
            <v>65404329581.019997</v>
          </cell>
        </row>
        <row r="11">
          <cell r="D11">
            <v>524300274.44999999</v>
          </cell>
        </row>
        <row r="12">
          <cell r="D12">
            <v>487387.59</v>
          </cell>
        </row>
        <row r="13">
          <cell r="D13">
            <v>7451.98</v>
          </cell>
        </row>
        <row r="14">
          <cell r="D14">
            <v>75628359.939999998</v>
          </cell>
        </row>
        <row r="15">
          <cell r="D15">
            <v>51919136.270000003</v>
          </cell>
        </row>
        <row r="16">
          <cell r="D16">
            <v>1478250</v>
          </cell>
        </row>
        <row r="17">
          <cell r="D17">
            <v>23649949.240000002</v>
          </cell>
        </row>
        <row r="18">
          <cell r="D18">
            <v>1257804.26</v>
          </cell>
        </row>
        <row r="19">
          <cell r="D19">
            <v>2696284.88</v>
          </cell>
        </row>
        <row r="20">
          <cell r="D20">
            <v>3517176540.6799998</v>
          </cell>
        </row>
        <row r="29">
          <cell r="E29">
            <v>30951177258.950001</v>
          </cell>
        </row>
        <row r="30">
          <cell r="E30">
            <v>31621730645.290001</v>
          </cell>
        </row>
        <row r="31">
          <cell r="E31">
            <v>3012957563.2800002</v>
          </cell>
        </row>
        <row r="32">
          <cell r="E32">
            <v>123502861.33</v>
          </cell>
        </row>
        <row r="33">
          <cell r="E33">
            <v>1132556.45</v>
          </cell>
        </row>
        <row r="34">
          <cell r="E34">
            <v>1692340.26</v>
          </cell>
        </row>
        <row r="35">
          <cell r="E35">
            <v>20223151.920000002</v>
          </cell>
        </row>
        <row r="36">
          <cell r="E36">
            <v>118854.64</v>
          </cell>
        </row>
        <row r="37">
          <cell r="E37">
            <v>644624.79</v>
          </cell>
        </row>
        <row r="38">
          <cell r="E38">
            <v>267678.63</v>
          </cell>
        </row>
        <row r="39">
          <cell r="E39">
            <v>27634.94</v>
          </cell>
        </row>
        <row r="40">
          <cell r="E40">
            <v>0</v>
          </cell>
        </row>
        <row r="41">
          <cell r="E41">
            <v>2117176413.9200001</v>
          </cell>
        </row>
        <row r="42">
          <cell r="E42">
            <v>1648906465.71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zoomScale="40" zoomScaleNormal="40" zoomScaleSheetLayoutView="30" workbookViewId="0">
      <pane xSplit="1" ySplit="9" topLeftCell="J10" activePane="bottomRight" state="frozen"/>
      <selection pane="topRight" activeCell="B1" sqref="B1"/>
      <selection pane="bottomLeft" activeCell="A10" sqref="A10"/>
      <selection pane="bottomRight" activeCell="J10" sqref="J10"/>
    </sheetView>
  </sheetViews>
  <sheetFormatPr defaultRowHeight="47.25" customHeight="1" x14ac:dyDescent="0.35"/>
  <cols>
    <col min="1" max="1" width="105.140625" style="1" customWidth="1"/>
    <col min="2" max="2" width="48.28515625" style="1" customWidth="1"/>
    <col min="3" max="3" width="48.85546875" style="1" hidden="1" customWidth="1"/>
    <col min="4" max="4" width="46.28515625" style="1" hidden="1" customWidth="1"/>
    <col min="5" max="5" width="45.7109375" style="1" hidden="1" customWidth="1"/>
    <col min="6" max="6" width="45.7109375" style="2" hidden="1" customWidth="1"/>
    <col min="7" max="7" width="48.5703125" style="1" hidden="1" customWidth="1"/>
    <col min="8" max="8" width="52.7109375" style="1" bestFit="1" customWidth="1"/>
    <col min="9" max="9" width="48.5703125" style="2" customWidth="1"/>
    <col min="10" max="16" width="48.5703125" style="1" customWidth="1"/>
    <col min="17" max="17" width="54.42578125" style="1" bestFit="1" customWidth="1"/>
    <col min="18" max="18" width="56.28515625" style="1" bestFit="1" customWidth="1"/>
    <col min="19" max="19" width="66.5703125" style="1" customWidth="1"/>
    <col min="20" max="20" width="33.85546875" style="1" bestFit="1" customWidth="1"/>
    <col min="21" max="21" width="29.28515625" style="1" customWidth="1"/>
    <col min="22" max="16384" width="9.140625" style="1"/>
  </cols>
  <sheetData>
    <row r="1" spans="1:21" s="69" customFormat="1" ht="47.25" customHeight="1" x14ac:dyDescent="0.7">
      <c r="A1" s="70" t="str">
        <f>+'[1]PAGOS REALIZADOS '!A2:G2</f>
        <v>Tesorería de la Seguridad Social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1" s="69" customFormat="1" ht="47.25" customHeight="1" x14ac:dyDescent="0.7">
      <c r="A2" s="70" t="s">
        <v>42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21" s="69" customFormat="1" ht="47.25" customHeight="1" x14ac:dyDescent="0.7">
      <c r="A3" s="70" t="s">
        <v>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1" s="69" customFormat="1" ht="47.25" customHeight="1" x14ac:dyDescent="0.7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21" ht="47.25" customHeight="1" x14ac:dyDescent="0.45">
      <c r="A5" s="65"/>
      <c r="B5" s="65"/>
      <c r="C5" s="65"/>
      <c r="D5" s="65"/>
      <c r="E5" s="66"/>
      <c r="F5" s="68"/>
      <c r="G5" s="65"/>
      <c r="H5" s="65"/>
      <c r="I5" s="67"/>
      <c r="J5" s="49"/>
      <c r="K5" s="49"/>
      <c r="L5" s="49"/>
      <c r="M5" s="66"/>
      <c r="N5" s="66"/>
      <c r="O5" s="66"/>
      <c r="P5" s="66"/>
      <c r="Q5" s="66"/>
      <c r="R5" s="65"/>
    </row>
    <row r="6" spans="1:21" ht="47.25" customHeight="1" thickBot="1" x14ac:dyDescent="0.4"/>
    <row r="7" spans="1:21" s="58" customFormat="1" ht="54.75" customHeight="1" thickBot="1" x14ac:dyDescent="0.25">
      <c r="B7" s="64" t="s">
        <v>39</v>
      </c>
      <c r="C7" s="64">
        <v>2008</v>
      </c>
      <c r="D7" s="64">
        <v>2009</v>
      </c>
      <c r="E7" s="63">
        <v>2010</v>
      </c>
      <c r="F7" s="62">
        <v>2011</v>
      </c>
      <c r="G7" s="60">
        <v>2012</v>
      </c>
      <c r="H7" s="60" t="s">
        <v>38</v>
      </c>
      <c r="I7" s="61">
        <v>2013</v>
      </c>
      <c r="J7" s="60">
        <v>2014</v>
      </c>
      <c r="K7" s="60">
        <v>2015</v>
      </c>
      <c r="L7" s="60">
        <v>2016</v>
      </c>
      <c r="M7" s="60">
        <v>2017</v>
      </c>
      <c r="N7" s="60">
        <v>2018</v>
      </c>
      <c r="O7" s="60">
        <v>2019</v>
      </c>
      <c r="P7" s="60">
        <v>2020</v>
      </c>
      <c r="Q7" s="60" t="s">
        <v>37</v>
      </c>
      <c r="R7" s="59" t="s">
        <v>36</v>
      </c>
    </row>
    <row r="8" spans="1:21" ht="54.75" customHeight="1" x14ac:dyDescent="0.45">
      <c r="A8" s="57"/>
      <c r="B8" s="54"/>
      <c r="C8" s="56"/>
      <c r="D8" s="48"/>
      <c r="E8" s="51"/>
      <c r="F8" s="55"/>
      <c r="G8" s="48"/>
      <c r="H8" s="54"/>
      <c r="I8" s="54"/>
      <c r="J8" s="54"/>
      <c r="K8" s="54"/>
      <c r="L8" s="54"/>
      <c r="M8" s="54"/>
      <c r="N8" s="48"/>
      <c r="O8" s="48"/>
      <c r="P8" s="48"/>
      <c r="Q8" s="48"/>
      <c r="R8" s="48"/>
    </row>
    <row r="9" spans="1:21" ht="54.75" customHeight="1" x14ac:dyDescent="0.45">
      <c r="B9" s="53"/>
      <c r="C9" s="53"/>
      <c r="D9" s="51"/>
      <c r="E9" s="51"/>
      <c r="F9" s="52"/>
      <c r="G9" s="51"/>
      <c r="H9" s="51"/>
      <c r="I9" s="50"/>
      <c r="J9" s="25"/>
      <c r="K9" s="25"/>
      <c r="L9" s="25"/>
      <c r="M9" s="49"/>
      <c r="N9" s="49"/>
      <c r="O9" s="49"/>
      <c r="P9" s="49"/>
      <c r="Q9" s="49"/>
      <c r="R9" s="48"/>
    </row>
    <row r="10" spans="1:21" ht="54.75" customHeight="1" x14ac:dyDescent="0.45">
      <c r="A10" s="41" t="s">
        <v>35</v>
      </c>
      <c r="B10" s="28">
        <v>51073041708.440002</v>
      </c>
      <c r="C10" s="28">
        <v>33091748620.630001</v>
      </c>
      <c r="D10" s="28">
        <v>38545424796.800003</v>
      </c>
      <c r="E10" s="28">
        <f>46755973129.28</f>
        <v>46755973129.279999</v>
      </c>
      <c r="F10" s="36">
        <f>49338835859.87-56519332.21+133568288.18</f>
        <v>49415884815.840004</v>
      </c>
      <c r="G10" s="37">
        <f>55135398004.82+63674030.49-133568288.18+28560.86</f>
        <v>55065532307.989998</v>
      </c>
      <c r="H10" s="37">
        <v>222874563670.54001</v>
      </c>
      <c r="I10" s="36">
        <f>61469281329.25+77424860.5-63674030.49-28560.86</f>
        <v>61483003598.400002</v>
      </c>
      <c r="J10" s="37">
        <f>69921705014.98+76612760.06-77424860.5</f>
        <v>69920892914.539993</v>
      </c>
      <c r="K10" s="37">
        <v>79052372049.330002</v>
      </c>
      <c r="L10" s="37">
        <v>89049164221.449997</v>
      </c>
      <c r="M10" s="37">
        <f>99559308032.39+264327766.86-163896559.87-1987886.69</f>
        <v>99657751352.690002</v>
      </c>
      <c r="N10" s="37">
        <v>112854009382.5</v>
      </c>
      <c r="O10" s="37">
        <v>122910817769.06</v>
      </c>
      <c r="P10" s="37">
        <v>121397990565.50999</v>
      </c>
      <c r="Q10" s="37">
        <f>'[2]FLUJO DE EFECTIVO '!D10-250721242.02</f>
        <v>65153608339</v>
      </c>
      <c r="R10" s="35">
        <f t="shared" ref="R10:R23" si="0">B10+H10+I10+J10+K10+L10+N10+M10+Q10+O10+P10</f>
        <v>1095427215571.46</v>
      </c>
      <c r="S10" s="7"/>
      <c r="T10" s="7"/>
      <c r="U10" s="15"/>
    </row>
    <row r="11" spans="1:21" ht="62.25" customHeight="1" x14ac:dyDescent="0.45">
      <c r="A11" s="41" t="s">
        <v>34</v>
      </c>
      <c r="B11" s="28">
        <v>125000000</v>
      </c>
      <c r="C11" s="28">
        <v>256250000</v>
      </c>
      <c r="D11" s="28">
        <v>18750000</v>
      </c>
      <c r="E11" s="28"/>
      <c r="F11" s="36"/>
      <c r="G11" s="28"/>
      <c r="H11" s="37">
        <f>C11+D11+E11+F11+G11</f>
        <v>275000000</v>
      </c>
      <c r="I11" s="36"/>
      <c r="J11" s="28"/>
      <c r="K11" s="28"/>
      <c r="L11" s="28"/>
      <c r="M11" s="28"/>
      <c r="N11" s="28"/>
      <c r="O11" s="28"/>
      <c r="P11" s="28"/>
      <c r="Q11" s="28"/>
      <c r="R11" s="35">
        <f t="shared" si="0"/>
        <v>400000000</v>
      </c>
      <c r="S11" s="7"/>
      <c r="T11" s="7"/>
      <c r="U11" s="15"/>
    </row>
    <row r="12" spans="1:21" ht="89.25" customHeight="1" x14ac:dyDescent="0.45">
      <c r="A12" s="47" t="s">
        <v>33</v>
      </c>
      <c r="B12" s="28"/>
      <c r="C12" s="28"/>
      <c r="D12" s="28">
        <v>178872817.62</v>
      </c>
      <c r="E12" s="28">
        <v>95767340.299999997</v>
      </c>
      <c r="F12" s="36">
        <v>320281085.42000002</v>
      </c>
      <c r="G12" s="28">
        <v>349151178.95999998</v>
      </c>
      <c r="H12" s="37">
        <f>C12+D12+E12+F12+G12</f>
        <v>944072422.29999995</v>
      </c>
      <c r="I12" s="36">
        <v>362641633.79000002</v>
      </c>
      <c r="J12" s="28">
        <v>332071916.05000001</v>
      </c>
      <c r="K12" s="28">
        <v>355290191.79000002</v>
      </c>
      <c r="L12" s="28">
        <v>371308008.60000002</v>
      </c>
      <c r="M12" s="28">
        <v>665847319.53999996</v>
      </c>
      <c r="N12" s="28">
        <v>793176886.71000004</v>
      </c>
      <c r="O12" s="28">
        <v>910105888.26999998</v>
      </c>
      <c r="P12" s="28">
        <v>1093851359.3599999</v>
      </c>
      <c r="Q12" s="28">
        <f>+'[2]FLUJO DE EFECTIVO '!D11</f>
        <v>524300274.44999999</v>
      </c>
      <c r="R12" s="35">
        <f t="shared" si="0"/>
        <v>6352665900.8599997</v>
      </c>
      <c r="S12" s="7"/>
      <c r="T12" s="7"/>
      <c r="U12" s="15"/>
    </row>
    <row r="13" spans="1:21" ht="57.75" customHeight="1" x14ac:dyDescent="0.45">
      <c r="A13" s="41" t="s">
        <v>32</v>
      </c>
      <c r="B13" s="28"/>
      <c r="C13" s="28"/>
      <c r="D13" s="28"/>
      <c r="E13" s="28">
        <v>10571388.539999999</v>
      </c>
      <c r="F13" s="36">
        <v>685345.92</v>
      </c>
      <c r="G13" s="28">
        <v>288572.65000000002</v>
      </c>
      <c r="H13" s="37">
        <f>C13+D13+E13+F13+G13</f>
        <v>11545307.109999999</v>
      </c>
      <c r="I13" s="36"/>
      <c r="J13" s="28"/>
      <c r="K13" s="28"/>
      <c r="L13" s="28"/>
      <c r="M13" s="28"/>
      <c r="N13" s="28"/>
      <c r="O13" s="28">
        <v>366706.06</v>
      </c>
      <c r="P13" s="28">
        <v>376971.83</v>
      </c>
      <c r="Q13" s="28">
        <f>+'[2]FLUJO DE EFECTIVO '!D12</f>
        <v>487387.59</v>
      </c>
      <c r="R13" s="35">
        <f t="shared" si="0"/>
        <v>12776372.59</v>
      </c>
      <c r="S13" s="7"/>
      <c r="T13" s="7"/>
      <c r="U13" s="15"/>
    </row>
    <row r="14" spans="1:21" ht="57.75" customHeight="1" x14ac:dyDescent="0.45">
      <c r="A14" s="41" t="s">
        <v>31</v>
      </c>
      <c r="B14" s="28"/>
      <c r="C14" s="28"/>
      <c r="D14" s="28"/>
      <c r="E14" s="28"/>
      <c r="F14" s="36"/>
      <c r="G14" s="28"/>
      <c r="H14" s="37"/>
      <c r="I14" s="36"/>
      <c r="J14" s="28"/>
      <c r="K14" s="28"/>
      <c r="L14" s="28"/>
      <c r="M14" s="28"/>
      <c r="N14" s="28"/>
      <c r="O14" s="28"/>
      <c r="P14" s="28"/>
      <c r="Q14" s="28">
        <f>+'[2]FLUJO DE EFECTIVO '!D13</f>
        <v>7451.98</v>
      </c>
      <c r="R14" s="35">
        <f t="shared" si="0"/>
        <v>7451.98</v>
      </c>
      <c r="S14" s="7"/>
      <c r="T14" s="7"/>
      <c r="U14" s="15"/>
    </row>
    <row r="15" spans="1:21" ht="60.75" customHeight="1" x14ac:dyDescent="0.45">
      <c r="A15" s="41" t="s">
        <v>30</v>
      </c>
      <c r="B15" s="28">
        <v>8117392.4500000002</v>
      </c>
      <c r="C15" s="28">
        <v>173508720.11000001</v>
      </c>
      <c r="D15" s="28">
        <v>686325450.87</v>
      </c>
      <c r="E15" s="28">
        <v>567450242.41999996</v>
      </c>
      <c r="F15" s="36">
        <v>713651478.02999997</v>
      </c>
      <c r="G15" s="28">
        <v>773670516.12</v>
      </c>
      <c r="H15" s="37">
        <f>C15+D15+E15+F15+G15</f>
        <v>2914606407.5500002</v>
      </c>
      <c r="I15" s="36">
        <v>515174924.62</v>
      </c>
      <c r="J15" s="28">
        <v>568423360.04999995</v>
      </c>
      <c r="K15" s="28">
        <v>596586355.70000005</v>
      </c>
      <c r="L15" s="28">
        <v>782914939.19000006</v>
      </c>
      <c r="M15" s="28">
        <v>723925944.60000002</v>
      </c>
      <c r="N15" s="28">
        <v>760563010.31000006</v>
      </c>
      <c r="O15" s="28">
        <v>884031704.74000001</v>
      </c>
      <c r="P15" s="28">
        <v>569954417.55000007</v>
      </c>
      <c r="Q15" s="28">
        <f>+'[2]FLUJO DE EFECTIVO '!D14</f>
        <v>75628359.939999998</v>
      </c>
      <c r="R15" s="35">
        <f t="shared" si="0"/>
        <v>8399926816.6999998</v>
      </c>
      <c r="S15" s="7"/>
      <c r="T15" s="7"/>
      <c r="U15" s="15"/>
    </row>
    <row r="16" spans="1:21" ht="60.75" customHeight="1" x14ac:dyDescent="0.45">
      <c r="A16" s="41" t="s">
        <v>29</v>
      </c>
      <c r="B16" s="28"/>
      <c r="C16" s="28"/>
      <c r="D16" s="28"/>
      <c r="E16" s="28"/>
      <c r="F16" s="36"/>
      <c r="G16" s="28"/>
      <c r="H16" s="37"/>
      <c r="I16" s="36"/>
      <c r="J16" s="28"/>
      <c r="K16" s="28"/>
      <c r="L16" s="28"/>
      <c r="M16" s="28">
        <v>809575.77</v>
      </c>
      <c r="N16" s="28">
        <v>59868932.789999999</v>
      </c>
      <c r="O16" s="28">
        <v>131881959.06999999</v>
      </c>
      <c r="P16" s="28">
        <v>122179523.84</v>
      </c>
      <c r="Q16" s="28">
        <f>+'[2]FLUJO DE EFECTIVO '!D15</f>
        <v>51919136.270000003</v>
      </c>
      <c r="R16" s="35">
        <f t="shared" si="0"/>
        <v>366659127.74000001</v>
      </c>
      <c r="S16" s="7"/>
      <c r="T16" s="7"/>
      <c r="U16" s="15"/>
    </row>
    <row r="17" spans="1:21" ht="62.25" customHeight="1" x14ac:dyDescent="0.45">
      <c r="A17" s="41" t="s">
        <v>28</v>
      </c>
      <c r="B17" s="28"/>
      <c r="C17" s="28">
        <v>281750</v>
      </c>
      <c r="D17" s="28">
        <v>281750</v>
      </c>
      <c r="E17" s="28">
        <v>4212650</v>
      </c>
      <c r="F17" s="36">
        <v>7718508</v>
      </c>
      <c r="G17" s="28">
        <v>6919487.5</v>
      </c>
      <c r="H17" s="37">
        <f>C17+D17+E17+F17+G17</f>
        <v>19414145.5</v>
      </c>
      <c r="I17" s="36">
        <v>4530842.5</v>
      </c>
      <c r="J17" s="28">
        <v>3242175</v>
      </c>
      <c r="K17" s="28">
        <v>11194975.039999999</v>
      </c>
      <c r="L17" s="28">
        <v>3458000</v>
      </c>
      <c r="M17" s="28">
        <v>0</v>
      </c>
      <c r="N17" s="28">
        <v>2956500</v>
      </c>
      <c r="O17" s="28">
        <v>985500</v>
      </c>
      <c r="P17" s="28">
        <v>739125</v>
      </c>
      <c r="Q17" s="28">
        <f>+'[2]FLUJO DE EFECTIVO '!D16</f>
        <v>1478250</v>
      </c>
      <c r="R17" s="35">
        <f t="shared" si="0"/>
        <v>47999513.039999999</v>
      </c>
      <c r="S17" s="7"/>
      <c r="T17" s="7"/>
      <c r="U17" s="15"/>
    </row>
    <row r="18" spans="1:21" ht="62.25" customHeight="1" x14ac:dyDescent="0.45">
      <c r="A18" s="39" t="s">
        <v>12</v>
      </c>
      <c r="B18" s="28"/>
      <c r="C18" s="28"/>
      <c r="D18" s="28"/>
      <c r="E18" s="28"/>
      <c r="F18" s="36">
        <v>1296200</v>
      </c>
      <c r="G18" s="28">
        <v>12749943.859999999</v>
      </c>
      <c r="H18" s="37">
        <f>C18+D18+E18+F18+G18</f>
        <v>14046143.859999999</v>
      </c>
      <c r="I18" s="36"/>
      <c r="J18" s="28">
        <v>0</v>
      </c>
      <c r="K18" s="28">
        <v>35924489.649999999</v>
      </c>
      <c r="L18" s="28">
        <v>1527600.17</v>
      </c>
      <c r="M18" s="28">
        <v>87971428.359999999</v>
      </c>
      <c r="N18" s="28">
        <v>1545.56</v>
      </c>
      <c r="O18" s="28">
        <v>0</v>
      </c>
      <c r="P18" s="28">
        <v>17784.71</v>
      </c>
      <c r="Q18" s="28">
        <f>+'[2]FLUJO DE EFECTIVO '!D19</f>
        <v>2696284.88</v>
      </c>
      <c r="R18" s="35">
        <f t="shared" si="0"/>
        <v>142185277.19</v>
      </c>
      <c r="S18" s="7"/>
      <c r="T18" s="7"/>
      <c r="U18" s="15"/>
    </row>
    <row r="19" spans="1:21" ht="63.75" customHeight="1" x14ac:dyDescent="0.45">
      <c r="A19" s="41" t="s">
        <v>27</v>
      </c>
      <c r="B19" s="28"/>
      <c r="C19" s="28"/>
      <c r="D19" s="28"/>
      <c r="E19" s="28">
        <v>29847.200000000001</v>
      </c>
      <c r="F19" s="36"/>
      <c r="G19" s="28">
        <v>32791081.75</v>
      </c>
      <c r="H19" s="37">
        <f>C19+D19+E19+F19+G19</f>
        <v>32820928.949999999</v>
      </c>
      <c r="I19" s="36">
        <v>2927475.95</v>
      </c>
      <c r="J19" s="28">
        <v>22943785.239999998</v>
      </c>
      <c r="K19" s="28">
        <v>34926192.719999999</v>
      </c>
      <c r="L19" s="28">
        <v>37400733.189999998</v>
      </c>
      <c r="M19" s="28">
        <v>40701687.100000001</v>
      </c>
      <c r="N19" s="28">
        <v>41240344.609999999</v>
      </c>
      <c r="O19" s="28">
        <v>45089683.57</v>
      </c>
      <c r="P19" s="28">
        <v>39473975.299999997</v>
      </c>
      <c r="Q19" s="28">
        <f>+'[2]FLUJO DE EFECTIVO '!D17</f>
        <v>23649949.240000002</v>
      </c>
      <c r="R19" s="35">
        <f t="shared" si="0"/>
        <v>321174755.87</v>
      </c>
      <c r="S19" s="7"/>
      <c r="T19" s="7"/>
      <c r="U19" s="15"/>
    </row>
    <row r="20" spans="1:21" ht="63.75" customHeight="1" x14ac:dyDescent="0.45">
      <c r="A20" s="41" t="s">
        <v>26</v>
      </c>
      <c r="B20" s="28">
        <v>0</v>
      </c>
      <c r="C20" s="28">
        <v>0</v>
      </c>
      <c r="D20" s="28">
        <v>0</v>
      </c>
      <c r="E20" s="28">
        <v>0</v>
      </c>
      <c r="F20" s="36">
        <v>0</v>
      </c>
      <c r="G20" s="28">
        <v>0</v>
      </c>
      <c r="H20" s="37">
        <f>C20+D20+E20+F20+G20</f>
        <v>0</v>
      </c>
      <c r="I20" s="36">
        <v>0</v>
      </c>
      <c r="J20" s="28">
        <v>0</v>
      </c>
      <c r="K20" s="28">
        <v>0</v>
      </c>
      <c r="L20" s="28">
        <v>875011.17</v>
      </c>
      <c r="M20" s="28">
        <v>1271967.81</v>
      </c>
      <c r="N20" s="28">
        <v>583598.28</v>
      </c>
      <c r="O20" s="28">
        <v>1416219.79</v>
      </c>
      <c r="P20" s="28">
        <v>1370919.39</v>
      </c>
      <c r="Q20" s="28">
        <f>+'[2]FLUJO DE EFECTIVO '!D18</f>
        <v>1257804.26</v>
      </c>
      <c r="R20" s="35">
        <f t="shared" si="0"/>
        <v>6775520.7000000002</v>
      </c>
      <c r="S20" s="7"/>
      <c r="T20" s="7"/>
      <c r="U20" s="15"/>
    </row>
    <row r="21" spans="1:21" ht="37.5" customHeight="1" x14ac:dyDescent="0.45">
      <c r="A21" s="41" t="s">
        <v>25</v>
      </c>
      <c r="B21" s="28"/>
      <c r="C21" s="28"/>
      <c r="D21" s="28"/>
      <c r="E21" s="28"/>
      <c r="F21" s="36"/>
      <c r="G21" s="28"/>
      <c r="H21" s="37">
        <f>C21+D21+E21+F21+G21</f>
        <v>0</v>
      </c>
      <c r="I21" s="36">
        <v>926392.3</v>
      </c>
      <c r="J21" s="28">
        <v>6901190.7599999998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35">
        <f t="shared" si="0"/>
        <v>7827583.0599999996</v>
      </c>
      <c r="S21" s="7"/>
      <c r="T21" s="7"/>
      <c r="U21" s="15"/>
    </row>
    <row r="22" spans="1:21" ht="37.5" customHeight="1" x14ac:dyDescent="0.45">
      <c r="A22" s="41" t="s">
        <v>24</v>
      </c>
      <c r="B22" s="28">
        <v>0</v>
      </c>
      <c r="C22" s="28"/>
      <c r="D22" s="28"/>
      <c r="E22" s="28"/>
      <c r="F22" s="36"/>
      <c r="G22" s="28"/>
      <c r="H22" s="37">
        <v>0</v>
      </c>
      <c r="I22" s="36">
        <v>0</v>
      </c>
      <c r="J22" s="28">
        <v>0</v>
      </c>
      <c r="K22" s="28">
        <v>0</v>
      </c>
      <c r="L22" s="28">
        <v>0</v>
      </c>
      <c r="M22" s="28">
        <v>1330638.8999999999</v>
      </c>
      <c r="N22" s="28">
        <v>0</v>
      </c>
      <c r="O22" s="28">
        <v>0</v>
      </c>
      <c r="P22" s="28">
        <v>1595480629.22</v>
      </c>
      <c r="Q22" s="28">
        <f>+'[2]FLUJO DE EFECTIVO '!D20</f>
        <v>3517176540.6799998</v>
      </c>
      <c r="R22" s="35">
        <f t="shared" si="0"/>
        <v>5113987808.8000002</v>
      </c>
      <c r="S22" s="7"/>
      <c r="T22" s="7"/>
      <c r="U22" s="15"/>
    </row>
    <row r="23" spans="1:21" ht="37.5" customHeight="1" x14ac:dyDescent="0.45">
      <c r="A23" s="41" t="s">
        <v>23</v>
      </c>
      <c r="B23" s="28"/>
      <c r="C23" s="28"/>
      <c r="D23" s="28"/>
      <c r="E23" s="28"/>
      <c r="F23" s="36"/>
      <c r="G23" s="28"/>
      <c r="H23" s="37"/>
      <c r="I23" s="36"/>
      <c r="J23" s="28"/>
      <c r="K23" s="28"/>
      <c r="L23" s="28"/>
      <c r="M23" s="28"/>
      <c r="N23" s="28"/>
      <c r="O23" s="28"/>
      <c r="P23" s="28"/>
      <c r="Q23" s="28">
        <v>180000000</v>
      </c>
      <c r="R23" s="35">
        <f t="shared" si="0"/>
        <v>180000000</v>
      </c>
      <c r="S23" s="7"/>
      <c r="T23" s="7"/>
      <c r="U23" s="15"/>
    </row>
    <row r="24" spans="1:21" ht="54.75" customHeight="1" x14ac:dyDescent="0.45">
      <c r="A24" s="44" t="s">
        <v>22</v>
      </c>
      <c r="B24" s="32">
        <f>SUM(B10:B21)</f>
        <v>51206159100.889999</v>
      </c>
      <c r="C24" s="46">
        <f>SUM(C10:C19)</f>
        <v>33521789090.740002</v>
      </c>
      <c r="D24" s="46">
        <f>SUM(D10:D19)</f>
        <v>39429654815.290009</v>
      </c>
      <c r="E24" s="31">
        <f>SUM(E10:E20)</f>
        <v>47434004597.739998</v>
      </c>
      <c r="F24" s="32">
        <f>SUM(F10:F20)</f>
        <v>50459517433.209999</v>
      </c>
      <c r="G24" s="31">
        <v>56241103088.830002</v>
      </c>
      <c r="H24" s="32">
        <f>SUM(H10:H21)</f>
        <v>227086069025.80997</v>
      </c>
      <c r="I24" s="32">
        <f>SUM(I10:I22)</f>
        <v>62369204867.560005</v>
      </c>
      <c r="J24" s="31">
        <f>SUM(J10:J22)</f>
        <v>70854475341.639999</v>
      </c>
      <c r="K24" s="31">
        <f>SUM(K10:K21)</f>
        <v>80086294254.22998</v>
      </c>
      <c r="L24" s="31">
        <f>SUM(L10:L21)</f>
        <v>90246648513.770004</v>
      </c>
      <c r="M24" s="31">
        <f>SUM(M10:M22)</f>
        <v>101179609914.77</v>
      </c>
      <c r="N24" s="31">
        <f>SUM(N10:N22)</f>
        <v>114512400200.75999</v>
      </c>
      <c r="O24" s="31">
        <v>124884695430.56001</v>
      </c>
      <c r="P24" s="31">
        <f>SUM(P10:P22)</f>
        <v>124821435271.71001</v>
      </c>
      <c r="Q24" s="31">
        <f>SUM(Q10:Q23)</f>
        <v>69532209778.289993</v>
      </c>
      <c r="R24" s="30">
        <f>SUM(R10:R23)</f>
        <v>1116779201699.9902</v>
      </c>
      <c r="S24" s="7"/>
      <c r="T24" s="7"/>
      <c r="U24" s="15"/>
    </row>
    <row r="25" spans="1:21" ht="65.25" customHeight="1" x14ac:dyDescent="0.45">
      <c r="A25" s="45" t="s">
        <v>21</v>
      </c>
      <c r="B25" s="28"/>
      <c r="C25" s="31"/>
      <c r="D25" s="28"/>
      <c r="E25" s="28"/>
      <c r="F25" s="36"/>
      <c r="G25" s="28"/>
      <c r="H25" s="28"/>
      <c r="I25" s="36"/>
      <c r="J25" s="28"/>
      <c r="K25" s="28"/>
      <c r="L25" s="28"/>
      <c r="M25" s="28"/>
      <c r="N25" s="28"/>
      <c r="O25" s="28"/>
      <c r="P25" s="28"/>
      <c r="Q25" s="28"/>
      <c r="R25" s="35"/>
      <c r="S25" s="7"/>
      <c r="T25" s="7"/>
      <c r="U25" s="15"/>
    </row>
    <row r="26" spans="1:21" ht="66.75" customHeight="1" x14ac:dyDescent="0.45">
      <c r="A26" s="41" t="s">
        <v>20</v>
      </c>
      <c r="B26" s="28">
        <v>0</v>
      </c>
      <c r="C26" s="28">
        <v>1984586482.3900001</v>
      </c>
      <c r="D26" s="28">
        <v>5121909650.4300003</v>
      </c>
      <c r="E26" s="28">
        <v>7885453400.7299995</v>
      </c>
      <c r="F26" s="36">
        <v>7969554820.7799997</v>
      </c>
      <c r="G26" s="28">
        <v>8268621240.3400002</v>
      </c>
      <c r="H26" s="28">
        <f>B49-B26</f>
        <v>1984586482.3899994</v>
      </c>
      <c r="I26" s="36">
        <v>7964225327.2399998</v>
      </c>
      <c r="J26" s="28">
        <f>I49</f>
        <v>7845604675.6000061</v>
      </c>
      <c r="K26" s="28">
        <f>J49</f>
        <v>7998954242.9900055</v>
      </c>
      <c r="L26" s="28">
        <f>K49</f>
        <v>8883563921.7299957</v>
      </c>
      <c r="M26" s="28">
        <f>L49</f>
        <v>9420659413.0599976</v>
      </c>
      <c r="N26" s="28">
        <f>M49</f>
        <v>10818508175.669983</v>
      </c>
      <c r="O26" s="28">
        <f>+N49</f>
        <v>11308151397.319992</v>
      </c>
      <c r="P26" s="28">
        <f>+O49</f>
        <v>12074717199.720001</v>
      </c>
      <c r="Q26" s="28">
        <f>+P49</f>
        <v>6434968658.6100159</v>
      </c>
      <c r="R26" s="35"/>
      <c r="S26" s="7"/>
      <c r="T26" s="7"/>
      <c r="U26" s="7"/>
    </row>
    <row r="27" spans="1:21" ht="68.25" customHeight="1" x14ac:dyDescent="0.45">
      <c r="A27" s="44" t="s">
        <v>19</v>
      </c>
      <c r="B27" s="32">
        <f>B24+B26</f>
        <v>51206159100.889999</v>
      </c>
      <c r="C27" s="31">
        <f>+C24+C26</f>
        <v>35506375573.130005</v>
      </c>
      <c r="D27" s="31">
        <f>+D24+D26</f>
        <v>44551564465.720009</v>
      </c>
      <c r="E27" s="31">
        <f>+E24+E26</f>
        <v>55319457998.470001</v>
      </c>
      <c r="F27" s="32">
        <f>+F24+F26</f>
        <v>58429072253.989998</v>
      </c>
      <c r="G27" s="31">
        <v>64509724329.169998</v>
      </c>
      <c r="H27" s="32">
        <f>H24+H26</f>
        <v>229070655508.19995</v>
      </c>
      <c r="I27" s="32">
        <f>I24+I26</f>
        <v>70333430194.800003</v>
      </c>
      <c r="J27" s="31">
        <f>J24+J26</f>
        <v>78700080017.240005</v>
      </c>
      <c r="K27" s="31">
        <f>+K24+K26</f>
        <v>88085248497.219986</v>
      </c>
      <c r="L27" s="31">
        <v>99130212435.5</v>
      </c>
      <c r="M27" s="31">
        <f>+M24+M26</f>
        <v>110600269327.83</v>
      </c>
      <c r="N27" s="31">
        <f>+N24+N26</f>
        <v>125330908376.42998</v>
      </c>
      <c r="O27" s="31">
        <v>136192846827.88</v>
      </c>
      <c r="P27" s="31">
        <f>+P24+P26</f>
        <v>136896152471.43001</v>
      </c>
      <c r="Q27" s="31">
        <f>+Q24+Q26</f>
        <v>75967178436.900009</v>
      </c>
      <c r="R27" s="30">
        <f>+R24+R26</f>
        <v>1116779201699.9902</v>
      </c>
      <c r="S27" s="31"/>
      <c r="T27" s="7"/>
      <c r="U27" s="15"/>
    </row>
    <row r="28" spans="1:21" ht="54.75" customHeight="1" x14ac:dyDescent="0.45">
      <c r="A28" s="41"/>
      <c r="B28" s="28"/>
      <c r="C28" s="28"/>
      <c r="D28" s="28"/>
      <c r="E28" s="28"/>
      <c r="F28" s="36"/>
      <c r="G28" s="28"/>
      <c r="H28" s="28"/>
      <c r="I28" s="36"/>
      <c r="J28" s="28"/>
      <c r="K28" s="28"/>
      <c r="L28" s="28"/>
      <c r="M28" s="28"/>
      <c r="N28" s="28"/>
      <c r="O28" s="28"/>
      <c r="P28" s="28"/>
      <c r="Q28" s="28"/>
      <c r="R28" s="35"/>
      <c r="S28" s="7"/>
      <c r="T28" s="7"/>
    </row>
    <row r="29" spans="1:21" ht="54.75" customHeight="1" x14ac:dyDescent="0.45">
      <c r="A29" s="43" t="s">
        <v>18</v>
      </c>
      <c r="B29" s="28"/>
      <c r="C29" s="42"/>
      <c r="D29" s="28"/>
      <c r="E29" s="28"/>
      <c r="F29" s="36"/>
      <c r="G29" s="28"/>
      <c r="H29" s="28"/>
      <c r="I29" s="36"/>
      <c r="J29" s="28"/>
      <c r="K29" s="28"/>
      <c r="L29" s="28"/>
      <c r="M29" s="28"/>
      <c r="N29" s="28"/>
      <c r="O29" s="28"/>
      <c r="P29" s="28"/>
      <c r="Q29" s="28"/>
      <c r="R29" s="35"/>
      <c r="S29" s="7"/>
      <c r="T29" s="7"/>
    </row>
    <row r="30" spans="1:21" ht="54.75" customHeight="1" x14ac:dyDescent="0.45">
      <c r="A30" s="41" t="s">
        <v>17</v>
      </c>
      <c r="B30" s="28"/>
      <c r="C30" s="28"/>
      <c r="D30" s="28"/>
      <c r="E30" s="28"/>
      <c r="F30" s="36"/>
      <c r="G30" s="28"/>
      <c r="H30" s="28"/>
      <c r="I30" s="36"/>
      <c r="J30" s="28"/>
      <c r="K30" s="28"/>
      <c r="L30" s="28"/>
      <c r="M30" s="28"/>
      <c r="N30" s="28"/>
      <c r="O30" s="28"/>
      <c r="P30" s="28"/>
      <c r="Q30" s="28"/>
      <c r="R30" s="35"/>
      <c r="S30" s="7"/>
      <c r="T30" s="7"/>
    </row>
    <row r="31" spans="1:21" ht="62.25" customHeight="1" x14ac:dyDescent="0.45">
      <c r="A31" s="41" t="s">
        <v>16</v>
      </c>
      <c r="B31" s="37">
        <v>41263823916.760002</v>
      </c>
      <c r="C31" s="28">
        <v>15887764726.9</v>
      </c>
      <c r="D31" s="28">
        <v>18789773765.599998</v>
      </c>
      <c r="E31" s="28">
        <v>23938490112.330002</v>
      </c>
      <c r="F31" s="36">
        <v>23585106301.459999</v>
      </c>
      <c r="G31" s="28">
        <v>26400473552.25</v>
      </c>
      <c r="H31" s="37">
        <f t="shared" ref="H31:H38" si="1">C31+D31+E31+F31+G31</f>
        <v>108601608458.54001</v>
      </c>
      <c r="I31" s="36">
        <v>29506184318.740002</v>
      </c>
      <c r="J31" s="28">
        <v>33591892120.470001</v>
      </c>
      <c r="K31" s="28">
        <v>38018208331.940002</v>
      </c>
      <c r="L31" s="28">
        <v>42519532883.379997</v>
      </c>
      <c r="M31" s="28">
        <v>47463118892.330002</v>
      </c>
      <c r="N31" s="28">
        <v>53637242685.029999</v>
      </c>
      <c r="O31" s="28">
        <v>58492444764.089996</v>
      </c>
      <c r="P31" s="28">
        <v>57570980579.769997</v>
      </c>
      <c r="Q31" s="28">
        <f>+'[2]FLUJO DE EFECTIVO '!E29</f>
        <v>30951177258.950001</v>
      </c>
      <c r="R31" s="35">
        <f t="shared" ref="R31:R45" si="2">B31+H31+I31+J31+K31+L31+N31+M31+Q31+O31+P31</f>
        <v>541616214210</v>
      </c>
      <c r="S31" s="7"/>
      <c r="T31" s="7"/>
    </row>
    <row r="32" spans="1:21" ht="62.25" customHeight="1" x14ac:dyDescent="0.45">
      <c r="A32" s="41" t="s">
        <v>15</v>
      </c>
      <c r="B32" s="28">
        <v>2827225342.3800001</v>
      </c>
      <c r="C32" s="28">
        <v>12830119033.889999</v>
      </c>
      <c r="D32" s="28">
        <v>15936586126.01</v>
      </c>
      <c r="E32" s="28">
        <v>21383409755.09</v>
      </c>
      <c r="F32" s="36">
        <v>24106768431.830002</v>
      </c>
      <c r="G32" s="28">
        <v>27413989040.34</v>
      </c>
      <c r="H32" s="37">
        <f t="shared" si="1"/>
        <v>101670872387.16</v>
      </c>
      <c r="I32" s="36">
        <v>30178146778.93</v>
      </c>
      <c r="J32" s="28">
        <v>33792067189.830002</v>
      </c>
      <c r="K32" s="28">
        <v>37306528714.699997</v>
      </c>
      <c r="L32" s="28">
        <v>42840910586.290001</v>
      </c>
      <c r="M32" s="28">
        <v>47350839035.650002</v>
      </c>
      <c r="N32" s="28">
        <v>54865379179.209999</v>
      </c>
      <c r="O32" s="28">
        <v>59704232190.830002</v>
      </c>
      <c r="P32" s="28">
        <v>65399818223.269997</v>
      </c>
      <c r="Q32" s="28">
        <f>+'[2]FLUJO DE EFECTIVO '!E30</f>
        <v>31621730645.290001</v>
      </c>
      <c r="R32" s="35">
        <f t="shared" si="2"/>
        <v>507557750273.54004</v>
      </c>
      <c r="S32" s="7"/>
      <c r="T32" s="7"/>
      <c r="U32" s="15"/>
    </row>
    <row r="33" spans="1:21" ht="62.25" customHeight="1" x14ac:dyDescent="0.45">
      <c r="A33" s="41" t="s">
        <v>14</v>
      </c>
      <c r="B33" s="28">
        <v>5125014646.7999992</v>
      </c>
      <c r="C33" s="28">
        <v>1666544634.5</v>
      </c>
      <c r="D33" s="28">
        <v>1771604719.1300001</v>
      </c>
      <c r="E33" s="28">
        <v>2017192131.8399999</v>
      </c>
      <c r="F33" s="36">
        <v>2287100483.8400002</v>
      </c>
      <c r="G33" s="28">
        <v>2532973581.9299998</v>
      </c>
      <c r="H33" s="37">
        <f t="shared" si="1"/>
        <v>10275415551.24</v>
      </c>
      <c r="I33" s="36">
        <v>2798128649.6399999</v>
      </c>
      <c r="J33" s="28">
        <v>3157624711.6999998</v>
      </c>
      <c r="K33" s="28">
        <v>3548090380.1799998</v>
      </c>
      <c r="L33" s="28">
        <v>4048260120.1799998</v>
      </c>
      <c r="M33" s="28">
        <v>4573087506.6400003</v>
      </c>
      <c r="N33" s="28">
        <v>5197186967.6800003</v>
      </c>
      <c r="O33" s="28">
        <v>5710859888.7700005</v>
      </c>
      <c r="P33" s="28">
        <v>5611234380.1800003</v>
      </c>
      <c r="Q33" s="28">
        <f>+'[2]FLUJO DE EFECTIVO '!E31</f>
        <v>3012957563.2800002</v>
      </c>
      <c r="R33" s="35">
        <f t="shared" si="2"/>
        <v>53057860366.290001</v>
      </c>
      <c r="S33" s="7"/>
      <c r="T33" s="7"/>
      <c r="U33" s="15"/>
    </row>
    <row r="34" spans="1:21" ht="63.75" customHeight="1" x14ac:dyDescent="0.45">
      <c r="A34" s="41" t="s">
        <v>13</v>
      </c>
      <c r="B34" s="28">
        <v>5508712.5599999996</v>
      </c>
      <c r="C34" s="28">
        <v>37527.413999999997</v>
      </c>
      <c r="D34" s="28">
        <v>168146454.25</v>
      </c>
      <c r="E34" s="28">
        <v>10811178.43</v>
      </c>
      <c r="F34" s="36">
        <v>180179596.52000001</v>
      </c>
      <c r="G34" s="28">
        <v>198062827.41</v>
      </c>
      <c r="H34" s="37">
        <f t="shared" si="1"/>
        <v>557237584.02400005</v>
      </c>
      <c r="I34" s="36">
        <v>1202958.56</v>
      </c>
      <c r="J34" s="28">
        <v>138777284.75</v>
      </c>
      <c r="K34" s="28">
        <v>298148392.98000002</v>
      </c>
      <c r="L34" s="28">
        <v>225025572.02000001</v>
      </c>
      <c r="M34" s="28">
        <v>92400898.950000003</v>
      </c>
      <c r="N34" s="28">
        <v>287029477.23000002</v>
      </c>
      <c r="O34" s="28">
        <v>158447860.06</v>
      </c>
      <c r="P34" s="28">
        <v>198745214.40000001</v>
      </c>
      <c r="Q34" s="28">
        <f>+'[2]FLUJO DE EFECTIVO '!E32</f>
        <v>123502861.33</v>
      </c>
      <c r="R34" s="35">
        <f t="shared" si="2"/>
        <v>2086026816.8640001</v>
      </c>
      <c r="S34" s="7"/>
      <c r="T34" s="7"/>
      <c r="U34" s="15"/>
    </row>
    <row r="35" spans="1:21" ht="63.75" customHeight="1" x14ac:dyDescent="0.45">
      <c r="A35" s="39" t="s">
        <v>12</v>
      </c>
      <c r="B35" s="28"/>
      <c r="C35" s="28"/>
      <c r="D35" s="28"/>
      <c r="E35" s="28"/>
      <c r="F35" s="36">
        <v>1296200</v>
      </c>
      <c r="G35" s="28"/>
      <c r="H35" s="37">
        <f t="shared" si="1"/>
        <v>1296200</v>
      </c>
      <c r="I35" s="36">
        <v>4162813.33</v>
      </c>
      <c r="J35" s="28">
        <v>0</v>
      </c>
      <c r="K35" s="28">
        <v>909960</v>
      </c>
      <c r="L35" s="28">
        <v>44611646.990000002</v>
      </c>
      <c r="M35" s="28">
        <v>3025750</v>
      </c>
      <c r="N35" s="28">
        <v>0</v>
      </c>
      <c r="O35" s="28">
        <v>500640.62</v>
      </c>
      <c r="P35" s="28">
        <v>48153115.899999999</v>
      </c>
      <c r="Q35" s="28">
        <f>+'[2]FLUJO DE EFECTIVO '!E34</f>
        <v>1692340.26</v>
      </c>
      <c r="R35" s="35">
        <f t="shared" si="2"/>
        <v>104352467.09999999</v>
      </c>
      <c r="S35" s="7"/>
      <c r="T35" s="7"/>
      <c r="U35" s="15"/>
    </row>
    <row r="36" spans="1:21" ht="63.75" customHeight="1" x14ac:dyDescent="0.45">
      <c r="A36" s="39" t="s">
        <v>11</v>
      </c>
      <c r="B36" s="28"/>
      <c r="C36" s="28"/>
      <c r="D36" s="28"/>
      <c r="E36" s="28"/>
      <c r="F36" s="36">
        <v>0</v>
      </c>
      <c r="G36" s="28">
        <v>0</v>
      </c>
      <c r="H36" s="37">
        <f t="shared" si="1"/>
        <v>0</v>
      </c>
      <c r="I36" s="36">
        <v>0</v>
      </c>
      <c r="J36" s="28">
        <v>20764467.5</v>
      </c>
      <c r="K36" s="28">
        <v>29798795.690000001</v>
      </c>
      <c r="L36" s="28">
        <v>30233786.25</v>
      </c>
      <c r="M36" s="28">
        <v>30875366.079999998</v>
      </c>
      <c r="N36" s="28">
        <v>33091862.41</v>
      </c>
      <c r="O36" s="28">
        <v>39644100.5</v>
      </c>
      <c r="P36" s="28">
        <v>29779288.210000001</v>
      </c>
      <c r="Q36" s="28">
        <f>+'[2]FLUJO DE EFECTIVO '!E35</f>
        <v>20223151.920000002</v>
      </c>
      <c r="R36" s="35">
        <f t="shared" si="2"/>
        <v>234410818.56000003</v>
      </c>
      <c r="S36" s="7"/>
      <c r="T36" s="7"/>
      <c r="U36" s="15"/>
    </row>
    <row r="37" spans="1:21" ht="63.75" customHeight="1" x14ac:dyDescent="0.45">
      <c r="A37" s="40" t="s">
        <v>10</v>
      </c>
      <c r="B37" s="28"/>
      <c r="C37" s="28">
        <v>0</v>
      </c>
      <c r="D37" s="28">
        <v>0</v>
      </c>
      <c r="E37" s="28">
        <v>0</v>
      </c>
      <c r="F37" s="36">
        <v>0</v>
      </c>
      <c r="G37" s="28">
        <v>0</v>
      </c>
      <c r="H37" s="37">
        <f t="shared" si="1"/>
        <v>0</v>
      </c>
      <c r="I37" s="36">
        <v>0</v>
      </c>
      <c r="J37" s="28">
        <v>0</v>
      </c>
      <c r="K37" s="28">
        <v>0</v>
      </c>
      <c r="L37" s="28">
        <v>863966.28</v>
      </c>
      <c r="M37" s="28">
        <v>455598.27</v>
      </c>
      <c r="N37" s="28">
        <v>1254143.83</v>
      </c>
      <c r="O37" s="28">
        <v>865682.85</v>
      </c>
      <c r="P37" s="28">
        <v>1294928.1200000001</v>
      </c>
      <c r="Q37" s="28">
        <f>+'[2]FLUJO DE EFECTIVO '!E36</f>
        <v>118854.64</v>
      </c>
      <c r="R37" s="35">
        <f t="shared" si="2"/>
        <v>4853173.99</v>
      </c>
      <c r="S37" s="7"/>
      <c r="T37" s="7"/>
      <c r="U37" s="15"/>
    </row>
    <row r="38" spans="1:21" ht="63.75" customHeight="1" x14ac:dyDescent="0.45">
      <c r="A38" s="39" t="s">
        <v>9</v>
      </c>
      <c r="B38" s="28">
        <v>0</v>
      </c>
      <c r="C38" s="28">
        <v>0</v>
      </c>
      <c r="D38" s="28">
        <v>0</v>
      </c>
      <c r="E38" s="28">
        <v>0</v>
      </c>
      <c r="F38" s="36">
        <v>0</v>
      </c>
      <c r="G38" s="28">
        <v>0</v>
      </c>
      <c r="H38" s="37">
        <f t="shared" si="1"/>
        <v>0</v>
      </c>
      <c r="I38" s="36">
        <v>0</v>
      </c>
      <c r="J38" s="28">
        <v>0</v>
      </c>
      <c r="K38" s="28">
        <v>0</v>
      </c>
      <c r="L38" s="28">
        <v>114461.05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35">
        <f t="shared" si="2"/>
        <v>114461.05</v>
      </c>
      <c r="S38" s="7"/>
      <c r="T38" s="7"/>
      <c r="U38" s="15"/>
    </row>
    <row r="39" spans="1:21" ht="63.75" customHeight="1" x14ac:dyDescent="0.45">
      <c r="A39" s="39" t="s">
        <v>8</v>
      </c>
      <c r="B39" s="28">
        <v>0</v>
      </c>
      <c r="C39" s="28"/>
      <c r="D39" s="28"/>
      <c r="E39" s="28"/>
      <c r="F39" s="36"/>
      <c r="G39" s="28"/>
      <c r="H39" s="37">
        <v>0</v>
      </c>
      <c r="I39" s="36">
        <v>0</v>
      </c>
      <c r="J39" s="28">
        <v>0</v>
      </c>
      <c r="K39" s="28">
        <v>0</v>
      </c>
      <c r="L39" s="28">
        <v>0</v>
      </c>
      <c r="M39" s="28">
        <v>255980262.13</v>
      </c>
      <c r="N39" s="28">
        <v>0</v>
      </c>
      <c r="O39" s="28">
        <v>8590288.0600000005</v>
      </c>
      <c r="P39" s="28">
        <v>4850110.28</v>
      </c>
      <c r="Q39" s="28">
        <f>+'[2]FLUJO DE EFECTIVO '!E33</f>
        <v>1132556.45</v>
      </c>
      <c r="R39" s="35">
        <f t="shared" si="2"/>
        <v>270553216.91999996</v>
      </c>
      <c r="S39" s="7"/>
      <c r="T39" s="7"/>
      <c r="U39" s="15"/>
    </row>
    <row r="40" spans="1:21" ht="63.75" customHeight="1" x14ac:dyDescent="0.45">
      <c r="A40" s="39" t="s">
        <v>7</v>
      </c>
      <c r="B40" s="28"/>
      <c r="C40" s="28"/>
      <c r="D40" s="28"/>
      <c r="E40" s="28"/>
      <c r="F40" s="36"/>
      <c r="G40" s="28"/>
      <c r="H40" s="37"/>
      <c r="I40" s="36"/>
      <c r="J40" s="28"/>
      <c r="K40" s="28"/>
      <c r="L40" s="28">
        <v>0</v>
      </c>
      <c r="M40" s="28">
        <v>9295285.5500000007</v>
      </c>
      <c r="N40" s="28">
        <v>696081.33</v>
      </c>
      <c r="O40" s="28">
        <v>815952.42</v>
      </c>
      <c r="P40" s="28">
        <v>598597.22</v>
      </c>
      <c r="Q40" s="28">
        <f>+'[2]FLUJO DE EFECTIVO '!E37</f>
        <v>644624.79</v>
      </c>
      <c r="R40" s="35">
        <f t="shared" si="2"/>
        <v>12050541.310000002</v>
      </c>
      <c r="S40" s="7"/>
      <c r="T40" s="7"/>
      <c r="U40" s="15"/>
    </row>
    <row r="41" spans="1:21" ht="63.75" customHeight="1" x14ac:dyDescent="0.45">
      <c r="A41" s="39" t="s">
        <v>6</v>
      </c>
      <c r="B41" s="28">
        <v>0</v>
      </c>
      <c r="C41" s="28"/>
      <c r="D41" s="28"/>
      <c r="E41" s="28"/>
      <c r="F41" s="36"/>
      <c r="G41" s="28"/>
      <c r="H41" s="37">
        <v>0</v>
      </c>
      <c r="I41" s="36">
        <v>0</v>
      </c>
      <c r="J41" s="28">
        <v>0</v>
      </c>
      <c r="K41" s="28">
        <v>0</v>
      </c>
      <c r="L41" s="28">
        <v>0</v>
      </c>
      <c r="M41" s="28">
        <v>993663.67</v>
      </c>
      <c r="N41" s="28">
        <v>876582.39</v>
      </c>
      <c r="O41" s="28">
        <v>1728259.96</v>
      </c>
      <c r="P41" s="28">
        <v>248746.25</v>
      </c>
      <c r="Q41" s="28">
        <f>+'[2]FLUJO DE EFECTIVO '!E38</f>
        <v>267678.63</v>
      </c>
      <c r="R41" s="35">
        <f t="shared" si="2"/>
        <v>4114930.9</v>
      </c>
      <c r="S41" s="7"/>
      <c r="T41" s="7"/>
      <c r="U41" s="15"/>
    </row>
    <row r="42" spans="1:21" ht="63.75" customHeight="1" x14ac:dyDescent="0.45">
      <c r="A42" s="39" t="s">
        <v>5</v>
      </c>
      <c r="B42" s="28">
        <v>0</v>
      </c>
      <c r="C42" s="28"/>
      <c r="D42" s="28"/>
      <c r="E42" s="28"/>
      <c r="F42" s="36"/>
      <c r="G42" s="28"/>
      <c r="H42" s="37">
        <v>0</v>
      </c>
      <c r="I42" s="36">
        <v>0</v>
      </c>
      <c r="J42" s="28">
        <v>0</v>
      </c>
      <c r="K42" s="28">
        <v>0</v>
      </c>
      <c r="L42" s="28">
        <v>0</v>
      </c>
      <c r="M42" s="28">
        <v>358253.99</v>
      </c>
      <c r="N42" s="28">
        <v>0</v>
      </c>
      <c r="O42" s="28">
        <v>0</v>
      </c>
      <c r="P42" s="28">
        <v>0</v>
      </c>
      <c r="Q42" s="28">
        <f>+'[2]FLUJO DE EFECTIVO '!E39</f>
        <v>27634.94</v>
      </c>
      <c r="R42" s="35">
        <f t="shared" si="2"/>
        <v>385888.93</v>
      </c>
      <c r="S42" s="7"/>
      <c r="T42" s="7"/>
      <c r="U42" s="15"/>
    </row>
    <row r="43" spans="1:21" ht="63.75" customHeight="1" x14ac:dyDescent="0.45">
      <c r="A43" s="39" t="s">
        <v>4</v>
      </c>
      <c r="B43" s="28"/>
      <c r="C43" s="28"/>
      <c r="D43" s="28"/>
      <c r="E43" s="28"/>
      <c r="F43" s="36"/>
      <c r="G43" s="28"/>
      <c r="H43" s="37"/>
      <c r="I43" s="36"/>
      <c r="J43" s="28"/>
      <c r="K43" s="28"/>
      <c r="L43" s="28"/>
      <c r="M43" s="28"/>
      <c r="N43" s="28"/>
      <c r="O43" s="28"/>
      <c r="P43" s="28">
        <v>9690.5300000000007</v>
      </c>
      <c r="Q43" s="28">
        <f>+'[2]FLUJO DE EFECTIVO '!E40</f>
        <v>0</v>
      </c>
      <c r="R43" s="35">
        <f t="shared" si="2"/>
        <v>9690.5300000000007</v>
      </c>
      <c r="S43" s="7"/>
      <c r="T43" s="7"/>
      <c r="U43" s="15"/>
    </row>
    <row r="44" spans="1:21" ht="63.75" customHeight="1" x14ac:dyDescent="0.45">
      <c r="A44" s="39" t="s">
        <v>3</v>
      </c>
      <c r="B44" s="28">
        <v>0</v>
      </c>
      <c r="C44" s="28"/>
      <c r="D44" s="28"/>
      <c r="E44" s="28"/>
      <c r="F44" s="36"/>
      <c r="G44" s="28"/>
      <c r="H44" s="37">
        <v>0</v>
      </c>
      <c r="I44" s="36">
        <v>0</v>
      </c>
      <c r="J44" s="28">
        <v>0</v>
      </c>
      <c r="K44" s="28">
        <v>0</v>
      </c>
      <c r="L44" s="28">
        <v>0</v>
      </c>
      <c r="M44" s="28">
        <v>1330638.8999999999</v>
      </c>
      <c r="N44" s="28">
        <v>0</v>
      </c>
      <c r="O44" s="28">
        <v>0</v>
      </c>
      <c r="P44" s="28">
        <v>1595470938.6900001</v>
      </c>
      <c r="Q44" s="28">
        <f>+'[2]FLUJO DE EFECTIVO '!E41</f>
        <v>2117176413.9200001</v>
      </c>
      <c r="R44" s="35">
        <f t="shared" si="2"/>
        <v>3713977991.5100002</v>
      </c>
      <c r="S44" s="7"/>
      <c r="T44" s="7"/>
      <c r="U44" s="15"/>
    </row>
    <row r="45" spans="1:21" ht="63.75" customHeight="1" x14ac:dyDescent="0.45">
      <c r="A45" s="38" t="s">
        <v>2</v>
      </c>
      <c r="B45" s="28"/>
      <c r="C45" s="28"/>
      <c r="D45" s="28"/>
      <c r="E45" s="28"/>
      <c r="F45" s="36"/>
      <c r="G45" s="28"/>
      <c r="H45" s="37"/>
      <c r="I45" s="36"/>
      <c r="J45" s="28"/>
      <c r="K45" s="28"/>
      <c r="L45" s="28"/>
      <c r="M45" s="28"/>
      <c r="N45" s="28"/>
      <c r="O45" s="28"/>
      <c r="P45" s="28"/>
      <c r="Q45" s="28">
        <f>+'[2]FLUJO DE EFECTIVO '!E42</f>
        <v>1648906465.71</v>
      </c>
      <c r="R45" s="35">
        <f t="shared" si="2"/>
        <v>1648906465.71</v>
      </c>
      <c r="S45" s="7"/>
      <c r="T45" s="7"/>
      <c r="U45" s="15"/>
    </row>
    <row r="46" spans="1:21" ht="54.75" customHeight="1" x14ac:dyDescent="0.45">
      <c r="A46" s="24" t="s">
        <v>1</v>
      </c>
      <c r="B46" s="32">
        <f>SUM(B31:B38)</f>
        <v>49221572618.5</v>
      </c>
      <c r="C46" s="34">
        <f>SUM(C31:C38)</f>
        <v>30384465922.704002</v>
      </c>
      <c r="D46" s="34">
        <f>SUM(D31:D38)</f>
        <v>36666111064.989998</v>
      </c>
      <c r="E46" s="34">
        <f>SUM(E31:E38)</f>
        <v>47349903177.689995</v>
      </c>
      <c r="F46" s="33">
        <f>SUM(F31:F38)</f>
        <v>50160451013.650002</v>
      </c>
      <c r="G46" s="31">
        <v>56545499001.93</v>
      </c>
      <c r="H46" s="32">
        <f>SUM(H31:H38)</f>
        <v>221106430180.96399</v>
      </c>
      <c r="I46" s="32">
        <f>SUM(I31:I38)</f>
        <v>62487825519.199997</v>
      </c>
      <c r="J46" s="31">
        <f>SUM(J31:J38)</f>
        <v>70701125774.25</v>
      </c>
      <c r="K46" s="31">
        <f>SUM(K31:K36)</f>
        <v>79201684575.48999</v>
      </c>
      <c r="L46" s="31">
        <f>SUM(L31:L44)</f>
        <v>89709553022.440002</v>
      </c>
      <c r="M46" s="31">
        <f>SUM(M31:M44)</f>
        <v>99781761152.160019</v>
      </c>
      <c r="N46" s="31">
        <f>SUM(N31:N44)</f>
        <v>114022756979.10999</v>
      </c>
      <c r="O46" s="31">
        <v>124118129628.16</v>
      </c>
      <c r="P46" s="31">
        <f>SUM(P31:P44)</f>
        <v>130461183812.81999</v>
      </c>
      <c r="Q46" s="31">
        <f>SUM(Q31:Q45)</f>
        <v>69499558050.110001</v>
      </c>
      <c r="R46" s="30">
        <f>SUM(R31:R45)</f>
        <v>1110311581313.2041</v>
      </c>
      <c r="S46" s="7"/>
      <c r="T46" s="7"/>
    </row>
    <row r="47" spans="1:21" ht="54.75" customHeight="1" x14ac:dyDescent="0.45">
      <c r="A47" s="29"/>
      <c r="B47" s="28"/>
      <c r="C47" s="26"/>
      <c r="D47" s="26"/>
      <c r="E47" s="26"/>
      <c r="F47" s="27"/>
      <c r="G47" s="26"/>
      <c r="H47" s="26"/>
      <c r="I47" s="27"/>
      <c r="J47" s="26"/>
      <c r="K47" s="26"/>
      <c r="L47" s="26"/>
      <c r="M47" s="26"/>
      <c r="N47" s="26"/>
      <c r="O47" s="26"/>
      <c r="P47" s="26"/>
      <c r="Q47" s="26"/>
      <c r="R47" s="25"/>
      <c r="S47" s="7"/>
      <c r="T47" s="7"/>
    </row>
    <row r="48" spans="1:21" ht="54.75" customHeight="1" x14ac:dyDescent="0.45">
      <c r="A48" s="29"/>
      <c r="B48" s="28"/>
      <c r="C48" s="26"/>
      <c r="D48" s="26"/>
      <c r="E48" s="26"/>
      <c r="F48" s="27"/>
      <c r="G48" s="26"/>
      <c r="H48" s="26"/>
      <c r="I48" s="27"/>
      <c r="J48" s="26"/>
      <c r="K48" s="26"/>
      <c r="L48" s="26"/>
      <c r="M48" s="26"/>
      <c r="N48" s="26"/>
      <c r="O48" s="26"/>
      <c r="P48" s="26"/>
      <c r="Q48" s="26"/>
      <c r="R48" s="25"/>
      <c r="T48" s="7"/>
    </row>
    <row r="49" spans="1:21" ht="54.75" customHeight="1" thickBot="1" x14ac:dyDescent="0.5">
      <c r="A49" s="24" t="s">
        <v>0</v>
      </c>
      <c r="B49" s="23">
        <f>B27-B46</f>
        <v>1984586482.3899994</v>
      </c>
      <c r="C49" s="21">
        <f>+C27-C46</f>
        <v>5121909650.4260025</v>
      </c>
      <c r="D49" s="21">
        <f>+D27-D46</f>
        <v>7885453400.730011</v>
      </c>
      <c r="E49" s="21">
        <f>+E27-E46</f>
        <v>7969554820.7800064</v>
      </c>
      <c r="F49" s="23">
        <f>+F27-F46</f>
        <v>8268621240.3399963</v>
      </c>
      <c r="G49" s="21">
        <v>7964225327.2399979</v>
      </c>
      <c r="H49" s="23">
        <f>H27-H46</f>
        <v>7964225327.2359619</v>
      </c>
      <c r="I49" s="23">
        <f>I27-I46</f>
        <v>7845604675.6000061</v>
      </c>
      <c r="J49" s="21">
        <f>J27-J46</f>
        <v>7998954242.9900055</v>
      </c>
      <c r="K49" s="21">
        <f>K27-K46</f>
        <v>8883563921.7299957</v>
      </c>
      <c r="L49" s="21">
        <f>L27-L46</f>
        <v>9420659413.0599976</v>
      </c>
      <c r="M49" s="21">
        <f t="shared" ref="M49:R49" si="3">+M27-M46</f>
        <v>10818508175.669983</v>
      </c>
      <c r="N49" s="21">
        <f t="shared" si="3"/>
        <v>11308151397.319992</v>
      </c>
      <c r="O49" s="21">
        <f t="shared" si="3"/>
        <v>12074717199.720001</v>
      </c>
      <c r="P49" s="21">
        <f t="shared" si="3"/>
        <v>6434968658.6100159</v>
      </c>
      <c r="Q49" s="22">
        <f t="shared" si="3"/>
        <v>6467620386.7900085</v>
      </c>
      <c r="R49" s="21">
        <f t="shared" si="3"/>
        <v>6467620386.7861328</v>
      </c>
      <c r="S49" s="7"/>
      <c r="T49" s="7"/>
      <c r="U49" s="15"/>
    </row>
    <row r="50" spans="1:21" ht="47.25" customHeight="1" thickTop="1" x14ac:dyDescent="0.45">
      <c r="A50" s="20"/>
      <c r="B50" s="19"/>
      <c r="C50" s="7"/>
      <c r="F50" s="17">
        <f>+F49-G26</f>
        <v>0</v>
      </c>
      <c r="G50" s="7"/>
      <c r="H50" s="7"/>
      <c r="I50" s="17"/>
      <c r="J50" s="7"/>
      <c r="K50" s="7"/>
      <c r="L50" s="7"/>
      <c r="M50" s="7"/>
      <c r="N50" s="7"/>
      <c r="O50" s="7"/>
      <c r="P50" s="7"/>
      <c r="Q50" s="18"/>
      <c r="R50" s="7"/>
    </row>
    <row r="51" spans="1:21" ht="47.25" customHeight="1" x14ac:dyDescent="0.35">
      <c r="A51" s="14"/>
      <c r="D51" s="7"/>
      <c r="E51" s="7"/>
      <c r="F51" s="17"/>
      <c r="G51" s="7"/>
      <c r="H51" s="7"/>
      <c r="I51" s="17"/>
      <c r="J51" s="7"/>
      <c r="K51" s="7"/>
      <c r="L51" s="7"/>
      <c r="M51" s="7"/>
      <c r="N51" s="7"/>
      <c r="O51" s="7"/>
      <c r="P51" s="6"/>
      <c r="Q51" s="12"/>
      <c r="R51" s="7"/>
    </row>
    <row r="52" spans="1:21" ht="47.25" customHeight="1" x14ac:dyDescent="0.45">
      <c r="A52" s="14"/>
      <c r="D52" s="7"/>
      <c r="E52" s="7"/>
      <c r="F52" s="17"/>
      <c r="G52" s="7"/>
      <c r="H52" s="7"/>
      <c r="I52" s="17"/>
      <c r="J52" s="7"/>
      <c r="K52" s="7"/>
      <c r="L52" s="7"/>
      <c r="M52" s="7"/>
      <c r="N52" s="7"/>
      <c r="O52" s="7"/>
      <c r="P52" s="7"/>
      <c r="Q52" s="16"/>
      <c r="R52" s="15"/>
    </row>
    <row r="53" spans="1:21" ht="47.25" customHeight="1" x14ac:dyDescent="0.35">
      <c r="A53" s="14"/>
      <c r="D53" s="7"/>
      <c r="Q53" s="12"/>
      <c r="R53" s="15"/>
    </row>
    <row r="54" spans="1:21" ht="47.25" customHeight="1" x14ac:dyDescent="0.35">
      <c r="A54" s="14"/>
      <c r="Q54" s="13"/>
      <c r="R54" s="7"/>
    </row>
    <row r="55" spans="1:21" ht="47.25" customHeight="1" x14ac:dyDescent="0.35">
      <c r="A55" s="11"/>
      <c r="Q55" s="12"/>
    </row>
    <row r="56" spans="1:21" ht="47.25" customHeight="1" x14ac:dyDescent="0.35">
      <c r="A56" s="11"/>
      <c r="D56" s="7"/>
      <c r="Q56" s="7"/>
    </row>
    <row r="57" spans="1:21" ht="47.25" customHeight="1" x14ac:dyDescent="0.35">
      <c r="A57" s="10"/>
      <c r="B57" s="9"/>
      <c r="C57" s="8"/>
      <c r="D57" s="7"/>
    </row>
    <row r="58" spans="1:21" ht="47.25" customHeight="1" x14ac:dyDescent="0.45">
      <c r="C58" s="7"/>
      <c r="Q58" s="4"/>
      <c r="R58" s="6"/>
    </row>
    <row r="59" spans="1:21" ht="47.25" customHeight="1" x14ac:dyDescent="0.45">
      <c r="Q59" s="4"/>
      <c r="R59" s="6"/>
    </row>
    <row r="60" spans="1:21" ht="47.25" customHeight="1" x14ac:dyDescent="0.45">
      <c r="Q60" s="4"/>
      <c r="R60" s="5"/>
    </row>
    <row r="61" spans="1:21" ht="47.25" customHeight="1" x14ac:dyDescent="0.45">
      <c r="Q61" s="4"/>
    </row>
    <row r="62" spans="1:21" ht="47.25" customHeight="1" x14ac:dyDescent="0.45">
      <c r="Q62" s="3"/>
    </row>
    <row r="63" spans="1:21" ht="47.25" customHeight="1" x14ac:dyDescent="0.45">
      <c r="Q63" s="3"/>
    </row>
    <row r="64" spans="1:21" ht="47.25" customHeight="1" x14ac:dyDescent="0.45">
      <c r="Q64" s="3"/>
    </row>
  </sheetData>
  <mergeCells count="4">
    <mergeCell ref="A1:R1"/>
    <mergeCell ref="A2:R2"/>
    <mergeCell ref="A3:R3"/>
    <mergeCell ref="A4:R4"/>
  </mergeCells>
  <printOptions horizontalCentered="1"/>
  <pageMargins left="0.2" right="0.2" top="0.43307086614173229" bottom="0.62992125984251968" header="0.27559055118110237" footer="0.51181102362204722"/>
  <pageSetup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HISTORICO </vt:lpstr>
      <vt:lpstr>'FLUJO DE EFECTIVO HISTORICO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2021-07-21T17:11:01Z</dcterms:created>
  <dcterms:modified xsi:type="dcterms:W3CDTF">2021-07-21T17:24:34Z</dcterms:modified>
</cp:coreProperties>
</file>