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falken\Contabilidad SUIR\ENC. CONTABILIDAD DEL SUIR\ESTADOS FINANCIEROS PARA PUBLICAR VIA WEB\2023\11. Noviembre 2023\"/>
    </mc:Choice>
  </mc:AlternateContent>
  <xr:revisionPtr revIDLastSave="0" documentId="13_ncr:1_{41094008-F618-45CB-9378-E6EFA13D3915}" xr6:coauthVersionLast="45" xr6:coauthVersionMax="45" xr10:uidLastSave="{00000000-0000-0000-0000-000000000000}"/>
  <bookViews>
    <workbookView xWindow="-120" yWindow="-120" windowWidth="29040" windowHeight="15840" xr2:uid="{E31FD7A1-120D-4F7E-A0C5-6EB2829B34D3}"/>
  </bookViews>
  <sheets>
    <sheet name="FLUJO DE EFECTIVO HISTORICO " sheetId="1" r:id="rId1"/>
  </sheets>
  <externalReferences>
    <externalReference r:id="rId2"/>
  </externalReferences>
  <definedNames>
    <definedName name="_xlnm.Print_Area" localSheetId="0">'FLUJO DE EFECTIVO HISTORICO '!$A$1:$T$57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7" i="1" l="1"/>
  <c r="R54" i="1"/>
  <c r="Q54" i="1"/>
  <c r="P54" i="1"/>
  <c r="N54" i="1"/>
  <c r="M54" i="1"/>
  <c r="L54" i="1"/>
  <c r="L57" i="1" s="1"/>
  <c r="M29" i="1" s="1"/>
  <c r="K54" i="1"/>
  <c r="J54" i="1"/>
  <c r="I54" i="1"/>
  <c r="F54" i="1"/>
  <c r="E54" i="1"/>
  <c r="D54" i="1"/>
  <c r="C54" i="1"/>
  <c r="B54" i="1"/>
  <c r="S53" i="1"/>
  <c r="T53" i="1" s="1"/>
  <c r="S52" i="1"/>
  <c r="T52" i="1" s="1"/>
  <c r="S51" i="1"/>
  <c r="T51" i="1" s="1"/>
  <c r="S50" i="1"/>
  <c r="T50" i="1" s="1"/>
  <c r="S49" i="1"/>
  <c r="T49" i="1" s="1"/>
  <c r="S48" i="1"/>
  <c r="T48" i="1" s="1"/>
  <c r="S47" i="1"/>
  <c r="T47" i="1" s="1"/>
  <c r="S46" i="1"/>
  <c r="T46" i="1" s="1"/>
  <c r="S45" i="1"/>
  <c r="T45" i="1" s="1"/>
  <c r="S44" i="1"/>
  <c r="T44" i="1" s="1"/>
  <c r="S43" i="1"/>
  <c r="T43" i="1" s="1"/>
  <c r="S42" i="1"/>
  <c r="T42" i="1" s="1"/>
  <c r="H41" i="1"/>
  <c r="T41" i="1" s="1"/>
  <c r="S40" i="1"/>
  <c r="H40" i="1"/>
  <c r="S39" i="1"/>
  <c r="H39" i="1"/>
  <c r="S38" i="1"/>
  <c r="H38" i="1"/>
  <c r="S37" i="1"/>
  <c r="H37" i="1"/>
  <c r="S36" i="1"/>
  <c r="H36" i="1"/>
  <c r="S35" i="1"/>
  <c r="H35" i="1"/>
  <c r="S34" i="1"/>
  <c r="S54" i="1" s="1"/>
  <c r="H34" i="1"/>
  <c r="H54" i="1" s="1"/>
  <c r="P29" i="1"/>
  <c r="R27" i="1"/>
  <c r="R30" i="1" s="1"/>
  <c r="R57" i="1" s="1"/>
  <c r="S29" i="1" s="1"/>
  <c r="Q27" i="1"/>
  <c r="P27" i="1"/>
  <c r="P30" i="1" s="1"/>
  <c r="P57" i="1" s="1"/>
  <c r="Q29" i="1" s="1"/>
  <c r="N27" i="1"/>
  <c r="L27" i="1"/>
  <c r="K27" i="1"/>
  <c r="D27" i="1"/>
  <c r="D30" i="1" s="1"/>
  <c r="D57" i="1" s="1"/>
  <c r="C27" i="1"/>
  <c r="C30" i="1" s="1"/>
  <c r="C57" i="1" s="1"/>
  <c r="B27" i="1"/>
  <c r="B30" i="1" s="1"/>
  <c r="B57" i="1" s="1"/>
  <c r="H29" i="1" s="1"/>
  <c r="S26" i="1"/>
  <c r="T26" i="1" s="1"/>
  <c r="S25" i="1"/>
  <c r="T25" i="1" s="1"/>
  <c r="S24" i="1"/>
  <c r="T24" i="1" s="1"/>
  <c r="S23" i="1"/>
  <c r="T23" i="1" s="1"/>
  <c r="H22" i="1"/>
  <c r="T22" i="1" s="1"/>
  <c r="S21" i="1"/>
  <c r="T21" i="1" s="1"/>
  <c r="S20" i="1"/>
  <c r="H20" i="1"/>
  <c r="S19" i="1"/>
  <c r="H19" i="1"/>
  <c r="S18" i="1"/>
  <c r="H18" i="1"/>
  <c r="S17" i="1"/>
  <c r="H17" i="1"/>
  <c r="S16" i="1"/>
  <c r="T16" i="1" s="1"/>
  <c r="S15" i="1"/>
  <c r="H15" i="1"/>
  <c r="T15" i="1" s="1"/>
  <c r="S14" i="1"/>
  <c r="T14" i="1" s="1"/>
  <c r="S13" i="1"/>
  <c r="H13" i="1"/>
  <c r="T13" i="1" s="1"/>
  <c r="S12" i="1"/>
  <c r="H12" i="1"/>
  <c r="T12" i="1" s="1"/>
  <c r="T11" i="1"/>
  <c r="H11" i="1"/>
  <c r="H27" i="1" s="1"/>
  <c r="H30" i="1" s="1"/>
  <c r="H57" i="1" s="1"/>
  <c r="S10" i="1"/>
  <c r="M10" i="1"/>
  <c r="M27" i="1" s="1"/>
  <c r="M30" i="1" s="1"/>
  <c r="M57" i="1" s="1"/>
  <c r="N29" i="1" s="1"/>
  <c r="J10" i="1"/>
  <c r="J27" i="1" s="1"/>
  <c r="J30" i="1" s="1"/>
  <c r="J57" i="1" s="1"/>
  <c r="K29" i="1" s="1"/>
  <c r="I10" i="1"/>
  <c r="I27" i="1" s="1"/>
  <c r="I30" i="1" s="1"/>
  <c r="I57" i="1" s="1"/>
  <c r="J29" i="1" s="1"/>
  <c r="G10" i="1"/>
  <c r="F10" i="1"/>
  <c r="F27" i="1" s="1"/>
  <c r="F30" i="1" s="1"/>
  <c r="F57" i="1" s="1"/>
  <c r="F58" i="1" s="1"/>
  <c r="E10" i="1"/>
  <c r="E27" i="1" s="1"/>
  <c r="E30" i="1" s="1"/>
  <c r="E57" i="1" s="1"/>
  <c r="A1" i="1"/>
  <c r="S27" i="1" l="1"/>
  <c r="S30" i="1" s="1"/>
  <c r="S57" i="1" s="1"/>
  <c r="T17" i="1"/>
  <c r="T18" i="1"/>
  <c r="T19" i="1"/>
  <c r="T20" i="1"/>
  <c r="T35" i="1"/>
  <c r="T36" i="1"/>
  <c r="T37" i="1"/>
  <c r="T38" i="1"/>
  <c r="T39" i="1"/>
  <c r="T40" i="1"/>
  <c r="K30" i="1"/>
  <c r="K57" i="1" s="1"/>
  <c r="L29" i="1" s="1"/>
  <c r="N30" i="1"/>
  <c r="N57" i="1" s="1"/>
  <c r="O29" i="1" s="1"/>
  <c r="Q30" i="1"/>
  <c r="Q57" i="1" s="1"/>
  <c r="T34" i="1"/>
  <c r="T54" i="1" s="1"/>
  <c r="T10" i="1"/>
  <c r="T27" i="1" s="1"/>
  <c r="T30" i="1" s="1"/>
  <c r="T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35D4602F-5F34-4534-A5B2-7A73B9EEE7CE}">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<sst xmlns="http://schemas.openxmlformats.org/spreadsheetml/2006/main" count="52" uniqueCount="51">
  <si>
    <t>Estado de Flujo de Efectivo Histórico</t>
  </si>
  <si>
    <t xml:space="preserve"> Régimen Contributivo</t>
  </si>
  <si>
    <t>PERÍODO  2003-2023</t>
  </si>
  <si>
    <t>2003-2007</t>
  </si>
  <si>
    <t>2008-2012</t>
  </si>
  <si>
    <t>al 30-11-2023</t>
  </si>
  <si>
    <t>TOTAL</t>
  </si>
  <si>
    <t>Notificaciones de Pago Cobradas</t>
  </si>
  <si>
    <t>Aportes del Gobierno al  FONAMAT</t>
  </si>
  <si>
    <t xml:space="preserve">Aportes del Gobierno  para Programas  Especiales </t>
  </si>
  <si>
    <t>Fondos Reintegrados</t>
  </si>
  <si>
    <t>Tss-Dev Empleadoreas Cred. NP CSP</t>
  </si>
  <si>
    <t>Rendimientos Bancarios SFS</t>
  </si>
  <si>
    <t>Rendimientos Bancarios SVDS</t>
  </si>
  <si>
    <t>Multas Entidades del sistema</t>
  </si>
  <si>
    <t>Efectivo Reingresado Anteriormente Liquidado</t>
  </si>
  <si>
    <t>Fondos Operativos del SUIR</t>
  </si>
  <si>
    <t>Prov. Cheques Certificados no Pagados al SDSS Decreto 388-91</t>
  </si>
  <si>
    <t xml:space="preserve">Reitegro Fondos Cuidado a la Salud de las Personas </t>
  </si>
  <si>
    <t>Descuentos Compra Titulos Desmaterializados</t>
  </si>
  <si>
    <t>Efectivo Recibido para Operaciones Extraordinarias</t>
  </si>
  <si>
    <t>Efectivo Fondo de Atenciones Médicas Para Paciente Covid-19</t>
  </si>
  <si>
    <t>Efectivo Proc. Medicamentos Alto Costo Covid-19</t>
  </si>
  <si>
    <t>Efectivo Proc. Receptora de Recursos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</si>
  <si>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</si>
  <si>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</si>
  <si>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</si>
  <si>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</si>
  <si>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</si>
  <si>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</si>
  <si>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</si>
  <si>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</si>
  <si>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</si>
  <si>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</si>
  <si>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 xml:space="preserve">Reembolso a Empleadores SFS </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</si>
  <si>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</si>
  <si>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</si>
  <si>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</si>
  <si>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</si>
  <si>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</si>
  <si>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</si>
  <si>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</si>
  <si>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 xml:space="preserve">Efectivo P/Devolver a Empleadores </t>
  </si>
  <si>
    <t xml:space="preserve">Efectivo Trans.Prueba PCR Módulo Gobierno </t>
  </si>
  <si>
    <t>Pago a Entidades por Operaciones Extraordinarias</t>
  </si>
  <si>
    <t>Efectivo Previamente Liquidado AFP</t>
  </si>
  <si>
    <t xml:space="preserve">Efectivo Previamente Liquidado a Estancias Infantiles </t>
  </si>
  <si>
    <t>Pago a Entidades Fondos Atenciones Med. Pacientes Covid-19</t>
  </si>
  <si>
    <t>Pago a Entidades  Medicamento Alto Costo Covid-19</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</si>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</sst>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21">
    <font>
      <sz val="11"/>
      <color theme="1"/>
      <name val="Calibri"/>
      <family val="2"/>
      <scheme val="minor"/>
    </font>
    <font>
      <sz val="10"/>
      <name val="Arial"/>
      <family val="2"/>
    </font>
    <font>
      <b/>
      <sz val="48"/>
      <name val="Century Gothic"/>
      <family val="2"/>
    </font>
    <font>
      <sz val="36"/>
      <name val="Trebuchet MS"/>
      <family val="2"/>
    </font>
    <font>
      <b/>
      <sz val="48"/>
      <color theme="0"/>
      <name val="Century Gothic"/>
      <family val="2"/>
    </font>
    <font>
      <sz val="16"/>
      <name val="Trebuchet MS"/>
      <family val="2"/>
    </font>
    <font>
      <b/>
      <sz val="16"/>
      <color rgb="FFFF0000"/>
      <name val="Trebuchet MS"/>
      <family val="2"/>
    </font>
    <font>
      <b/>
      <sz val="18"/>
      <name val="Century Gothic"/>
      <family val="2"/>
    </font>
    <font>
      <b/>
      <sz val="16"/>
      <name val="Trebuchet MS"/>
      <family val="2"/>
    </font>
    <font>
      <b/>
      <u/>
      <sz val="24"/>
      <name val="Trebuchet MS"/>
      <family val="2"/>
    </font>
    <font>
      <b/>
      <u/>
      <sz val="22"/>
      <name val="Trebuchet MS"/>
      <family val="2"/>
    </font>
    <font>
      <sz val="22"/>
      <name val="Trebuchet MS"/>
      <family val="2"/>
    </font>
    <font>
      <sz val="24"/>
      <name val="Calibri ligh "/>
    </font>
    <font>
      <b/>
      <u/>
      <sz val="24"/>
      <name val="Calibri ligh "/>
    </font>
    <font>
      <b/>
      <sz val="24"/>
      <name val="Calibri ligh "/>
    </font>
    <font>
      <b/>
      <u/>
      <sz val="16"/>
      <name val="Trebuchet MS"/>
      <family val="2"/>
    </font>
    <font>
      <b/>
      <sz val="22"/>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3" fillId="0" borderId="0" xfId="2" applyFont="1"/>
    <xf numFmtId="0" fontId="2" fillId="0" borderId="0" xfId="2" applyFont="1" applyAlignment="1">
      <alignment horizontal="center"/>
    </xf>
    <xf numFmtId="0" fontId="5" fillId="0" borderId="0" xfId="2" applyFont="1"/>
    <xf numFmtId="0" fontId="6" fillId="0" borderId="0" xfId="2" applyFont="1" applyAlignment="1">
      <alignment horizontal="center" vertical="center" wrapText="1"/>
    </xf>
    <xf numFmtId="0" fontId="7" fillId="3" borderId="1" xfId="2" applyFont="1" applyFill="1" applyBorder="1" applyAlignment="1">
      <alignment horizontal="center" vertical="center" wrapText="1"/>
    </xf>
    <xf numFmtId="1" fontId="7" fillId="3" borderId="1" xfId="2" applyNumberFormat="1" applyFont="1" applyFill="1" applyBorder="1" applyAlignment="1">
      <alignment horizontal="center" vertical="center" wrapText="1"/>
    </xf>
    <xf numFmtId="0" fontId="7" fillId="4" borderId="2" xfId="2" applyFont="1" applyFill="1" applyBorder="1" applyAlignment="1">
      <alignment horizontal="center" vertical="center" wrapText="1"/>
    </xf>
    <xf numFmtId="0" fontId="8" fillId="0" borderId="0" xfId="2" applyFont="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11" fillId="0" borderId="0" xfId="2" applyFont="1"/>
    <xf numFmtId="43" fontId="11" fillId="0" borderId="0" xfId="1" applyFont="1"/>
    <xf numFmtId="0" fontId="11" fillId="5" borderId="0" xfId="2" applyFont="1" applyFill="1"/>
    <xf numFmtId="4" fontId="11" fillId="0" borderId="0" xfId="2" applyNumberFormat="1" applyFont="1"/>
    <xf numFmtId="43" fontId="11" fillId="5" borderId="0" xfId="1" applyFont="1" applyFill="1"/>
    <xf numFmtId="43" fontId="11" fillId="5" borderId="0" xfId="2" applyNumberFormat="1" applyFont="1" applyFill="1"/>
    <xf numFmtId="43" fontId="11" fillId="0" borderId="0" xfId="2" applyNumberFormat="1" applyFont="1"/>
    <xf numFmtId="43" fontId="11" fillId="0" borderId="0" xfId="3" applyFont="1" applyFill="1" applyBorder="1"/>
    <xf numFmtId="0" fontId="12" fillId="0" borderId="3" xfId="2" applyFont="1" applyBorder="1"/>
    <xf numFmtId="43" fontId="12" fillId="0" borderId="3" xfId="3" applyFont="1" applyBorder="1"/>
    <xf numFmtId="43" fontId="12" fillId="5" borderId="3" xfId="3" applyFont="1" applyFill="1" applyBorder="1"/>
    <xf numFmtId="43" fontId="12" fillId="0" borderId="3" xfId="3" applyFont="1" applyFill="1" applyBorder="1"/>
    <xf numFmtId="43" fontId="12" fillId="0" borderId="3" xfId="2" applyNumberFormat="1" applyFont="1" applyBorder="1"/>
    <xf numFmtId="43" fontId="5" fillId="0" borderId="0" xfId="2" applyNumberFormat="1" applyFont="1"/>
    <xf numFmtId="164" fontId="5" fillId="0" borderId="0" xfId="2" applyNumberFormat="1" applyFont="1"/>
    <xf numFmtId="0" fontId="12" fillId="0" borderId="3" xfId="2" applyFont="1" applyBorder="1" applyAlignment="1">
      <alignment wrapText="1"/>
    </xf>
    <xf numFmtId="0" fontId="13" fillId="0" borderId="3" xfId="2" applyFont="1" applyBorder="1" applyAlignment="1">
      <alignment horizontal="center"/>
    </xf>
    <xf numFmtId="43" fontId="14" fillId="5" borderId="3" xfId="3" applyFont="1" applyFill="1" applyBorder="1"/>
    <xf numFmtId="43" fontId="13" fillId="0" borderId="3" xfId="3" applyFont="1" applyBorder="1" applyAlignment="1">
      <alignment horizontal="center"/>
    </xf>
    <xf numFmtId="43" fontId="14" fillId="0" borderId="3" xfId="3" applyFont="1" applyBorder="1"/>
    <xf numFmtId="43" fontId="14" fillId="0" borderId="3" xfId="2" applyNumberFormat="1" applyFont="1" applyBorder="1"/>
    <xf numFmtId="0" fontId="14" fillId="0" borderId="3" xfId="2" applyFont="1" applyBorder="1"/>
    <xf numFmtId="0" fontId="13" fillId="0" borderId="3" xfId="2" applyFont="1" applyBorder="1"/>
    <xf numFmtId="43" fontId="13" fillId="0" borderId="3" xfId="3" applyFont="1" applyBorder="1"/>
    <xf numFmtId="0" fontId="12" fillId="0" borderId="3" xfId="2" applyFont="1" applyBorder="1" applyAlignment="1">
      <alignment vertical="center" wrapText="1"/>
    </xf>
    <xf numFmtId="0" fontId="12" fillId="0" borderId="4" xfId="2" applyFont="1" applyBorder="1"/>
    <xf numFmtId="0" fontId="14" fillId="0" borderId="0" xfId="2" applyFont="1" applyAlignment="1">
      <alignment horizontal="right"/>
    </xf>
    <xf numFmtId="43" fontId="14" fillId="0" borderId="3" xfId="3" applyFont="1" applyBorder="1" applyAlignment="1">
      <alignment horizontal="right"/>
    </xf>
    <xf numFmtId="43" fontId="14" fillId="5" borderId="3" xfId="3" applyFont="1" applyFill="1" applyBorder="1" applyAlignment="1">
      <alignment horizontal="right"/>
    </xf>
    <xf numFmtId="0" fontId="12" fillId="0" borderId="0" xfId="2" applyFont="1"/>
    <xf numFmtId="43" fontId="12" fillId="0" borderId="0" xfId="3" applyFont="1"/>
    <xf numFmtId="43" fontId="12" fillId="5" borderId="0" xfId="3" applyFont="1" applyFill="1"/>
    <xf numFmtId="43" fontId="12" fillId="0" borderId="0" xfId="2" applyNumberFormat="1" applyFont="1"/>
    <xf numFmtId="43" fontId="14" fillId="5" borderId="5" xfId="3" applyFont="1" applyFill="1" applyBorder="1"/>
    <xf numFmtId="43" fontId="14" fillId="0" borderId="5" xfId="3" applyFont="1" applyBorder="1"/>
    <xf numFmtId="43" fontId="14" fillId="0" borderId="5" xfId="4" applyFont="1" applyBorder="1"/>
    <xf numFmtId="43" fontId="14" fillId="0" borderId="5" xfId="1" applyFont="1" applyBorder="1"/>
    <xf numFmtId="43" fontId="15" fillId="0" borderId="0" xfId="3" applyFont="1" applyAlignment="1">
      <alignment horizontal="left"/>
    </xf>
    <xf numFmtId="43" fontId="5" fillId="0" borderId="0" xfId="3" applyFont="1"/>
    <xf numFmtId="43" fontId="5" fillId="5" borderId="0" xfId="2" applyNumberFormat="1" applyFont="1" applyFill="1"/>
    <xf numFmtId="43" fontId="16" fillId="0" borderId="0" xfId="4" applyFont="1" applyBorder="1"/>
    <xf numFmtId="43" fontId="16" fillId="0" borderId="0" xfId="1" applyFont="1" applyBorder="1"/>
    <xf numFmtId="43" fontId="5" fillId="0" borderId="0" xfId="3" applyFont="1" applyAlignment="1">
      <alignment horizontal="left"/>
    </xf>
    <xf numFmtId="43" fontId="5" fillId="0" borderId="0" xfId="1" applyFont="1"/>
    <xf numFmtId="43" fontId="16" fillId="0" borderId="0" xfId="2" applyNumberFormat="1" applyFont="1"/>
    <xf numFmtId="0" fontId="5" fillId="5" borderId="0" xfId="2" applyFont="1" applyFill="1"/>
    <xf numFmtId="43" fontId="5" fillId="0" borderId="0" xfId="4" applyFont="1" applyBorder="1"/>
    <xf numFmtId="43" fontId="5" fillId="0" borderId="0" xfId="1" applyFont="1" applyBorder="1"/>
    <xf numFmtId="43" fontId="5" fillId="0" borderId="0" xfId="3" applyFont="1" applyAlignment="1">
      <alignment horizontal="center"/>
    </xf>
    <xf numFmtId="43" fontId="8" fillId="0" borderId="0" xfId="3" applyFont="1" applyAlignment="1">
      <alignment horizontal="left"/>
    </xf>
    <xf numFmtId="43" fontId="8" fillId="0" borderId="0" xfId="3" applyFont="1" applyBorder="1"/>
    <xf numFmtId="43" fontId="8" fillId="0" borderId="0" xfId="2" applyNumberFormat="1" applyFont="1"/>
    <xf numFmtId="43" fontId="17" fillId="0" borderId="0" xfId="4" applyFont="1"/>
    <xf numFmtId="43" fontId="17" fillId="0" borderId="0" xfId="1" applyFont="1"/>
    <xf numFmtId="0" fontId="17" fillId="0" borderId="0" xfId="2" applyFont="1"/>
    <xf numFmtId="0" fontId="2" fillId="0" borderId="0" xfId="2" applyFont="1" applyAlignment="1">
      <alignment horizontal="center"/>
    </xf>
    <xf numFmtId="0" fontId="4" fillId="2" borderId="0" xfId="2" applyFont="1" applyFill="1" applyAlignment="1">
      <alignment horizontal="center"/>
    </xf>
  </cellXfs>
  <cellStyles count="5">
    <cellStyle name="Comma" xfId="1" builtinId="3"/>
    <cellStyle name="Comma 2" xfId="3" xr:uid="{B425FBCD-41E0-4003-8F02-375C19ED218E}"/>
    <cellStyle name="Comma 3" xfId="4" xr:uid="{0CD39903-5456-4D38-9240-EF05511C11E1}"/>
    <cellStyle name="Normal" xfId="0" builtinId="0"/>
    <cellStyle name="Normal 2 2" xfId="2" xr:uid="{2D85A3D3-A626-465F-9273-54CCABEF9B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261937</xdr:colOff>
      <xdr:row>1</xdr:row>
      <xdr:rowOff>76200</xdr:rowOff>
    </xdr:from>
    <xdr:to>
      <xdr:col>20</xdr:col>
      <xdr:colOff>95250</xdr:colOff>
      <xdr:row>4</xdr:row>
      <xdr:rowOff>323850</xdr:rowOff>
    </xdr:to>
    <xdr:pic>
      <xdr:nvPicPr>
        <xdr:cNvPr id="2" name="Picture 2">
          <a:extLst>
            <a:ext uri="{FF2B5EF4-FFF2-40B4-BE49-F238E27FC236}">
              <a16:creationId xmlns:a16="http://schemas.microsoft.com/office/drawing/2014/main" id="{0AE79222-E74F-4870-AC4E-880B50B162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82"/>
        <a:stretch/>
      </xdr:blipFill>
      <xdr:spPr bwMode="auto">
        <a:xfrm>
          <a:off x="51530250" y="671513"/>
          <a:ext cx="3786188" cy="2938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ICELA%20ARAUJO/11.ESTADOS%20FINANCIEROS%20PARA%20PUBLICAR%20VIA%20w/2023/ESTADOS%20PARA%20PUBLICAR%20-%2011%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s>
    <sheetDataSet>
      <sheetData sheetId="0"/>
      <sheetData sheetId="1">
        <row r="10">
          <cell r="D10">
            <v>172666840819.68002</v>
          </cell>
        </row>
        <row r="11">
          <cell r="D11">
            <v>1971503855.78</v>
          </cell>
        </row>
        <row r="12">
          <cell r="D12">
            <v>256702.65</v>
          </cell>
        </row>
        <row r="13">
          <cell r="D13">
            <v>8072.81</v>
          </cell>
        </row>
        <row r="14">
          <cell r="D14">
            <v>772628052.22000003</v>
          </cell>
        </row>
        <row r="15">
          <cell r="D15">
            <v>411971818.63999999</v>
          </cell>
        </row>
        <row r="16">
          <cell r="D16">
            <v>23071050</v>
          </cell>
        </row>
        <row r="17">
          <cell r="D17">
            <v>50807001.300000004</v>
          </cell>
        </row>
        <row r="18">
          <cell r="D18">
            <v>2165832.4500000002</v>
          </cell>
        </row>
        <row r="19">
          <cell r="D19">
            <v>0</v>
          </cell>
        </row>
        <row r="20">
          <cell r="D20">
            <v>14196176.84</v>
          </cell>
        </row>
        <row r="21">
          <cell r="D21">
            <v>77641486.340000004</v>
          </cell>
        </row>
        <row r="22">
          <cell r="D22">
            <v>512958847.5</v>
          </cell>
        </row>
        <row r="23">
          <cell r="D23">
            <v>31007517.389999997</v>
          </cell>
        </row>
        <row r="24">
          <cell r="D24">
            <v>23085639617.419998</v>
          </cell>
        </row>
        <row r="32">
          <cell r="E32">
            <v>81181960364.210007</v>
          </cell>
        </row>
        <row r="33">
          <cell r="E33">
            <v>86690751223.389999</v>
          </cell>
        </row>
        <row r="34">
          <cell r="E34">
            <v>8230681668.6099997</v>
          </cell>
        </row>
        <row r="35">
          <cell r="E35">
            <v>191206432.62</v>
          </cell>
        </row>
        <row r="36">
          <cell r="E36">
            <v>4047152.28</v>
          </cell>
        </row>
        <row r="37">
          <cell r="E37">
            <v>4878304.55</v>
          </cell>
        </row>
        <row r="38">
          <cell r="E38">
            <v>40133448.18</v>
          </cell>
        </row>
        <row r="39">
          <cell r="E39">
            <v>2193936.42</v>
          </cell>
        </row>
        <row r="40">
          <cell r="E40">
            <v>1241365.6399999999</v>
          </cell>
        </row>
        <row r="41">
          <cell r="E41">
            <v>532617.93000000005</v>
          </cell>
        </row>
        <row r="42">
          <cell r="E42">
            <v>0</v>
          </cell>
        </row>
        <row r="45">
          <cell r="E45">
            <v>9052700</v>
          </cell>
        </row>
        <row r="46">
          <cell r="E46">
            <v>10108811.73</v>
          </cell>
        </row>
        <row r="47">
          <cell r="E47">
            <v>17428853.469999999</v>
          </cell>
        </row>
        <row r="48">
          <cell r="E48">
            <v>300389.06</v>
          </cell>
        </row>
        <row r="49">
          <cell r="E49">
            <v>512958847.5</v>
          </cell>
        </row>
        <row r="50">
          <cell r="E50">
            <v>23025888153.869999</v>
          </cell>
        </row>
      </sheetData>
      <sheetData sheetId="2"/>
      <sheetData sheetId="3">
        <row r="2">
          <cell r="A2" t="str">
            <v>Tesorería de la Seguridad Social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FE1A-5512-424B-A933-73CDAA00E0E6}">
  <sheetPr>
    <tabColor indexed="50"/>
  </sheetPr>
  <dimension ref="A1:W72"/>
  <sheetViews>
    <sheetView showGridLines="0" tabSelected="1" zoomScale="40" zoomScaleNormal="40" zoomScaleSheetLayoutView="30" workbookViewId="0">
      <pane xSplit="1" ySplit="9" topLeftCell="L49" activePane="bottomRight" state="frozen"/>
      <selection pane="topRight" activeCell="B1" sqref="B1"/>
      <selection pane="bottomLeft" activeCell="A10" sqref="A10"/>
      <selection pane="bottomRight" activeCell="O62" sqref="O62"/>
    </sheetView>
  </sheetViews>
  <sheetFormatPr defaultRowHeight="47.25" customHeight="1"/>
  <cols>
    <col min="1" max="1" width="112" style="3" customWidth="1"/>
    <col min="2" max="2" width="48.28515625" style="3" customWidth="1"/>
    <col min="3" max="3" width="48.85546875" style="3" hidden="1" customWidth="1"/>
    <col min="4" max="4" width="46.28515625" style="3" hidden="1" customWidth="1"/>
    <col min="5" max="5" width="45.7109375" style="3" hidden="1" customWidth="1"/>
    <col min="6" max="6" width="45.7109375" style="57" hidden="1" customWidth="1"/>
    <col min="7" max="7" width="28.5703125" style="3" hidden="1" customWidth="1"/>
    <col min="8" max="8" width="54.85546875" style="3" bestFit="1" customWidth="1"/>
    <col min="9" max="9" width="48.5703125" style="57" customWidth="1"/>
    <col min="10" max="17" width="48.5703125" style="3" customWidth="1"/>
    <col min="18" max="19" width="54.5703125" style="3" bestFit="1" customWidth="1"/>
    <col min="20" max="20" width="59.42578125" style="3" bestFit="1" customWidth="1"/>
    <col min="21" max="21" width="66.5703125" style="3" customWidth="1"/>
    <col min="22" max="22" width="33.85546875" style="3" bestFit="1" customWidth="1"/>
    <col min="23" max="23" width="29.28515625" style="3" customWidth="1"/>
    <col min="24" max="256" width="9.140625" style="3"/>
    <col min="257" max="257" width="119.140625" style="3" customWidth="1"/>
    <col min="258" max="258" width="48.28515625" style="3" customWidth="1"/>
    <col min="259" max="263" width="0" style="3" hidden="1" customWidth="1"/>
    <col min="264" max="264" width="54.85546875" style="3" bestFit="1" customWidth="1"/>
    <col min="265" max="273" width="48.5703125" style="3" customWidth="1"/>
    <col min="274" max="275" width="54.5703125" style="3" bestFit="1" customWidth="1"/>
    <col min="276" max="276" width="59.42578125" style="3" bestFit="1" customWidth="1"/>
    <col min="277" max="277" width="66.5703125" style="3" customWidth="1"/>
    <col min="278" max="278" width="33.85546875" style="3" bestFit="1" customWidth="1"/>
    <col min="279" max="279" width="29.28515625" style="3" customWidth="1"/>
    <col min="280" max="512" width="9.140625" style="3"/>
    <col min="513" max="513" width="119.140625" style="3" customWidth="1"/>
    <col min="514" max="514" width="48.28515625" style="3" customWidth="1"/>
    <col min="515" max="519" width="0" style="3" hidden="1" customWidth="1"/>
    <col min="520" max="520" width="54.85546875" style="3" bestFit="1" customWidth="1"/>
    <col min="521" max="529" width="48.5703125" style="3" customWidth="1"/>
    <col min="530" max="531" width="54.5703125" style="3" bestFit="1" customWidth="1"/>
    <col min="532" max="532" width="59.42578125" style="3" bestFit="1" customWidth="1"/>
    <col min="533" max="533" width="66.5703125" style="3" customWidth="1"/>
    <col min="534" max="534" width="33.85546875" style="3" bestFit="1" customWidth="1"/>
    <col min="535" max="535" width="29.28515625" style="3" customWidth="1"/>
    <col min="536" max="768" width="9.140625" style="3"/>
    <col min="769" max="769" width="119.140625" style="3" customWidth="1"/>
    <col min="770" max="770" width="48.28515625" style="3" customWidth="1"/>
    <col min="771" max="775" width="0" style="3" hidden="1" customWidth="1"/>
    <col min="776" max="776" width="54.85546875" style="3" bestFit="1" customWidth="1"/>
    <col min="777" max="785" width="48.5703125" style="3" customWidth="1"/>
    <col min="786" max="787" width="54.5703125" style="3" bestFit="1" customWidth="1"/>
    <col min="788" max="788" width="59.42578125" style="3" bestFit="1" customWidth="1"/>
    <col min="789" max="789" width="66.5703125" style="3" customWidth="1"/>
    <col min="790" max="790" width="33.85546875" style="3" bestFit="1" customWidth="1"/>
    <col min="791" max="791" width="29.28515625" style="3" customWidth="1"/>
    <col min="792" max="1024" width="9.140625" style="3"/>
    <col min="1025" max="1025" width="119.140625" style="3" customWidth="1"/>
    <col min="1026" max="1026" width="48.28515625" style="3" customWidth="1"/>
    <col min="1027" max="1031" width="0" style="3" hidden="1" customWidth="1"/>
    <col min="1032" max="1032" width="54.85546875" style="3" bestFit="1" customWidth="1"/>
    <col min="1033" max="1041" width="48.5703125" style="3" customWidth="1"/>
    <col min="1042" max="1043" width="54.5703125" style="3" bestFit="1" customWidth="1"/>
    <col min="1044" max="1044" width="59.42578125" style="3" bestFit="1" customWidth="1"/>
    <col min="1045" max="1045" width="66.5703125" style="3" customWidth="1"/>
    <col min="1046" max="1046" width="33.85546875" style="3" bestFit="1" customWidth="1"/>
    <col min="1047" max="1047" width="29.28515625" style="3" customWidth="1"/>
    <col min="1048" max="1280" width="9.140625" style="3"/>
    <col min="1281" max="1281" width="119.140625" style="3" customWidth="1"/>
    <col min="1282" max="1282" width="48.28515625" style="3" customWidth="1"/>
    <col min="1283" max="1287" width="0" style="3" hidden="1" customWidth="1"/>
    <col min="1288" max="1288" width="54.85546875" style="3" bestFit="1" customWidth="1"/>
    <col min="1289" max="1297" width="48.5703125" style="3" customWidth="1"/>
    <col min="1298" max="1299" width="54.5703125" style="3" bestFit="1" customWidth="1"/>
    <col min="1300" max="1300" width="59.42578125" style="3" bestFit="1" customWidth="1"/>
    <col min="1301" max="1301" width="66.5703125" style="3" customWidth="1"/>
    <col min="1302" max="1302" width="33.85546875" style="3" bestFit="1" customWidth="1"/>
    <col min="1303" max="1303" width="29.28515625" style="3" customWidth="1"/>
    <col min="1304" max="1536" width="9.140625" style="3"/>
    <col min="1537" max="1537" width="119.140625" style="3" customWidth="1"/>
    <col min="1538" max="1538" width="48.28515625" style="3" customWidth="1"/>
    <col min="1539" max="1543" width="0" style="3" hidden="1" customWidth="1"/>
    <col min="1544" max="1544" width="54.85546875" style="3" bestFit="1" customWidth="1"/>
    <col min="1545" max="1553" width="48.5703125" style="3" customWidth="1"/>
    <col min="1554" max="1555" width="54.5703125" style="3" bestFit="1" customWidth="1"/>
    <col min="1556" max="1556" width="59.42578125" style="3" bestFit="1" customWidth="1"/>
    <col min="1557" max="1557" width="66.5703125" style="3" customWidth="1"/>
    <col min="1558" max="1558" width="33.85546875" style="3" bestFit="1" customWidth="1"/>
    <col min="1559" max="1559" width="29.28515625" style="3" customWidth="1"/>
    <col min="1560" max="1792" width="9.140625" style="3"/>
    <col min="1793" max="1793" width="119.140625" style="3" customWidth="1"/>
    <col min="1794" max="1794" width="48.28515625" style="3" customWidth="1"/>
    <col min="1795" max="1799" width="0" style="3" hidden="1" customWidth="1"/>
    <col min="1800" max="1800" width="54.85546875" style="3" bestFit="1" customWidth="1"/>
    <col min="1801" max="1809" width="48.5703125" style="3" customWidth="1"/>
    <col min="1810" max="1811" width="54.5703125" style="3" bestFit="1" customWidth="1"/>
    <col min="1812" max="1812" width="59.42578125" style="3" bestFit="1" customWidth="1"/>
    <col min="1813" max="1813" width="66.5703125" style="3" customWidth="1"/>
    <col min="1814" max="1814" width="33.85546875" style="3" bestFit="1" customWidth="1"/>
    <col min="1815" max="1815" width="29.28515625" style="3" customWidth="1"/>
    <col min="1816" max="2048" width="9.140625" style="3"/>
    <col min="2049" max="2049" width="119.140625" style="3" customWidth="1"/>
    <col min="2050" max="2050" width="48.28515625" style="3" customWidth="1"/>
    <col min="2051" max="2055" width="0" style="3" hidden="1" customWidth="1"/>
    <col min="2056" max="2056" width="54.85546875" style="3" bestFit="1" customWidth="1"/>
    <col min="2057" max="2065" width="48.5703125" style="3" customWidth="1"/>
    <col min="2066" max="2067" width="54.5703125" style="3" bestFit="1" customWidth="1"/>
    <col min="2068" max="2068" width="59.42578125" style="3" bestFit="1" customWidth="1"/>
    <col min="2069" max="2069" width="66.5703125" style="3" customWidth="1"/>
    <col min="2070" max="2070" width="33.85546875" style="3" bestFit="1" customWidth="1"/>
    <col min="2071" max="2071" width="29.28515625" style="3" customWidth="1"/>
    <col min="2072" max="2304" width="9.140625" style="3"/>
    <col min="2305" max="2305" width="119.140625" style="3" customWidth="1"/>
    <col min="2306" max="2306" width="48.28515625" style="3" customWidth="1"/>
    <col min="2307" max="2311" width="0" style="3" hidden="1" customWidth="1"/>
    <col min="2312" max="2312" width="54.85546875" style="3" bestFit="1" customWidth="1"/>
    <col min="2313" max="2321" width="48.5703125" style="3" customWidth="1"/>
    <col min="2322" max="2323" width="54.5703125" style="3" bestFit="1" customWidth="1"/>
    <col min="2324" max="2324" width="59.42578125" style="3" bestFit="1" customWidth="1"/>
    <col min="2325" max="2325" width="66.5703125" style="3" customWidth="1"/>
    <col min="2326" max="2326" width="33.85546875" style="3" bestFit="1" customWidth="1"/>
    <col min="2327" max="2327" width="29.28515625" style="3" customWidth="1"/>
    <col min="2328" max="2560" width="9.140625" style="3"/>
    <col min="2561" max="2561" width="119.140625" style="3" customWidth="1"/>
    <col min="2562" max="2562" width="48.28515625" style="3" customWidth="1"/>
    <col min="2563" max="2567" width="0" style="3" hidden="1" customWidth="1"/>
    <col min="2568" max="2568" width="54.85546875" style="3" bestFit="1" customWidth="1"/>
    <col min="2569" max="2577" width="48.5703125" style="3" customWidth="1"/>
    <col min="2578" max="2579" width="54.5703125" style="3" bestFit="1" customWidth="1"/>
    <col min="2580" max="2580" width="59.42578125" style="3" bestFit="1" customWidth="1"/>
    <col min="2581" max="2581" width="66.5703125" style="3" customWidth="1"/>
    <col min="2582" max="2582" width="33.85546875" style="3" bestFit="1" customWidth="1"/>
    <col min="2583" max="2583" width="29.28515625" style="3" customWidth="1"/>
    <col min="2584" max="2816" width="9.140625" style="3"/>
    <col min="2817" max="2817" width="119.140625" style="3" customWidth="1"/>
    <col min="2818" max="2818" width="48.28515625" style="3" customWidth="1"/>
    <col min="2819" max="2823" width="0" style="3" hidden="1" customWidth="1"/>
    <col min="2824" max="2824" width="54.85546875" style="3" bestFit="1" customWidth="1"/>
    <col min="2825" max="2833" width="48.5703125" style="3" customWidth="1"/>
    <col min="2834" max="2835" width="54.5703125" style="3" bestFit="1" customWidth="1"/>
    <col min="2836" max="2836" width="59.42578125" style="3" bestFit="1" customWidth="1"/>
    <col min="2837" max="2837" width="66.5703125" style="3" customWidth="1"/>
    <col min="2838" max="2838" width="33.85546875" style="3" bestFit="1" customWidth="1"/>
    <col min="2839" max="2839" width="29.28515625" style="3" customWidth="1"/>
    <col min="2840" max="3072" width="9.140625" style="3"/>
    <col min="3073" max="3073" width="119.140625" style="3" customWidth="1"/>
    <col min="3074" max="3074" width="48.28515625" style="3" customWidth="1"/>
    <col min="3075" max="3079" width="0" style="3" hidden="1" customWidth="1"/>
    <col min="3080" max="3080" width="54.85546875" style="3" bestFit="1" customWidth="1"/>
    <col min="3081" max="3089" width="48.5703125" style="3" customWidth="1"/>
    <col min="3090" max="3091" width="54.5703125" style="3" bestFit="1" customWidth="1"/>
    <col min="3092" max="3092" width="59.42578125" style="3" bestFit="1" customWidth="1"/>
    <col min="3093" max="3093" width="66.5703125" style="3" customWidth="1"/>
    <col min="3094" max="3094" width="33.85546875" style="3" bestFit="1" customWidth="1"/>
    <col min="3095" max="3095" width="29.28515625" style="3" customWidth="1"/>
    <col min="3096" max="3328" width="9.140625" style="3"/>
    <col min="3329" max="3329" width="119.140625" style="3" customWidth="1"/>
    <col min="3330" max="3330" width="48.28515625" style="3" customWidth="1"/>
    <col min="3331" max="3335" width="0" style="3" hidden="1" customWidth="1"/>
    <col min="3336" max="3336" width="54.85546875" style="3" bestFit="1" customWidth="1"/>
    <col min="3337" max="3345" width="48.5703125" style="3" customWidth="1"/>
    <col min="3346" max="3347" width="54.5703125" style="3" bestFit="1" customWidth="1"/>
    <col min="3348" max="3348" width="59.42578125" style="3" bestFit="1" customWidth="1"/>
    <col min="3349" max="3349" width="66.5703125" style="3" customWidth="1"/>
    <col min="3350" max="3350" width="33.85546875" style="3" bestFit="1" customWidth="1"/>
    <col min="3351" max="3351" width="29.28515625" style="3" customWidth="1"/>
    <col min="3352" max="3584" width="9.140625" style="3"/>
    <col min="3585" max="3585" width="119.140625" style="3" customWidth="1"/>
    <col min="3586" max="3586" width="48.28515625" style="3" customWidth="1"/>
    <col min="3587" max="3591" width="0" style="3" hidden="1" customWidth="1"/>
    <col min="3592" max="3592" width="54.85546875" style="3" bestFit="1" customWidth="1"/>
    <col min="3593" max="3601" width="48.5703125" style="3" customWidth="1"/>
    <col min="3602" max="3603" width="54.5703125" style="3" bestFit="1" customWidth="1"/>
    <col min="3604" max="3604" width="59.42578125" style="3" bestFit="1" customWidth="1"/>
    <col min="3605" max="3605" width="66.5703125" style="3" customWidth="1"/>
    <col min="3606" max="3606" width="33.85546875" style="3" bestFit="1" customWidth="1"/>
    <col min="3607" max="3607" width="29.28515625" style="3" customWidth="1"/>
    <col min="3608" max="3840" width="9.140625" style="3"/>
    <col min="3841" max="3841" width="119.140625" style="3" customWidth="1"/>
    <col min="3842" max="3842" width="48.28515625" style="3" customWidth="1"/>
    <col min="3843" max="3847" width="0" style="3" hidden="1" customWidth="1"/>
    <col min="3848" max="3848" width="54.85546875" style="3" bestFit="1" customWidth="1"/>
    <col min="3849" max="3857" width="48.5703125" style="3" customWidth="1"/>
    <col min="3858" max="3859" width="54.5703125" style="3" bestFit="1" customWidth="1"/>
    <col min="3860" max="3860" width="59.42578125" style="3" bestFit="1" customWidth="1"/>
    <col min="3861" max="3861" width="66.5703125" style="3" customWidth="1"/>
    <col min="3862" max="3862" width="33.85546875" style="3" bestFit="1" customWidth="1"/>
    <col min="3863" max="3863" width="29.28515625" style="3" customWidth="1"/>
    <col min="3864" max="4096" width="9.140625" style="3"/>
    <col min="4097" max="4097" width="119.140625" style="3" customWidth="1"/>
    <col min="4098" max="4098" width="48.28515625" style="3" customWidth="1"/>
    <col min="4099" max="4103" width="0" style="3" hidden="1" customWidth="1"/>
    <col min="4104" max="4104" width="54.85546875" style="3" bestFit="1" customWidth="1"/>
    <col min="4105" max="4113" width="48.5703125" style="3" customWidth="1"/>
    <col min="4114" max="4115" width="54.5703125" style="3" bestFit="1" customWidth="1"/>
    <col min="4116" max="4116" width="59.42578125" style="3" bestFit="1" customWidth="1"/>
    <col min="4117" max="4117" width="66.5703125" style="3" customWidth="1"/>
    <col min="4118" max="4118" width="33.85546875" style="3" bestFit="1" customWidth="1"/>
    <col min="4119" max="4119" width="29.28515625" style="3" customWidth="1"/>
    <col min="4120" max="4352" width="9.140625" style="3"/>
    <col min="4353" max="4353" width="119.140625" style="3" customWidth="1"/>
    <col min="4354" max="4354" width="48.28515625" style="3" customWidth="1"/>
    <col min="4355" max="4359" width="0" style="3" hidden="1" customWidth="1"/>
    <col min="4360" max="4360" width="54.85546875" style="3" bestFit="1" customWidth="1"/>
    <col min="4361" max="4369" width="48.5703125" style="3" customWidth="1"/>
    <col min="4370" max="4371" width="54.5703125" style="3" bestFit="1" customWidth="1"/>
    <col min="4372" max="4372" width="59.42578125" style="3" bestFit="1" customWidth="1"/>
    <col min="4373" max="4373" width="66.5703125" style="3" customWidth="1"/>
    <col min="4374" max="4374" width="33.85546875" style="3" bestFit="1" customWidth="1"/>
    <col min="4375" max="4375" width="29.28515625" style="3" customWidth="1"/>
    <col min="4376" max="4608" width="9.140625" style="3"/>
    <col min="4609" max="4609" width="119.140625" style="3" customWidth="1"/>
    <col min="4610" max="4610" width="48.28515625" style="3" customWidth="1"/>
    <col min="4611" max="4615" width="0" style="3" hidden="1" customWidth="1"/>
    <col min="4616" max="4616" width="54.85546875" style="3" bestFit="1" customWidth="1"/>
    <col min="4617" max="4625" width="48.5703125" style="3" customWidth="1"/>
    <col min="4626" max="4627" width="54.5703125" style="3" bestFit="1" customWidth="1"/>
    <col min="4628" max="4628" width="59.42578125" style="3" bestFit="1" customWidth="1"/>
    <col min="4629" max="4629" width="66.5703125" style="3" customWidth="1"/>
    <col min="4630" max="4630" width="33.85546875" style="3" bestFit="1" customWidth="1"/>
    <col min="4631" max="4631" width="29.28515625" style="3" customWidth="1"/>
    <col min="4632" max="4864" width="9.140625" style="3"/>
    <col min="4865" max="4865" width="119.140625" style="3" customWidth="1"/>
    <col min="4866" max="4866" width="48.28515625" style="3" customWidth="1"/>
    <col min="4867" max="4871" width="0" style="3" hidden="1" customWidth="1"/>
    <col min="4872" max="4872" width="54.85546875" style="3" bestFit="1" customWidth="1"/>
    <col min="4873" max="4881" width="48.5703125" style="3" customWidth="1"/>
    <col min="4882" max="4883" width="54.5703125" style="3" bestFit="1" customWidth="1"/>
    <col min="4884" max="4884" width="59.42578125" style="3" bestFit="1" customWidth="1"/>
    <col min="4885" max="4885" width="66.5703125" style="3" customWidth="1"/>
    <col min="4886" max="4886" width="33.85546875" style="3" bestFit="1" customWidth="1"/>
    <col min="4887" max="4887" width="29.28515625" style="3" customWidth="1"/>
    <col min="4888" max="5120" width="9.140625" style="3"/>
    <col min="5121" max="5121" width="119.140625" style="3" customWidth="1"/>
    <col min="5122" max="5122" width="48.28515625" style="3" customWidth="1"/>
    <col min="5123" max="5127" width="0" style="3" hidden="1" customWidth="1"/>
    <col min="5128" max="5128" width="54.85546875" style="3" bestFit="1" customWidth="1"/>
    <col min="5129" max="5137" width="48.5703125" style="3" customWidth="1"/>
    <col min="5138" max="5139" width="54.5703125" style="3" bestFit="1" customWidth="1"/>
    <col min="5140" max="5140" width="59.42578125" style="3" bestFit="1" customWidth="1"/>
    <col min="5141" max="5141" width="66.5703125" style="3" customWidth="1"/>
    <col min="5142" max="5142" width="33.85546875" style="3" bestFit="1" customWidth="1"/>
    <col min="5143" max="5143" width="29.28515625" style="3" customWidth="1"/>
    <col min="5144" max="5376" width="9.140625" style="3"/>
    <col min="5377" max="5377" width="119.140625" style="3" customWidth="1"/>
    <col min="5378" max="5378" width="48.28515625" style="3" customWidth="1"/>
    <col min="5379" max="5383" width="0" style="3" hidden="1" customWidth="1"/>
    <col min="5384" max="5384" width="54.85546875" style="3" bestFit="1" customWidth="1"/>
    <col min="5385" max="5393" width="48.5703125" style="3" customWidth="1"/>
    <col min="5394" max="5395" width="54.5703125" style="3" bestFit="1" customWidth="1"/>
    <col min="5396" max="5396" width="59.42578125" style="3" bestFit="1" customWidth="1"/>
    <col min="5397" max="5397" width="66.5703125" style="3" customWidth="1"/>
    <col min="5398" max="5398" width="33.85546875" style="3" bestFit="1" customWidth="1"/>
    <col min="5399" max="5399" width="29.28515625" style="3" customWidth="1"/>
    <col min="5400" max="5632" width="9.140625" style="3"/>
    <col min="5633" max="5633" width="119.140625" style="3" customWidth="1"/>
    <col min="5634" max="5634" width="48.28515625" style="3" customWidth="1"/>
    <col min="5635" max="5639" width="0" style="3" hidden="1" customWidth="1"/>
    <col min="5640" max="5640" width="54.85546875" style="3" bestFit="1" customWidth="1"/>
    <col min="5641" max="5649" width="48.5703125" style="3" customWidth="1"/>
    <col min="5650" max="5651" width="54.5703125" style="3" bestFit="1" customWidth="1"/>
    <col min="5652" max="5652" width="59.42578125" style="3" bestFit="1" customWidth="1"/>
    <col min="5653" max="5653" width="66.5703125" style="3" customWidth="1"/>
    <col min="5654" max="5654" width="33.85546875" style="3" bestFit="1" customWidth="1"/>
    <col min="5655" max="5655" width="29.28515625" style="3" customWidth="1"/>
    <col min="5656" max="5888" width="9.140625" style="3"/>
    <col min="5889" max="5889" width="119.140625" style="3" customWidth="1"/>
    <col min="5890" max="5890" width="48.28515625" style="3" customWidth="1"/>
    <col min="5891" max="5895" width="0" style="3" hidden="1" customWidth="1"/>
    <col min="5896" max="5896" width="54.85546875" style="3" bestFit="1" customWidth="1"/>
    <col min="5897" max="5905" width="48.5703125" style="3" customWidth="1"/>
    <col min="5906" max="5907" width="54.5703125" style="3" bestFit="1" customWidth="1"/>
    <col min="5908" max="5908" width="59.42578125" style="3" bestFit="1" customWidth="1"/>
    <col min="5909" max="5909" width="66.5703125" style="3" customWidth="1"/>
    <col min="5910" max="5910" width="33.85546875" style="3" bestFit="1" customWidth="1"/>
    <col min="5911" max="5911" width="29.28515625" style="3" customWidth="1"/>
    <col min="5912" max="6144" width="9.140625" style="3"/>
    <col min="6145" max="6145" width="119.140625" style="3" customWidth="1"/>
    <col min="6146" max="6146" width="48.28515625" style="3" customWidth="1"/>
    <col min="6147" max="6151" width="0" style="3" hidden="1" customWidth="1"/>
    <col min="6152" max="6152" width="54.85546875" style="3" bestFit="1" customWidth="1"/>
    <col min="6153" max="6161" width="48.5703125" style="3" customWidth="1"/>
    <col min="6162" max="6163" width="54.5703125" style="3" bestFit="1" customWidth="1"/>
    <col min="6164" max="6164" width="59.42578125" style="3" bestFit="1" customWidth="1"/>
    <col min="6165" max="6165" width="66.5703125" style="3" customWidth="1"/>
    <col min="6166" max="6166" width="33.85546875" style="3" bestFit="1" customWidth="1"/>
    <col min="6167" max="6167" width="29.28515625" style="3" customWidth="1"/>
    <col min="6168" max="6400" width="9.140625" style="3"/>
    <col min="6401" max="6401" width="119.140625" style="3" customWidth="1"/>
    <col min="6402" max="6402" width="48.28515625" style="3" customWidth="1"/>
    <col min="6403" max="6407" width="0" style="3" hidden="1" customWidth="1"/>
    <col min="6408" max="6408" width="54.85546875" style="3" bestFit="1" customWidth="1"/>
    <col min="6409" max="6417" width="48.5703125" style="3" customWidth="1"/>
    <col min="6418" max="6419" width="54.5703125" style="3" bestFit="1" customWidth="1"/>
    <col min="6420" max="6420" width="59.42578125" style="3" bestFit="1" customWidth="1"/>
    <col min="6421" max="6421" width="66.5703125" style="3" customWidth="1"/>
    <col min="6422" max="6422" width="33.85546875" style="3" bestFit="1" customWidth="1"/>
    <col min="6423" max="6423" width="29.28515625" style="3" customWidth="1"/>
    <col min="6424" max="6656" width="9.140625" style="3"/>
    <col min="6657" max="6657" width="119.140625" style="3" customWidth="1"/>
    <col min="6658" max="6658" width="48.28515625" style="3" customWidth="1"/>
    <col min="6659" max="6663" width="0" style="3" hidden="1" customWidth="1"/>
    <col min="6664" max="6664" width="54.85546875" style="3" bestFit="1" customWidth="1"/>
    <col min="6665" max="6673" width="48.5703125" style="3" customWidth="1"/>
    <col min="6674" max="6675" width="54.5703125" style="3" bestFit="1" customWidth="1"/>
    <col min="6676" max="6676" width="59.42578125" style="3" bestFit="1" customWidth="1"/>
    <col min="6677" max="6677" width="66.5703125" style="3" customWidth="1"/>
    <col min="6678" max="6678" width="33.85546875" style="3" bestFit="1" customWidth="1"/>
    <col min="6679" max="6679" width="29.28515625" style="3" customWidth="1"/>
    <col min="6680" max="6912" width="9.140625" style="3"/>
    <col min="6913" max="6913" width="119.140625" style="3" customWidth="1"/>
    <col min="6914" max="6914" width="48.28515625" style="3" customWidth="1"/>
    <col min="6915" max="6919" width="0" style="3" hidden="1" customWidth="1"/>
    <col min="6920" max="6920" width="54.85546875" style="3" bestFit="1" customWidth="1"/>
    <col min="6921" max="6929" width="48.5703125" style="3" customWidth="1"/>
    <col min="6930" max="6931" width="54.5703125" style="3" bestFit="1" customWidth="1"/>
    <col min="6932" max="6932" width="59.42578125" style="3" bestFit="1" customWidth="1"/>
    <col min="6933" max="6933" width="66.5703125" style="3" customWidth="1"/>
    <col min="6934" max="6934" width="33.85546875" style="3" bestFit="1" customWidth="1"/>
    <col min="6935" max="6935" width="29.28515625" style="3" customWidth="1"/>
    <col min="6936" max="7168" width="9.140625" style="3"/>
    <col min="7169" max="7169" width="119.140625" style="3" customWidth="1"/>
    <col min="7170" max="7170" width="48.28515625" style="3" customWidth="1"/>
    <col min="7171" max="7175" width="0" style="3" hidden="1" customWidth="1"/>
    <col min="7176" max="7176" width="54.85546875" style="3" bestFit="1" customWidth="1"/>
    <col min="7177" max="7185" width="48.5703125" style="3" customWidth="1"/>
    <col min="7186" max="7187" width="54.5703125" style="3" bestFit="1" customWidth="1"/>
    <col min="7188" max="7188" width="59.42578125" style="3" bestFit="1" customWidth="1"/>
    <col min="7189" max="7189" width="66.5703125" style="3" customWidth="1"/>
    <col min="7190" max="7190" width="33.85546875" style="3" bestFit="1" customWidth="1"/>
    <col min="7191" max="7191" width="29.28515625" style="3" customWidth="1"/>
    <col min="7192" max="7424" width="9.140625" style="3"/>
    <col min="7425" max="7425" width="119.140625" style="3" customWidth="1"/>
    <col min="7426" max="7426" width="48.28515625" style="3" customWidth="1"/>
    <col min="7427" max="7431" width="0" style="3" hidden="1" customWidth="1"/>
    <col min="7432" max="7432" width="54.85546875" style="3" bestFit="1" customWidth="1"/>
    <col min="7433" max="7441" width="48.5703125" style="3" customWidth="1"/>
    <col min="7442" max="7443" width="54.5703125" style="3" bestFit="1" customWidth="1"/>
    <col min="7444" max="7444" width="59.42578125" style="3" bestFit="1" customWidth="1"/>
    <col min="7445" max="7445" width="66.5703125" style="3" customWidth="1"/>
    <col min="7446" max="7446" width="33.85546875" style="3" bestFit="1" customWidth="1"/>
    <col min="7447" max="7447" width="29.28515625" style="3" customWidth="1"/>
    <col min="7448" max="7680" width="9.140625" style="3"/>
    <col min="7681" max="7681" width="119.140625" style="3" customWidth="1"/>
    <col min="7682" max="7682" width="48.28515625" style="3" customWidth="1"/>
    <col min="7683" max="7687" width="0" style="3" hidden="1" customWidth="1"/>
    <col min="7688" max="7688" width="54.85546875" style="3" bestFit="1" customWidth="1"/>
    <col min="7689" max="7697" width="48.5703125" style="3" customWidth="1"/>
    <col min="7698" max="7699" width="54.5703125" style="3" bestFit="1" customWidth="1"/>
    <col min="7700" max="7700" width="59.42578125" style="3" bestFit="1" customWidth="1"/>
    <col min="7701" max="7701" width="66.5703125" style="3" customWidth="1"/>
    <col min="7702" max="7702" width="33.85546875" style="3" bestFit="1" customWidth="1"/>
    <col min="7703" max="7703" width="29.28515625" style="3" customWidth="1"/>
    <col min="7704" max="7936" width="9.140625" style="3"/>
    <col min="7937" max="7937" width="119.140625" style="3" customWidth="1"/>
    <col min="7938" max="7938" width="48.28515625" style="3" customWidth="1"/>
    <col min="7939" max="7943" width="0" style="3" hidden="1" customWidth="1"/>
    <col min="7944" max="7944" width="54.85546875" style="3" bestFit="1" customWidth="1"/>
    <col min="7945" max="7953" width="48.5703125" style="3" customWidth="1"/>
    <col min="7954" max="7955" width="54.5703125" style="3" bestFit="1" customWidth="1"/>
    <col min="7956" max="7956" width="59.42578125" style="3" bestFit="1" customWidth="1"/>
    <col min="7957" max="7957" width="66.5703125" style="3" customWidth="1"/>
    <col min="7958" max="7958" width="33.85546875" style="3" bestFit="1" customWidth="1"/>
    <col min="7959" max="7959" width="29.28515625" style="3" customWidth="1"/>
    <col min="7960" max="8192" width="9.140625" style="3"/>
    <col min="8193" max="8193" width="119.140625" style="3" customWidth="1"/>
    <col min="8194" max="8194" width="48.28515625" style="3" customWidth="1"/>
    <col min="8195" max="8199" width="0" style="3" hidden="1" customWidth="1"/>
    <col min="8200" max="8200" width="54.85546875" style="3" bestFit="1" customWidth="1"/>
    <col min="8201" max="8209" width="48.5703125" style="3" customWidth="1"/>
    <col min="8210" max="8211" width="54.5703125" style="3" bestFit="1" customWidth="1"/>
    <col min="8212" max="8212" width="59.42578125" style="3" bestFit="1" customWidth="1"/>
    <col min="8213" max="8213" width="66.5703125" style="3" customWidth="1"/>
    <col min="8214" max="8214" width="33.85546875" style="3" bestFit="1" customWidth="1"/>
    <col min="8215" max="8215" width="29.28515625" style="3" customWidth="1"/>
    <col min="8216" max="8448" width="9.140625" style="3"/>
    <col min="8449" max="8449" width="119.140625" style="3" customWidth="1"/>
    <col min="8450" max="8450" width="48.28515625" style="3" customWidth="1"/>
    <col min="8451" max="8455" width="0" style="3" hidden="1" customWidth="1"/>
    <col min="8456" max="8456" width="54.85546875" style="3" bestFit="1" customWidth="1"/>
    <col min="8457" max="8465" width="48.5703125" style="3" customWidth="1"/>
    <col min="8466" max="8467" width="54.5703125" style="3" bestFit="1" customWidth="1"/>
    <col min="8468" max="8468" width="59.42578125" style="3" bestFit="1" customWidth="1"/>
    <col min="8469" max="8469" width="66.5703125" style="3" customWidth="1"/>
    <col min="8470" max="8470" width="33.85546875" style="3" bestFit="1" customWidth="1"/>
    <col min="8471" max="8471" width="29.28515625" style="3" customWidth="1"/>
    <col min="8472" max="8704" width="9.140625" style="3"/>
    <col min="8705" max="8705" width="119.140625" style="3" customWidth="1"/>
    <col min="8706" max="8706" width="48.28515625" style="3" customWidth="1"/>
    <col min="8707" max="8711" width="0" style="3" hidden="1" customWidth="1"/>
    <col min="8712" max="8712" width="54.85546875" style="3" bestFit="1" customWidth="1"/>
    <col min="8713" max="8721" width="48.5703125" style="3" customWidth="1"/>
    <col min="8722" max="8723" width="54.5703125" style="3" bestFit="1" customWidth="1"/>
    <col min="8724" max="8724" width="59.42578125" style="3" bestFit="1" customWidth="1"/>
    <col min="8725" max="8725" width="66.5703125" style="3" customWidth="1"/>
    <col min="8726" max="8726" width="33.85546875" style="3" bestFit="1" customWidth="1"/>
    <col min="8727" max="8727" width="29.28515625" style="3" customWidth="1"/>
    <col min="8728" max="8960" width="9.140625" style="3"/>
    <col min="8961" max="8961" width="119.140625" style="3" customWidth="1"/>
    <col min="8962" max="8962" width="48.28515625" style="3" customWidth="1"/>
    <col min="8963" max="8967" width="0" style="3" hidden="1" customWidth="1"/>
    <col min="8968" max="8968" width="54.85546875" style="3" bestFit="1" customWidth="1"/>
    <col min="8969" max="8977" width="48.5703125" style="3" customWidth="1"/>
    <col min="8978" max="8979" width="54.5703125" style="3" bestFit="1" customWidth="1"/>
    <col min="8980" max="8980" width="59.42578125" style="3" bestFit="1" customWidth="1"/>
    <col min="8981" max="8981" width="66.5703125" style="3" customWidth="1"/>
    <col min="8982" max="8982" width="33.85546875" style="3" bestFit="1" customWidth="1"/>
    <col min="8983" max="8983" width="29.28515625" style="3" customWidth="1"/>
    <col min="8984" max="9216" width="9.140625" style="3"/>
    <col min="9217" max="9217" width="119.140625" style="3" customWidth="1"/>
    <col min="9218" max="9218" width="48.28515625" style="3" customWidth="1"/>
    <col min="9219" max="9223" width="0" style="3" hidden="1" customWidth="1"/>
    <col min="9224" max="9224" width="54.85546875" style="3" bestFit="1" customWidth="1"/>
    <col min="9225" max="9233" width="48.5703125" style="3" customWidth="1"/>
    <col min="9234" max="9235" width="54.5703125" style="3" bestFit="1" customWidth="1"/>
    <col min="9236" max="9236" width="59.42578125" style="3" bestFit="1" customWidth="1"/>
    <col min="9237" max="9237" width="66.5703125" style="3" customWidth="1"/>
    <col min="9238" max="9238" width="33.85546875" style="3" bestFit="1" customWidth="1"/>
    <col min="9239" max="9239" width="29.28515625" style="3" customWidth="1"/>
    <col min="9240" max="9472" width="9.140625" style="3"/>
    <col min="9473" max="9473" width="119.140625" style="3" customWidth="1"/>
    <col min="9474" max="9474" width="48.28515625" style="3" customWidth="1"/>
    <col min="9475" max="9479" width="0" style="3" hidden="1" customWidth="1"/>
    <col min="9480" max="9480" width="54.85546875" style="3" bestFit="1" customWidth="1"/>
    <col min="9481" max="9489" width="48.5703125" style="3" customWidth="1"/>
    <col min="9490" max="9491" width="54.5703125" style="3" bestFit="1" customWidth="1"/>
    <col min="9492" max="9492" width="59.42578125" style="3" bestFit="1" customWidth="1"/>
    <col min="9493" max="9493" width="66.5703125" style="3" customWidth="1"/>
    <col min="9494" max="9494" width="33.85546875" style="3" bestFit="1" customWidth="1"/>
    <col min="9495" max="9495" width="29.28515625" style="3" customWidth="1"/>
    <col min="9496" max="9728" width="9.140625" style="3"/>
    <col min="9729" max="9729" width="119.140625" style="3" customWidth="1"/>
    <col min="9730" max="9730" width="48.28515625" style="3" customWidth="1"/>
    <col min="9731" max="9735" width="0" style="3" hidden="1" customWidth="1"/>
    <col min="9736" max="9736" width="54.85546875" style="3" bestFit="1" customWidth="1"/>
    <col min="9737" max="9745" width="48.5703125" style="3" customWidth="1"/>
    <col min="9746" max="9747" width="54.5703125" style="3" bestFit="1" customWidth="1"/>
    <col min="9748" max="9748" width="59.42578125" style="3" bestFit="1" customWidth="1"/>
    <col min="9749" max="9749" width="66.5703125" style="3" customWidth="1"/>
    <col min="9750" max="9750" width="33.85546875" style="3" bestFit="1" customWidth="1"/>
    <col min="9751" max="9751" width="29.28515625" style="3" customWidth="1"/>
    <col min="9752" max="9984" width="9.140625" style="3"/>
    <col min="9985" max="9985" width="119.140625" style="3" customWidth="1"/>
    <col min="9986" max="9986" width="48.28515625" style="3" customWidth="1"/>
    <col min="9987" max="9991" width="0" style="3" hidden="1" customWidth="1"/>
    <col min="9992" max="9992" width="54.85546875" style="3" bestFit="1" customWidth="1"/>
    <col min="9993" max="10001" width="48.5703125" style="3" customWidth="1"/>
    <col min="10002" max="10003" width="54.5703125" style="3" bestFit="1" customWidth="1"/>
    <col min="10004" max="10004" width="59.42578125" style="3" bestFit="1" customWidth="1"/>
    <col min="10005" max="10005" width="66.5703125" style="3" customWidth="1"/>
    <col min="10006" max="10006" width="33.85546875" style="3" bestFit="1" customWidth="1"/>
    <col min="10007" max="10007" width="29.28515625" style="3" customWidth="1"/>
    <col min="10008" max="10240" width="9.140625" style="3"/>
    <col min="10241" max="10241" width="119.140625" style="3" customWidth="1"/>
    <col min="10242" max="10242" width="48.28515625" style="3" customWidth="1"/>
    <col min="10243" max="10247" width="0" style="3" hidden="1" customWidth="1"/>
    <col min="10248" max="10248" width="54.85546875" style="3" bestFit="1" customWidth="1"/>
    <col min="10249" max="10257" width="48.5703125" style="3" customWidth="1"/>
    <col min="10258" max="10259" width="54.5703125" style="3" bestFit="1" customWidth="1"/>
    <col min="10260" max="10260" width="59.42578125" style="3" bestFit="1" customWidth="1"/>
    <col min="10261" max="10261" width="66.5703125" style="3" customWidth="1"/>
    <col min="10262" max="10262" width="33.85546875" style="3" bestFit="1" customWidth="1"/>
    <col min="10263" max="10263" width="29.28515625" style="3" customWidth="1"/>
    <col min="10264" max="10496" width="9.140625" style="3"/>
    <col min="10497" max="10497" width="119.140625" style="3" customWidth="1"/>
    <col min="10498" max="10498" width="48.28515625" style="3" customWidth="1"/>
    <col min="10499" max="10503" width="0" style="3" hidden="1" customWidth="1"/>
    <col min="10504" max="10504" width="54.85546875" style="3" bestFit="1" customWidth="1"/>
    <col min="10505" max="10513" width="48.5703125" style="3" customWidth="1"/>
    <col min="10514" max="10515" width="54.5703125" style="3" bestFit="1" customWidth="1"/>
    <col min="10516" max="10516" width="59.42578125" style="3" bestFit="1" customWidth="1"/>
    <col min="10517" max="10517" width="66.5703125" style="3" customWidth="1"/>
    <col min="10518" max="10518" width="33.85546875" style="3" bestFit="1" customWidth="1"/>
    <col min="10519" max="10519" width="29.28515625" style="3" customWidth="1"/>
    <col min="10520" max="10752" width="9.140625" style="3"/>
    <col min="10753" max="10753" width="119.140625" style="3" customWidth="1"/>
    <col min="10754" max="10754" width="48.28515625" style="3" customWidth="1"/>
    <col min="10755" max="10759" width="0" style="3" hidden="1" customWidth="1"/>
    <col min="10760" max="10760" width="54.85546875" style="3" bestFit="1" customWidth="1"/>
    <col min="10761" max="10769" width="48.5703125" style="3" customWidth="1"/>
    <col min="10770" max="10771" width="54.5703125" style="3" bestFit="1" customWidth="1"/>
    <col min="10772" max="10772" width="59.42578125" style="3" bestFit="1" customWidth="1"/>
    <col min="10773" max="10773" width="66.5703125" style="3" customWidth="1"/>
    <col min="10774" max="10774" width="33.85546875" style="3" bestFit="1" customWidth="1"/>
    <col min="10775" max="10775" width="29.28515625" style="3" customWidth="1"/>
    <col min="10776" max="11008" width="9.140625" style="3"/>
    <col min="11009" max="11009" width="119.140625" style="3" customWidth="1"/>
    <col min="11010" max="11010" width="48.28515625" style="3" customWidth="1"/>
    <col min="11011" max="11015" width="0" style="3" hidden="1" customWidth="1"/>
    <col min="11016" max="11016" width="54.85546875" style="3" bestFit="1" customWidth="1"/>
    <col min="11017" max="11025" width="48.5703125" style="3" customWidth="1"/>
    <col min="11026" max="11027" width="54.5703125" style="3" bestFit="1" customWidth="1"/>
    <col min="11028" max="11028" width="59.42578125" style="3" bestFit="1" customWidth="1"/>
    <col min="11029" max="11029" width="66.5703125" style="3" customWidth="1"/>
    <col min="11030" max="11030" width="33.85546875" style="3" bestFit="1" customWidth="1"/>
    <col min="11031" max="11031" width="29.28515625" style="3" customWidth="1"/>
    <col min="11032" max="11264" width="9.140625" style="3"/>
    <col min="11265" max="11265" width="119.140625" style="3" customWidth="1"/>
    <col min="11266" max="11266" width="48.28515625" style="3" customWidth="1"/>
    <col min="11267" max="11271" width="0" style="3" hidden="1" customWidth="1"/>
    <col min="11272" max="11272" width="54.85546875" style="3" bestFit="1" customWidth="1"/>
    <col min="11273" max="11281" width="48.5703125" style="3" customWidth="1"/>
    <col min="11282" max="11283" width="54.5703125" style="3" bestFit="1" customWidth="1"/>
    <col min="11284" max="11284" width="59.42578125" style="3" bestFit="1" customWidth="1"/>
    <col min="11285" max="11285" width="66.5703125" style="3" customWidth="1"/>
    <col min="11286" max="11286" width="33.85546875" style="3" bestFit="1" customWidth="1"/>
    <col min="11287" max="11287" width="29.28515625" style="3" customWidth="1"/>
    <col min="11288" max="11520" width="9.140625" style="3"/>
    <col min="11521" max="11521" width="119.140625" style="3" customWidth="1"/>
    <col min="11522" max="11522" width="48.28515625" style="3" customWidth="1"/>
    <col min="11523" max="11527" width="0" style="3" hidden="1" customWidth="1"/>
    <col min="11528" max="11528" width="54.85546875" style="3" bestFit="1" customWidth="1"/>
    <col min="11529" max="11537" width="48.5703125" style="3" customWidth="1"/>
    <col min="11538" max="11539" width="54.5703125" style="3" bestFit="1" customWidth="1"/>
    <col min="11540" max="11540" width="59.42578125" style="3" bestFit="1" customWidth="1"/>
    <col min="11541" max="11541" width="66.5703125" style="3" customWidth="1"/>
    <col min="11542" max="11542" width="33.85546875" style="3" bestFit="1" customWidth="1"/>
    <col min="11543" max="11543" width="29.28515625" style="3" customWidth="1"/>
    <col min="11544" max="11776" width="9.140625" style="3"/>
    <col min="11777" max="11777" width="119.140625" style="3" customWidth="1"/>
    <col min="11778" max="11778" width="48.28515625" style="3" customWidth="1"/>
    <col min="11779" max="11783" width="0" style="3" hidden="1" customWidth="1"/>
    <col min="11784" max="11784" width="54.85546875" style="3" bestFit="1" customWidth="1"/>
    <col min="11785" max="11793" width="48.5703125" style="3" customWidth="1"/>
    <col min="11794" max="11795" width="54.5703125" style="3" bestFit="1" customWidth="1"/>
    <col min="11796" max="11796" width="59.42578125" style="3" bestFit="1" customWidth="1"/>
    <col min="11797" max="11797" width="66.5703125" style="3" customWidth="1"/>
    <col min="11798" max="11798" width="33.85546875" style="3" bestFit="1" customWidth="1"/>
    <col min="11799" max="11799" width="29.28515625" style="3" customWidth="1"/>
    <col min="11800" max="12032" width="9.140625" style="3"/>
    <col min="12033" max="12033" width="119.140625" style="3" customWidth="1"/>
    <col min="12034" max="12034" width="48.28515625" style="3" customWidth="1"/>
    <col min="12035" max="12039" width="0" style="3" hidden="1" customWidth="1"/>
    <col min="12040" max="12040" width="54.85546875" style="3" bestFit="1" customWidth="1"/>
    <col min="12041" max="12049" width="48.5703125" style="3" customWidth="1"/>
    <col min="12050" max="12051" width="54.5703125" style="3" bestFit="1" customWidth="1"/>
    <col min="12052" max="12052" width="59.42578125" style="3" bestFit="1" customWidth="1"/>
    <col min="12053" max="12053" width="66.5703125" style="3" customWidth="1"/>
    <col min="12054" max="12054" width="33.85546875" style="3" bestFit="1" customWidth="1"/>
    <col min="12055" max="12055" width="29.28515625" style="3" customWidth="1"/>
    <col min="12056" max="12288" width="9.140625" style="3"/>
    <col min="12289" max="12289" width="119.140625" style="3" customWidth="1"/>
    <col min="12290" max="12290" width="48.28515625" style="3" customWidth="1"/>
    <col min="12291" max="12295" width="0" style="3" hidden="1" customWidth="1"/>
    <col min="12296" max="12296" width="54.85546875" style="3" bestFit="1" customWidth="1"/>
    <col min="12297" max="12305" width="48.5703125" style="3" customWidth="1"/>
    <col min="12306" max="12307" width="54.5703125" style="3" bestFit="1" customWidth="1"/>
    <col min="12308" max="12308" width="59.42578125" style="3" bestFit="1" customWidth="1"/>
    <col min="12309" max="12309" width="66.5703125" style="3" customWidth="1"/>
    <col min="12310" max="12310" width="33.85546875" style="3" bestFit="1" customWidth="1"/>
    <col min="12311" max="12311" width="29.28515625" style="3" customWidth="1"/>
    <col min="12312" max="12544" width="9.140625" style="3"/>
    <col min="12545" max="12545" width="119.140625" style="3" customWidth="1"/>
    <col min="12546" max="12546" width="48.28515625" style="3" customWidth="1"/>
    <col min="12547" max="12551" width="0" style="3" hidden="1" customWidth="1"/>
    <col min="12552" max="12552" width="54.85546875" style="3" bestFit="1" customWidth="1"/>
    <col min="12553" max="12561" width="48.5703125" style="3" customWidth="1"/>
    <col min="12562" max="12563" width="54.5703125" style="3" bestFit="1" customWidth="1"/>
    <col min="12564" max="12564" width="59.42578125" style="3" bestFit="1" customWidth="1"/>
    <col min="12565" max="12565" width="66.5703125" style="3" customWidth="1"/>
    <col min="12566" max="12566" width="33.85546875" style="3" bestFit="1" customWidth="1"/>
    <col min="12567" max="12567" width="29.28515625" style="3" customWidth="1"/>
    <col min="12568" max="12800" width="9.140625" style="3"/>
    <col min="12801" max="12801" width="119.140625" style="3" customWidth="1"/>
    <col min="12802" max="12802" width="48.28515625" style="3" customWidth="1"/>
    <col min="12803" max="12807" width="0" style="3" hidden="1" customWidth="1"/>
    <col min="12808" max="12808" width="54.85546875" style="3" bestFit="1" customWidth="1"/>
    <col min="12809" max="12817" width="48.5703125" style="3" customWidth="1"/>
    <col min="12818" max="12819" width="54.5703125" style="3" bestFit="1" customWidth="1"/>
    <col min="12820" max="12820" width="59.42578125" style="3" bestFit="1" customWidth="1"/>
    <col min="12821" max="12821" width="66.5703125" style="3" customWidth="1"/>
    <col min="12822" max="12822" width="33.85546875" style="3" bestFit="1" customWidth="1"/>
    <col min="12823" max="12823" width="29.28515625" style="3" customWidth="1"/>
    <col min="12824" max="13056" width="9.140625" style="3"/>
    <col min="13057" max="13057" width="119.140625" style="3" customWidth="1"/>
    <col min="13058" max="13058" width="48.28515625" style="3" customWidth="1"/>
    <col min="13059" max="13063" width="0" style="3" hidden="1" customWidth="1"/>
    <col min="13064" max="13064" width="54.85546875" style="3" bestFit="1" customWidth="1"/>
    <col min="13065" max="13073" width="48.5703125" style="3" customWidth="1"/>
    <col min="13074" max="13075" width="54.5703125" style="3" bestFit="1" customWidth="1"/>
    <col min="13076" max="13076" width="59.42578125" style="3" bestFit="1" customWidth="1"/>
    <col min="13077" max="13077" width="66.5703125" style="3" customWidth="1"/>
    <col min="13078" max="13078" width="33.85546875" style="3" bestFit="1" customWidth="1"/>
    <col min="13079" max="13079" width="29.28515625" style="3" customWidth="1"/>
    <col min="13080" max="13312" width="9.140625" style="3"/>
    <col min="13313" max="13313" width="119.140625" style="3" customWidth="1"/>
    <col min="13314" max="13314" width="48.28515625" style="3" customWidth="1"/>
    <col min="13315" max="13319" width="0" style="3" hidden="1" customWidth="1"/>
    <col min="13320" max="13320" width="54.85546875" style="3" bestFit="1" customWidth="1"/>
    <col min="13321" max="13329" width="48.5703125" style="3" customWidth="1"/>
    <col min="13330" max="13331" width="54.5703125" style="3" bestFit="1" customWidth="1"/>
    <col min="13332" max="13332" width="59.42578125" style="3" bestFit="1" customWidth="1"/>
    <col min="13333" max="13333" width="66.5703125" style="3" customWidth="1"/>
    <col min="13334" max="13334" width="33.85546875" style="3" bestFit="1" customWidth="1"/>
    <col min="13335" max="13335" width="29.28515625" style="3" customWidth="1"/>
    <col min="13336" max="13568" width="9.140625" style="3"/>
    <col min="13569" max="13569" width="119.140625" style="3" customWidth="1"/>
    <col min="13570" max="13570" width="48.28515625" style="3" customWidth="1"/>
    <col min="13571" max="13575" width="0" style="3" hidden="1" customWidth="1"/>
    <col min="13576" max="13576" width="54.85546875" style="3" bestFit="1" customWidth="1"/>
    <col min="13577" max="13585" width="48.5703125" style="3" customWidth="1"/>
    <col min="13586" max="13587" width="54.5703125" style="3" bestFit="1" customWidth="1"/>
    <col min="13588" max="13588" width="59.42578125" style="3" bestFit="1" customWidth="1"/>
    <col min="13589" max="13589" width="66.5703125" style="3" customWidth="1"/>
    <col min="13590" max="13590" width="33.85546875" style="3" bestFit="1" customWidth="1"/>
    <col min="13591" max="13591" width="29.28515625" style="3" customWidth="1"/>
    <col min="13592" max="13824" width="9.140625" style="3"/>
    <col min="13825" max="13825" width="119.140625" style="3" customWidth="1"/>
    <col min="13826" max="13826" width="48.28515625" style="3" customWidth="1"/>
    <col min="13827" max="13831" width="0" style="3" hidden="1" customWidth="1"/>
    <col min="13832" max="13832" width="54.85546875" style="3" bestFit="1" customWidth="1"/>
    <col min="13833" max="13841" width="48.5703125" style="3" customWidth="1"/>
    <col min="13842" max="13843" width="54.5703125" style="3" bestFit="1" customWidth="1"/>
    <col min="13844" max="13844" width="59.42578125" style="3" bestFit="1" customWidth="1"/>
    <col min="13845" max="13845" width="66.5703125" style="3" customWidth="1"/>
    <col min="13846" max="13846" width="33.85546875" style="3" bestFit="1" customWidth="1"/>
    <col min="13847" max="13847" width="29.28515625" style="3" customWidth="1"/>
    <col min="13848" max="14080" width="9.140625" style="3"/>
    <col min="14081" max="14081" width="119.140625" style="3" customWidth="1"/>
    <col min="14082" max="14082" width="48.28515625" style="3" customWidth="1"/>
    <col min="14083" max="14087" width="0" style="3" hidden="1" customWidth="1"/>
    <col min="14088" max="14088" width="54.85546875" style="3" bestFit="1" customWidth="1"/>
    <col min="14089" max="14097" width="48.5703125" style="3" customWidth="1"/>
    <col min="14098" max="14099" width="54.5703125" style="3" bestFit="1" customWidth="1"/>
    <col min="14100" max="14100" width="59.42578125" style="3" bestFit="1" customWidth="1"/>
    <col min="14101" max="14101" width="66.5703125" style="3" customWidth="1"/>
    <col min="14102" max="14102" width="33.85546875" style="3" bestFit="1" customWidth="1"/>
    <col min="14103" max="14103" width="29.28515625" style="3" customWidth="1"/>
    <col min="14104" max="14336" width="9.140625" style="3"/>
    <col min="14337" max="14337" width="119.140625" style="3" customWidth="1"/>
    <col min="14338" max="14338" width="48.28515625" style="3" customWidth="1"/>
    <col min="14339" max="14343" width="0" style="3" hidden="1" customWidth="1"/>
    <col min="14344" max="14344" width="54.85546875" style="3" bestFit="1" customWidth="1"/>
    <col min="14345" max="14353" width="48.5703125" style="3" customWidth="1"/>
    <col min="14354" max="14355" width="54.5703125" style="3" bestFit="1" customWidth="1"/>
    <col min="14356" max="14356" width="59.42578125" style="3" bestFit="1" customWidth="1"/>
    <col min="14357" max="14357" width="66.5703125" style="3" customWidth="1"/>
    <col min="14358" max="14358" width="33.85546875" style="3" bestFit="1" customWidth="1"/>
    <col min="14359" max="14359" width="29.28515625" style="3" customWidth="1"/>
    <col min="14360" max="14592" width="9.140625" style="3"/>
    <col min="14593" max="14593" width="119.140625" style="3" customWidth="1"/>
    <col min="14594" max="14594" width="48.28515625" style="3" customWidth="1"/>
    <col min="14595" max="14599" width="0" style="3" hidden="1" customWidth="1"/>
    <col min="14600" max="14600" width="54.85546875" style="3" bestFit="1" customWidth="1"/>
    <col min="14601" max="14609" width="48.5703125" style="3" customWidth="1"/>
    <col min="14610" max="14611" width="54.5703125" style="3" bestFit="1" customWidth="1"/>
    <col min="14612" max="14612" width="59.42578125" style="3" bestFit="1" customWidth="1"/>
    <col min="14613" max="14613" width="66.5703125" style="3" customWidth="1"/>
    <col min="14614" max="14614" width="33.85546875" style="3" bestFit="1" customWidth="1"/>
    <col min="14615" max="14615" width="29.28515625" style="3" customWidth="1"/>
    <col min="14616" max="14848" width="9.140625" style="3"/>
    <col min="14849" max="14849" width="119.140625" style="3" customWidth="1"/>
    <col min="14850" max="14850" width="48.28515625" style="3" customWidth="1"/>
    <col min="14851" max="14855" width="0" style="3" hidden="1" customWidth="1"/>
    <col min="14856" max="14856" width="54.85546875" style="3" bestFit="1" customWidth="1"/>
    <col min="14857" max="14865" width="48.5703125" style="3" customWidth="1"/>
    <col min="14866" max="14867" width="54.5703125" style="3" bestFit="1" customWidth="1"/>
    <col min="14868" max="14868" width="59.42578125" style="3" bestFit="1" customWidth="1"/>
    <col min="14869" max="14869" width="66.5703125" style="3" customWidth="1"/>
    <col min="14870" max="14870" width="33.85546875" style="3" bestFit="1" customWidth="1"/>
    <col min="14871" max="14871" width="29.28515625" style="3" customWidth="1"/>
    <col min="14872" max="15104" width="9.140625" style="3"/>
    <col min="15105" max="15105" width="119.140625" style="3" customWidth="1"/>
    <col min="15106" max="15106" width="48.28515625" style="3" customWidth="1"/>
    <col min="15107" max="15111" width="0" style="3" hidden="1" customWidth="1"/>
    <col min="15112" max="15112" width="54.85546875" style="3" bestFit="1" customWidth="1"/>
    <col min="15113" max="15121" width="48.5703125" style="3" customWidth="1"/>
    <col min="15122" max="15123" width="54.5703125" style="3" bestFit="1" customWidth="1"/>
    <col min="15124" max="15124" width="59.42578125" style="3" bestFit="1" customWidth="1"/>
    <col min="15125" max="15125" width="66.5703125" style="3" customWidth="1"/>
    <col min="15126" max="15126" width="33.85546875" style="3" bestFit="1" customWidth="1"/>
    <col min="15127" max="15127" width="29.28515625" style="3" customWidth="1"/>
    <col min="15128" max="15360" width="9.140625" style="3"/>
    <col min="15361" max="15361" width="119.140625" style="3" customWidth="1"/>
    <col min="15362" max="15362" width="48.28515625" style="3" customWidth="1"/>
    <col min="15363" max="15367" width="0" style="3" hidden="1" customWidth="1"/>
    <col min="15368" max="15368" width="54.85546875" style="3" bestFit="1" customWidth="1"/>
    <col min="15369" max="15377" width="48.5703125" style="3" customWidth="1"/>
    <col min="15378" max="15379" width="54.5703125" style="3" bestFit="1" customWidth="1"/>
    <col min="15380" max="15380" width="59.42578125" style="3" bestFit="1" customWidth="1"/>
    <col min="15381" max="15381" width="66.5703125" style="3" customWidth="1"/>
    <col min="15382" max="15382" width="33.85546875" style="3" bestFit="1" customWidth="1"/>
    <col min="15383" max="15383" width="29.28515625" style="3" customWidth="1"/>
    <col min="15384" max="15616" width="9.140625" style="3"/>
    <col min="15617" max="15617" width="119.140625" style="3" customWidth="1"/>
    <col min="15618" max="15618" width="48.28515625" style="3" customWidth="1"/>
    <col min="15619" max="15623" width="0" style="3" hidden="1" customWidth="1"/>
    <col min="15624" max="15624" width="54.85546875" style="3" bestFit="1" customWidth="1"/>
    <col min="15625" max="15633" width="48.5703125" style="3" customWidth="1"/>
    <col min="15634" max="15635" width="54.5703125" style="3" bestFit="1" customWidth="1"/>
    <col min="15636" max="15636" width="59.42578125" style="3" bestFit="1" customWidth="1"/>
    <col min="15637" max="15637" width="66.5703125" style="3" customWidth="1"/>
    <col min="15638" max="15638" width="33.85546875" style="3" bestFit="1" customWidth="1"/>
    <col min="15639" max="15639" width="29.28515625" style="3" customWidth="1"/>
    <col min="15640" max="15872" width="9.140625" style="3"/>
    <col min="15873" max="15873" width="119.140625" style="3" customWidth="1"/>
    <col min="15874" max="15874" width="48.28515625" style="3" customWidth="1"/>
    <col min="15875" max="15879" width="0" style="3" hidden="1" customWidth="1"/>
    <col min="15880" max="15880" width="54.85546875" style="3" bestFit="1" customWidth="1"/>
    <col min="15881" max="15889" width="48.5703125" style="3" customWidth="1"/>
    <col min="15890" max="15891" width="54.5703125" style="3" bestFit="1" customWidth="1"/>
    <col min="15892" max="15892" width="59.42578125" style="3" bestFit="1" customWidth="1"/>
    <col min="15893" max="15893" width="66.5703125" style="3" customWidth="1"/>
    <col min="15894" max="15894" width="33.85546875" style="3" bestFit="1" customWidth="1"/>
    <col min="15895" max="15895" width="29.28515625" style="3" customWidth="1"/>
    <col min="15896" max="16128" width="9.140625" style="3"/>
    <col min="16129" max="16129" width="119.140625" style="3" customWidth="1"/>
    <col min="16130" max="16130" width="48.28515625" style="3" customWidth="1"/>
    <col min="16131" max="16135" width="0" style="3" hidden="1" customWidth="1"/>
    <col min="16136" max="16136" width="54.85546875" style="3" bestFit="1" customWidth="1"/>
    <col min="16137" max="16145" width="48.5703125" style="3" customWidth="1"/>
    <col min="16146" max="16147" width="54.5703125" style="3" bestFit="1" customWidth="1"/>
    <col min="16148" max="16148" width="59.42578125" style="3" bestFit="1" customWidth="1"/>
    <col min="16149" max="16149" width="66.5703125" style="3" customWidth="1"/>
    <col min="16150" max="16150" width="33.85546875" style="3" bestFit="1" customWidth="1"/>
    <col min="16151" max="16151" width="29.28515625" style="3" customWidth="1"/>
    <col min="16152" max="16384" width="9.140625" style="3"/>
  </cols>
  <sheetData>
    <row r="1" spans="1:23" s="1" customFormat="1" ht="47.25" customHeight="1">
      <c r="A1" s="67" t="str">
        <f>+'[1]PAGOS REALIZADOS '!A2:G2</f>
        <v>Tesorería de la Seguridad Social</v>
      </c>
      <c r="B1" s="67"/>
      <c r="C1" s="67"/>
      <c r="D1" s="67"/>
      <c r="E1" s="67"/>
      <c r="F1" s="67"/>
      <c r="G1" s="67"/>
      <c r="H1" s="67"/>
      <c r="I1" s="67"/>
      <c r="J1" s="67"/>
      <c r="K1" s="67"/>
      <c r="L1" s="67"/>
      <c r="M1" s="67"/>
      <c r="N1" s="67"/>
      <c r="O1" s="67"/>
      <c r="P1" s="67"/>
      <c r="Q1" s="67"/>
      <c r="R1" s="67"/>
      <c r="S1" s="67"/>
      <c r="T1" s="67"/>
    </row>
    <row r="2" spans="1:23" s="1" customFormat="1" ht="73.5" customHeight="1">
      <c r="A2" s="67" t="s">
        <v>0</v>
      </c>
      <c r="B2" s="67"/>
      <c r="C2" s="67"/>
      <c r="D2" s="67"/>
      <c r="E2" s="67"/>
      <c r="F2" s="67"/>
      <c r="G2" s="67"/>
      <c r="H2" s="67"/>
      <c r="I2" s="67"/>
      <c r="J2" s="67"/>
      <c r="K2" s="67"/>
      <c r="L2" s="67"/>
      <c r="M2" s="67"/>
      <c r="N2" s="67"/>
      <c r="O2" s="67"/>
      <c r="P2" s="67"/>
      <c r="Q2" s="67"/>
      <c r="R2" s="67"/>
      <c r="S2" s="67"/>
      <c r="T2" s="67"/>
    </row>
    <row r="3" spans="1:23" s="1" customFormat="1" ht="69.75" customHeight="1">
      <c r="A3" s="67" t="s">
        <v>1</v>
      </c>
      <c r="B3" s="67"/>
      <c r="C3" s="67"/>
      <c r="D3" s="67"/>
      <c r="E3" s="67"/>
      <c r="F3" s="67"/>
      <c r="G3" s="67"/>
      <c r="H3" s="67"/>
      <c r="I3" s="67"/>
      <c r="J3" s="67"/>
      <c r="K3" s="67"/>
      <c r="L3" s="67"/>
      <c r="M3" s="67"/>
      <c r="N3" s="67"/>
      <c r="O3" s="67"/>
      <c r="P3" s="67"/>
      <c r="Q3" s="67"/>
      <c r="R3" s="67"/>
      <c r="S3" s="67"/>
      <c r="T3" s="67"/>
    </row>
    <row r="4" spans="1:23" s="1" customFormat="1" ht="69.75" customHeight="1">
      <c r="A4" s="2"/>
      <c r="B4" s="2"/>
      <c r="C4" s="2"/>
      <c r="D4" s="2"/>
      <c r="E4" s="2"/>
      <c r="F4" s="2"/>
      <c r="G4" s="2"/>
      <c r="H4" s="2"/>
      <c r="I4" s="2"/>
      <c r="J4" s="2"/>
      <c r="K4" s="2"/>
      <c r="L4" s="2"/>
      <c r="M4" s="2"/>
      <c r="N4" s="2"/>
      <c r="O4" s="2"/>
      <c r="P4" s="2"/>
      <c r="Q4" s="2"/>
      <c r="R4" s="2"/>
      <c r="S4" s="2"/>
      <c r="T4" s="2"/>
    </row>
    <row r="5" spans="1:23" s="1" customFormat="1" ht="28.5" customHeight="1">
      <c r="A5" s="2"/>
      <c r="B5" s="2"/>
      <c r="C5" s="2"/>
      <c r="D5" s="2"/>
      <c r="E5" s="2"/>
      <c r="F5" s="2"/>
      <c r="G5" s="2"/>
      <c r="H5" s="2"/>
      <c r="I5" s="2"/>
      <c r="J5" s="2"/>
      <c r="K5" s="2"/>
      <c r="L5" s="2"/>
      <c r="M5" s="2"/>
      <c r="N5" s="2"/>
      <c r="O5" s="2"/>
      <c r="P5" s="2"/>
      <c r="Q5" s="2"/>
      <c r="R5" s="2"/>
      <c r="S5" s="2"/>
      <c r="T5" s="2"/>
    </row>
    <row r="6" spans="1:23" ht="80.25" customHeight="1" thickBot="1">
      <c r="A6" s="68" t="s">
        <v>2</v>
      </c>
      <c r="B6" s="68"/>
      <c r="C6" s="68"/>
      <c r="D6" s="68"/>
      <c r="E6" s="68"/>
      <c r="F6" s="68"/>
      <c r="G6" s="68"/>
      <c r="H6" s="68"/>
      <c r="I6" s="68"/>
      <c r="J6" s="68"/>
      <c r="K6" s="68"/>
      <c r="L6" s="68"/>
      <c r="M6" s="68"/>
      <c r="N6" s="68"/>
      <c r="O6" s="68"/>
      <c r="P6" s="68"/>
      <c r="Q6" s="68"/>
      <c r="R6" s="68"/>
      <c r="S6" s="68"/>
      <c r="T6" s="68"/>
    </row>
    <row r="7" spans="1:23" s="8" customFormat="1" ht="54.75" customHeight="1" thickBot="1">
      <c r="A7" s="4"/>
      <c r="B7" s="5" t="s">
        <v>3</v>
      </c>
      <c r="C7" s="5">
        <v>2008</v>
      </c>
      <c r="D7" s="5">
        <v>2009</v>
      </c>
      <c r="E7" s="5">
        <v>2010</v>
      </c>
      <c r="F7" s="5">
        <v>2011</v>
      </c>
      <c r="G7" s="6">
        <v>2012</v>
      </c>
      <c r="H7" s="6" t="s">
        <v>4</v>
      </c>
      <c r="I7" s="6">
        <v>2013</v>
      </c>
      <c r="J7" s="6">
        <v>2014</v>
      </c>
      <c r="K7" s="6">
        <v>2015</v>
      </c>
      <c r="L7" s="6">
        <v>2016</v>
      </c>
      <c r="M7" s="6">
        <v>2017</v>
      </c>
      <c r="N7" s="6">
        <v>2018</v>
      </c>
      <c r="O7" s="6">
        <v>2019</v>
      </c>
      <c r="P7" s="6">
        <v>2020</v>
      </c>
      <c r="Q7" s="6">
        <v>2021</v>
      </c>
      <c r="R7" s="6">
        <v>2022</v>
      </c>
      <c r="S7" s="6" t="s">
        <v>5</v>
      </c>
      <c r="T7" s="7" t="s">
        <v>6</v>
      </c>
    </row>
    <row r="8" spans="1:23" ht="54.75" customHeight="1">
      <c r="A8" s="9"/>
      <c r="B8" s="10"/>
      <c r="C8" s="11"/>
      <c r="D8" s="12"/>
      <c r="E8" s="13"/>
      <c r="F8" s="14"/>
      <c r="G8" s="12"/>
      <c r="H8" s="10"/>
      <c r="I8" s="10"/>
      <c r="J8" s="10"/>
      <c r="K8" s="10"/>
      <c r="L8" s="10"/>
      <c r="M8" s="10"/>
      <c r="N8" s="12"/>
      <c r="O8" s="12"/>
      <c r="P8" s="12"/>
      <c r="Q8" s="12"/>
      <c r="R8" s="12"/>
      <c r="S8" s="12"/>
      <c r="T8" s="12"/>
    </row>
    <row r="9" spans="1:23" ht="54.75" customHeight="1">
      <c r="B9" s="15"/>
      <c r="C9" s="15"/>
      <c r="D9" s="13"/>
      <c r="E9" s="13"/>
      <c r="F9" s="16"/>
      <c r="G9" s="13"/>
      <c r="H9" s="13"/>
      <c r="I9" s="17"/>
      <c r="J9" s="18"/>
      <c r="K9" s="18"/>
      <c r="L9" s="18"/>
      <c r="M9" s="19"/>
      <c r="N9" s="19"/>
      <c r="O9" s="19"/>
      <c r="P9" s="19"/>
      <c r="Q9" s="19"/>
      <c r="R9" s="19"/>
      <c r="S9" s="19"/>
      <c r="T9" s="12"/>
    </row>
    <row r="10" spans="1:23" ht="60.75" customHeight="1">
      <c r="A10" s="20" t="s">
        <v>7</v>
      </c>
      <c r="B10" s="21">
        <v>51073041708.440002</v>
      </c>
      <c r="C10" s="21">
        <v>33091748620.630001</v>
      </c>
      <c r="D10" s="21">
        <v>38545424796.800003</v>
      </c>
      <c r="E10" s="21">
        <f>46755973129.28</f>
        <v>46755973129.279999</v>
      </c>
      <c r="F10" s="22">
        <f>49338835859.87-56519332.21+133568288.18</f>
        <v>49415884815.840004</v>
      </c>
      <c r="G10" s="23">
        <f>55135398004.82+63674030.49-133568288.18+28560.86</f>
        <v>55065532307.989998</v>
      </c>
      <c r="H10" s="23">
        <v>222874563670.54001</v>
      </c>
      <c r="I10" s="22">
        <f>61469281329.25+77424860.5-63674030.49-28560.86</f>
        <v>61483003598.400002</v>
      </c>
      <c r="J10" s="23">
        <f>69921705014.98+76612760.06-77424860.5</f>
        <v>69920892914.539993</v>
      </c>
      <c r="K10" s="23">
        <v>79052372049.330002</v>
      </c>
      <c r="L10" s="23">
        <v>89049164221.449997</v>
      </c>
      <c r="M10" s="23">
        <f>99559308032.39+264327766.86-163896559.87-1987886.69</f>
        <v>99657751352.690002</v>
      </c>
      <c r="N10" s="23">
        <v>112854009382.5</v>
      </c>
      <c r="O10" s="23">
        <v>122910817769.06</v>
      </c>
      <c r="P10" s="23">
        <v>121397990565.50999</v>
      </c>
      <c r="Q10" s="23">
        <v>139642528713.33002</v>
      </c>
      <c r="R10" s="23">
        <v>168544622951.96002</v>
      </c>
      <c r="S10" s="23">
        <f>'[1]FLUJO DE EFECTIVO '!D10-338148257.7</f>
        <v>172328692561.98001</v>
      </c>
      <c r="T10" s="24">
        <f>B10+H10+I10+J10+K10+L10+N10+M10+S10+O10+Q10+R10+P10</f>
        <v>1510789451459.73</v>
      </c>
      <c r="U10" s="25"/>
      <c r="V10" s="25"/>
      <c r="W10" s="26"/>
    </row>
    <row r="11" spans="1:23" ht="60.75" customHeight="1">
      <c r="A11" s="20" t="s">
        <v>8</v>
      </c>
      <c r="B11" s="21">
        <v>125000000</v>
      </c>
      <c r="C11" s="21">
        <v>256250000</v>
      </c>
      <c r="D11" s="21">
        <v>18750000</v>
      </c>
      <c r="E11" s="21"/>
      <c r="F11" s="22"/>
      <c r="G11" s="21"/>
      <c r="H11" s="23">
        <f t="shared" ref="H11:H22" si="0">C11+D11+E11+F11+G11</f>
        <v>275000000</v>
      </c>
      <c r="I11" s="22"/>
      <c r="J11" s="21"/>
      <c r="K11" s="21"/>
      <c r="L11" s="21"/>
      <c r="M11" s="21"/>
      <c r="N11" s="21"/>
      <c r="O11" s="21"/>
      <c r="P11" s="21"/>
      <c r="Q11" s="21"/>
      <c r="R11" s="21"/>
      <c r="S11" s="21"/>
      <c r="T11" s="24">
        <f t="shared" ref="T11:T26" si="1">B11+H11+I11+J11+K11+L11+N11+M11+S11+O11+Q11+R11+P11</f>
        <v>400000000</v>
      </c>
      <c r="U11" s="25"/>
      <c r="V11" s="25"/>
      <c r="W11" s="26"/>
    </row>
    <row r="12" spans="1:23" ht="60.75" customHeight="1">
      <c r="A12" s="27" t="s">
        <v>9</v>
      </c>
      <c r="B12" s="21"/>
      <c r="C12" s="21"/>
      <c r="D12" s="21">
        <v>178872817.62</v>
      </c>
      <c r="E12" s="21">
        <v>95767340.299999997</v>
      </c>
      <c r="F12" s="22">
        <v>320281085.42000002</v>
      </c>
      <c r="G12" s="21">
        <v>349151178.95999998</v>
      </c>
      <c r="H12" s="23">
        <f t="shared" si="0"/>
        <v>944072422.29999995</v>
      </c>
      <c r="I12" s="22">
        <v>362641633.79000002</v>
      </c>
      <c r="J12" s="21">
        <v>332071916.05000001</v>
      </c>
      <c r="K12" s="21">
        <v>355290191.79000002</v>
      </c>
      <c r="L12" s="21">
        <v>371308008.60000002</v>
      </c>
      <c r="M12" s="21">
        <v>665847319.53999996</v>
      </c>
      <c r="N12" s="21">
        <v>793176886.71000004</v>
      </c>
      <c r="O12" s="21">
        <v>910105888.26999998</v>
      </c>
      <c r="P12" s="21">
        <v>1093851359.3599999</v>
      </c>
      <c r="Q12" s="21">
        <v>1116077068.3299999</v>
      </c>
      <c r="R12" s="21">
        <v>1927102666.28</v>
      </c>
      <c r="S12" s="21">
        <f>+'[1]FLUJO DE EFECTIVO '!D11</f>
        <v>1971503855.78</v>
      </c>
      <c r="T12" s="24">
        <f t="shared" si="1"/>
        <v>10843049216.800001</v>
      </c>
      <c r="U12" s="25"/>
      <c r="V12" s="25"/>
      <c r="W12" s="26"/>
    </row>
    <row r="13" spans="1:23" ht="60.75" customHeight="1">
      <c r="A13" s="20" t="s">
        <v>10</v>
      </c>
      <c r="B13" s="21"/>
      <c r="C13" s="21"/>
      <c r="D13" s="21"/>
      <c r="E13" s="21">
        <v>10571388.539999999</v>
      </c>
      <c r="F13" s="22">
        <v>685345.92</v>
      </c>
      <c r="G13" s="21">
        <v>288572.65000000002</v>
      </c>
      <c r="H13" s="23">
        <f t="shared" si="0"/>
        <v>11545307.109999999</v>
      </c>
      <c r="I13" s="22"/>
      <c r="J13" s="21"/>
      <c r="K13" s="21"/>
      <c r="L13" s="21"/>
      <c r="M13" s="21"/>
      <c r="N13" s="21"/>
      <c r="O13" s="21">
        <v>366706.06</v>
      </c>
      <c r="P13" s="21">
        <v>376971.83</v>
      </c>
      <c r="Q13" s="21">
        <v>601958.98</v>
      </c>
      <c r="R13" s="21">
        <v>2171533.88</v>
      </c>
      <c r="S13" s="21">
        <f>+'[1]FLUJO DE EFECTIVO '!D12</f>
        <v>256702.65</v>
      </c>
      <c r="T13" s="24">
        <f t="shared" si="1"/>
        <v>15319180.51</v>
      </c>
      <c r="U13" s="25"/>
      <c r="V13" s="25"/>
      <c r="W13" s="26"/>
    </row>
    <row r="14" spans="1:23" ht="60.75" customHeight="1">
      <c r="A14" s="20" t="s">
        <v>11</v>
      </c>
      <c r="B14" s="21"/>
      <c r="C14" s="21"/>
      <c r="D14" s="21"/>
      <c r="E14" s="21"/>
      <c r="F14" s="22"/>
      <c r="G14" s="21"/>
      <c r="H14" s="23"/>
      <c r="I14" s="22"/>
      <c r="J14" s="21"/>
      <c r="K14" s="21"/>
      <c r="L14" s="21"/>
      <c r="M14" s="21"/>
      <c r="N14" s="21"/>
      <c r="O14" s="21"/>
      <c r="P14" s="21"/>
      <c r="Q14" s="21">
        <v>7451.98</v>
      </c>
      <c r="R14" s="21">
        <v>0</v>
      </c>
      <c r="S14" s="21">
        <f>+'[1]FLUJO DE EFECTIVO '!D13</f>
        <v>8072.81</v>
      </c>
      <c r="T14" s="24">
        <f t="shared" si="1"/>
        <v>15524.79</v>
      </c>
      <c r="U14" s="25"/>
      <c r="V14" s="25"/>
      <c r="W14" s="26"/>
    </row>
    <row r="15" spans="1:23" ht="60.75" customHeight="1">
      <c r="A15" s="20" t="s">
        <v>12</v>
      </c>
      <c r="B15" s="21">
        <v>8117392.4500000002</v>
      </c>
      <c r="C15" s="21">
        <v>173508720.11000001</v>
      </c>
      <c r="D15" s="21">
        <v>686325450.87</v>
      </c>
      <c r="E15" s="21">
        <v>567450242.41999996</v>
      </c>
      <c r="F15" s="22">
        <v>713651478.02999997</v>
      </c>
      <c r="G15" s="21">
        <v>773670516.12</v>
      </c>
      <c r="H15" s="23">
        <f t="shared" si="0"/>
        <v>2914606407.5500002</v>
      </c>
      <c r="I15" s="22">
        <v>515174924.62</v>
      </c>
      <c r="J15" s="21">
        <v>568423360.04999995</v>
      </c>
      <c r="K15" s="21">
        <v>596586355.70000005</v>
      </c>
      <c r="L15" s="21">
        <v>782914939.19000006</v>
      </c>
      <c r="M15" s="21">
        <v>723925944.60000002</v>
      </c>
      <c r="N15" s="21">
        <v>760563010.31000006</v>
      </c>
      <c r="O15" s="21">
        <v>884031704.74000001</v>
      </c>
      <c r="P15" s="21">
        <v>569954417.55000007</v>
      </c>
      <c r="Q15" s="21">
        <v>192019589.14000002</v>
      </c>
      <c r="R15" s="21">
        <v>587074879.34000003</v>
      </c>
      <c r="S15" s="21">
        <f>+'[1]FLUJO DE EFECTIVO '!D14</f>
        <v>772628052.22000003</v>
      </c>
      <c r="T15" s="24">
        <f t="shared" si="1"/>
        <v>9876020977.4599991</v>
      </c>
      <c r="U15" s="25"/>
      <c r="V15" s="25"/>
      <c r="W15" s="26"/>
    </row>
    <row r="16" spans="1:23" ht="60.75" customHeight="1">
      <c r="A16" s="20" t="s">
        <v>13</v>
      </c>
      <c r="B16" s="21"/>
      <c r="C16" s="21"/>
      <c r="D16" s="21"/>
      <c r="E16" s="21"/>
      <c r="F16" s="22"/>
      <c r="G16" s="21"/>
      <c r="H16" s="23"/>
      <c r="I16" s="22"/>
      <c r="J16" s="21"/>
      <c r="K16" s="21"/>
      <c r="L16" s="21"/>
      <c r="M16" s="21">
        <v>809575.77</v>
      </c>
      <c r="N16" s="21">
        <v>59868932.789999999</v>
      </c>
      <c r="O16" s="21">
        <v>131881959.06999999</v>
      </c>
      <c r="P16" s="21">
        <v>122179523.84</v>
      </c>
      <c r="Q16" s="21">
        <v>119033677.65000001</v>
      </c>
      <c r="R16" s="21">
        <v>180698283.65000001</v>
      </c>
      <c r="S16" s="21">
        <f>+'[1]FLUJO DE EFECTIVO '!D15</f>
        <v>411971818.63999999</v>
      </c>
      <c r="T16" s="24">
        <f t="shared" si="1"/>
        <v>1026443771.41</v>
      </c>
      <c r="U16" s="25"/>
      <c r="V16" s="25"/>
      <c r="W16" s="26"/>
    </row>
    <row r="17" spans="1:23" ht="60.75" customHeight="1">
      <c r="A17" s="20" t="s">
        <v>14</v>
      </c>
      <c r="B17" s="21"/>
      <c r="C17" s="21">
        <v>281750</v>
      </c>
      <c r="D17" s="21">
        <v>281750</v>
      </c>
      <c r="E17" s="21">
        <v>4212650</v>
      </c>
      <c r="F17" s="22">
        <v>7718508</v>
      </c>
      <c r="G17" s="21">
        <v>6919487.5</v>
      </c>
      <c r="H17" s="23">
        <f t="shared" si="0"/>
        <v>19414145.5</v>
      </c>
      <c r="I17" s="22">
        <v>4530842.5</v>
      </c>
      <c r="J17" s="21">
        <v>3242175</v>
      </c>
      <c r="K17" s="21">
        <v>11194975.039999999</v>
      </c>
      <c r="L17" s="21">
        <v>3458000</v>
      </c>
      <c r="M17" s="21">
        <v>0</v>
      </c>
      <c r="N17" s="21">
        <v>2956500</v>
      </c>
      <c r="O17" s="21">
        <v>985500</v>
      </c>
      <c r="P17" s="21">
        <v>739125</v>
      </c>
      <c r="Q17" s="21">
        <v>2956500</v>
      </c>
      <c r="R17" s="21">
        <v>5924925</v>
      </c>
      <c r="S17" s="21">
        <f>+'[1]FLUJO DE EFECTIVO '!D16</f>
        <v>23071050</v>
      </c>
      <c r="T17" s="24">
        <f t="shared" si="1"/>
        <v>78473738.039999992</v>
      </c>
      <c r="U17" s="25"/>
      <c r="V17" s="25"/>
      <c r="W17" s="26"/>
    </row>
    <row r="18" spans="1:23" ht="60.75" customHeight="1">
      <c r="A18" s="20" t="s">
        <v>15</v>
      </c>
      <c r="B18" s="21"/>
      <c r="C18" s="21"/>
      <c r="D18" s="21"/>
      <c r="E18" s="21"/>
      <c r="F18" s="22">
        <v>1296200</v>
      </c>
      <c r="G18" s="21">
        <v>12749943.859999999</v>
      </c>
      <c r="H18" s="23">
        <f t="shared" si="0"/>
        <v>14046143.859999999</v>
      </c>
      <c r="I18" s="22"/>
      <c r="J18" s="21">
        <v>0</v>
      </c>
      <c r="K18" s="21">
        <v>35924489.649999999</v>
      </c>
      <c r="L18" s="21">
        <v>1527600.17</v>
      </c>
      <c r="M18" s="21">
        <v>87971428.359999999</v>
      </c>
      <c r="N18" s="21">
        <v>1545.56</v>
      </c>
      <c r="O18" s="21">
        <v>0</v>
      </c>
      <c r="P18" s="21">
        <v>17784.71</v>
      </c>
      <c r="Q18" s="21">
        <v>8418481.1099999994</v>
      </c>
      <c r="R18" s="21">
        <v>35629940.990000002</v>
      </c>
      <c r="S18" s="21">
        <f>+'[1]FLUJO DE EFECTIVO '!D20</f>
        <v>14196176.84</v>
      </c>
      <c r="T18" s="24">
        <f t="shared" si="1"/>
        <v>197733591.25000003</v>
      </c>
      <c r="U18" s="25"/>
      <c r="V18" s="25"/>
      <c r="W18" s="26"/>
    </row>
    <row r="19" spans="1:23" ht="60.75" customHeight="1">
      <c r="A19" s="20" t="s">
        <v>16</v>
      </c>
      <c r="B19" s="21"/>
      <c r="C19" s="21"/>
      <c r="D19" s="21"/>
      <c r="E19" s="21">
        <v>29847.200000000001</v>
      </c>
      <c r="F19" s="22"/>
      <c r="G19" s="21">
        <v>32791081.75</v>
      </c>
      <c r="H19" s="23">
        <f t="shared" si="0"/>
        <v>32820928.949999999</v>
      </c>
      <c r="I19" s="22">
        <v>2927475.95</v>
      </c>
      <c r="J19" s="21">
        <v>22943785.239999998</v>
      </c>
      <c r="K19" s="21">
        <v>34926192.719999999</v>
      </c>
      <c r="L19" s="21">
        <v>37400733.189999998</v>
      </c>
      <c r="M19" s="21">
        <v>40701687.100000001</v>
      </c>
      <c r="N19" s="21">
        <v>41240344.609999999</v>
      </c>
      <c r="O19" s="21">
        <v>45089683.57</v>
      </c>
      <c r="P19" s="21">
        <v>39473975.299999997</v>
      </c>
      <c r="Q19" s="21">
        <v>45683058.699999996</v>
      </c>
      <c r="R19" s="21">
        <v>49519228.939999998</v>
      </c>
      <c r="S19" s="21">
        <f>+'[1]FLUJO DE EFECTIVO '!D17</f>
        <v>50807001.300000004</v>
      </c>
      <c r="T19" s="24">
        <f t="shared" si="1"/>
        <v>443534095.56999999</v>
      </c>
      <c r="U19" s="25"/>
      <c r="V19" s="25"/>
      <c r="W19" s="26"/>
    </row>
    <row r="20" spans="1:23" ht="60.75" customHeight="1">
      <c r="A20" s="20" t="s">
        <v>17</v>
      </c>
      <c r="B20" s="21">
        <v>0</v>
      </c>
      <c r="C20" s="21">
        <v>0</v>
      </c>
      <c r="D20" s="21">
        <v>0</v>
      </c>
      <c r="E20" s="21">
        <v>0</v>
      </c>
      <c r="F20" s="22">
        <v>0</v>
      </c>
      <c r="G20" s="21">
        <v>0</v>
      </c>
      <c r="H20" s="23">
        <f t="shared" si="0"/>
        <v>0</v>
      </c>
      <c r="I20" s="22">
        <v>0</v>
      </c>
      <c r="J20" s="21">
        <v>0</v>
      </c>
      <c r="K20" s="21">
        <v>0</v>
      </c>
      <c r="L20" s="21">
        <v>875011.17</v>
      </c>
      <c r="M20" s="21">
        <v>1271967.81</v>
      </c>
      <c r="N20" s="21">
        <v>583598.28</v>
      </c>
      <c r="O20" s="21">
        <v>1416219.79</v>
      </c>
      <c r="P20" s="21">
        <v>1370919.39</v>
      </c>
      <c r="Q20" s="21">
        <v>2468270.2400000002</v>
      </c>
      <c r="R20" s="21">
        <v>63372.66</v>
      </c>
      <c r="S20" s="21">
        <f>+'[1]FLUJO DE EFECTIVO '!D18</f>
        <v>2165832.4500000002</v>
      </c>
      <c r="T20" s="24">
        <f t="shared" si="1"/>
        <v>10215191.790000003</v>
      </c>
      <c r="U20" s="25"/>
      <c r="V20" s="25"/>
      <c r="W20" s="26"/>
    </row>
    <row r="21" spans="1:23" ht="60.75" customHeight="1">
      <c r="A21" s="20" t="s">
        <v>18</v>
      </c>
      <c r="B21" s="21"/>
      <c r="C21" s="21"/>
      <c r="D21" s="21"/>
      <c r="E21" s="21"/>
      <c r="F21" s="22"/>
      <c r="G21" s="21"/>
      <c r="H21" s="23"/>
      <c r="I21" s="22"/>
      <c r="J21" s="21"/>
      <c r="K21" s="21"/>
      <c r="L21" s="21"/>
      <c r="M21" s="21"/>
      <c r="N21" s="21"/>
      <c r="O21" s="21"/>
      <c r="P21" s="21"/>
      <c r="Q21" s="21">
        <v>5462632138</v>
      </c>
      <c r="R21" s="21">
        <v>0</v>
      </c>
      <c r="S21" s="21">
        <f>+'[1]FLUJO DE EFECTIVO '!D19</f>
        <v>0</v>
      </c>
      <c r="T21" s="24">
        <f t="shared" si="1"/>
        <v>5462632138</v>
      </c>
      <c r="U21" s="25"/>
      <c r="V21" s="25"/>
      <c r="W21" s="26"/>
    </row>
    <row r="22" spans="1:23" ht="60.75" customHeight="1">
      <c r="A22" s="20" t="s">
        <v>19</v>
      </c>
      <c r="B22" s="21"/>
      <c r="C22" s="21"/>
      <c r="D22" s="21"/>
      <c r="E22" s="21"/>
      <c r="F22" s="22"/>
      <c r="G22" s="21"/>
      <c r="H22" s="23">
        <f t="shared" si="0"/>
        <v>0</v>
      </c>
      <c r="I22" s="22">
        <v>926392.3</v>
      </c>
      <c r="J22" s="21">
        <v>6901190.7599999998</v>
      </c>
      <c r="K22" s="21">
        <v>0</v>
      </c>
      <c r="L22" s="21">
        <v>0</v>
      </c>
      <c r="M22" s="21">
        <v>0</v>
      </c>
      <c r="N22" s="21">
        <v>0</v>
      </c>
      <c r="O22" s="21">
        <v>0</v>
      </c>
      <c r="P22" s="21">
        <v>0</v>
      </c>
      <c r="Q22" s="21">
        <v>0</v>
      </c>
      <c r="R22" s="21">
        <v>0</v>
      </c>
      <c r="S22" s="21">
        <v>0</v>
      </c>
      <c r="T22" s="24">
        <f t="shared" si="1"/>
        <v>7827583.0599999996</v>
      </c>
      <c r="U22" s="25"/>
      <c r="V22" s="25"/>
      <c r="W22" s="26"/>
    </row>
    <row r="23" spans="1:23" ht="60.75" customHeight="1">
      <c r="A23" s="20" t="s">
        <v>20</v>
      </c>
      <c r="B23" s="21">
        <v>0</v>
      </c>
      <c r="C23" s="21"/>
      <c r="D23" s="21"/>
      <c r="E23" s="21"/>
      <c r="F23" s="22"/>
      <c r="G23" s="21"/>
      <c r="H23" s="23">
        <v>0</v>
      </c>
      <c r="I23" s="22">
        <v>0</v>
      </c>
      <c r="J23" s="21">
        <v>0</v>
      </c>
      <c r="K23" s="21">
        <v>0</v>
      </c>
      <c r="L23" s="21">
        <v>0</v>
      </c>
      <c r="M23" s="21">
        <v>1330638.8999999999</v>
      </c>
      <c r="N23" s="21">
        <v>0</v>
      </c>
      <c r="O23" s="21">
        <v>0</v>
      </c>
      <c r="P23" s="21">
        <v>1595480629.22</v>
      </c>
      <c r="Q23" s="21">
        <v>5056987742.3500004</v>
      </c>
      <c r="R23" s="21">
        <v>79895778.800000012</v>
      </c>
      <c r="S23" s="21">
        <f>+'[1]FLUJO DE EFECTIVO '!D21</f>
        <v>77641486.340000004</v>
      </c>
      <c r="T23" s="24">
        <f t="shared" si="1"/>
        <v>6811336275.6100006</v>
      </c>
      <c r="U23" s="25"/>
      <c r="V23" s="25"/>
      <c r="W23" s="26"/>
    </row>
    <row r="24" spans="1:23" ht="60.75" customHeight="1">
      <c r="A24" s="20" t="s">
        <v>21</v>
      </c>
      <c r="B24" s="21"/>
      <c r="C24" s="21"/>
      <c r="D24" s="21"/>
      <c r="E24" s="21"/>
      <c r="F24" s="22"/>
      <c r="G24" s="21"/>
      <c r="H24" s="23"/>
      <c r="I24" s="22"/>
      <c r="J24" s="21"/>
      <c r="K24" s="21"/>
      <c r="L24" s="21"/>
      <c r="M24" s="21"/>
      <c r="N24" s="21"/>
      <c r="O24" s="21"/>
      <c r="P24" s="21"/>
      <c r="Q24" s="21">
        <v>1054636862.4</v>
      </c>
      <c r="R24" s="21">
        <v>2397826257.1199999</v>
      </c>
      <c r="S24" s="21">
        <f>+'[1]FLUJO DE EFECTIVO '!D22</f>
        <v>512958847.5</v>
      </c>
      <c r="T24" s="24">
        <f t="shared" si="1"/>
        <v>3965421967.02</v>
      </c>
      <c r="U24" s="25"/>
      <c r="V24" s="25"/>
      <c r="W24" s="26"/>
    </row>
    <row r="25" spans="1:23" ht="60.75" customHeight="1">
      <c r="A25" s="20" t="s">
        <v>22</v>
      </c>
      <c r="B25" s="21"/>
      <c r="C25" s="21"/>
      <c r="D25" s="21"/>
      <c r="E25" s="21"/>
      <c r="F25" s="22"/>
      <c r="G25" s="21"/>
      <c r="H25" s="23"/>
      <c r="I25" s="22"/>
      <c r="J25" s="21"/>
      <c r="K25" s="21"/>
      <c r="L25" s="21"/>
      <c r="M25" s="21"/>
      <c r="N25" s="21"/>
      <c r="O25" s="21"/>
      <c r="P25" s="21"/>
      <c r="Q25" s="21">
        <v>181242602.11999997</v>
      </c>
      <c r="R25" s="21">
        <v>412540551.25999999</v>
      </c>
      <c r="S25" s="21">
        <f>+'[1]FLUJO DE EFECTIVO '!D23</f>
        <v>31007517.389999997</v>
      </c>
      <c r="T25" s="24">
        <f t="shared" si="1"/>
        <v>624790670.76999998</v>
      </c>
      <c r="U25" s="25"/>
      <c r="V25" s="25"/>
      <c r="W25" s="26"/>
    </row>
    <row r="26" spans="1:23" ht="60.75" customHeight="1">
      <c r="A26" s="20" t="s">
        <v>23</v>
      </c>
      <c r="B26" s="21"/>
      <c r="C26" s="21"/>
      <c r="D26" s="21"/>
      <c r="E26" s="21"/>
      <c r="F26" s="22"/>
      <c r="G26" s="21"/>
      <c r="H26" s="23"/>
      <c r="I26" s="22"/>
      <c r="J26" s="21"/>
      <c r="K26" s="21"/>
      <c r="L26" s="21"/>
      <c r="M26" s="21"/>
      <c r="N26" s="21"/>
      <c r="O26" s="21"/>
      <c r="P26" s="21"/>
      <c r="Q26" s="21"/>
      <c r="R26" s="21">
        <v>22995341634.91</v>
      </c>
      <c r="S26" s="21">
        <f>+'[1]FLUJO DE EFECTIVO '!D24</f>
        <v>23085639617.419998</v>
      </c>
      <c r="T26" s="24">
        <f t="shared" si="1"/>
        <v>46080981252.330002</v>
      </c>
      <c r="U26" s="25"/>
      <c r="V26" s="25"/>
      <c r="W26" s="26"/>
    </row>
    <row r="27" spans="1:23" ht="54.75" customHeight="1">
      <c r="A27" s="28" t="s">
        <v>24</v>
      </c>
      <c r="B27" s="29">
        <f>SUM(B10:B22)</f>
        <v>51206159100.889999</v>
      </c>
      <c r="C27" s="30">
        <f>SUM(C10:C19)</f>
        <v>33521789090.740002</v>
      </c>
      <c r="D27" s="30">
        <f>SUM(D10:D19)</f>
        <v>39429654815.290009</v>
      </c>
      <c r="E27" s="31">
        <f>SUM(E10:E20)</f>
        <v>47434004597.739998</v>
      </c>
      <c r="F27" s="29">
        <f>SUM(F10:F20)</f>
        <v>50459517433.209999</v>
      </c>
      <c r="G27" s="31">
        <v>56241103088.830002</v>
      </c>
      <c r="H27" s="29">
        <f>SUM(H10:H22)</f>
        <v>227086069025.80997</v>
      </c>
      <c r="I27" s="29">
        <f>SUM(I10:I23)</f>
        <v>62369204867.560005</v>
      </c>
      <c r="J27" s="31">
        <f>SUM(J10:J23)</f>
        <v>70854475341.639999</v>
      </c>
      <c r="K27" s="31">
        <f>SUM(K10:K22)</f>
        <v>80086294254.22998</v>
      </c>
      <c r="L27" s="31">
        <f>SUM(L10:L22)</f>
        <v>90246648513.770004</v>
      </c>
      <c r="M27" s="31">
        <f>SUM(M10:M23)</f>
        <v>101179609914.77</v>
      </c>
      <c r="N27" s="31">
        <f>SUM(N10:N23)</f>
        <v>114512400200.75999</v>
      </c>
      <c r="O27" s="31">
        <v>124884695430.56001</v>
      </c>
      <c r="P27" s="31">
        <f>SUM(P10:P23)</f>
        <v>124821435271.71001</v>
      </c>
      <c r="Q27" s="31">
        <f>SUM(Q10:Q25)</f>
        <v>152885294114.33002</v>
      </c>
      <c r="R27" s="31">
        <f>SUM(R10:R26)</f>
        <v>197218412004.79001</v>
      </c>
      <c r="S27" s="31">
        <f>SUM(S10:S26)</f>
        <v>199282548593.32001</v>
      </c>
      <c r="T27" s="32">
        <f>SUM(T10:T26)</f>
        <v>1596633246634.1404</v>
      </c>
      <c r="U27" s="25"/>
      <c r="V27" s="25"/>
      <c r="W27" s="26"/>
    </row>
    <row r="28" spans="1:23" ht="65.25" customHeight="1">
      <c r="A28" s="33" t="s">
        <v>25</v>
      </c>
      <c r="B28" s="21"/>
      <c r="C28" s="31"/>
      <c r="D28" s="21"/>
      <c r="E28" s="21"/>
      <c r="F28" s="22"/>
      <c r="G28" s="21"/>
      <c r="H28" s="21"/>
      <c r="I28" s="22"/>
      <c r="J28" s="21"/>
      <c r="K28" s="21"/>
      <c r="L28" s="21"/>
      <c r="M28" s="21"/>
      <c r="N28" s="21"/>
      <c r="O28" s="21"/>
      <c r="P28" s="21"/>
      <c r="Q28" s="21"/>
      <c r="R28" s="21"/>
      <c r="S28" s="21"/>
      <c r="T28" s="24"/>
      <c r="U28" s="25"/>
      <c r="V28" s="25"/>
      <c r="W28" s="26"/>
    </row>
    <row r="29" spans="1:23" ht="66.75" customHeight="1">
      <c r="A29" s="20" t="s">
        <v>26</v>
      </c>
      <c r="B29" s="21">
        <v>0</v>
      </c>
      <c r="C29" s="21">
        <v>1984586482.3900001</v>
      </c>
      <c r="D29" s="21">
        <v>5121909650.4300003</v>
      </c>
      <c r="E29" s="21">
        <v>7885453400.7299995</v>
      </c>
      <c r="F29" s="22">
        <v>7969554820.7799997</v>
      </c>
      <c r="G29" s="21">
        <v>8268621240.3400002</v>
      </c>
      <c r="H29" s="21">
        <f>B57-B29</f>
        <v>1984586482.3899994</v>
      </c>
      <c r="I29" s="22">
        <v>7964225327.2399998</v>
      </c>
      <c r="J29" s="21">
        <f>I57</f>
        <v>7845604675.6000061</v>
      </c>
      <c r="K29" s="21">
        <f>J57</f>
        <v>7998954242.9900055</v>
      </c>
      <c r="L29" s="21">
        <f>K57</f>
        <v>8883563921.7299957</v>
      </c>
      <c r="M29" s="21">
        <f>L57</f>
        <v>9420659413.0599976</v>
      </c>
      <c r="N29" s="21">
        <f>M57</f>
        <v>10818508175.669983</v>
      </c>
      <c r="O29" s="21">
        <f>+N57</f>
        <v>11308151397.319992</v>
      </c>
      <c r="P29" s="21">
        <f>+O57</f>
        <v>12074717199.720001</v>
      </c>
      <c r="Q29" s="21">
        <f>+P57</f>
        <v>6434968658.6100159</v>
      </c>
      <c r="R29" s="21">
        <v>12905213973.260071</v>
      </c>
      <c r="S29" s="21">
        <f>+R57</f>
        <v>12338910187.660095</v>
      </c>
      <c r="T29" s="24"/>
      <c r="U29" s="25"/>
      <c r="V29" s="25"/>
      <c r="W29" s="25"/>
    </row>
    <row r="30" spans="1:23" ht="68.25" customHeight="1">
      <c r="A30" s="28" t="s">
        <v>27</v>
      </c>
      <c r="B30" s="29">
        <f>B27+B29</f>
        <v>51206159100.889999</v>
      </c>
      <c r="C30" s="31">
        <f>+C27+C29</f>
        <v>35506375573.130005</v>
      </c>
      <c r="D30" s="31">
        <f>+D27+D29</f>
        <v>44551564465.720009</v>
      </c>
      <c r="E30" s="31">
        <f>+E27+E29</f>
        <v>55319457998.470001</v>
      </c>
      <c r="F30" s="29">
        <f>+F27+F29</f>
        <v>58429072253.989998</v>
      </c>
      <c r="G30" s="31">
        <v>64509724329.169998</v>
      </c>
      <c r="H30" s="29">
        <f>H27+H29</f>
        <v>229070655508.19995</v>
      </c>
      <c r="I30" s="29">
        <f>I27+I29</f>
        <v>70333430194.800003</v>
      </c>
      <c r="J30" s="31">
        <f>J27+J29</f>
        <v>78700080017.240005</v>
      </c>
      <c r="K30" s="31">
        <f>+K27+K29</f>
        <v>88085248497.219986</v>
      </c>
      <c r="L30" s="31">
        <v>99130212435.5</v>
      </c>
      <c r="M30" s="31">
        <f>+M27+M29</f>
        <v>110600269327.83</v>
      </c>
      <c r="N30" s="31">
        <f>+N27+N29</f>
        <v>125330908376.42998</v>
      </c>
      <c r="O30" s="31">
        <v>136192846827.88</v>
      </c>
      <c r="P30" s="31">
        <f>+P27+P29</f>
        <v>136896152471.43001</v>
      </c>
      <c r="Q30" s="31">
        <f>+Q27+Q29</f>
        <v>159320262772.94003</v>
      </c>
      <c r="R30" s="31">
        <f>+R27+R29</f>
        <v>210123625978.05008</v>
      </c>
      <c r="S30" s="31">
        <f>+S27+S29</f>
        <v>211621458780.9801</v>
      </c>
      <c r="T30" s="32">
        <f>+T27+T29</f>
        <v>1596633246634.1404</v>
      </c>
      <c r="U30" s="25"/>
      <c r="V30" s="25"/>
      <c r="W30" s="26"/>
    </row>
    <row r="31" spans="1:23" ht="54.75" customHeight="1">
      <c r="A31" s="20"/>
      <c r="B31" s="21"/>
      <c r="C31" s="21"/>
      <c r="D31" s="21"/>
      <c r="E31" s="21"/>
      <c r="F31" s="22"/>
      <c r="G31" s="21"/>
      <c r="H31" s="21"/>
      <c r="I31" s="22"/>
      <c r="J31" s="21"/>
      <c r="K31" s="21"/>
      <c r="L31" s="21"/>
      <c r="M31" s="21"/>
      <c r="N31" s="21"/>
      <c r="O31" s="21"/>
      <c r="P31" s="21"/>
      <c r="Q31" s="21"/>
      <c r="R31" s="21"/>
      <c r="S31" s="21"/>
      <c r="T31" s="24"/>
      <c r="U31" s="25"/>
      <c r="V31" s="25"/>
    </row>
    <row r="32" spans="1:23" ht="54.75" customHeight="1">
      <c r="A32" s="34" t="s">
        <v>28</v>
      </c>
      <c r="B32" s="21"/>
      <c r="C32" s="35"/>
      <c r="D32" s="21"/>
      <c r="E32" s="21"/>
      <c r="F32" s="22"/>
      <c r="G32" s="21"/>
      <c r="H32" s="21"/>
      <c r="I32" s="22"/>
      <c r="J32" s="21"/>
      <c r="K32" s="21"/>
      <c r="L32" s="21"/>
      <c r="M32" s="21"/>
      <c r="N32" s="21"/>
      <c r="O32" s="21"/>
      <c r="P32" s="21"/>
      <c r="Q32" s="21"/>
      <c r="R32" s="21"/>
      <c r="S32" s="21"/>
      <c r="T32" s="24"/>
      <c r="U32" s="25"/>
      <c r="V32" s="25"/>
    </row>
    <row r="33" spans="1:23" ht="54.75" customHeight="1">
      <c r="A33" s="20" t="s">
        <v>29</v>
      </c>
      <c r="B33" s="21"/>
      <c r="C33" s="21"/>
      <c r="D33" s="21"/>
      <c r="E33" s="21"/>
      <c r="F33" s="22"/>
      <c r="G33" s="21"/>
      <c r="H33" s="21"/>
      <c r="I33" s="22"/>
      <c r="J33" s="21"/>
      <c r="K33" s="21"/>
      <c r="L33" s="21"/>
      <c r="M33" s="21"/>
      <c r="N33" s="21"/>
      <c r="O33" s="21"/>
      <c r="P33" s="21"/>
      <c r="Q33" s="21"/>
      <c r="R33" s="21"/>
      <c r="S33" s="21"/>
      <c r="T33" s="24"/>
      <c r="U33" s="25"/>
      <c r="V33" s="25"/>
    </row>
    <row r="34" spans="1:23" ht="62.25" customHeight="1">
      <c r="A34" s="20" t="s">
        <v>30</v>
      </c>
      <c r="B34" s="23">
        <v>41263823916.760002</v>
      </c>
      <c r="C34" s="21">
        <v>15887764726.9</v>
      </c>
      <c r="D34" s="21">
        <v>18789773765.599998</v>
      </c>
      <c r="E34" s="21">
        <v>23938490112.330002</v>
      </c>
      <c r="F34" s="22">
        <v>23585106301.459999</v>
      </c>
      <c r="G34" s="21">
        <v>26400473552.25</v>
      </c>
      <c r="H34" s="23">
        <f t="shared" ref="H34:H41" si="2">C34+D34+E34+F34+G34</f>
        <v>108601608458.54001</v>
      </c>
      <c r="I34" s="22">
        <v>29506184318.740002</v>
      </c>
      <c r="J34" s="21">
        <v>33591892120.470001</v>
      </c>
      <c r="K34" s="21">
        <v>38018208331.940002</v>
      </c>
      <c r="L34" s="21">
        <v>42519532883.379997</v>
      </c>
      <c r="M34" s="21">
        <v>47463118892.330002</v>
      </c>
      <c r="N34" s="21">
        <v>53637242685.029999</v>
      </c>
      <c r="O34" s="21">
        <v>58492444764.089996</v>
      </c>
      <c r="P34" s="21">
        <v>57570980579.769997</v>
      </c>
      <c r="Q34" s="21">
        <v>66464047805.589996</v>
      </c>
      <c r="R34" s="21">
        <v>80245785891.630005</v>
      </c>
      <c r="S34" s="21">
        <f>+'[1]FLUJO DE EFECTIVO '!E32</f>
        <v>81181960364.210007</v>
      </c>
      <c r="T34" s="24">
        <f>B34+H34+I34+J34+K34+L34+N34+M34+S34+O34+P34+R34+Q34</f>
        <v>738556831012.47998</v>
      </c>
      <c r="U34" s="25"/>
      <c r="V34" s="25"/>
    </row>
    <row r="35" spans="1:23" ht="62.25" customHeight="1">
      <c r="A35" s="20" t="s">
        <v>31</v>
      </c>
      <c r="B35" s="21">
        <v>2827225342.3800001</v>
      </c>
      <c r="C35" s="21">
        <v>12830119033.889999</v>
      </c>
      <c r="D35" s="21">
        <v>15936586126.01</v>
      </c>
      <c r="E35" s="21">
        <v>21383409755.09</v>
      </c>
      <c r="F35" s="22">
        <v>24106768431.830002</v>
      </c>
      <c r="G35" s="21">
        <v>27413989040.34</v>
      </c>
      <c r="H35" s="23">
        <f t="shared" si="2"/>
        <v>101670872387.16</v>
      </c>
      <c r="I35" s="22">
        <v>30178146778.93</v>
      </c>
      <c r="J35" s="21">
        <v>33792067189.830002</v>
      </c>
      <c r="K35" s="21">
        <v>37306528714.699997</v>
      </c>
      <c r="L35" s="21">
        <v>42840910586.290001</v>
      </c>
      <c r="M35" s="21">
        <v>47350839035.650002</v>
      </c>
      <c r="N35" s="21">
        <v>54865379179.209999</v>
      </c>
      <c r="O35" s="21">
        <v>59704232190.830002</v>
      </c>
      <c r="P35" s="21">
        <v>65399818223.269997</v>
      </c>
      <c r="Q35" s="21">
        <v>67006009029.300003</v>
      </c>
      <c r="R35" s="21">
        <v>82756164052.039993</v>
      </c>
      <c r="S35" s="21">
        <f>+'[1]FLUJO DE EFECTIVO '!E33</f>
        <v>86690751223.389999</v>
      </c>
      <c r="T35" s="24">
        <f t="shared" ref="T35:T52" si="3">B35+H35+I35+J35+K35+L35+N35+M35+S35+O35+P35+R35+Q35</f>
        <v>712388943932.9801</v>
      </c>
      <c r="U35" s="25"/>
      <c r="V35" s="25"/>
      <c r="W35" s="26"/>
    </row>
    <row r="36" spans="1:23" ht="62.25" customHeight="1">
      <c r="A36" s="20" t="s">
        <v>32</v>
      </c>
      <c r="B36" s="21">
        <v>5125014646.7999992</v>
      </c>
      <c r="C36" s="21">
        <v>1666544634.5</v>
      </c>
      <c r="D36" s="21">
        <v>1771604719.1300001</v>
      </c>
      <c r="E36" s="21">
        <v>2017192131.8399999</v>
      </c>
      <c r="F36" s="22">
        <v>2287100483.8400002</v>
      </c>
      <c r="G36" s="21">
        <v>2532973581.9299998</v>
      </c>
      <c r="H36" s="23">
        <f t="shared" si="2"/>
        <v>10275415551.24</v>
      </c>
      <c r="I36" s="22">
        <v>2798128649.6399999</v>
      </c>
      <c r="J36" s="21">
        <v>3157624711.6999998</v>
      </c>
      <c r="K36" s="21">
        <v>3548090380.1799998</v>
      </c>
      <c r="L36" s="21">
        <v>4048260120.1799998</v>
      </c>
      <c r="M36" s="21">
        <v>4573087506.6400003</v>
      </c>
      <c r="N36" s="21">
        <v>5197186967.6800003</v>
      </c>
      <c r="O36" s="21">
        <v>5710859888.7700005</v>
      </c>
      <c r="P36" s="21">
        <v>5611234380.1800003</v>
      </c>
      <c r="Q36" s="21">
        <v>6497429150.8599997</v>
      </c>
      <c r="R36" s="21">
        <v>7898787638.4499998</v>
      </c>
      <c r="S36" s="21">
        <f>+'[1]FLUJO DE EFECTIVO '!E34</f>
        <v>8230681668.6099997</v>
      </c>
      <c r="T36" s="24">
        <f t="shared" si="3"/>
        <v>72671801260.929993</v>
      </c>
      <c r="U36" s="25"/>
      <c r="V36" s="25"/>
      <c r="W36" s="26"/>
    </row>
    <row r="37" spans="1:23" ht="63.75" customHeight="1">
      <c r="A37" s="20" t="s">
        <v>33</v>
      </c>
      <c r="B37" s="21">
        <v>5508712.5599999996</v>
      </c>
      <c r="C37" s="21">
        <v>37527.413999999997</v>
      </c>
      <c r="D37" s="21">
        <v>168146454.25</v>
      </c>
      <c r="E37" s="21">
        <v>10811178.43</v>
      </c>
      <c r="F37" s="22">
        <v>180179596.52000001</v>
      </c>
      <c r="G37" s="21">
        <v>198062827.41</v>
      </c>
      <c r="H37" s="23">
        <f t="shared" si="2"/>
        <v>557237584.02400005</v>
      </c>
      <c r="I37" s="22">
        <v>1202958.56</v>
      </c>
      <c r="J37" s="21">
        <v>138777284.75</v>
      </c>
      <c r="K37" s="21">
        <v>298148392.98000002</v>
      </c>
      <c r="L37" s="21">
        <v>225025572.02000001</v>
      </c>
      <c r="M37" s="21">
        <v>92400898.950000003</v>
      </c>
      <c r="N37" s="21">
        <v>287029477.23000002</v>
      </c>
      <c r="O37" s="21">
        <v>158447860.06</v>
      </c>
      <c r="P37" s="21">
        <v>198745214.40000001</v>
      </c>
      <c r="Q37" s="21">
        <v>123844392.77</v>
      </c>
      <c r="R37" s="21">
        <v>168123408.86000001</v>
      </c>
      <c r="S37" s="21">
        <f>+'[1]FLUJO DE EFECTIVO '!E35</f>
        <v>191206432.62</v>
      </c>
      <c r="T37" s="24">
        <f t="shared" si="3"/>
        <v>2445698189.7840004</v>
      </c>
      <c r="U37" s="25"/>
      <c r="V37" s="25"/>
      <c r="W37" s="26"/>
    </row>
    <row r="38" spans="1:23" ht="63.75" customHeight="1">
      <c r="A38" s="20" t="s">
        <v>34</v>
      </c>
      <c r="B38" s="21"/>
      <c r="C38" s="21"/>
      <c r="D38" s="21"/>
      <c r="E38" s="21"/>
      <c r="F38" s="22">
        <v>1296200</v>
      </c>
      <c r="G38" s="21"/>
      <c r="H38" s="23">
        <f t="shared" si="2"/>
        <v>1296200</v>
      </c>
      <c r="I38" s="22">
        <v>4162813.33</v>
      </c>
      <c r="J38" s="21">
        <v>0</v>
      </c>
      <c r="K38" s="21">
        <v>909960</v>
      </c>
      <c r="L38" s="21">
        <v>44611646.990000002</v>
      </c>
      <c r="M38" s="21">
        <v>3025750</v>
      </c>
      <c r="N38" s="21">
        <v>0</v>
      </c>
      <c r="O38" s="21">
        <v>500640.62</v>
      </c>
      <c r="P38" s="21">
        <v>48153115.899999999</v>
      </c>
      <c r="Q38" s="21">
        <v>2773746.67</v>
      </c>
      <c r="R38" s="21">
        <v>6111106.5</v>
      </c>
      <c r="S38" s="21">
        <f>+'[1]FLUJO DE EFECTIVO '!E37</f>
        <v>4878304.55</v>
      </c>
      <c r="T38" s="24">
        <f t="shared" si="3"/>
        <v>116423284.55999999</v>
      </c>
      <c r="U38" s="25"/>
      <c r="V38" s="25"/>
      <c r="W38" s="26"/>
    </row>
    <row r="39" spans="1:23" ht="63.75" customHeight="1">
      <c r="A39" s="20" t="s">
        <v>35</v>
      </c>
      <c r="B39" s="21"/>
      <c r="C39" s="21"/>
      <c r="D39" s="21"/>
      <c r="E39" s="21"/>
      <c r="F39" s="22">
        <v>0</v>
      </c>
      <c r="G39" s="21">
        <v>0</v>
      </c>
      <c r="H39" s="23">
        <f t="shared" si="2"/>
        <v>0</v>
      </c>
      <c r="I39" s="22">
        <v>0</v>
      </c>
      <c r="J39" s="21">
        <v>20764467.5</v>
      </c>
      <c r="K39" s="21">
        <v>29798795.690000001</v>
      </c>
      <c r="L39" s="21">
        <v>30233786.25</v>
      </c>
      <c r="M39" s="21">
        <v>30875366.079999998</v>
      </c>
      <c r="N39" s="21">
        <v>33091862.41</v>
      </c>
      <c r="O39" s="21">
        <v>39644100.5</v>
      </c>
      <c r="P39" s="21">
        <v>29779288.210000001</v>
      </c>
      <c r="Q39" s="21">
        <v>44305312.859999999</v>
      </c>
      <c r="R39" s="21">
        <v>42900409.689999998</v>
      </c>
      <c r="S39" s="21">
        <f>+'[1]FLUJO DE EFECTIVO '!E38</f>
        <v>40133448.18</v>
      </c>
      <c r="T39" s="24">
        <f t="shared" si="3"/>
        <v>341526837.37</v>
      </c>
      <c r="U39" s="25"/>
      <c r="V39" s="25"/>
      <c r="W39" s="26"/>
    </row>
    <row r="40" spans="1:23" ht="63.75" customHeight="1">
      <c r="A40" s="36" t="s">
        <v>36</v>
      </c>
      <c r="B40" s="21"/>
      <c r="C40" s="21">
        <v>0</v>
      </c>
      <c r="D40" s="21">
        <v>0</v>
      </c>
      <c r="E40" s="21">
        <v>0</v>
      </c>
      <c r="F40" s="22">
        <v>0</v>
      </c>
      <c r="G40" s="21">
        <v>0</v>
      </c>
      <c r="H40" s="23">
        <f t="shared" si="2"/>
        <v>0</v>
      </c>
      <c r="I40" s="22">
        <v>0</v>
      </c>
      <c r="J40" s="21">
        <v>0</v>
      </c>
      <c r="K40" s="21">
        <v>0</v>
      </c>
      <c r="L40" s="21">
        <v>863966.28</v>
      </c>
      <c r="M40" s="21">
        <v>455598.27</v>
      </c>
      <c r="N40" s="21">
        <v>1254143.83</v>
      </c>
      <c r="O40" s="21">
        <v>865682.85</v>
      </c>
      <c r="P40" s="21">
        <v>1294928.1200000001</v>
      </c>
      <c r="Q40" s="21">
        <v>2416955.08</v>
      </c>
      <c r="R40" s="21">
        <v>104685.34</v>
      </c>
      <c r="S40" s="21">
        <f>+'[1]FLUJO DE EFECTIVO '!E39</f>
        <v>2193936.42</v>
      </c>
      <c r="T40" s="24">
        <f t="shared" si="3"/>
        <v>9449896.1900000013</v>
      </c>
      <c r="U40" s="25"/>
      <c r="V40" s="25"/>
      <c r="W40" s="26"/>
    </row>
    <row r="41" spans="1:23" ht="63.75" customHeight="1">
      <c r="A41" s="20" t="s">
        <v>37</v>
      </c>
      <c r="B41" s="21">
        <v>0</v>
      </c>
      <c r="C41" s="21">
        <v>0</v>
      </c>
      <c r="D41" s="21">
        <v>0</v>
      </c>
      <c r="E41" s="21">
        <v>0</v>
      </c>
      <c r="F41" s="22">
        <v>0</v>
      </c>
      <c r="G41" s="21">
        <v>0</v>
      </c>
      <c r="H41" s="23">
        <f t="shared" si="2"/>
        <v>0</v>
      </c>
      <c r="I41" s="22">
        <v>0</v>
      </c>
      <c r="J41" s="21">
        <v>0</v>
      </c>
      <c r="K41" s="21">
        <v>0</v>
      </c>
      <c r="L41" s="21">
        <v>114461.05</v>
      </c>
      <c r="M41" s="21">
        <v>0</v>
      </c>
      <c r="N41" s="21">
        <v>0</v>
      </c>
      <c r="O41" s="21">
        <v>0</v>
      </c>
      <c r="P41" s="21">
        <v>0</v>
      </c>
      <c r="Q41" s="21">
        <v>0</v>
      </c>
      <c r="R41" s="21">
        <v>0</v>
      </c>
      <c r="S41" s="21">
        <v>0</v>
      </c>
      <c r="T41" s="24">
        <f t="shared" si="3"/>
        <v>114461.05</v>
      </c>
      <c r="U41" s="25"/>
      <c r="V41" s="25"/>
      <c r="W41" s="26"/>
    </row>
    <row r="42" spans="1:23" ht="63.75" customHeight="1">
      <c r="A42" s="20" t="s">
        <v>38</v>
      </c>
      <c r="B42" s="21">
        <v>0</v>
      </c>
      <c r="C42" s="21"/>
      <c r="D42" s="21"/>
      <c r="E42" s="21"/>
      <c r="F42" s="22"/>
      <c r="G42" s="21"/>
      <c r="H42" s="23">
        <v>0</v>
      </c>
      <c r="I42" s="22">
        <v>0</v>
      </c>
      <c r="J42" s="21">
        <v>0</v>
      </c>
      <c r="K42" s="21">
        <v>0</v>
      </c>
      <c r="L42" s="21">
        <v>0</v>
      </c>
      <c r="M42" s="21">
        <v>255980262.13</v>
      </c>
      <c r="N42" s="21">
        <v>0</v>
      </c>
      <c r="O42" s="21">
        <v>8590288.0600000005</v>
      </c>
      <c r="P42" s="21">
        <v>4850110.28</v>
      </c>
      <c r="Q42" s="21">
        <v>2276324.11</v>
      </c>
      <c r="R42" s="21">
        <v>2810462.06</v>
      </c>
      <c r="S42" s="21">
        <f>+'[1]FLUJO DE EFECTIVO '!E36</f>
        <v>4047152.28</v>
      </c>
      <c r="T42" s="24">
        <f t="shared" si="3"/>
        <v>278554598.91999996</v>
      </c>
      <c r="U42" s="25"/>
      <c r="V42" s="25"/>
      <c r="W42" s="26"/>
    </row>
    <row r="43" spans="1:23" ht="63.75" customHeight="1">
      <c r="A43" s="20" t="s">
        <v>39</v>
      </c>
      <c r="B43" s="21"/>
      <c r="C43" s="21"/>
      <c r="D43" s="21"/>
      <c r="E43" s="21"/>
      <c r="F43" s="22"/>
      <c r="G43" s="21"/>
      <c r="H43" s="23"/>
      <c r="I43" s="22"/>
      <c r="J43" s="21"/>
      <c r="K43" s="21"/>
      <c r="L43" s="21">
        <v>0</v>
      </c>
      <c r="M43" s="21">
        <v>9295285.5500000007</v>
      </c>
      <c r="N43" s="21">
        <v>696081.33</v>
      </c>
      <c r="O43" s="21">
        <v>815952.42</v>
      </c>
      <c r="P43" s="21">
        <v>598597.22</v>
      </c>
      <c r="Q43" s="21">
        <v>1054399.05</v>
      </c>
      <c r="R43" s="21">
        <v>1878103.01</v>
      </c>
      <c r="S43" s="21">
        <f>+'[1]FLUJO DE EFECTIVO '!E40</f>
        <v>1241365.6399999999</v>
      </c>
      <c r="T43" s="24">
        <f t="shared" si="3"/>
        <v>15579784.220000003</v>
      </c>
      <c r="U43" s="25"/>
      <c r="V43" s="25"/>
      <c r="W43" s="26"/>
    </row>
    <row r="44" spans="1:23" ht="63.75" customHeight="1">
      <c r="A44" s="20" t="s">
        <v>40</v>
      </c>
      <c r="B44" s="21">
        <v>0</v>
      </c>
      <c r="C44" s="21"/>
      <c r="D44" s="21"/>
      <c r="E44" s="21"/>
      <c r="F44" s="22"/>
      <c r="G44" s="21"/>
      <c r="H44" s="23">
        <v>0</v>
      </c>
      <c r="I44" s="22">
        <v>0</v>
      </c>
      <c r="J44" s="21">
        <v>0</v>
      </c>
      <c r="K44" s="21">
        <v>0</v>
      </c>
      <c r="L44" s="21">
        <v>0</v>
      </c>
      <c r="M44" s="21">
        <v>993663.67</v>
      </c>
      <c r="N44" s="21">
        <v>876582.39</v>
      </c>
      <c r="O44" s="21">
        <v>1728259.96</v>
      </c>
      <c r="P44" s="21">
        <v>248746.25</v>
      </c>
      <c r="Q44" s="21">
        <v>460360.54</v>
      </c>
      <c r="R44" s="21">
        <v>484501.21</v>
      </c>
      <c r="S44" s="21">
        <f>+'[1]FLUJO DE EFECTIVO '!E41</f>
        <v>532617.93000000005</v>
      </c>
      <c r="T44" s="24">
        <f t="shared" si="3"/>
        <v>5324731.95</v>
      </c>
      <c r="U44" s="25"/>
      <c r="V44" s="25"/>
      <c r="W44" s="26"/>
    </row>
    <row r="45" spans="1:23" ht="63.75" customHeight="1">
      <c r="A45" s="20" t="s">
        <v>41</v>
      </c>
      <c r="B45" s="21">
        <v>0</v>
      </c>
      <c r="C45" s="21"/>
      <c r="D45" s="21"/>
      <c r="E45" s="21"/>
      <c r="F45" s="22"/>
      <c r="G45" s="21"/>
      <c r="H45" s="23">
        <v>0</v>
      </c>
      <c r="I45" s="22">
        <v>0</v>
      </c>
      <c r="J45" s="21">
        <v>0</v>
      </c>
      <c r="K45" s="21">
        <v>0</v>
      </c>
      <c r="L45" s="21">
        <v>0</v>
      </c>
      <c r="M45" s="21">
        <v>358253.99</v>
      </c>
      <c r="N45" s="21">
        <v>0</v>
      </c>
      <c r="O45" s="21">
        <v>0</v>
      </c>
      <c r="P45" s="21">
        <v>0</v>
      </c>
      <c r="Q45" s="21">
        <v>27634.94</v>
      </c>
      <c r="R45" s="21">
        <v>0</v>
      </c>
      <c r="S45" s="21">
        <f>+'[1]FLUJO DE EFECTIVO '!E42</f>
        <v>0</v>
      </c>
      <c r="T45" s="24">
        <f t="shared" si="3"/>
        <v>385888.93</v>
      </c>
      <c r="U45" s="25"/>
      <c r="V45" s="25"/>
      <c r="W45" s="26"/>
    </row>
    <row r="46" spans="1:23" ht="63.75" customHeight="1">
      <c r="A46" s="20" t="s">
        <v>42</v>
      </c>
      <c r="B46" s="21"/>
      <c r="C46" s="21"/>
      <c r="D46" s="21"/>
      <c r="E46" s="21"/>
      <c r="F46" s="22"/>
      <c r="G46" s="21"/>
      <c r="H46" s="23"/>
      <c r="I46" s="22"/>
      <c r="J46" s="21"/>
      <c r="K46" s="21"/>
      <c r="L46" s="21"/>
      <c r="M46" s="21"/>
      <c r="N46" s="21"/>
      <c r="O46" s="21"/>
      <c r="P46" s="21">
        <v>9690.5300000000007</v>
      </c>
      <c r="Q46" s="21">
        <v>0</v>
      </c>
      <c r="R46" s="21">
        <v>0</v>
      </c>
      <c r="S46" s="21">
        <f>+'[1]FLUJO DE EFECTIVO '!E43</f>
        <v>0</v>
      </c>
      <c r="T46" s="24">
        <f t="shared" si="3"/>
        <v>9690.5300000000007</v>
      </c>
      <c r="U46" s="25"/>
      <c r="V46" s="25"/>
      <c r="W46" s="26"/>
    </row>
    <row r="47" spans="1:23" ht="63.75" customHeight="1">
      <c r="A47" s="20" t="s">
        <v>43</v>
      </c>
      <c r="B47" s="21"/>
      <c r="C47" s="21"/>
      <c r="D47" s="21"/>
      <c r="E47" s="21"/>
      <c r="F47" s="22"/>
      <c r="G47" s="21"/>
      <c r="H47" s="23"/>
      <c r="I47" s="22"/>
      <c r="J47" s="21"/>
      <c r="K47" s="21"/>
      <c r="L47" s="21"/>
      <c r="M47" s="21"/>
      <c r="N47" s="21"/>
      <c r="O47" s="21"/>
      <c r="P47" s="21"/>
      <c r="Q47" s="21"/>
      <c r="R47" s="21">
        <v>218294843.31999999</v>
      </c>
      <c r="S47" s="21">
        <f>+'[1]FLUJO DE EFECTIVO '!E44</f>
        <v>0</v>
      </c>
      <c r="T47" s="24">
        <f t="shared" si="3"/>
        <v>218294843.31999999</v>
      </c>
      <c r="U47" s="25"/>
      <c r="V47" s="25"/>
      <c r="W47" s="26"/>
    </row>
    <row r="48" spans="1:23" ht="63.75" customHeight="1">
      <c r="A48" s="20" t="s">
        <v>44</v>
      </c>
      <c r="B48" s="21">
        <v>0</v>
      </c>
      <c r="C48" s="21"/>
      <c r="D48" s="21"/>
      <c r="E48" s="21"/>
      <c r="F48" s="22"/>
      <c r="G48" s="21"/>
      <c r="H48" s="23">
        <v>0</v>
      </c>
      <c r="I48" s="22">
        <v>0</v>
      </c>
      <c r="J48" s="21">
        <v>0</v>
      </c>
      <c r="K48" s="21">
        <v>0</v>
      </c>
      <c r="L48" s="21">
        <v>0</v>
      </c>
      <c r="M48" s="21">
        <v>1330638.8999999999</v>
      </c>
      <c r="N48" s="21">
        <v>0</v>
      </c>
      <c r="O48" s="21">
        <v>0</v>
      </c>
      <c r="P48" s="21">
        <v>1595470938.6900001</v>
      </c>
      <c r="Q48" s="21">
        <v>3524841148.6700001</v>
      </c>
      <c r="R48" s="21">
        <v>769683595</v>
      </c>
      <c r="S48" s="21">
        <f>+'[1]FLUJO DE EFECTIVO '!E45</f>
        <v>9052700</v>
      </c>
      <c r="T48" s="24">
        <f t="shared" si="3"/>
        <v>5900379021.2600002</v>
      </c>
      <c r="U48" s="25"/>
      <c r="V48" s="25"/>
      <c r="W48" s="26"/>
    </row>
    <row r="49" spans="1:23" ht="63.75" customHeight="1">
      <c r="A49" s="37" t="s">
        <v>45</v>
      </c>
      <c r="B49" s="21"/>
      <c r="C49" s="21"/>
      <c r="D49" s="21"/>
      <c r="E49" s="21"/>
      <c r="F49" s="22"/>
      <c r="G49" s="21"/>
      <c r="H49" s="23"/>
      <c r="I49" s="22"/>
      <c r="J49" s="21"/>
      <c r="K49" s="21"/>
      <c r="L49" s="21"/>
      <c r="M49" s="21"/>
      <c r="N49" s="21"/>
      <c r="O49" s="21"/>
      <c r="P49" s="21"/>
      <c r="Q49" s="21">
        <v>5631534.3200000003</v>
      </c>
      <c r="R49" s="21">
        <v>30581384.870000001</v>
      </c>
      <c r="S49" s="21">
        <f>+'[1]FLUJO DE EFECTIVO '!E47</f>
        <v>17428853.469999999</v>
      </c>
      <c r="T49" s="24">
        <f t="shared" si="3"/>
        <v>53641772.660000004</v>
      </c>
      <c r="U49" s="25"/>
      <c r="V49" s="25"/>
      <c r="W49" s="26"/>
    </row>
    <row r="50" spans="1:23" ht="63.75" customHeight="1">
      <c r="A50" s="37" t="s">
        <v>46</v>
      </c>
      <c r="B50" s="21"/>
      <c r="C50" s="21"/>
      <c r="D50" s="21"/>
      <c r="E50" s="21"/>
      <c r="F50" s="22"/>
      <c r="G50" s="21"/>
      <c r="H50" s="23"/>
      <c r="I50" s="22"/>
      <c r="J50" s="21"/>
      <c r="K50" s="21"/>
      <c r="L50" s="21"/>
      <c r="M50" s="21"/>
      <c r="N50" s="21"/>
      <c r="O50" s="21"/>
      <c r="P50" s="21"/>
      <c r="Q50" s="21">
        <v>1648906465.71</v>
      </c>
      <c r="R50" s="21">
        <v>0</v>
      </c>
      <c r="S50" s="21">
        <f>+'[1]FLUJO DE EFECTIVO '!E48</f>
        <v>300389.06</v>
      </c>
      <c r="T50" s="24">
        <f t="shared" si="3"/>
        <v>1649206854.77</v>
      </c>
      <c r="U50" s="25"/>
      <c r="V50" s="25"/>
      <c r="W50" s="26"/>
    </row>
    <row r="51" spans="1:23" ht="63.75" customHeight="1">
      <c r="A51" s="37" t="s">
        <v>47</v>
      </c>
      <c r="B51" s="21"/>
      <c r="C51" s="21"/>
      <c r="D51" s="21"/>
      <c r="E51" s="21"/>
      <c r="F51" s="22"/>
      <c r="G51" s="21"/>
      <c r="H51" s="23"/>
      <c r="I51" s="22"/>
      <c r="J51" s="21"/>
      <c r="K51" s="21"/>
      <c r="L51" s="21"/>
      <c r="M51" s="21"/>
      <c r="N51" s="21"/>
      <c r="O51" s="21"/>
      <c r="P51" s="21"/>
      <c r="Q51" s="21">
        <v>1054636862.4</v>
      </c>
      <c r="R51" s="21">
        <v>2397826257.1199999</v>
      </c>
      <c r="S51" s="21">
        <f>+'[1]FLUJO DE EFECTIVO '!E49</f>
        <v>512958847.5</v>
      </c>
      <c r="T51" s="24">
        <f t="shared" si="3"/>
        <v>3965421967.02</v>
      </c>
      <c r="U51" s="25"/>
      <c r="V51" s="25"/>
      <c r="W51" s="26"/>
    </row>
    <row r="52" spans="1:23" ht="63.75" customHeight="1">
      <c r="A52" s="37" t="s">
        <v>48</v>
      </c>
      <c r="B52" s="21"/>
      <c r="C52" s="21"/>
      <c r="D52" s="21"/>
      <c r="E52" s="21"/>
      <c r="F52" s="22"/>
      <c r="G52" s="21"/>
      <c r="H52" s="23"/>
      <c r="I52" s="22"/>
      <c r="J52" s="21"/>
      <c r="K52" s="21"/>
      <c r="L52" s="21"/>
      <c r="M52" s="21"/>
      <c r="N52" s="21"/>
      <c r="O52" s="21"/>
      <c r="P52" s="21"/>
      <c r="Q52" s="21">
        <v>36387676.810000002</v>
      </c>
      <c r="R52" s="21">
        <v>249851526.78</v>
      </c>
      <c r="S52" s="21">
        <f>+'[1]FLUJO DE EFECTIVO '!E46</f>
        <v>10108811.73</v>
      </c>
      <c r="T52" s="24">
        <f t="shared" si="3"/>
        <v>296348015.31999999</v>
      </c>
      <c r="U52" s="25"/>
      <c r="V52" s="25"/>
      <c r="W52" s="26"/>
    </row>
    <row r="53" spans="1:23" ht="63.75" customHeight="1">
      <c r="A53" s="37" t="s">
        <v>23</v>
      </c>
      <c r="B53" s="21"/>
      <c r="C53" s="21"/>
      <c r="D53" s="21"/>
      <c r="E53" s="21"/>
      <c r="F53" s="22"/>
      <c r="G53" s="21"/>
      <c r="H53" s="23"/>
      <c r="I53" s="22"/>
      <c r="J53" s="21"/>
      <c r="K53" s="21"/>
      <c r="L53" s="21"/>
      <c r="M53" s="21"/>
      <c r="N53" s="21"/>
      <c r="O53" s="21"/>
      <c r="P53" s="21"/>
      <c r="Q53" s="21"/>
      <c r="R53" s="21">
        <v>22995327924.509998</v>
      </c>
      <c r="S53" s="21">
        <f>+'[1]FLUJO DE EFECTIVO '!E50</f>
        <v>23025888153.869999</v>
      </c>
      <c r="T53" s="24">
        <f>B53+H53+I53+J53+K53+L53+N53+M53+S53+O53+P53+R53+Q53</f>
        <v>46021216078.379997</v>
      </c>
      <c r="U53" s="25"/>
      <c r="V53" s="25"/>
      <c r="W53" s="26"/>
    </row>
    <row r="54" spans="1:23" ht="54.75" customHeight="1">
      <c r="A54" s="38" t="s">
        <v>49</v>
      </c>
      <c r="B54" s="29">
        <f>SUM(B34:B41)</f>
        <v>49221572618.5</v>
      </c>
      <c r="C54" s="39">
        <f>SUM(C34:C41)</f>
        <v>30384465922.704002</v>
      </c>
      <c r="D54" s="39">
        <f>SUM(D34:D41)</f>
        <v>36666111064.989998</v>
      </c>
      <c r="E54" s="39">
        <f>SUM(E34:E41)</f>
        <v>47349903177.689995</v>
      </c>
      <c r="F54" s="40">
        <f>SUM(F34:F41)</f>
        <v>50160451013.650002</v>
      </c>
      <c r="G54" s="31">
        <v>56545499001.93</v>
      </c>
      <c r="H54" s="29">
        <f>SUM(H34:H41)</f>
        <v>221106430180.96399</v>
      </c>
      <c r="I54" s="29">
        <f>SUM(I34:I41)</f>
        <v>62487825519.199997</v>
      </c>
      <c r="J54" s="31">
        <f>SUM(J34:J41)</f>
        <v>70701125774.25</v>
      </c>
      <c r="K54" s="31">
        <f>SUM(K34:K39)</f>
        <v>79201684575.48999</v>
      </c>
      <c r="L54" s="31">
        <f>SUM(L34:L48)</f>
        <v>89709553022.440002</v>
      </c>
      <c r="M54" s="31">
        <f>SUM(M34:M48)</f>
        <v>99781761152.160019</v>
      </c>
      <c r="N54" s="31">
        <f>SUM(N34:N48)</f>
        <v>114022756979.10999</v>
      </c>
      <c r="O54" s="31">
        <v>124118129628.16</v>
      </c>
      <c r="P54" s="31">
        <f>SUM(P34:P48)</f>
        <v>130461183812.81999</v>
      </c>
      <c r="Q54" s="31">
        <f>SUM(Q34:Q52)</f>
        <v>146415048799.67996</v>
      </c>
      <c r="R54" s="31">
        <f>SUM(R34:R53)</f>
        <v>197784715790.38998</v>
      </c>
      <c r="S54" s="31">
        <f>SUM(S34:S53)</f>
        <v>199923364269.45999</v>
      </c>
      <c r="T54" s="32">
        <f>SUM(T34:T53)</f>
        <v>1584935152122.6238</v>
      </c>
      <c r="U54" s="25"/>
      <c r="V54" s="25"/>
    </row>
    <row r="55" spans="1:23" ht="54.75" customHeight="1">
      <c r="A55" s="41"/>
      <c r="B55" s="21"/>
      <c r="C55" s="42"/>
      <c r="D55" s="42"/>
      <c r="E55" s="42"/>
      <c r="F55" s="43"/>
      <c r="G55" s="42"/>
      <c r="H55" s="42"/>
      <c r="I55" s="43"/>
      <c r="J55" s="42"/>
      <c r="K55" s="42"/>
      <c r="L55" s="42"/>
      <c r="M55" s="42"/>
      <c r="N55" s="42"/>
      <c r="O55" s="42"/>
      <c r="P55" s="42"/>
      <c r="Q55" s="42"/>
      <c r="R55" s="42"/>
      <c r="S55" s="42"/>
      <c r="T55" s="44"/>
      <c r="U55" s="25"/>
      <c r="V55" s="25"/>
    </row>
    <row r="56" spans="1:23" ht="54.75" customHeight="1">
      <c r="A56" s="41"/>
      <c r="B56" s="21"/>
      <c r="C56" s="42"/>
      <c r="D56" s="42"/>
      <c r="E56" s="42"/>
      <c r="F56" s="43"/>
      <c r="G56" s="42"/>
      <c r="H56" s="42"/>
      <c r="I56" s="43"/>
      <c r="J56" s="42"/>
      <c r="K56" s="42"/>
      <c r="L56" s="42"/>
      <c r="M56" s="42"/>
      <c r="N56" s="42"/>
      <c r="O56" s="42"/>
      <c r="P56" s="42"/>
      <c r="Q56" s="42"/>
      <c r="R56" s="42"/>
      <c r="S56" s="42"/>
      <c r="T56" s="44"/>
      <c r="V56" s="25"/>
    </row>
    <row r="57" spans="1:23" ht="54.75" customHeight="1" thickBot="1">
      <c r="A57" s="38" t="s">
        <v>50</v>
      </c>
      <c r="B57" s="45">
        <f>B30-B54</f>
        <v>1984586482.3899994</v>
      </c>
      <c r="C57" s="46">
        <f>+C30-C54</f>
        <v>5121909650.4260025</v>
      </c>
      <c r="D57" s="46">
        <f>+D30-D54</f>
        <v>7885453400.730011</v>
      </c>
      <c r="E57" s="46">
        <f>+E30-E54</f>
        <v>7969554820.7800064</v>
      </c>
      <c r="F57" s="45">
        <f>+F30-F54</f>
        <v>8268621240.3399963</v>
      </c>
      <c r="G57" s="46">
        <v>7964225327.2399979</v>
      </c>
      <c r="H57" s="45">
        <f>H30-H54</f>
        <v>7964225327.2359619</v>
      </c>
      <c r="I57" s="45">
        <f>I30-I54</f>
        <v>7845604675.6000061</v>
      </c>
      <c r="J57" s="46">
        <f>J30-J54</f>
        <v>7998954242.9900055</v>
      </c>
      <c r="K57" s="46">
        <f>K30-K54</f>
        <v>8883563921.7299957</v>
      </c>
      <c r="L57" s="46">
        <f>L30-L54</f>
        <v>9420659413.0599976</v>
      </c>
      <c r="M57" s="46">
        <f t="shared" ref="M57:S57" si="4">+M30-M54</f>
        <v>10818508175.669983</v>
      </c>
      <c r="N57" s="46">
        <f t="shared" si="4"/>
        <v>11308151397.319992</v>
      </c>
      <c r="O57" s="46">
        <f t="shared" si="4"/>
        <v>12074717199.720001</v>
      </c>
      <c r="P57" s="46">
        <f t="shared" si="4"/>
        <v>6434968658.6100159</v>
      </c>
      <c r="Q57" s="46">
        <f t="shared" si="4"/>
        <v>12905213973.260071</v>
      </c>
      <c r="R57" s="47">
        <f t="shared" si="4"/>
        <v>12338910187.660095</v>
      </c>
      <c r="S57" s="48">
        <f t="shared" si="4"/>
        <v>11698094511.520111</v>
      </c>
      <c r="T57" s="46">
        <f>+T30-T54</f>
        <v>11698094511.516602</v>
      </c>
      <c r="U57" s="25"/>
      <c r="V57" s="25"/>
      <c r="W57" s="26"/>
    </row>
    <row r="58" spans="1:23" ht="47.25" customHeight="1" thickTop="1">
      <c r="A58" s="49"/>
      <c r="B58" s="50"/>
      <c r="C58" s="25"/>
      <c r="F58" s="51">
        <f>+F57-G29</f>
        <v>0</v>
      </c>
      <c r="G58" s="25"/>
      <c r="H58" s="25"/>
      <c r="I58" s="51"/>
      <c r="J58" s="25"/>
      <c r="K58" s="25"/>
      <c r="L58" s="25"/>
      <c r="M58" s="25"/>
      <c r="N58" s="25"/>
      <c r="O58" s="25"/>
      <c r="P58" s="25"/>
      <c r="Q58" s="25"/>
      <c r="R58" s="52"/>
      <c r="S58" s="53"/>
      <c r="T58" s="25"/>
    </row>
    <row r="59" spans="1:23" ht="47.25" customHeight="1">
      <c r="A59" s="54"/>
      <c r="D59" s="25"/>
      <c r="E59" s="25"/>
      <c r="F59" s="51"/>
      <c r="G59" s="25"/>
      <c r="H59" s="25"/>
      <c r="I59" s="51"/>
      <c r="J59" s="25"/>
      <c r="K59" s="25"/>
      <c r="L59" s="25"/>
      <c r="M59" s="25"/>
      <c r="N59" s="25"/>
      <c r="O59" s="25"/>
      <c r="P59" s="55"/>
      <c r="Q59" s="55"/>
      <c r="R59" s="25"/>
      <c r="S59" s="25"/>
      <c r="T59" s="25"/>
    </row>
    <row r="60" spans="1:23" ht="47.25" customHeight="1">
      <c r="A60" s="54"/>
      <c r="D60" s="25"/>
      <c r="E60" s="25"/>
      <c r="F60" s="51"/>
      <c r="G60" s="25"/>
      <c r="H60" s="25"/>
      <c r="I60" s="51"/>
      <c r="J60" s="25"/>
      <c r="K60" s="25"/>
      <c r="L60" s="25"/>
      <c r="M60" s="25"/>
      <c r="N60" s="25"/>
      <c r="O60" s="25"/>
      <c r="P60" s="25"/>
      <c r="Q60" s="25"/>
      <c r="R60" s="56"/>
      <c r="S60" s="56"/>
      <c r="T60" s="26"/>
    </row>
    <row r="61" spans="1:23" ht="47.25" customHeight="1">
      <c r="A61" s="54"/>
      <c r="D61" s="25"/>
      <c r="R61" s="25"/>
      <c r="S61" s="25"/>
      <c r="T61" s="26"/>
    </row>
    <row r="62" spans="1:23" ht="47.25" customHeight="1">
      <c r="A62" s="54"/>
      <c r="R62" s="58"/>
      <c r="S62" s="59"/>
      <c r="T62" s="25"/>
    </row>
    <row r="63" spans="1:23" ht="47.25" customHeight="1">
      <c r="A63" s="60"/>
      <c r="R63" s="25"/>
      <c r="S63" s="25"/>
    </row>
    <row r="64" spans="1:23" ht="47.25" customHeight="1">
      <c r="A64" s="60"/>
      <c r="D64" s="25"/>
      <c r="R64" s="25"/>
      <c r="S64" s="25"/>
    </row>
    <row r="65" spans="1:20" ht="47.25" customHeight="1">
      <c r="A65" s="61"/>
      <c r="B65" s="62"/>
      <c r="C65" s="63"/>
      <c r="D65" s="25"/>
    </row>
    <row r="66" spans="1:20" ht="47.25" customHeight="1">
      <c r="C66" s="25"/>
      <c r="R66" s="64"/>
      <c r="S66" s="65"/>
      <c r="T66" s="55"/>
    </row>
    <row r="67" spans="1:20" ht="47.25" customHeight="1">
      <c r="R67" s="64"/>
      <c r="S67" s="65"/>
      <c r="T67" s="55"/>
    </row>
    <row r="68" spans="1:20" ht="47.25" customHeight="1">
      <c r="R68" s="64"/>
      <c r="S68" s="65"/>
      <c r="T68" s="25"/>
    </row>
    <row r="69" spans="1:20" ht="47.25" customHeight="1">
      <c r="R69" s="64"/>
      <c r="S69" s="65"/>
    </row>
    <row r="70" spans="1:20" ht="47.25" customHeight="1">
      <c r="R70" s="66"/>
      <c r="S70" s="66"/>
    </row>
    <row r="71" spans="1:20" ht="47.25" customHeight="1">
      <c r="R71" s="66"/>
      <c r="S71" s="66"/>
    </row>
    <row r="72" spans="1:20" ht="47.25" customHeight="1">
      <c r="R72" s="66"/>
      <c r="S72" s="66"/>
    </row>
  </sheetData>
  <mergeCells count="4">
    <mergeCell ref="A1:T1"/>
    <mergeCell ref="A2:T2"/>
    <mergeCell ref="A3:T3"/>
    <mergeCell ref="A6:T6"/>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Araujo Mora</dc:creator>
  <cp:lastModifiedBy>Claudia Mota Jimenez</cp:lastModifiedBy>
  <dcterms:created xsi:type="dcterms:W3CDTF">2023-12-26T20:21:45Z</dcterms:created>
  <dcterms:modified xsi:type="dcterms:W3CDTF">2023-12-27T16:55:18Z</dcterms:modified>
</cp:coreProperties>
</file>