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CFEBD461-9349-4248-8536-E6A53D0CBDC6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Probatorio'!$A$1:$T$59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7" i="1" l="1"/>
  <c r="I52" i="1" l="1"/>
  <c r="S29" i="1"/>
  <c r="R29" i="1"/>
  <c r="T29" i="1" s="1"/>
  <c r="Q29" i="1"/>
  <c r="O29" i="1"/>
  <c r="N29" i="1"/>
  <c r="M29" i="1"/>
  <c r="L29" i="1"/>
  <c r="K29" i="1"/>
  <c r="S28" i="1"/>
  <c r="R28" i="1"/>
  <c r="T28" i="1" s="1"/>
  <c r="Q28" i="1"/>
  <c r="M28" i="1"/>
  <c r="K28" i="1"/>
  <c r="L28" i="1"/>
  <c r="N28" i="1"/>
  <c r="O28" i="1"/>
  <c r="R27" i="1"/>
  <c r="T27" i="1" s="1"/>
  <c r="Q27" i="1"/>
  <c r="O27" i="1"/>
  <c r="S27" i="1" s="1"/>
  <c r="N27" i="1"/>
  <c r="M27" i="1"/>
  <c r="L27" i="1"/>
  <c r="K27" i="1"/>
  <c r="K36" i="1"/>
  <c r="L36" i="1"/>
  <c r="M36" i="1"/>
  <c r="N36" i="1"/>
  <c r="O36" i="1"/>
  <c r="S36" i="1" l="1"/>
  <c r="Q36" i="1"/>
  <c r="R36" i="1"/>
  <c r="T36" i="1" s="1"/>
  <c r="M14" i="1" l="1"/>
  <c r="M23" i="1"/>
  <c r="K23" i="1"/>
  <c r="L23" i="1"/>
  <c r="N23" i="1"/>
  <c r="O23" i="1"/>
  <c r="M26" i="1"/>
  <c r="K26" i="1"/>
  <c r="L26" i="1"/>
  <c r="N26" i="1"/>
  <c r="O26" i="1"/>
  <c r="N35" i="1"/>
  <c r="K35" i="1"/>
  <c r="L35" i="1"/>
  <c r="M35" i="1"/>
  <c r="O35" i="1"/>
  <c r="O34" i="1"/>
  <c r="N34" i="1"/>
  <c r="M34" i="1"/>
  <c r="K34" i="1"/>
  <c r="L34" i="1"/>
  <c r="O30" i="1"/>
  <c r="N30" i="1"/>
  <c r="M30" i="1"/>
  <c r="L30" i="1"/>
  <c r="K30" i="1"/>
  <c r="O45" i="1"/>
  <c r="N45" i="1"/>
  <c r="L45" i="1"/>
  <c r="K45" i="1"/>
  <c r="M45" i="1"/>
  <c r="O44" i="1"/>
  <c r="N44" i="1"/>
  <c r="M44" i="1"/>
  <c r="L44" i="1"/>
  <c r="K44" i="1"/>
  <c r="O15" i="1"/>
  <c r="N15" i="1"/>
  <c r="M15" i="1"/>
  <c r="L15" i="1"/>
  <c r="K15" i="1"/>
  <c r="O14" i="1"/>
  <c r="N14" i="1"/>
  <c r="L14" i="1"/>
  <c r="K14" i="1"/>
  <c r="M22" i="1"/>
  <c r="K22" i="1"/>
  <c r="L22" i="1"/>
  <c r="N22" i="1"/>
  <c r="O22" i="1"/>
  <c r="K32" i="1"/>
  <c r="K33" i="1"/>
  <c r="M49" i="1"/>
  <c r="K49" i="1"/>
  <c r="L49" i="1"/>
  <c r="N49" i="1"/>
  <c r="O49" i="1"/>
  <c r="K31" i="1"/>
  <c r="M24" i="1"/>
  <c r="M50" i="1"/>
  <c r="O43" i="1"/>
  <c r="N43" i="1"/>
  <c r="K25" i="1"/>
  <c r="M20" i="1"/>
  <c r="M19" i="1"/>
  <c r="M51" i="1"/>
  <c r="K51" i="1"/>
  <c r="L51" i="1"/>
  <c r="N51" i="1"/>
  <c r="O51" i="1"/>
  <c r="M47" i="1"/>
  <c r="O47" i="1"/>
  <c r="N47" i="1"/>
  <c r="K47" i="1"/>
  <c r="L47" i="1"/>
  <c r="S26" i="1" l="1"/>
  <c r="R23" i="1"/>
  <c r="T23" i="1" s="1"/>
  <c r="R26" i="1"/>
  <c r="T26" i="1" s="1"/>
  <c r="S23" i="1"/>
  <c r="Q23" i="1"/>
  <c r="Q26" i="1"/>
  <c r="S34" i="1"/>
  <c r="S35" i="1"/>
  <c r="Q35" i="1"/>
  <c r="R35" i="1"/>
  <c r="T35" i="1" s="1"/>
  <c r="R34" i="1"/>
  <c r="T34" i="1" s="1"/>
  <c r="S15" i="1"/>
  <c r="Q44" i="1"/>
  <c r="Q34" i="1"/>
  <c r="S30" i="1"/>
  <c r="R30" i="1"/>
  <c r="T30" i="1" s="1"/>
  <c r="S44" i="1"/>
  <c r="S45" i="1"/>
  <c r="Q30" i="1"/>
  <c r="R44" i="1"/>
  <c r="T44" i="1" s="1"/>
  <c r="R45" i="1"/>
  <c r="T45" i="1" s="1"/>
  <c r="S14" i="1"/>
  <c r="R15" i="1"/>
  <c r="T15" i="1" s="1"/>
  <c r="Q45" i="1"/>
  <c r="R14" i="1"/>
  <c r="T14" i="1" s="1"/>
  <c r="Q14" i="1"/>
  <c r="Q15" i="1"/>
  <c r="Q22" i="1"/>
  <c r="S22" i="1"/>
  <c r="R22" i="1"/>
  <c r="T22" i="1" s="1"/>
  <c r="R49" i="1"/>
  <c r="T49" i="1" s="1"/>
  <c r="S47" i="1"/>
  <c r="Q49" i="1"/>
  <c r="S49" i="1"/>
  <c r="S51" i="1"/>
  <c r="Q51" i="1"/>
  <c r="R51" i="1"/>
  <c r="T51" i="1" s="1"/>
  <c r="Q47" i="1"/>
  <c r="R47" i="1"/>
  <c r="T47" i="1" s="1"/>
  <c r="P52" i="1"/>
  <c r="J52" i="1"/>
  <c r="O48" i="1"/>
  <c r="N48" i="1"/>
  <c r="M48" i="1"/>
  <c r="L48" i="1"/>
  <c r="K48" i="1"/>
  <c r="O46" i="1"/>
  <c r="N46" i="1"/>
  <c r="M46" i="1"/>
  <c r="L46" i="1"/>
  <c r="K46" i="1"/>
  <c r="K39" i="1"/>
  <c r="L39" i="1"/>
  <c r="M39" i="1"/>
  <c r="N39" i="1"/>
  <c r="O39" i="1"/>
  <c r="S48" i="1" l="1"/>
  <c r="S46" i="1"/>
  <c r="Q46" i="1"/>
  <c r="R48" i="1"/>
  <c r="T48" i="1" s="1"/>
  <c r="R46" i="1"/>
  <c r="T46" i="1" s="1"/>
  <c r="Q48" i="1"/>
  <c r="Q39" i="1"/>
  <c r="M25" i="1"/>
  <c r="L25" i="1"/>
  <c r="N25" i="1"/>
  <c r="O25" i="1"/>
  <c r="K24" i="1"/>
  <c r="L24" i="1"/>
  <c r="N24" i="1"/>
  <c r="O24" i="1"/>
  <c r="M21" i="1"/>
  <c r="L21" i="1"/>
  <c r="K21" i="1"/>
  <c r="N21" i="1"/>
  <c r="O21" i="1"/>
  <c r="Q24" i="1" l="1"/>
  <c r="S24" i="1"/>
  <c r="R25" i="1"/>
  <c r="T25" i="1" s="1"/>
  <c r="Q25" i="1"/>
  <c r="R24" i="1"/>
  <c r="T24" i="1" s="1"/>
  <c r="S25" i="1"/>
  <c r="Q21" i="1"/>
  <c r="R21" i="1"/>
  <c r="T21" i="1" s="1"/>
  <c r="S21" i="1"/>
  <c r="O31" i="1" l="1"/>
  <c r="N31" i="1"/>
  <c r="M43" i="1" l="1"/>
  <c r="M31" i="1"/>
  <c r="K20" i="1" l="1"/>
  <c r="L20" i="1"/>
  <c r="N20" i="1"/>
  <c r="O20" i="1"/>
  <c r="O42" i="1"/>
  <c r="N42" i="1"/>
  <c r="M42" i="1"/>
  <c r="L42" i="1"/>
  <c r="K42" i="1"/>
  <c r="O41" i="1"/>
  <c r="N41" i="1"/>
  <c r="M41" i="1"/>
  <c r="L41" i="1"/>
  <c r="K41" i="1"/>
  <c r="K40" i="1"/>
  <c r="L40" i="1"/>
  <c r="M40" i="1"/>
  <c r="N40" i="1"/>
  <c r="O40" i="1"/>
  <c r="N33" i="1"/>
  <c r="M33" i="1"/>
  <c r="L33" i="1"/>
  <c r="O33" i="1"/>
  <c r="O32" i="1"/>
  <c r="M32" i="1"/>
  <c r="L32" i="1"/>
  <c r="N32" i="1"/>
  <c r="S20" i="1" l="1"/>
  <c r="R20" i="1"/>
  <c r="T20" i="1" s="1"/>
  <c r="Q20" i="1"/>
  <c r="R40" i="1"/>
  <c r="T40" i="1" s="1"/>
  <c r="S42" i="1"/>
  <c r="S41" i="1"/>
  <c r="Q42" i="1"/>
  <c r="R41" i="1"/>
  <c r="T41" i="1" s="1"/>
  <c r="R42" i="1"/>
  <c r="T42" i="1" s="1"/>
  <c r="Q40" i="1"/>
  <c r="S40" i="1"/>
  <c r="Q41" i="1"/>
  <c r="R32" i="1"/>
  <c r="T32" i="1" s="1"/>
  <c r="R33" i="1"/>
  <c r="T33" i="1" s="1"/>
  <c r="S33" i="1"/>
  <c r="Q32" i="1"/>
  <c r="Q33" i="1"/>
  <c r="S32" i="1"/>
  <c r="L43" i="1"/>
  <c r="O50" i="1"/>
  <c r="O38" i="1"/>
  <c r="O37" i="1"/>
  <c r="O19" i="1"/>
  <c r="O18" i="1"/>
  <c r="O17" i="1"/>
  <c r="O16" i="1"/>
  <c r="O13" i="1"/>
  <c r="O52" i="1" l="1"/>
  <c r="K50" i="1"/>
  <c r="L50" i="1"/>
  <c r="N50" i="1"/>
  <c r="Q50" i="1" l="1"/>
  <c r="R50" i="1"/>
  <c r="T50" i="1" s="1"/>
  <c r="S50" i="1"/>
  <c r="K43" i="1"/>
  <c r="Q43" i="1" s="1"/>
  <c r="S43" i="1" l="1"/>
  <c r="R43" i="1"/>
  <c r="T43" i="1" s="1"/>
  <c r="K38" i="1"/>
  <c r="L38" i="1"/>
  <c r="M38" i="1"/>
  <c r="N38" i="1"/>
  <c r="M37" i="1"/>
  <c r="K37" i="1"/>
  <c r="L37" i="1"/>
  <c r="N37" i="1"/>
  <c r="L31" i="1"/>
  <c r="Q31" i="1" s="1"/>
  <c r="Q37" i="1" l="1"/>
  <c r="Q38" i="1"/>
  <c r="R38" i="1"/>
  <c r="T38" i="1" s="1"/>
  <c r="S38" i="1"/>
  <c r="S39" i="1"/>
  <c r="S37" i="1"/>
  <c r="R37" i="1"/>
  <c r="T37" i="1" s="1"/>
  <c r="R39" i="1"/>
  <c r="T39" i="1" s="1"/>
  <c r="S31" i="1"/>
  <c r="R31" i="1"/>
  <c r="T31" i="1" s="1"/>
  <c r="K19" i="1"/>
  <c r="L19" i="1"/>
  <c r="N19" i="1"/>
  <c r="Q19" i="1" l="1"/>
  <c r="S19" i="1"/>
  <c r="R19" i="1"/>
  <c r="T19" i="1" s="1"/>
  <c r="K18" i="1"/>
  <c r="L18" i="1"/>
  <c r="M18" i="1"/>
  <c r="N18" i="1"/>
  <c r="Q18" i="1" l="1"/>
  <c r="R18" i="1"/>
  <c r="T18" i="1" s="1"/>
  <c r="S18" i="1"/>
  <c r="K17" i="1" l="1"/>
  <c r="L17" i="1"/>
  <c r="M17" i="1"/>
  <c r="N17" i="1"/>
  <c r="K16" i="1"/>
  <c r="L16" i="1"/>
  <c r="M16" i="1"/>
  <c r="N16" i="1"/>
  <c r="K13" i="1"/>
  <c r="L13" i="1"/>
  <c r="M13" i="1"/>
  <c r="N13" i="1"/>
  <c r="L52" i="1" l="1"/>
  <c r="M52" i="1"/>
  <c r="K52" i="1"/>
  <c r="N52" i="1"/>
  <c r="Q13" i="1"/>
  <c r="Q16" i="1"/>
  <c r="Q17" i="1"/>
  <c r="S17" i="1"/>
  <c r="S16" i="1"/>
  <c r="R13" i="1"/>
  <c r="R16" i="1"/>
  <c r="T16" i="1" s="1"/>
  <c r="S13" i="1"/>
  <c r="R17" i="1"/>
  <c r="T17" i="1" s="1"/>
  <c r="Q52" i="1" l="1"/>
  <c r="S52" i="1"/>
  <c r="T13" i="1"/>
  <c r="T52" i="1" s="1"/>
  <c r="R52" i="1"/>
</calcChain>
</file>

<file path=xl/sharedStrings.xml><?xml version="1.0" encoding="utf-8"?>
<sst xmlns="http://schemas.openxmlformats.org/spreadsheetml/2006/main" count="232" uniqueCount="116">
  <si>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</si>
  <si>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</si>
  <si>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</si>
  <si>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</si>
  <si>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</si>
  <si>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</si>
  <si>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</si>
  <si>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</si>
  <si>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</si>
  <si>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</si>
  <si>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</si>
  <si>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</si>
  <si>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</si>
  <si>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</si>
  <si>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</si>
  <si>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</si>
  <si>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</si>
  <si>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</si>
  <si>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</si>
  <si>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</si>
  <si>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</si>
  <si>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</si>
  <si>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</si>
  <si>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</si>
  <si>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</si>
  <si>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</si>
  <si>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</si>
  <si>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</si>
  <si>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</si>
  <si>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</si>
  <si>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</si>
  <si>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</si>
  <si>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</si>
  <si>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</si>
  <si>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</si>
  <si>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</si>
  <si>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JASSON MIGUEL PAYANO CONCEPCION</t>
  </si>
  <si>
    <t>Analista de Conciliación</t>
  </si>
  <si>
    <t xml:space="preserve">Dirección de Tecnologias de la Información y Comunicación 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</si>
  <si>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</si>
  <si>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</si>
  <si>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</si>
  <si>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</si>
  <si>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>NERMIS CESARINA ANDUJAR TRONCOSO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</si>
  <si>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</si>
  <si>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</si>
  <si>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</si>
  <si>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</si>
  <si>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</si>
  <si>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</si>
  <si>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</si>
  <si>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</si>
  <si>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</si>
  <si>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</si>
  <si>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</si>
  <si>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</si>
  <si>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</si>
  <si>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</si>
  <si>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</si>
  <si>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</si>
  <si>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</si>
  <si>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</si>
  <si>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</si>
  <si>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YERALDIN COLLADO MONTES DE OCA</t>
  </si>
  <si>
    <t>Analista Dist. Recaudo y Pagos Electronicos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</si>
  <si>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</si>
  <si>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</si>
  <si>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</si>
  <si>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</si>
  <si>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</si>
  <si>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</si>
  <si>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</si>
  <si>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</si>
  <si>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</si>
  <si>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</si>
  <si>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</si>
  <si>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</si>
  <si>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</si>
  <si>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</si>
  <si>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</si>
  <si>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</si>
  <si>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</si>
  <si>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</si>
  <si>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</si>
  <si>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</si>
  <si>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</si>
  <si>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</si>
  <si>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</si>
  <si>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</si>
  <si>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</si>
  <si>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</si>
  <si>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</si>
  <si>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</si>
  <si>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</si>
  <si>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</si>
  <si>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</si>
  <si>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</si>
  <si>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DAMARIS ALTAGRACIA BATISTA BATISTA</t>
  </si>
  <si>
    <t>Dirección de Planificacón y Desarrollo</t>
  </si>
  <si>
    <t>Analista de Planificacion</t>
  </si>
  <si>
    <t>ELISA CAROLINA ASUNCION ROMERO</t>
  </si>
  <si>
    <t>Analista Legal</t>
  </si>
  <si>
    <t>JOAQUIN ARTURO GONELL MARIOT</t>
  </si>
  <si>
    <t>AMBAR TIFANY BUDINA PACHECO</t>
  </si>
  <si>
    <t>YESSENIA PEÑA HERNANDEZ</t>
  </si>
  <si>
    <t>YANEIRY ANDREA BONIFACIO</t>
  </si>
  <si>
    <t>Dirección Administrativo</t>
  </si>
  <si>
    <t>Auxiliar Administrativo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</si>
  <si>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</si>
  <si>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</si>
  <si>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</si>
  <si>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</si>
  <si>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</si>
  <si>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</si>
  <si>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Correspondiente al mes de marzo del año 2023</t>
  </si>
  <si>
    <t xml:space="preserve">   (4*) Deducción directa declaración TSS del SUIRPLUS por registro de dependientes adicionales al SDSS. RD$1,577.45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</si>
</sst>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 vertical="center" wrapText="1" readingOrder="1"/>
    </xf>
    <xf numFmtId="4" fontId="15" fillId="0" borderId="1" xfId="0" applyNumberFormat="1" applyFont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660623</xdr:colOff>
      <xdr:row>0</xdr:row>
      <xdr:rowOff>103910</xdr:rowOff>
    </xdr:from>
    <xdr:to>
      <xdr:col>19</xdr:col>
      <xdr:colOff>1402771</xdr:colOff>
      <xdr:row>8</xdr:row>
      <xdr:rowOff>34637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ED19CB-06D7-4870-9711-5CAF72CBF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69168" y="103910"/>
          <a:ext cx="2335421" cy="2303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tabSelected="1" view="pageBreakPreview" topLeftCell="B1" zoomScale="55" zoomScaleNormal="70" zoomScaleSheetLayoutView="55" workbookViewId="0">
      <selection activeCell="Q3" sqref="Q3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8" t="s">
        <v>53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0" s="1" customFormat="1" ht="45.75" customHeight="1" x14ac:dyDescent="0.2">
      <c r="A5" s="57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s="9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s="9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9" t="s">
        <v>114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 ht="36.75" customHeight="1" x14ac:dyDescent="0.2">
      <c r="A10" s="53" t="s">
        <v>18</v>
      </c>
      <c r="B10" s="54" t="s">
        <v>14</v>
      </c>
      <c r="C10" s="49" t="s">
        <v>50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53" t="s">
        <v>16</v>
      </c>
      <c r="J10" s="53" t="s">
        <v>22</v>
      </c>
      <c r="K10" s="54" t="s">
        <v>9</v>
      </c>
      <c r="L10" s="54"/>
      <c r="M10" s="54"/>
      <c r="N10" s="54"/>
      <c r="O10" s="54"/>
      <c r="P10" s="54"/>
      <c r="Q10" s="54"/>
      <c r="R10" s="53" t="s">
        <v>2</v>
      </c>
      <c r="S10" s="53"/>
      <c r="T10" s="53" t="s">
        <v>17</v>
      </c>
    </row>
    <row r="11" spans="1:20" ht="37.5" customHeight="1" x14ac:dyDescent="0.2">
      <c r="A11" s="53"/>
      <c r="B11" s="54"/>
      <c r="C11" s="50"/>
      <c r="D11" s="50"/>
      <c r="E11" s="50"/>
      <c r="F11" s="50"/>
      <c r="G11" s="50"/>
      <c r="H11" s="50"/>
      <c r="I11" s="53"/>
      <c r="J11" s="53"/>
      <c r="K11" s="53" t="s">
        <v>12</v>
      </c>
      <c r="L11" s="53"/>
      <c r="M11" s="53" t="s">
        <v>10</v>
      </c>
      <c r="N11" s="53" t="s">
        <v>13</v>
      </c>
      <c r="O11" s="53"/>
      <c r="P11" s="53" t="s">
        <v>11</v>
      </c>
      <c r="Q11" s="53" t="s">
        <v>0</v>
      </c>
      <c r="R11" s="53" t="s">
        <v>4</v>
      </c>
      <c r="S11" s="53" t="s">
        <v>1</v>
      </c>
      <c r="T11" s="53"/>
    </row>
    <row r="12" spans="1:20" ht="42" x14ac:dyDescent="0.2">
      <c r="A12" s="53"/>
      <c r="B12" s="54"/>
      <c r="C12" s="51"/>
      <c r="D12" s="51"/>
      <c r="E12" s="51"/>
      <c r="F12" s="51"/>
      <c r="G12" s="51"/>
      <c r="H12" s="51"/>
      <c r="I12" s="53"/>
      <c r="J12" s="53"/>
      <c r="K12" s="38" t="s">
        <v>5</v>
      </c>
      <c r="L12" s="38" t="s">
        <v>6</v>
      </c>
      <c r="M12" s="53"/>
      <c r="N12" s="38" t="s">
        <v>7</v>
      </c>
      <c r="O12" s="38" t="s">
        <v>8</v>
      </c>
      <c r="P12" s="53"/>
      <c r="Q12" s="53"/>
      <c r="R12" s="53"/>
      <c r="S12" s="53"/>
      <c r="T12" s="53"/>
    </row>
    <row r="13" spans="1:20" s="10" customFormat="1" ht="84" x14ac:dyDescent="0.35">
      <c r="A13" s="21">
        <v>1</v>
      </c>
      <c r="B13" s="22" t="s">
        <v>31</v>
      </c>
      <c r="C13" s="22" t="s">
        <v>51</v>
      </c>
      <c r="D13" s="26" t="s">
        <v>33</v>
      </c>
      <c r="E13" s="25" t="s">
        <v>84</v>
      </c>
      <c r="F13" s="23" t="s">
        <v>85</v>
      </c>
      <c r="G13" s="24">
        <v>44866</v>
      </c>
      <c r="H13" s="24">
        <v>45047</v>
      </c>
      <c r="I13" s="42">
        <v>50000</v>
      </c>
      <c r="J13" s="46">
        <v>1854</v>
      </c>
      <c r="K13" s="42">
        <f t="shared" ref="K13:K24" si="0">I13*2.87/100</f>
        <v>1435</v>
      </c>
      <c r="L13" s="42">
        <f t="shared" ref="L13:L40" si="1">I13*7.1/100</f>
        <v>3550</v>
      </c>
      <c r="M13" s="42">
        <f t="shared" ref="M13:M18" si="2">I13*1.1/100</f>
        <v>550.00000000000011</v>
      </c>
      <c r="N13" s="42">
        <f t="shared" ref="N13:N26" si="3">I13*3.04/100</f>
        <v>1520</v>
      </c>
      <c r="O13" s="42">
        <f t="shared" ref="O13:O26" si="4">+I13*7.09%</f>
        <v>3545.0000000000005</v>
      </c>
      <c r="P13" s="42">
        <v>0</v>
      </c>
      <c r="Q13" s="42">
        <f t="shared" ref="Q13:Q19" si="5">K13+L13+M13+N13+O13+P13</f>
        <v>10600</v>
      </c>
      <c r="R13" s="42">
        <f t="shared" ref="R13:R19" si="6">J13+K13+N13+P13</f>
        <v>4809</v>
      </c>
      <c r="S13" s="42">
        <f t="shared" ref="S13:S33" si="7">+L13+M13+O13</f>
        <v>7645</v>
      </c>
      <c r="T13" s="42">
        <f t="shared" ref="T13:T20" si="8">I13-R13</f>
        <v>45191</v>
      </c>
    </row>
    <row r="14" spans="1:20" s="10" customFormat="1" ht="84" x14ac:dyDescent="0.35">
      <c r="A14" s="21">
        <v>2</v>
      </c>
      <c r="B14" s="22" t="s">
        <v>91</v>
      </c>
      <c r="C14" s="22" t="s">
        <v>51</v>
      </c>
      <c r="D14" s="26" t="s">
        <v>33</v>
      </c>
      <c r="E14" s="25" t="s">
        <v>92</v>
      </c>
      <c r="F14" s="23" t="s">
        <v>85</v>
      </c>
      <c r="G14" s="24">
        <v>44844</v>
      </c>
      <c r="H14" s="24">
        <v>45026</v>
      </c>
      <c r="I14" s="42">
        <v>75000</v>
      </c>
      <c r="J14" s="46">
        <v>6309.38</v>
      </c>
      <c r="K14" s="42">
        <f t="shared" ref="K14" si="9">I14*2.87/100</f>
        <v>2152.5</v>
      </c>
      <c r="L14" s="42">
        <f t="shared" ref="L14" si="10">I14*7.1/100</f>
        <v>5325</v>
      </c>
      <c r="M14" s="42">
        <f>65050*1.1%</f>
        <v>715.55000000000007</v>
      </c>
      <c r="N14" s="42">
        <f t="shared" ref="N14" si="11">I14*3.04/100</f>
        <v>2280</v>
      </c>
      <c r="O14" s="42">
        <f t="shared" ref="O14" si="12">+I14*7.09%</f>
        <v>5317.5</v>
      </c>
      <c r="P14" s="42">
        <v>0</v>
      </c>
      <c r="Q14" s="42">
        <f t="shared" si="5"/>
        <v>15790.55</v>
      </c>
      <c r="R14" s="42">
        <f t="shared" si="6"/>
        <v>10741.880000000001</v>
      </c>
      <c r="S14" s="42">
        <f t="shared" ref="S14" si="13">+L14+M14+O14</f>
        <v>11358.05</v>
      </c>
      <c r="T14" s="42">
        <f t="shared" ref="T14" si="14">I14-R14</f>
        <v>64258.119999999995</v>
      </c>
    </row>
    <row r="15" spans="1:20" s="10" customFormat="1" ht="84" x14ac:dyDescent="0.35">
      <c r="A15" s="21">
        <v>3</v>
      </c>
      <c r="B15" s="22" t="s">
        <v>93</v>
      </c>
      <c r="C15" s="22" t="s">
        <v>51</v>
      </c>
      <c r="D15" s="26" t="s">
        <v>33</v>
      </c>
      <c r="E15" s="25" t="s">
        <v>32</v>
      </c>
      <c r="F15" s="23" t="s">
        <v>85</v>
      </c>
      <c r="G15" s="24">
        <v>44844</v>
      </c>
      <c r="H15" s="24">
        <v>45026</v>
      </c>
      <c r="I15" s="42">
        <v>50000</v>
      </c>
      <c r="J15" s="46">
        <v>1854</v>
      </c>
      <c r="K15" s="42">
        <f t="shared" ref="K15" si="15">I15*2.87/100</f>
        <v>1435</v>
      </c>
      <c r="L15" s="42">
        <f t="shared" ref="L15" si="16">I15*7.1/100</f>
        <v>3550</v>
      </c>
      <c r="M15" s="42">
        <f t="shared" ref="M15" si="17">I15*1.1/100</f>
        <v>550.00000000000011</v>
      </c>
      <c r="N15" s="42">
        <f t="shared" ref="N15" si="18">I15*3.04/100</f>
        <v>1520</v>
      </c>
      <c r="O15" s="42">
        <f t="shared" ref="O15" si="19">+I15*7.09%</f>
        <v>3545.0000000000005</v>
      </c>
      <c r="P15" s="42">
        <v>0</v>
      </c>
      <c r="Q15" s="42">
        <f t="shared" si="5"/>
        <v>10600</v>
      </c>
      <c r="R15" s="42">
        <f t="shared" si="6"/>
        <v>4809</v>
      </c>
      <c r="S15" s="42">
        <f t="shared" ref="S15" si="20">+L15+M15+O15</f>
        <v>7645</v>
      </c>
      <c r="T15" s="42">
        <f t="shared" ref="T15" si="21">I15-R15</f>
        <v>45191</v>
      </c>
    </row>
    <row r="16" spans="1:20" s="10" customFormat="1" ht="42" x14ac:dyDescent="0.35">
      <c r="A16" s="21">
        <v>4</v>
      </c>
      <c r="B16" s="22" t="s">
        <v>34</v>
      </c>
      <c r="C16" s="22" t="s">
        <v>51</v>
      </c>
      <c r="D16" s="26" t="s">
        <v>57</v>
      </c>
      <c r="E16" s="27" t="s">
        <v>58</v>
      </c>
      <c r="F16" s="23" t="s">
        <v>85</v>
      </c>
      <c r="G16" s="24">
        <v>44866</v>
      </c>
      <c r="H16" s="24">
        <v>45047</v>
      </c>
      <c r="I16" s="42">
        <v>60000</v>
      </c>
      <c r="J16" s="46">
        <v>3486.68</v>
      </c>
      <c r="K16" s="43">
        <f t="shared" si="0"/>
        <v>1722</v>
      </c>
      <c r="L16" s="44">
        <f t="shared" si="1"/>
        <v>4260</v>
      </c>
      <c r="M16" s="45">
        <f t="shared" si="2"/>
        <v>660</v>
      </c>
      <c r="N16" s="43">
        <f t="shared" si="3"/>
        <v>1824</v>
      </c>
      <c r="O16" s="44">
        <f t="shared" si="4"/>
        <v>4254</v>
      </c>
      <c r="P16" s="46">
        <v>0</v>
      </c>
      <c r="Q16" s="44">
        <f t="shared" si="5"/>
        <v>12720</v>
      </c>
      <c r="R16" s="44">
        <f t="shared" si="6"/>
        <v>7032.68</v>
      </c>
      <c r="S16" s="44">
        <f t="shared" si="7"/>
        <v>9174</v>
      </c>
      <c r="T16" s="44">
        <f t="shared" si="8"/>
        <v>52967.32</v>
      </c>
    </row>
    <row r="17" spans="1:20" s="10" customFormat="1" ht="42" x14ac:dyDescent="0.35">
      <c r="A17" s="21">
        <v>5</v>
      </c>
      <c r="B17" s="22" t="s">
        <v>35</v>
      </c>
      <c r="C17" s="22" t="s">
        <v>52</v>
      </c>
      <c r="D17" s="26" t="s">
        <v>57</v>
      </c>
      <c r="E17" s="27" t="s">
        <v>58</v>
      </c>
      <c r="F17" s="23" t="s">
        <v>85</v>
      </c>
      <c r="G17" s="24">
        <v>44866</v>
      </c>
      <c r="H17" s="24">
        <v>45047</v>
      </c>
      <c r="I17" s="42">
        <v>60000</v>
      </c>
      <c r="J17" s="46">
        <v>3486.68</v>
      </c>
      <c r="K17" s="43">
        <f t="shared" si="0"/>
        <v>1722</v>
      </c>
      <c r="L17" s="44">
        <f t="shared" si="1"/>
        <v>4260</v>
      </c>
      <c r="M17" s="45">
        <f t="shared" si="2"/>
        <v>660</v>
      </c>
      <c r="N17" s="43">
        <f t="shared" si="3"/>
        <v>1824</v>
      </c>
      <c r="O17" s="44">
        <f t="shared" si="4"/>
        <v>4254</v>
      </c>
      <c r="P17" s="46">
        <v>0</v>
      </c>
      <c r="Q17" s="44">
        <f t="shared" si="5"/>
        <v>12720</v>
      </c>
      <c r="R17" s="44">
        <f t="shared" si="6"/>
        <v>7032.68</v>
      </c>
      <c r="S17" s="44">
        <f t="shared" si="7"/>
        <v>9174</v>
      </c>
      <c r="T17" s="44">
        <f t="shared" si="8"/>
        <v>52967.32</v>
      </c>
    </row>
    <row r="18" spans="1:20" s="12" customFormat="1" ht="42" x14ac:dyDescent="0.35">
      <c r="A18" s="21">
        <v>6</v>
      </c>
      <c r="B18" s="25" t="s">
        <v>79</v>
      </c>
      <c r="C18" s="25" t="s">
        <v>52</v>
      </c>
      <c r="D18" s="27" t="s">
        <v>80</v>
      </c>
      <c r="E18" s="27" t="s">
        <v>81</v>
      </c>
      <c r="F18" s="23" t="s">
        <v>85</v>
      </c>
      <c r="G18" s="24">
        <v>44986</v>
      </c>
      <c r="H18" s="24">
        <v>45170</v>
      </c>
      <c r="I18" s="42">
        <v>60000</v>
      </c>
      <c r="J18" s="46">
        <v>0</v>
      </c>
      <c r="K18" s="43">
        <f t="shared" si="0"/>
        <v>1722</v>
      </c>
      <c r="L18" s="43">
        <f t="shared" si="1"/>
        <v>4260</v>
      </c>
      <c r="M18" s="47">
        <f t="shared" si="2"/>
        <v>660</v>
      </c>
      <c r="N18" s="43">
        <f t="shared" si="3"/>
        <v>1824</v>
      </c>
      <c r="O18" s="44">
        <f t="shared" si="4"/>
        <v>4254</v>
      </c>
      <c r="P18" s="48">
        <v>0</v>
      </c>
      <c r="Q18" s="44">
        <f t="shared" si="5"/>
        <v>12720</v>
      </c>
      <c r="R18" s="43">
        <f t="shared" si="6"/>
        <v>3546</v>
      </c>
      <c r="S18" s="43">
        <f t="shared" si="7"/>
        <v>9174</v>
      </c>
      <c r="T18" s="44">
        <f t="shared" si="8"/>
        <v>56454</v>
      </c>
    </row>
    <row r="19" spans="1:20" s="10" customFormat="1" ht="42" x14ac:dyDescent="0.35">
      <c r="A19" s="21">
        <v>7</v>
      </c>
      <c r="B19" s="22" t="s">
        <v>36</v>
      </c>
      <c r="C19" s="22" t="s">
        <v>51</v>
      </c>
      <c r="D19" s="26" t="s">
        <v>30</v>
      </c>
      <c r="E19" s="27" t="s">
        <v>37</v>
      </c>
      <c r="F19" s="23" t="s">
        <v>85</v>
      </c>
      <c r="G19" s="24">
        <v>44896</v>
      </c>
      <c r="H19" s="24">
        <v>45078</v>
      </c>
      <c r="I19" s="42">
        <v>75000</v>
      </c>
      <c r="J19" s="42">
        <v>6309.38</v>
      </c>
      <c r="K19" s="42">
        <f t="shared" si="0"/>
        <v>2152.5</v>
      </c>
      <c r="L19" s="42">
        <f t="shared" si="1"/>
        <v>5325</v>
      </c>
      <c r="M19" s="45">
        <f t="shared" ref="M19:M20" si="22">65050*1.1%</f>
        <v>715.55000000000007</v>
      </c>
      <c r="N19" s="42">
        <f t="shared" si="3"/>
        <v>2280</v>
      </c>
      <c r="O19" s="42">
        <f t="shared" si="4"/>
        <v>5317.5</v>
      </c>
      <c r="P19" s="46">
        <v>0</v>
      </c>
      <c r="Q19" s="42">
        <f t="shared" si="5"/>
        <v>15790.55</v>
      </c>
      <c r="R19" s="42">
        <f t="shared" si="6"/>
        <v>10741.880000000001</v>
      </c>
      <c r="S19" s="42">
        <f t="shared" si="7"/>
        <v>11358.05</v>
      </c>
      <c r="T19" s="42">
        <f t="shared" si="8"/>
        <v>64258.119999999995</v>
      </c>
    </row>
    <row r="20" spans="1:20" s="10" customFormat="1" ht="63" x14ac:dyDescent="0.35">
      <c r="A20" s="21">
        <v>8</v>
      </c>
      <c r="B20" s="22" t="s">
        <v>63</v>
      </c>
      <c r="C20" s="22" t="s">
        <v>52</v>
      </c>
      <c r="D20" s="26" t="s">
        <v>30</v>
      </c>
      <c r="E20" s="27" t="s">
        <v>64</v>
      </c>
      <c r="F20" s="23" t="s">
        <v>85</v>
      </c>
      <c r="G20" s="24">
        <v>44835</v>
      </c>
      <c r="H20" s="24">
        <v>45017</v>
      </c>
      <c r="I20" s="42">
        <v>75000</v>
      </c>
      <c r="J20" s="42">
        <v>0</v>
      </c>
      <c r="K20" s="42">
        <f t="shared" si="0"/>
        <v>2152.5</v>
      </c>
      <c r="L20" s="42">
        <f t="shared" si="1"/>
        <v>5325</v>
      </c>
      <c r="M20" s="45">
        <f t="shared" si="22"/>
        <v>715.55000000000007</v>
      </c>
      <c r="N20" s="42">
        <f t="shared" si="3"/>
        <v>2280</v>
      </c>
      <c r="O20" s="42">
        <f t="shared" si="4"/>
        <v>5317.5</v>
      </c>
      <c r="P20" s="46">
        <v>0</v>
      </c>
      <c r="Q20" s="42">
        <f t="shared" ref="Q20:Q21" si="23">K20+L20+M20+N20+O20+P20</f>
        <v>15790.55</v>
      </c>
      <c r="R20" s="42">
        <f t="shared" ref="R20" si="24">J20+K20+N20+P20</f>
        <v>4432.5</v>
      </c>
      <c r="S20" s="42">
        <f t="shared" ref="S20" si="25">+L20+M20+O20</f>
        <v>11358.05</v>
      </c>
      <c r="T20" s="42">
        <f t="shared" si="8"/>
        <v>70567.5</v>
      </c>
    </row>
    <row r="21" spans="1:20" s="10" customFormat="1" ht="21" x14ac:dyDescent="0.35">
      <c r="A21" s="21">
        <v>9</v>
      </c>
      <c r="B21" s="22" t="s">
        <v>67</v>
      </c>
      <c r="C21" s="22" t="s">
        <v>51</v>
      </c>
      <c r="D21" s="26" t="s">
        <v>30</v>
      </c>
      <c r="E21" s="27" t="s">
        <v>68</v>
      </c>
      <c r="F21" s="23" t="s">
        <v>85</v>
      </c>
      <c r="G21" s="24">
        <v>44835</v>
      </c>
      <c r="H21" s="24">
        <v>45017</v>
      </c>
      <c r="I21" s="42">
        <v>75000</v>
      </c>
      <c r="J21" s="42">
        <v>6309.38</v>
      </c>
      <c r="K21" s="42">
        <f t="shared" si="0"/>
        <v>2152.5</v>
      </c>
      <c r="L21" s="42">
        <f t="shared" si="1"/>
        <v>5325</v>
      </c>
      <c r="M21" s="45">
        <f>65050*1.1%</f>
        <v>715.55000000000007</v>
      </c>
      <c r="N21" s="42">
        <f t="shared" si="3"/>
        <v>2280</v>
      </c>
      <c r="O21" s="42">
        <f t="shared" si="4"/>
        <v>5317.5</v>
      </c>
      <c r="P21" s="46">
        <v>0</v>
      </c>
      <c r="Q21" s="42">
        <f t="shared" si="23"/>
        <v>15790.55</v>
      </c>
      <c r="R21" s="42">
        <f t="shared" ref="R21" si="26">J21+K21+N21+P21</f>
        <v>10741.880000000001</v>
      </c>
      <c r="S21" s="42">
        <f t="shared" ref="S21" si="27">+L21+M21+O21</f>
        <v>11358.05</v>
      </c>
      <c r="T21" s="42">
        <f t="shared" ref="T21" si="28">I21-R21</f>
        <v>64258.119999999995</v>
      </c>
    </row>
    <row r="22" spans="1:20" s="10" customFormat="1" ht="42" x14ac:dyDescent="0.35">
      <c r="A22" s="21">
        <v>10</v>
      </c>
      <c r="B22" s="22" t="s">
        <v>89</v>
      </c>
      <c r="C22" s="22" t="s">
        <v>51</v>
      </c>
      <c r="D22" s="26" t="s">
        <v>30</v>
      </c>
      <c r="E22" s="27" t="s">
        <v>90</v>
      </c>
      <c r="F22" s="23" t="s">
        <v>85</v>
      </c>
      <c r="G22" s="24">
        <v>44835</v>
      </c>
      <c r="H22" s="24">
        <v>45017</v>
      </c>
      <c r="I22" s="42">
        <v>60000</v>
      </c>
      <c r="J22" s="42">
        <v>3486.68</v>
      </c>
      <c r="K22" s="42">
        <f t="shared" si="0"/>
        <v>1722</v>
      </c>
      <c r="L22" s="42">
        <f t="shared" si="1"/>
        <v>4260</v>
      </c>
      <c r="M22" s="42">
        <f>+I22*1.1%</f>
        <v>660.00000000000011</v>
      </c>
      <c r="N22" s="42">
        <f t="shared" si="3"/>
        <v>1824</v>
      </c>
      <c r="O22" s="42">
        <f t="shared" si="4"/>
        <v>4254</v>
      </c>
      <c r="P22" s="46">
        <v>0</v>
      </c>
      <c r="Q22" s="42">
        <f t="shared" ref="Q22" si="29">K22+L22+M22+N22+O22+P22</f>
        <v>12720</v>
      </c>
      <c r="R22" s="42">
        <f t="shared" ref="R22" si="30">J22+K22+N22+P22</f>
        <v>7032.68</v>
      </c>
      <c r="S22" s="42">
        <f t="shared" ref="S22" si="31">+L22+M22+O22</f>
        <v>9174</v>
      </c>
      <c r="T22" s="42">
        <f t="shared" ref="T22" si="32">I22-R22</f>
        <v>52967.32</v>
      </c>
    </row>
    <row r="23" spans="1:20" s="10" customFormat="1" ht="42" x14ac:dyDescent="0.35">
      <c r="A23" s="21">
        <v>11</v>
      </c>
      <c r="B23" s="22" t="s">
        <v>104</v>
      </c>
      <c r="C23" s="22" t="s">
        <v>52</v>
      </c>
      <c r="D23" s="26" t="s">
        <v>30</v>
      </c>
      <c r="E23" s="27" t="s">
        <v>90</v>
      </c>
      <c r="F23" s="23" t="s">
        <v>85</v>
      </c>
      <c r="G23" s="24">
        <v>44866</v>
      </c>
      <c r="H23" s="24">
        <v>45047</v>
      </c>
      <c r="I23" s="42">
        <v>60000</v>
      </c>
      <c r="J23" s="42">
        <v>3486.68</v>
      </c>
      <c r="K23" s="42">
        <f t="shared" si="0"/>
        <v>1722</v>
      </c>
      <c r="L23" s="42">
        <f t="shared" si="1"/>
        <v>4260</v>
      </c>
      <c r="M23" s="42">
        <f>+I23*1.1%</f>
        <v>660.00000000000011</v>
      </c>
      <c r="N23" s="42">
        <f t="shared" si="3"/>
        <v>1824</v>
      </c>
      <c r="O23" s="42">
        <f t="shared" si="4"/>
        <v>4254</v>
      </c>
      <c r="P23" s="46">
        <v>0</v>
      </c>
      <c r="Q23" s="42">
        <f t="shared" ref="Q23" si="33">K23+L23+M23+N23+O23+P23</f>
        <v>12720</v>
      </c>
      <c r="R23" s="42">
        <f t="shared" ref="R23" si="34">J23+K23+N23+P23</f>
        <v>7032.68</v>
      </c>
      <c r="S23" s="42">
        <f t="shared" ref="S23" si="35">+L23+M23+O23</f>
        <v>9174</v>
      </c>
      <c r="T23" s="42">
        <f t="shared" ref="T23" si="36">I23-R23</f>
        <v>52967.32</v>
      </c>
    </row>
    <row r="24" spans="1:20" s="10" customFormat="1" ht="84" x14ac:dyDescent="0.35">
      <c r="A24" s="21">
        <v>12</v>
      </c>
      <c r="B24" s="22" t="s">
        <v>69</v>
      </c>
      <c r="C24" s="22" t="s">
        <v>51</v>
      </c>
      <c r="D24" s="26" t="s">
        <v>38</v>
      </c>
      <c r="E24" s="27" t="s">
        <v>72</v>
      </c>
      <c r="F24" s="23" t="s">
        <v>85</v>
      </c>
      <c r="G24" s="24">
        <v>44835</v>
      </c>
      <c r="H24" s="24">
        <v>45017</v>
      </c>
      <c r="I24" s="42">
        <v>75000</v>
      </c>
      <c r="J24" s="42">
        <v>6309.38</v>
      </c>
      <c r="K24" s="42">
        <f t="shared" si="0"/>
        <v>2152.5</v>
      </c>
      <c r="L24" s="42">
        <f t="shared" si="1"/>
        <v>5325</v>
      </c>
      <c r="M24" s="42">
        <f>65050*1.1%</f>
        <v>715.55000000000007</v>
      </c>
      <c r="N24" s="42">
        <f t="shared" si="3"/>
        <v>2280</v>
      </c>
      <c r="O24" s="42">
        <f t="shared" si="4"/>
        <v>5317.5</v>
      </c>
      <c r="P24" s="46">
        <v>0</v>
      </c>
      <c r="Q24" s="42">
        <f t="shared" ref="Q24" si="37">K24+L24+M24+N24+O24+P24</f>
        <v>15790.55</v>
      </c>
      <c r="R24" s="42">
        <f t="shared" ref="R24" si="38">J24+K24+N24+P24</f>
        <v>10741.880000000001</v>
      </c>
      <c r="S24" s="42">
        <f t="shared" ref="S24" si="39">+L24+M24+O24</f>
        <v>11358.05</v>
      </c>
      <c r="T24" s="42">
        <f t="shared" ref="T24" si="40">I24-R24</f>
        <v>64258.119999999995</v>
      </c>
    </row>
    <row r="25" spans="1:20" s="10" customFormat="1" ht="84" x14ac:dyDescent="0.35">
      <c r="A25" s="21">
        <v>13</v>
      </c>
      <c r="B25" s="22" t="s">
        <v>71</v>
      </c>
      <c r="C25" s="22" t="s">
        <v>51</v>
      </c>
      <c r="D25" s="26" t="s">
        <v>38</v>
      </c>
      <c r="E25" s="27" t="s">
        <v>70</v>
      </c>
      <c r="F25" s="23" t="s">
        <v>85</v>
      </c>
      <c r="G25" s="24">
        <v>44835</v>
      </c>
      <c r="H25" s="24">
        <v>45017</v>
      </c>
      <c r="I25" s="42">
        <v>90000</v>
      </c>
      <c r="J25" s="42">
        <v>9753.1200000000008</v>
      </c>
      <c r="K25" s="42">
        <f t="shared" ref="K25:K30" si="41">I25*2.87/100</f>
        <v>2583</v>
      </c>
      <c r="L25" s="42">
        <f t="shared" si="1"/>
        <v>6390</v>
      </c>
      <c r="M25" s="45">
        <f>65050*1.1%</f>
        <v>715.55000000000007</v>
      </c>
      <c r="N25" s="42">
        <f t="shared" si="3"/>
        <v>2736</v>
      </c>
      <c r="O25" s="42">
        <f t="shared" si="4"/>
        <v>6381</v>
      </c>
      <c r="P25" s="46">
        <v>0</v>
      </c>
      <c r="Q25" s="42">
        <f t="shared" ref="Q25" si="42">K25+L25+M25+N25+O25+P25</f>
        <v>18805.55</v>
      </c>
      <c r="R25" s="42">
        <f t="shared" ref="R25" si="43">J25+K25+N25+P25</f>
        <v>15072.12</v>
      </c>
      <c r="S25" s="42">
        <f t="shared" ref="S25" si="44">+L25+M25+O25</f>
        <v>13486.55</v>
      </c>
      <c r="T25" s="42">
        <f t="shared" ref="T25" si="45">I25-R25</f>
        <v>74927.88</v>
      </c>
    </row>
    <row r="26" spans="1:20" s="10" customFormat="1" ht="84" x14ac:dyDescent="0.35">
      <c r="A26" s="21">
        <v>14</v>
      </c>
      <c r="B26" s="22" t="s">
        <v>103</v>
      </c>
      <c r="C26" s="22" t="s">
        <v>52</v>
      </c>
      <c r="D26" s="26" t="s">
        <v>38</v>
      </c>
      <c r="E26" s="27" t="s">
        <v>84</v>
      </c>
      <c r="F26" s="23" t="s">
        <v>85</v>
      </c>
      <c r="G26" s="24">
        <v>44866</v>
      </c>
      <c r="H26" s="24">
        <v>45047</v>
      </c>
      <c r="I26" s="42">
        <v>50000</v>
      </c>
      <c r="J26" s="42">
        <v>1854</v>
      </c>
      <c r="K26" s="42">
        <f t="shared" si="41"/>
        <v>1435</v>
      </c>
      <c r="L26" s="42">
        <f t="shared" si="1"/>
        <v>3550</v>
      </c>
      <c r="M26" s="42">
        <f>+I26*1.1%</f>
        <v>550</v>
      </c>
      <c r="N26" s="42">
        <f t="shared" si="3"/>
        <v>1520</v>
      </c>
      <c r="O26" s="42">
        <f t="shared" si="4"/>
        <v>3545.0000000000005</v>
      </c>
      <c r="P26" s="46">
        <v>0</v>
      </c>
      <c r="Q26" s="42">
        <f t="shared" ref="Q26" si="46">K26+L26+M26+N26+O26+P26</f>
        <v>10600</v>
      </c>
      <c r="R26" s="42">
        <f t="shared" ref="R26" si="47">J26+K26+N26+P26</f>
        <v>4809</v>
      </c>
      <c r="S26" s="42">
        <f t="shared" ref="S26" si="48">+L26+M26+O26</f>
        <v>7645</v>
      </c>
      <c r="T26" s="42">
        <f t="shared" ref="T26" si="49">I26-R26</f>
        <v>45191</v>
      </c>
    </row>
    <row r="27" spans="1:20" s="10" customFormat="1" ht="84" x14ac:dyDescent="0.35">
      <c r="A27" s="21">
        <v>15</v>
      </c>
      <c r="B27" s="22" t="s">
        <v>108</v>
      </c>
      <c r="C27" s="22" t="s">
        <v>51</v>
      </c>
      <c r="D27" s="26" t="s">
        <v>38</v>
      </c>
      <c r="E27" s="27" t="s">
        <v>109</v>
      </c>
      <c r="F27" s="23" t="s">
        <v>85</v>
      </c>
      <c r="G27" s="24">
        <v>44896</v>
      </c>
      <c r="H27" s="24">
        <v>45078</v>
      </c>
      <c r="I27" s="42">
        <v>85000</v>
      </c>
      <c r="J27" s="42">
        <v>7788.27</v>
      </c>
      <c r="K27" s="42">
        <f t="shared" si="41"/>
        <v>2439.5</v>
      </c>
      <c r="L27" s="42">
        <f t="shared" ref="L27:L28" si="50">I27*7.1/100</f>
        <v>6035</v>
      </c>
      <c r="M27" s="42">
        <f>65050*1.1%</f>
        <v>715.55000000000007</v>
      </c>
      <c r="N27" s="42">
        <f t="shared" ref="N27:N28" si="51">I27*3.04/100</f>
        <v>2584</v>
      </c>
      <c r="O27" s="42">
        <f t="shared" ref="O27:O28" si="52">+I27*7.09%</f>
        <v>6026.5</v>
      </c>
      <c r="P27" s="46">
        <f>1577.45*2</f>
        <v>3154.9</v>
      </c>
      <c r="Q27" s="42">
        <f t="shared" ref="Q27" si="53">K27+L27+M27+N27+O27+P27</f>
        <v>20955.45</v>
      </c>
      <c r="R27" s="42">
        <f t="shared" ref="R27" si="54">J27+K27+N27+P27</f>
        <v>15966.67</v>
      </c>
      <c r="S27" s="42">
        <f t="shared" ref="S27" si="55">+L27+M27+O27</f>
        <v>12777.05</v>
      </c>
      <c r="T27" s="42">
        <f t="shared" ref="T27" si="56">I27-R27</f>
        <v>69033.33</v>
      </c>
    </row>
    <row r="28" spans="1:20" s="10" customFormat="1" ht="84" x14ac:dyDescent="0.35">
      <c r="A28" s="21">
        <v>16</v>
      </c>
      <c r="B28" s="22" t="s">
        <v>110</v>
      </c>
      <c r="C28" s="22" t="s">
        <v>51</v>
      </c>
      <c r="D28" s="26" t="s">
        <v>38</v>
      </c>
      <c r="E28" s="27" t="s">
        <v>111</v>
      </c>
      <c r="F28" s="23" t="s">
        <v>85</v>
      </c>
      <c r="G28" s="24">
        <v>44896</v>
      </c>
      <c r="H28" s="24">
        <v>45078</v>
      </c>
      <c r="I28" s="42">
        <v>75000</v>
      </c>
      <c r="J28" s="42">
        <v>6309.38</v>
      </c>
      <c r="K28" s="42">
        <f t="shared" si="41"/>
        <v>2152.5</v>
      </c>
      <c r="L28" s="42">
        <f t="shared" si="50"/>
        <v>5325</v>
      </c>
      <c r="M28" s="42">
        <f>65050*1.1%</f>
        <v>715.55000000000007</v>
      </c>
      <c r="N28" s="42">
        <f t="shared" si="51"/>
        <v>2280</v>
      </c>
      <c r="O28" s="42">
        <f t="shared" si="52"/>
        <v>5317.5</v>
      </c>
      <c r="P28" s="46">
        <v>0</v>
      </c>
      <c r="Q28" s="42">
        <f t="shared" ref="Q28" si="57">K28+L28+M28+N28+O28+P28</f>
        <v>15790.55</v>
      </c>
      <c r="R28" s="42">
        <f t="shared" ref="R28" si="58">J28+K28+N28+P28</f>
        <v>10741.880000000001</v>
      </c>
      <c r="S28" s="42">
        <f t="shared" ref="S28" si="59">+L28+M28+O28</f>
        <v>11358.05</v>
      </c>
      <c r="T28" s="42">
        <f t="shared" ref="T28" si="60">I28-R28</f>
        <v>64258.119999999995</v>
      </c>
    </row>
    <row r="29" spans="1:20" s="10" customFormat="1" ht="105" x14ac:dyDescent="0.35">
      <c r="A29" s="21">
        <v>17</v>
      </c>
      <c r="B29" s="22" t="s">
        <v>112</v>
      </c>
      <c r="C29" s="22" t="s">
        <v>51</v>
      </c>
      <c r="D29" s="26" t="s">
        <v>38</v>
      </c>
      <c r="E29" s="27" t="s">
        <v>113</v>
      </c>
      <c r="F29" s="23" t="s">
        <v>85</v>
      </c>
      <c r="G29" s="24">
        <v>44896</v>
      </c>
      <c r="H29" s="24">
        <v>45078</v>
      </c>
      <c r="I29" s="42">
        <v>130000</v>
      </c>
      <c r="J29" s="42">
        <v>19162.12</v>
      </c>
      <c r="K29" s="42">
        <f t="shared" si="41"/>
        <v>3731</v>
      </c>
      <c r="L29" s="42">
        <f t="shared" ref="L29" si="61">I29*7.1/100</f>
        <v>9230</v>
      </c>
      <c r="M29" s="42">
        <f>65050*1.1%</f>
        <v>715.55000000000007</v>
      </c>
      <c r="N29" s="42">
        <f t="shared" ref="N29" si="62">I29*3.04/100</f>
        <v>3952</v>
      </c>
      <c r="O29" s="42">
        <f t="shared" ref="O29" si="63">+I29*7.09%</f>
        <v>9217</v>
      </c>
      <c r="P29" s="46">
        <v>0</v>
      </c>
      <c r="Q29" s="42">
        <f t="shared" ref="Q29" si="64">K29+L29+M29+N29+O29+P29</f>
        <v>26845.55</v>
      </c>
      <c r="R29" s="42">
        <f t="shared" ref="R29" si="65">J29+K29+N29+P29</f>
        <v>26845.119999999999</v>
      </c>
      <c r="S29" s="42">
        <f t="shared" ref="S29" si="66">+L29+M29+O29</f>
        <v>19162.55</v>
      </c>
      <c r="T29" s="42">
        <f t="shared" ref="T29" si="67">I29-R29</f>
        <v>103154.88</v>
      </c>
    </row>
    <row r="30" spans="1:20" s="10" customFormat="1" ht="63" x14ac:dyDescent="0.35">
      <c r="A30" s="21">
        <v>18</v>
      </c>
      <c r="B30" s="22" t="s">
        <v>97</v>
      </c>
      <c r="C30" s="22" t="s">
        <v>52</v>
      </c>
      <c r="D30" s="26" t="s">
        <v>98</v>
      </c>
      <c r="E30" s="27" t="s">
        <v>99</v>
      </c>
      <c r="F30" s="23" t="s">
        <v>85</v>
      </c>
      <c r="G30" s="24">
        <v>44844</v>
      </c>
      <c r="H30" s="24">
        <v>45026</v>
      </c>
      <c r="I30" s="42">
        <v>60000</v>
      </c>
      <c r="J30" s="42">
        <v>0</v>
      </c>
      <c r="K30" s="42">
        <f t="shared" si="41"/>
        <v>1722</v>
      </c>
      <c r="L30" s="42">
        <f t="shared" ref="L30" si="68">I30*7.1/100</f>
        <v>4260</v>
      </c>
      <c r="M30" s="42">
        <f>+I30*1.1%</f>
        <v>660.00000000000011</v>
      </c>
      <c r="N30" s="42">
        <f t="shared" ref="N30" si="69">I30*3.04/100</f>
        <v>1824</v>
      </c>
      <c r="O30" s="42">
        <f t="shared" ref="O30" si="70">+I30*7.09%</f>
        <v>4254</v>
      </c>
      <c r="P30" s="46">
        <v>0</v>
      </c>
      <c r="Q30" s="42">
        <f t="shared" ref="Q30" si="71">K30+L30+M30+N30+O30+P30</f>
        <v>12720</v>
      </c>
      <c r="R30" s="42">
        <f t="shared" ref="R30" si="72">J30+K30+N30+P30</f>
        <v>3546</v>
      </c>
      <c r="S30" s="42">
        <f t="shared" ref="S30" si="73">+L30+M30+O30</f>
        <v>9174</v>
      </c>
      <c r="T30" s="42">
        <f t="shared" ref="T30" si="74">I30-R30</f>
        <v>56454</v>
      </c>
    </row>
    <row r="31" spans="1:20" s="10" customFormat="1" ht="21" x14ac:dyDescent="0.35">
      <c r="A31" s="21">
        <v>19</v>
      </c>
      <c r="B31" s="22" t="s">
        <v>43</v>
      </c>
      <c r="C31" s="22" t="s">
        <v>52</v>
      </c>
      <c r="D31" s="26" t="s">
        <v>39</v>
      </c>
      <c r="E31" s="27" t="s">
        <v>49</v>
      </c>
      <c r="F31" s="23" t="s">
        <v>85</v>
      </c>
      <c r="G31" s="24">
        <v>44835</v>
      </c>
      <c r="H31" s="24">
        <v>45017</v>
      </c>
      <c r="I31" s="42">
        <v>210000</v>
      </c>
      <c r="J31" s="41">
        <v>38340.17</v>
      </c>
      <c r="K31" s="43">
        <f t="shared" ref="K31:K36" si="75">+I31*2.87%</f>
        <v>6027</v>
      </c>
      <c r="L31" s="44">
        <f t="shared" si="1"/>
        <v>14910</v>
      </c>
      <c r="M31" s="45">
        <f>65050*1.1%</f>
        <v>715.55000000000007</v>
      </c>
      <c r="N31" s="43">
        <f>162625*3.04%</f>
        <v>4943.8</v>
      </c>
      <c r="O31" s="44">
        <f>162625*7.09%</f>
        <v>11530.112500000001</v>
      </c>
      <c r="P31" s="46">
        <v>0</v>
      </c>
      <c r="Q31" s="44">
        <f t="shared" ref="Q31:Q50" si="76">K31+L31+M31+N31+O31+P31</f>
        <v>38126.462500000001</v>
      </c>
      <c r="R31" s="44">
        <f t="shared" ref="R31:R47" si="77">J31+K31+N31+P31</f>
        <v>49310.97</v>
      </c>
      <c r="S31" s="44">
        <f t="shared" si="7"/>
        <v>27155.662499999999</v>
      </c>
      <c r="T31" s="44">
        <f t="shared" ref="T31:T43" si="78">I31-R31</f>
        <v>160689.03</v>
      </c>
    </row>
    <row r="32" spans="1:20" s="10" customFormat="1" ht="21" x14ac:dyDescent="0.35">
      <c r="A32" s="21">
        <v>20</v>
      </c>
      <c r="B32" s="22" t="s">
        <v>54</v>
      </c>
      <c r="C32" s="22" t="s">
        <v>52</v>
      </c>
      <c r="D32" s="26" t="s">
        <v>39</v>
      </c>
      <c r="E32" s="27" t="s">
        <v>55</v>
      </c>
      <c r="F32" s="23" t="s">
        <v>85</v>
      </c>
      <c r="G32" s="24">
        <v>44958</v>
      </c>
      <c r="H32" s="24">
        <v>45139</v>
      </c>
      <c r="I32" s="42">
        <v>46000</v>
      </c>
      <c r="J32" s="41">
        <v>0</v>
      </c>
      <c r="K32" s="43">
        <f t="shared" si="75"/>
        <v>1320.2</v>
      </c>
      <c r="L32" s="44">
        <f t="shared" si="1"/>
        <v>3266</v>
      </c>
      <c r="M32" s="45">
        <f>+I32*1.1%</f>
        <v>506.00000000000006</v>
      </c>
      <c r="N32" s="43">
        <f>+I32*3.04%</f>
        <v>1398.4</v>
      </c>
      <c r="O32" s="44">
        <f>+I32*7.09%</f>
        <v>3261.4</v>
      </c>
      <c r="P32" s="46">
        <v>0</v>
      </c>
      <c r="Q32" s="44">
        <f t="shared" si="76"/>
        <v>9752</v>
      </c>
      <c r="R32" s="44">
        <f t="shared" si="77"/>
        <v>2718.6000000000004</v>
      </c>
      <c r="S32" s="44">
        <f t="shared" si="7"/>
        <v>7033.4</v>
      </c>
      <c r="T32" s="44">
        <f t="shared" si="78"/>
        <v>43281.4</v>
      </c>
    </row>
    <row r="33" spans="1:20" s="10" customFormat="1" ht="21" x14ac:dyDescent="0.35">
      <c r="A33" s="21">
        <v>21</v>
      </c>
      <c r="B33" s="22" t="s">
        <v>56</v>
      </c>
      <c r="C33" s="22" t="s">
        <v>52</v>
      </c>
      <c r="D33" s="26" t="s">
        <v>39</v>
      </c>
      <c r="E33" s="27" t="s">
        <v>55</v>
      </c>
      <c r="F33" s="23" t="s">
        <v>85</v>
      </c>
      <c r="G33" s="24">
        <v>44958</v>
      </c>
      <c r="H33" s="24">
        <v>45139</v>
      </c>
      <c r="I33" s="42">
        <v>46000</v>
      </c>
      <c r="J33" s="41">
        <v>1289.46</v>
      </c>
      <c r="K33" s="43">
        <f t="shared" si="75"/>
        <v>1320.2</v>
      </c>
      <c r="L33" s="44">
        <f t="shared" si="1"/>
        <v>3266</v>
      </c>
      <c r="M33" s="45">
        <f>+I33*1.1%</f>
        <v>506.00000000000006</v>
      </c>
      <c r="N33" s="43">
        <f>+I33*3.04%</f>
        <v>1398.4</v>
      </c>
      <c r="O33" s="44">
        <f>+I33*7.09%</f>
        <v>3261.4</v>
      </c>
      <c r="P33" s="46">
        <v>0</v>
      </c>
      <c r="Q33" s="44">
        <f t="shared" si="76"/>
        <v>9752</v>
      </c>
      <c r="R33" s="44">
        <f t="shared" si="77"/>
        <v>4008.06</v>
      </c>
      <c r="S33" s="44">
        <f t="shared" si="7"/>
        <v>7033.4</v>
      </c>
      <c r="T33" s="44">
        <f t="shared" si="78"/>
        <v>41991.94</v>
      </c>
    </row>
    <row r="34" spans="1:20" s="10" customFormat="1" ht="21" x14ac:dyDescent="0.35">
      <c r="A34" s="21">
        <v>22</v>
      </c>
      <c r="B34" s="22" t="s">
        <v>100</v>
      </c>
      <c r="C34" s="22" t="s">
        <v>52</v>
      </c>
      <c r="D34" s="26" t="s">
        <v>39</v>
      </c>
      <c r="E34" s="27" t="s">
        <v>101</v>
      </c>
      <c r="F34" s="23" t="s">
        <v>85</v>
      </c>
      <c r="G34" s="24">
        <v>44844</v>
      </c>
      <c r="H34" s="24">
        <v>44661</v>
      </c>
      <c r="I34" s="42">
        <v>60000</v>
      </c>
      <c r="J34" s="41">
        <v>3486.68</v>
      </c>
      <c r="K34" s="43">
        <f t="shared" si="75"/>
        <v>1722</v>
      </c>
      <c r="L34" s="44">
        <f t="shared" si="1"/>
        <v>4260</v>
      </c>
      <c r="M34" s="45">
        <f>+I34*1.1%</f>
        <v>660.00000000000011</v>
      </c>
      <c r="N34" s="43">
        <f>+I34*3.04%</f>
        <v>1824</v>
      </c>
      <c r="O34" s="44">
        <f>+I34*7.09%</f>
        <v>4254</v>
      </c>
      <c r="P34" s="46">
        <v>0</v>
      </c>
      <c r="Q34" s="44">
        <f t="shared" ref="Q34" si="79">K34+L34+M34+N34+O34+P34</f>
        <v>12720</v>
      </c>
      <c r="R34" s="44">
        <f t="shared" ref="R34" si="80">J34+K34+N34+P34</f>
        <v>7032.68</v>
      </c>
      <c r="S34" s="44">
        <f t="shared" ref="S34" si="81">+L34+M34+O34</f>
        <v>9174</v>
      </c>
      <c r="T34" s="44">
        <f t="shared" ref="T34" si="82">I34-R34</f>
        <v>52967.32</v>
      </c>
    </row>
    <row r="35" spans="1:20" s="10" customFormat="1" ht="21" x14ac:dyDescent="0.35">
      <c r="A35" s="21">
        <v>23</v>
      </c>
      <c r="B35" s="22" t="s">
        <v>102</v>
      </c>
      <c r="C35" s="22" t="s">
        <v>51</v>
      </c>
      <c r="D35" s="26" t="s">
        <v>39</v>
      </c>
      <c r="E35" s="27" t="s">
        <v>48</v>
      </c>
      <c r="F35" s="23" t="s">
        <v>85</v>
      </c>
      <c r="G35" s="24">
        <v>44866</v>
      </c>
      <c r="H35" s="24">
        <v>45047</v>
      </c>
      <c r="I35" s="42">
        <v>60000</v>
      </c>
      <c r="J35" s="41">
        <v>3486.68</v>
      </c>
      <c r="K35" s="43">
        <f t="shared" si="75"/>
        <v>1722</v>
      </c>
      <c r="L35" s="44">
        <f t="shared" si="1"/>
        <v>4260</v>
      </c>
      <c r="M35" s="45">
        <f>+I35*1.1%</f>
        <v>660.00000000000011</v>
      </c>
      <c r="N35" s="43">
        <f>+I35*3.04%</f>
        <v>1824</v>
      </c>
      <c r="O35" s="44">
        <f>+I35*7.09%</f>
        <v>4254</v>
      </c>
      <c r="P35" s="46">
        <v>0</v>
      </c>
      <c r="Q35" s="44">
        <f t="shared" ref="Q35" si="83">K35+L35+M35+N35+O35+P35</f>
        <v>12720</v>
      </c>
      <c r="R35" s="44">
        <f t="shared" ref="R35" si="84">J35+K35+N35+P35</f>
        <v>7032.68</v>
      </c>
      <c r="S35" s="44">
        <f t="shared" ref="S35" si="85">+L35+M35+O35</f>
        <v>9174</v>
      </c>
      <c r="T35" s="44">
        <f t="shared" ref="T35" si="86">I35-R35</f>
        <v>52967.32</v>
      </c>
    </row>
    <row r="36" spans="1:20" s="10" customFormat="1" ht="42" x14ac:dyDescent="0.35">
      <c r="A36" s="21">
        <v>24</v>
      </c>
      <c r="B36" s="22" t="s">
        <v>105</v>
      </c>
      <c r="C36" s="22" t="s">
        <v>52</v>
      </c>
      <c r="D36" s="26" t="s">
        <v>106</v>
      </c>
      <c r="E36" s="27" t="s">
        <v>107</v>
      </c>
      <c r="F36" s="23" t="s">
        <v>85</v>
      </c>
      <c r="G36" s="24">
        <v>44896</v>
      </c>
      <c r="H36" s="24">
        <v>45078</v>
      </c>
      <c r="I36" s="42">
        <v>38000</v>
      </c>
      <c r="J36" s="41">
        <v>160.38</v>
      </c>
      <c r="K36" s="43">
        <f t="shared" si="75"/>
        <v>1090.5999999999999</v>
      </c>
      <c r="L36" s="44">
        <f t="shared" si="1"/>
        <v>2698</v>
      </c>
      <c r="M36" s="45">
        <f>+I36*1.1%</f>
        <v>418.00000000000006</v>
      </c>
      <c r="N36" s="43">
        <f>+I36*3.04%</f>
        <v>1155.2</v>
      </c>
      <c r="O36" s="44">
        <f>+I36*7.09%</f>
        <v>2694.2000000000003</v>
      </c>
      <c r="P36" s="46">
        <v>0</v>
      </c>
      <c r="Q36" s="44">
        <f t="shared" ref="Q36" si="87">K36+L36+M36+N36+O36+P36</f>
        <v>8056</v>
      </c>
      <c r="R36" s="44">
        <f t="shared" ref="R36" si="88">J36+K36+N36+P36</f>
        <v>2406.1800000000003</v>
      </c>
      <c r="S36" s="44">
        <f t="shared" ref="S36" si="89">+L36+M36+O36</f>
        <v>5810.2000000000007</v>
      </c>
      <c r="T36" s="44">
        <f t="shared" ref="T36" si="90">I36-R36</f>
        <v>35593.82</v>
      </c>
    </row>
    <row r="37" spans="1:20" s="10" customFormat="1" ht="42" x14ac:dyDescent="0.35">
      <c r="A37" s="21">
        <v>25</v>
      </c>
      <c r="B37" s="22" t="s">
        <v>42</v>
      </c>
      <c r="C37" s="22" t="s">
        <v>52</v>
      </c>
      <c r="D37" s="26" t="s">
        <v>57</v>
      </c>
      <c r="E37" s="27" t="s">
        <v>58</v>
      </c>
      <c r="F37" s="23" t="s">
        <v>85</v>
      </c>
      <c r="G37" s="24">
        <v>44986</v>
      </c>
      <c r="H37" s="24">
        <v>45170</v>
      </c>
      <c r="I37" s="42">
        <v>60000</v>
      </c>
      <c r="J37" s="46">
        <v>3486.68</v>
      </c>
      <c r="K37" s="43">
        <f t="shared" ref="K37:K40" si="91">I37*2.87/100</f>
        <v>1722</v>
      </c>
      <c r="L37" s="44">
        <f t="shared" si="1"/>
        <v>4260</v>
      </c>
      <c r="M37" s="45">
        <f t="shared" ref="M37:M40" si="92">I37*1.1/100</f>
        <v>660</v>
      </c>
      <c r="N37" s="42">
        <f t="shared" ref="N37:N40" si="93">I37*3.04/100</f>
        <v>1824</v>
      </c>
      <c r="O37" s="42">
        <f t="shared" ref="O37:O40" si="94">+I37*7.09%</f>
        <v>4254</v>
      </c>
      <c r="P37" s="46">
        <v>0</v>
      </c>
      <c r="Q37" s="42">
        <f t="shared" si="76"/>
        <v>12720</v>
      </c>
      <c r="R37" s="42">
        <f t="shared" si="77"/>
        <v>7032.68</v>
      </c>
      <c r="S37" s="42">
        <f t="shared" ref="S37:S43" si="95">L37+M37+O37</f>
        <v>9174</v>
      </c>
      <c r="T37" s="42">
        <f t="shared" si="78"/>
        <v>52967.32</v>
      </c>
    </row>
    <row r="38" spans="1:20" s="10" customFormat="1" ht="42" x14ac:dyDescent="0.35">
      <c r="A38" s="21">
        <v>26</v>
      </c>
      <c r="B38" s="22" t="s">
        <v>41</v>
      </c>
      <c r="C38" s="22" t="s">
        <v>51</v>
      </c>
      <c r="D38" s="26" t="s">
        <v>57</v>
      </c>
      <c r="E38" s="27" t="s">
        <v>60</v>
      </c>
      <c r="F38" s="23" t="s">
        <v>85</v>
      </c>
      <c r="G38" s="24">
        <v>44986</v>
      </c>
      <c r="H38" s="24">
        <v>45170</v>
      </c>
      <c r="I38" s="42">
        <v>50000</v>
      </c>
      <c r="J38" s="46">
        <v>1854</v>
      </c>
      <c r="K38" s="43">
        <f t="shared" si="91"/>
        <v>1435</v>
      </c>
      <c r="L38" s="44">
        <f t="shared" si="1"/>
        <v>3550</v>
      </c>
      <c r="M38" s="45">
        <f t="shared" si="92"/>
        <v>550.00000000000011</v>
      </c>
      <c r="N38" s="42">
        <f t="shared" si="93"/>
        <v>1520</v>
      </c>
      <c r="O38" s="42">
        <f t="shared" si="94"/>
        <v>3545.0000000000005</v>
      </c>
      <c r="P38" s="46">
        <v>0</v>
      </c>
      <c r="Q38" s="42">
        <f t="shared" si="76"/>
        <v>10600</v>
      </c>
      <c r="R38" s="42">
        <f t="shared" si="77"/>
        <v>4809</v>
      </c>
      <c r="S38" s="42">
        <f t="shared" si="95"/>
        <v>7645</v>
      </c>
      <c r="T38" s="42">
        <f t="shared" si="78"/>
        <v>45191</v>
      </c>
    </row>
    <row r="39" spans="1:20" s="10" customFormat="1" ht="56.25" customHeight="1" x14ac:dyDescent="0.35">
      <c r="A39" s="21">
        <v>27</v>
      </c>
      <c r="B39" s="22" t="s">
        <v>40</v>
      </c>
      <c r="C39" s="22" t="s">
        <v>51</v>
      </c>
      <c r="D39" s="26" t="s">
        <v>57</v>
      </c>
      <c r="E39" s="27" t="s">
        <v>60</v>
      </c>
      <c r="F39" s="23" t="s">
        <v>85</v>
      </c>
      <c r="G39" s="24">
        <v>44986</v>
      </c>
      <c r="H39" s="24">
        <v>45170</v>
      </c>
      <c r="I39" s="42">
        <v>50000</v>
      </c>
      <c r="J39" s="42">
        <v>1854</v>
      </c>
      <c r="K39" s="42">
        <f t="shared" si="91"/>
        <v>1435</v>
      </c>
      <c r="L39" s="42">
        <f t="shared" si="1"/>
        <v>3550</v>
      </c>
      <c r="M39" s="42">
        <f t="shared" si="92"/>
        <v>550.00000000000011</v>
      </c>
      <c r="N39" s="42">
        <f t="shared" si="93"/>
        <v>1520</v>
      </c>
      <c r="O39" s="42">
        <f t="shared" si="94"/>
        <v>3545.0000000000005</v>
      </c>
      <c r="P39" s="46">
        <v>0</v>
      </c>
      <c r="Q39" s="42">
        <f t="shared" si="76"/>
        <v>10600</v>
      </c>
      <c r="R39" s="42">
        <f t="shared" si="77"/>
        <v>4809</v>
      </c>
      <c r="S39" s="42">
        <f t="shared" si="95"/>
        <v>7645</v>
      </c>
      <c r="T39" s="42">
        <f t="shared" si="78"/>
        <v>45191</v>
      </c>
    </row>
    <row r="40" spans="1:20" s="10" customFormat="1" ht="56.25" customHeight="1" x14ac:dyDescent="0.35">
      <c r="A40" s="21">
        <v>28</v>
      </c>
      <c r="B40" s="22" t="s">
        <v>59</v>
      </c>
      <c r="C40" s="22" t="s">
        <v>51</v>
      </c>
      <c r="D40" s="26" t="s">
        <v>57</v>
      </c>
      <c r="E40" s="27" t="s">
        <v>60</v>
      </c>
      <c r="F40" s="23" t="s">
        <v>85</v>
      </c>
      <c r="G40" s="24">
        <v>44986</v>
      </c>
      <c r="H40" s="24">
        <v>45170</v>
      </c>
      <c r="I40" s="42">
        <v>50000</v>
      </c>
      <c r="J40" s="42">
        <v>1854</v>
      </c>
      <c r="K40" s="42">
        <f t="shared" si="91"/>
        <v>1435</v>
      </c>
      <c r="L40" s="42">
        <f t="shared" si="1"/>
        <v>3550</v>
      </c>
      <c r="M40" s="42">
        <f t="shared" si="92"/>
        <v>550.00000000000011</v>
      </c>
      <c r="N40" s="42">
        <f t="shared" si="93"/>
        <v>1520</v>
      </c>
      <c r="O40" s="42">
        <f t="shared" si="94"/>
        <v>3545.0000000000005</v>
      </c>
      <c r="P40" s="46">
        <v>0</v>
      </c>
      <c r="Q40" s="42">
        <f t="shared" si="76"/>
        <v>10600</v>
      </c>
      <c r="R40" s="42">
        <f t="shared" si="77"/>
        <v>4809</v>
      </c>
      <c r="S40" s="42">
        <f t="shared" si="95"/>
        <v>7645</v>
      </c>
      <c r="T40" s="42">
        <f t="shared" si="78"/>
        <v>45191</v>
      </c>
    </row>
    <row r="41" spans="1:20" s="10" customFormat="1" ht="56.25" customHeight="1" x14ac:dyDescent="0.35">
      <c r="A41" s="21">
        <v>29</v>
      </c>
      <c r="B41" s="22" t="s">
        <v>61</v>
      </c>
      <c r="C41" s="22" t="s">
        <v>52</v>
      </c>
      <c r="D41" s="26" t="s">
        <v>57</v>
      </c>
      <c r="E41" s="27" t="s">
        <v>60</v>
      </c>
      <c r="F41" s="23" t="s">
        <v>85</v>
      </c>
      <c r="G41" s="24">
        <v>44986</v>
      </c>
      <c r="H41" s="24">
        <v>45170</v>
      </c>
      <c r="I41" s="42">
        <v>50000</v>
      </c>
      <c r="J41" s="42">
        <v>1854</v>
      </c>
      <c r="K41" s="42">
        <f t="shared" ref="K41:K42" si="96">I41*2.87/100</f>
        <v>1435</v>
      </c>
      <c r="L41" s="42">
        <f t="shared" ref="L41:L42" si="97">I41*7.1/100</f>
        <v>3550</v>
      </c>
      <c r="M41" s="42">
        <f t="shared" ref="M41:M42" si="98">I41*1.1/100</f>
        <v>550.00000000000011</v>
      </c>
      <c r="N41" s="42">
        <f t="shared" ref="N41:N42" si="99">I41*3.04/100</f>
        <v>1520</v>
      </c>
      <c r="O41" s="42">
        <f t="shared" ref="O41:O42" si="100">+I41*7.09%</f>
        <v>3545.0000000000005</v>
      </c>
      <c r="P41" s="46">
        <v>0</v>
      </c>
      <c r="Q41" s="42">
        <f t="shared" si="76"/>
        <v>10600</v>
      </c>
      <c r="R41" s="42">
        <f t="shared" si="77"/>
        <v>4809</v>
      </c>
      <c r="S41" s="42">
        <f t="shared" si="95"/>
        <v>7645</v>
      </c>
      <c r="T41" s="42">
        <f t="shared" si="78"/>
        <v>45191</v>
      </c>
    </row>
    <row r="42" spans="1:20" s="10" customFormat="1" ht="56.25" customHeight="1" x14ac:dyDescent="0.35">
      <c r="A42" s="21">
        <v>30</v>
      </c>
      <c r="B42" s="22" t="s">
        <v>62</v>
      </c>
      <c r="C42" s="22" t="s">
        <v>51</v>
      </c>
      <c r="D42" s="26" t="s">
        <v>57</v>
      </c>
      <c r="E42" s="27" t="s">
        <v>60</v>
      </c>
      <c r="F42" s="23" t="s">
        <v>85</v>
      </c>
      <c r="G42" s="24">
        <v>44986</v>
      </c>
      <c r="H42" s="24">
        <v>45170</v>
      </c>
      <c r="I42" s="42">
        <v>50000</v>
      </c>
      <c r="J42" s="42">
        <v>1617.38</v>
      </c>
      <c r="K42" s="42">
        <f t="shared" si="96"/>
        <v>1435</v>
      </c>
      <c r="L42" s="42">
        <f t="shared" si="97"/>
        <v>3550</v>
      </c>
      <c r="M42" s="42">
        <f t="shared" si="98"/>
        <v>550.00000000000011</v>
      </c>
      <c r="N42" s="42">
        <f t="shared" si="99"/>
        <v>1520</v>
      </c>
      <c r="O42" s="42">
        <f t="shared" si="100"/>
        <v>3545.0000000000005</v>
      </c>
      <c r="P42" s="46">
        <v>1577.45</v>
      </c>
      <c r="Q42" s="42">
        <f t="shared" si="76"/>
        <v>12177.45</v>
      </c>
      <c r="R42" s="42">
        <f t="shared" si="77"/>
        <v>6149.83</v>
      </c>
      <c r="S42" s="42">
        <f t="shared" si="95"/>
        <v>7645</v>
      </c>
      <c r="T42" s="42">
        <f t="shared" si="78"/>
        <v>43850.17</v>
      </c>
    </row>
    <row r="43" spans="1:20" s="12" customFormat="1" ht="84" customHeight="1" x14ac:dyDescent="0.35">
      <c r="A43" s="21">
        <v>31</v>
      </c>
      <c r="B43" s="22" t="s">
        <v>44</v>
      </c>
      <c r="C43" s="22" t="s">
        <v>52</v>
      </c>
      <c r="D43" s="27" t="s">
        <v>46</v>
      </c>
      <c r="E43" s="26" t="s">
        <v>45</v>
      </c>
      <c r="F43" s="23" t="s">
        <v>85</v>
      </c>
      <c r="G43" s="24">
        <v>44866</v>
      </c>
      <c r="H43" s="24">
        <v>45047</v>
      </c>
      <c r="I43" s="42">
        <v>185000</v>
      </c>
      <c r="J43" s="42">
        <v>32269.54</v>
      </c>
      <c r="K43" s="42">
        <f t="shared" ref="K43:K51" si="101">I43*2.87/100</f>
        <v>5309.5</v>
      </c>
      <c r="L43" s="42">
        <f>+I43*7.1%</f>
        <v>13134.999999999998</v>
      </c>
      <c r="M43" s="42">
        <f>65050*1.1%</f>
        <v>715.55000000000007</v>
      </c>
      <c r="N43" s="43">
        <f>162625*3.04%</f>
        <v>4943.8</v>
      </c>
      <c r="O43" s="42">
        <f>162625*7.09%</f>
        <v>11530.112500000001</v>
      </c>
      <c r="P43" s="48">
        <v>0</v>
      </c>
      <c r="Q43" s="42">
        <f t="shared" si="76"/>
        <v>35633.962500000001</v>
      </c>
      <c r="R43" s="42">
        <f t="shared" si="77"/>
        <v>42522.840000000004</v>
      </c>
      <c r="S43" s="42">
        <f t="shared" si="95"/>
        <v>25380.662499999999</v>
      </c>
      <c r="T43" s="42">
        <f t="shared" si="78"/>
        <v>142477.16</v>
      </c>
    </row>
    <row r="44" spans="1:20" s="10" customFormat="1" ht="82.5" customHeight="1" x14ac:dyDescent="0.35">
      <c r="A44" s="21">
        <v>32</v>
      </c>
      <c r="B44" s="22" t="s">
        <v>94</v>
      </c>
      <c r="C44" s="22" t="s">
        <v>52</v>
      </c>
      <c r="D44" s="27" t="s">
        <v>73</v>
      </c>
      <c r="E44" s="26" t="s">
        <v>86</v>
      </c>
      <c r="F44" s="23" t="s">
        <v>85</v>
      </c>
      <c r="G44" s="24">
        <v>44844</v>
      </c>
      <c r="H44" s="24">
        <v>44661</v>
      </c>
      <c r="I44" s="42">
        <v>60000</v>
      </c>
      <c r="J44" s="42">
        <v>3486.68</v>
      </c>
      <c r="K44" s="42">
        <f t="shared" ref="K44" si="102">I44*2.87/100</f>
        <v>1722</v>
      </c>
      <c r="L44" s="42">
        <f t="shared" ref="L44" si="103">I44*7.1/100</f>
        <v>4260</v>
      </c>
      <c r="M44" s="42">
        <f>+I44*1.1%</f>
        <v>660.00000000000011</v>
      </c>
      <c r="N44" s="42">
        <f>I44*3.04/100</f>
        <v>1824</v>
      </c>
      <c r="O44" s="42">
        <f t="shared" ref="O44" si="104">+I44*7.09%</f>
        <v>4254</v>
      </c>
      <c r="P44" s="46">
        <v>0</v>
      </c>
      <c r="Q44" s="42">
        <f t="shared" ref="Q44" si="105">K44+L44+M44+N44+O44+P44</f>
        <v>12720</v>
      </c>
      <c r="R44" s="42">
        <f t="shared" ref="R44" si="106">J44+K44+N44+P44</f>
        <v>7032.68</v>
      </c>
      <c r="S44" s="42">
        <f t="shared" ref="S44" si="107">L44+M44+O44</f>
        <v>9174</v>
      </c>
      <c r="T44" s="42">
        <f t="shared" ref="T44" si="108">I44-R44</f>
        <v>52967.32</v>
      </c>
    </row>
    <row r="45" spans="1:20" s="10" customFormat="1" ht="82.5" customHeight="1" x14ac:dyDescent="0.35">
      <c r="A45" s="21">
        <v>33</v>
      </c>
      <c r="B45" s="22" t="s">
        <v>95</v>
      </c>
      <c r="C45" s="22" t="s">
        <v>52</v>
      </c>
      <c r="D45" s="27" t="s">
        <v>73</v>
      </c>
      <c r="E45" s="26" t="s">
        <v>96</v>
      </c>
      <c r="F45" s="23" t="s">
        <v>85</v>
      </c>
      <c r="G45" s="24">
        <v>44844</v>
      </c>
      <c r="H45" s="24">
        <v>44661</v>
      </c>
      <c r="I45" s="42">
        <v>140000</v>
      </c>
      <c r="J45" s="42">
        <v>6420.53</v>
      </c>
      <c r="K45" s="42">
        <f t="shared" ref="K45" si="109">I45*2.87/100</f>
        <v>4018</v>
      </c>
      <c r="L45" s="42">
        <f t="shared" ref="L45" si="110">I45*7.1/100</f>
        <v>9940</v>
      </c>
      <c r="M45" s="42">
        <f>65050*1.1%</f>
        <v>715.55000000000007</v>
      </c>
      <c r="N45" s="42">
        <f>I45*3.04/100</f>
        <v>4256</v>
      </c>
      <c r="O45" s="42">
        <f t="shared" ref="O45" si="111">+I45*7.09%</f>
        <v>9926</v>
      </c>
      <c r="P45" s="46">
        <v>0</v>
      </c>
      <c r="Q45" s="42">
        <f t="shared" ref="Q45" si="112">K45+L45+M45+N45+O45+P45</f>
        <v>28855.55</v>
      </c>
      <c r="R45" s="42">
        <f t="shared" ref="R45" si="113">J45+K45+N45+P45</f>
        <v>14694.529999999999</v>
      </c>
      <c r="S45" s="42">
        <f t="shared" ref="S45" si="114">L45+M45+O45</f>
        <v>20581.55</v>
      </c>
      <c r="T45" s="42">
        <f t="shared" ref="T45" si="115">I45-R45</f>
        <v>125305.47</v>
      </c>
    </row>
    <row r="46" spans="1:20" s="10" customFormat="1" ht="82.5" customHeight="1" x14ac:dyDescent="0.35">
      <c r="A46" s="21">
        <v>34</v>
      </c>
      <c r="B46" s="22" t="s">
        <v>74</v>
      </c>
      <c r="C46" s="22" t="s">
        <v>51</v>
      </c>
      <c r="D46" s="27" t="s">
        <v>57</v>
      </c>
      <c r="E46" s="26" t="s">
        <v>87</v>
      </c>
      <c r="F46" s="23" t="s">
        <v>85</v>
      </c>
      <c r="G46" s="24">
        <v>44896</v>
      </c>
      <c r="H46" s="24">
        <v>45078</v>
      </c>
      <c r="I46" s="42">
        <v>60000</v>
      </c>
      <c r="J46" s="42">
        <v>3486.68</v>
      </c>
      <c r="K46" s="42">
        <f t="shared" ref="K46:K47" si="116">I46*2.87/100</f>
        <v>1722</v>
      </c>
      <c r="L46" s="42">
        <f t="shared" ref="L46:L51" si="117">I46*7.1/100</f>
        <v>4260</v>
      </c>
      <c r="M46" s="42">
        <f>+I46*1.1%</f>
        <v>660.00000000000011</v>
      </c>
      <c r="N46" s="42">
        <f>I46*3.04/100</f>
        <v>1824</v>
      </c>
      <c r="O46" s="42">
        <f t="shared" ref="O46" si="118">+I46*7.09%</f>
        <v>4254</v>
      </c>
      <c r="P46" s="46">
        <v>0</v>
      </c>
      <c r="Q46" s="42">
        <f t="shared" si="76"/>
        <v>12720</v>
      </c>
      <c r="R46" s="42">
        <f t="shared" si="77"/>
        <v>7032.68</v>
      </c>
      <c r="S46" s="42">
        <f t="shared" ref="S46:S47" si="119">L46+M46+O46</f>
        <v>9174</v>
      </c>
      <c r="T46" s="42">
        <f t="shared" ref="T46:T47" si="120">I46-R46</f>
        <v>52967.32</v>
      </c>
    </row>
    <row r="47" spans="1:20" s="10" customFormat="1" ht="82.5" customHeight="1" x14ac:dyDescent="0.35">
      <c r="A47" s="21">
        <v>35</v>
      </c>
      <c r="B47" s="22" t="s">
        <v>76</v>
      </c>
      <c r="C47" s="22" t="s">
        <v>51</v>
      </c>
      <c r="D47" s="27" t="s">
        <v>46</v>
      </c>
      <c r="E47" s="26" t="s">
        <v>88</v>
      </c>
      <c r="F47" s="23" t="s">
        <v>85</v>
      </c>
      <c r="G47" s="24">
        <v>44896</v>
      </c>
      <c r="H47" s="24">
        <v>45078</v>
      </c>
      <c r="I47" s="42">
        <v>175000</v>
      </c>
      <c r="J47" s="42">
        <v>29841.29</v>
      </c>
      <c r="K47" s="42">
        <f t="shared" si="116"/>
        <v>5022.5</v>
      </c>
      <c r="L47" s="42">
        <f t="shared" si="117"/>
        <v>12425</v>
      </c>
      <c r="M47" s="42">
        <f>65050*1.1%</f>
        <v>715.55000000000007</v>
      </c>
      <c r="N47" s="42">
        <f>162625*3.04%</f>
        <v>4943.8</v>
      </c>
      <c r="O47" s="42">
        <f>162625*7.09%</f>
        <v>11530.112500000001</v>
      </c>
      <c r="P47" s="46">
        <v>0</v>
      </c>
      <c r="Q47" s="42">
        <f t="shared" si="76"/>
        <v>34636.962500000001</v>
      </c>
      <c r="R47" s="42">
        <f t="shared" si="77"/>
        <v>39807.590000000004</v>
      </c>
      <c r="S47" s="42">
        <f t="shared" si="119"/>
        <v>24670.662499999999</v>
      </c>
      <c r="T47" s="42">
        <f t="shared" si="120"/>
        <v>135192.41</v>
      </c>
    </row>
    <row r="48" spans="1:20" s="10" customFormat="1" ht="82.5" customHeight="1" x14ac:dyDescent="0.35">
      <c r="A48" s="21">
        <v>36</v>
      </c>
      <c r="B48" s="22" t="s">
        <v>75</v>
      </c>
      <c r="C48" s="22" t="s">
        <v>52</v>
      </c>
      <c r="D48" s="27" t="s">
        <v>57</v>
      </c>
      <c r="E48" s="26" t="s">
        <v>87</v>
      </c>
      <c r="F48" s="23" t="s">
        <v>85</v>
      </c>
      <c r="G48" s="24">
        <v>44896</v>
      </c>
      <c r="H48" s="24">
        <v>45078</v>
      </c>
      <c r="I48" s="42">
        <v>60000</v>
      </c>
      <c r="J48" s="42">
        <v>3486.68</v>
      </c>
      <c r="K48" s="42">
        <f t="shared" ref="K48" si="121">I48*2.87/100</f>
        <v>1722</v>
      </c>
      <c r="L48" s="42">
        <f t="shared" si="117"/>
        <v>4260</v>
      </c>
      <c r="M48" s="42">
        <f>+I48*1.1%</f>
        <v>660.00000000000011</v>
      </c>
      <c r="N48" s="42">
        <f t="shared" ref="N48:N51" si="122">I48*3.04/100</f>
        <v>1824</v>
      </c>
      <c r="O48" s="42">
        <f t="shared" ref="O48" si="123">+I48*7.09%</f>
        <v>4254</v>
      </c>
      <c r="P48" s="46">
        <v>0</v>
      </c>
      <c r="Q48" s="42">
        <f t="shared" si="76"/>
        <v>12720</v>
      </c>
      <c r="R48" s="42">
        <f t="shared" ref="R48" si="124">J48+K48+N48+P48</f>
        <v>7032.68</v>
      </c>
      <c r="S48" s="42">
        <f t="shared" ref="S48" si="125">L48+M48+O48</f>
        <v>9174</v>
      </c>
      <c r="T48" s="42">
        <f t="shared" ref="T48" si="126">I48-R48</f>
        <v>52967.32</v>
      </c>
    </row>
    <row r="49" spans="1:20" s="10" customFormat="1" ht="60" customHeight="1" x14ac:dyDescent="0.35">
      <c r="A49" s="21">
        <v>37</v>
      </c>
      <c r="B49" s="22" t="s">
        <v>82</v>
      </c>
      <c r="C49" s="22" t="s">
        <v>51</v>
      </c>
      <c r="D49" s="27" t="s">
        <v>46</v>
      </c>
      <c r="E49" s="26" t="s">
        <v>32</v>
      </c>
      <c r="F49" s="23" t="s">
        <v>85</v>
      </c>
      <c r="G49" s="24">
        <v>44986</v>
      </c>
      <c r="H49" s="24">
        <v>45170</v>
      </c>
      <c r="I49" s="42">
        <v>50000</v>
      </c>
      <c r="J49" s="42">
        <v>1854</v>
      </c>
      <c r="K49" s="42">
        <f t="shared" si="101"/>
        <v>1435</v>
      </c>
      <c r="L49" s="42">
        <f t="shared" si="117"/>
        <v>3550</v>
      </c>
      <c r="M49" s="42">
        <f>+I49*1.1%</f>
        <v>550</v>
      </c>
      <c r="N49" s="42">
        <f t="shared" si="122"/>
        <v>1520</v>
      </c>
      <c r="O49" s="42">
        <f t="shared" ref="O49:O51" si="127">+I49*7.09%</f>
        <v>3545.0000000000005</v>
      </c>
      <c r="P49" s="46">
        <v>0</v>
      </c>
      <c r="Q49" s="42">
        <f t="shared" si="76"/>
        <v>10600</v>
      </c>
      <c r="R49" s="42">
        <f>J49+K49+N49+P49</f>
        <v>4809</v>
      </c>
      <c r="S49" s="42">
        <f>L49+M49+O49</f>
        <v>7645</v>
      </c>
      <c r="T49" s="42">
        <f>I49-R49</f>
        <v>45191</v>
      </c>
    </row>
    <row r="50" spans="1:20" s="10" customFormat="1" ht="56.25" customHeight="1" x14ac:dyDescent="0.35">
      <c r="A50" s="21">
        <v>38</v>
      </c>
      <c r="B50" s="22" t="s">
        <v>47</v>
      </c>
      <c r="C50" s="22" t="s">
        <v>52</v>
      </c>
      <c r="D50" s="26" t="s">
        <v>39</v>
      </c>
      <c r="E50" s="26" t="s">
        <v>48</v>
      </c>
      <c r="F50" s="23" t="s">
        <v>85</v>
      </c>
      <c r="G50" s="24">
        <v>44866</v>
      </c>
      <c r="H50" s="24">
        <v>45047</v>
      </c>
      <c r="I50" s="42">
        <v>75000</v>
      </c>
      <c r="J50" s="42">
        <v>5993.89</v>
      </c>
      <c r="K50" s="42">
        <f t="shared" si="101"/>
        <v>2152.5</v>
      </c>
      <c r="L50" s="42">
        <f t="shared" si="117"/>
        <v>5325</v>
      </c>
      <c r="M50" s="42">
        <f>65050*1.1%</f>
        <v>715.55000000000007</v>
      </c>
      <c r="N50" s="42">
        <f t="shared" si="122"/>
        <v>2280</v>
      </c>
      <c r="O50" s="42">
        <f t="shared" si="127"/>
        <v>5317.5</v>
      </c>
      <c r="P50" s="46">
        <v>1577.45</v>
      </c>
      <c r="Q50" s="42">
        <f t="shared" si="76"/>
        <v>17368</v>
      </c>
      <c r="R50" s="42">
        <f>J50+K50+N50+P50</f>
        <v>12003.84</v>
      </c>
      <c r="S50" s="42">
        <f>L50+M50+O50</f>
        <v>11358.05</v>
      </c>
      <c r="T50" s="42">
        <f>I50-R50</f>
        <v>62996.160000000003</v>
      </c>
    </row>
    <row r="51" spans="1:20" s="10" customFormat="1" ht="56.25" customHeight="1" x14ac:dyDescent="0.35">
      <c r="A51" s="21">
        <v>39</v>
      </c>
      <c r="B51" s="22" t="s">
        <v>77</v>
      </c>
      <c r="C51" s="22" t="s">
        <v>52</v>
      </c>
      <c r="D51" s="26" t="s">
        <v>57</v>
      </c>
      <c r="E51" s="26" t="s">
        <v>78</v>
      </c>
      <c r="F51" s="23" t="s">
        <v>85</v>
      </c>
      <c r="G51" s="24">
        <v>44866</v>
      </c>
      <c r="H51" s="24">
        <v>45047</v>
      </c>
      <c r="I51" s="42">
        <v>140000</v>
      </c>
      <c r="J51" s="42">
        <v>6522.46</v>
      </c>
      <c r="K51" s="42">
        <f t="shared" si="101"/>
        <v>4018</v>
      </c>
      <c r="L51" s="42">
        <f t="shared" si="117"/>
        <v>9940</v>
      </c>
      <c r="M51" s="42">
        <f>65050*1.1%</f>
        <v>715.55000000000007</v>
      </c>
      <c r="N51" s="42">
        <f t="shared" si="122"/>
        <v>4256</v>
      </c>
      <c r="O51" s="42">
        <f t="shared" si="127"/>
        <v>9926</v>
      </c>
      <c r="P51" s="46">
        <v>1577.45</v>
      </c>
      <c r="Q51" s="42">
        <f t="shared" ref="Q51" si="128">K51+L51+M51+N51+O51+P51</f>
        <v>30433</v>
      </c>
      <c r="R51" s="42">
        <f t="shared" ref="R51" si="129">J51+K51+N51+P51</f>
        <v>16373.91</v>
      </c>
      <c r="S51" s="42">
        <f t="shared" ref="S51" si="130">L51+M51+O51</f>
        <v>20581.55</v>
      </c>
      <c r="T51" s="42">
        <f t="shared" ref="T51" si="131">I51-R51</f>
        <v>123626.09</v>
      </c>
    </row>
    <row r="52" spans="1:20" s="7" customFormat="1" ht="56.25" customHeight="1" x14ac:dyDescent="0.2">
      <c r="A52" s="56" t="s">
        <v>21</v>
      </c>
      <c r="B52" s="56"/>
      <c r="C52" s="56"/>
      <c r="D52" s="56"/>
      <c r="E52" s="56"/>
      <c r="F52" s="56"/>
      <c r="G52" s="39"/>
      <c r="H52" s="39"/>
      <c r="I52" s="40">
        <f>SUM(I13:I51)</f>
        <v>2980000</v>
      </c>
      <c r="J52" s="40">
        <f t="shared" ref="J52:T52" si="132">SUM(J13:J51)</f>
        <v>240404.31</v>
      </c>
      <c r="K52" s="40">
        <f t="shared" si="132"/>
        <v>85526</v>
      </c>
      <c r="L52" s="40">
        <f t="shared" si="132"/>
        <v>211580</v>
      </c>
      <c r="M52" s="40">
        <f t="shared" si="132"/>
        <v>25033.249999999996</v>
      </c>
      <c r="N52" s="40">
        <f t="shared" si="132"/>
        <v>88095.400000000009</v>
      </c>
      <c r="O52" s="40">
        <f t="shared" si="132"/>
        <v>205459.33749999997</v>
      </c>
      <c r="P52" s="40">
        <f t="shared" si="132"/>
        <v>7887.25</v>
      </c>
      <c r="Q52" s="40">
        <f t="shared" si="132"/>
        <v>623581.23750000005</v>
      </c>
      <c r="R52" s="40">
        <f t="shared" si="132"/>
        <v>421912.96</v>
      </c>
      <c r="S52" s="40">
        <f t="shared" si="132"/>
        <v>442072.58749999991</v>
      </c>
      <c r="T52" s="40">
        <f t="shared" si="132"/>
        <v>2558087.0399999996</v>
      </c>
    </row>
    <row r="53" spans="1:20" s="8" customFormat="1" ht="24" customHeight="1" x14ac:dyDescent="0.2">
      <c r="A53" s="28" t="s">
        <v>3</v>
      </c>
      <c r="B53" s="29"/>
      <c r="C53" s="29"/>
      <c r="D53" s="29"/>
      <c r="E53" s="14"/>
      <c r="F53" s="14"/>
      <c r="G53" s="14"/>
      <c r="H53" s="14"/>
      <c r="I53" s="31"/>
      <c r="J53" s="13"/>
      <c r="K53" s="13"/>
      <c r="L53" s="15"/>
      <c r="M53" s="14"/>
      <c r="N53" s="14"/>
      <c r="O53" s="14"/>
      <c r="P53" s="14"/>
      <c r="Q53" s="13"/>
      <c r="R53" s="13"/>
      <c r="S53" s="13"/>
      <c r="T53" s="14"/>
    </row>
    <row r="54" spans="1:20" s="8" customFormat="1" ht="24" customHeight="1" x14ac:dyDescent="0.2">
      <c r="A54" s="14" t="s">
        <v>29</v>
      </c>
      <c r="B54" s="29"/>
      <c r="C54" s="29"/>
      <c r="D54" s="29"/>
      <c r="E54" s="14"/>
      <c r="F54" s="14"/>
      <c r="G54" s="14"/>
      <c r="H54" s="14"/>
      <c r="I54" s="14"/>
      <c r="J54" s="17"/>
      <c r="K54" s="13"/>
      <c r="L54" s="15"/>
      <c r="M54" s="14"/>
      <c r="N54" s="14"/>
      <c r="O54" s="14"/>
      <c r="P54" s="14"/>
      <c r="Q54" s="13"/>
      <c r="R54" s="13"/>
      <c r="S54" s="13"/>
      <c r="T54" s="14"/>
    </row>
    <row r="55" spans="1:20" s="8" customFormat="1" ht="24" customHeight="1" x14ac:dyDescent="0.2">
      <c r="A55" s="14" t="s">
        <v>65</v>
      </c>
      <c r="B55" s="29"/>
      <c r="C55" s="29"/>
      <c r="D55" s="29"/>
      <c r="E55" s="14"/>
      <c r="F55" s="14"/>
      <c r="G55" s="14"/>
      <c r="H55" s="14"/>
      <c r="I55" s="31" t="s">
        <v>25</v>
      </c>
      <c r="J55" s="19"/>
      <c r="K55" s="13"/>
      <c r="L55" s="15"/>
      <c r="M55" s="13"/>
      <c r="N55" s="13"/>
      <c r="O55" s="36"/>
      <c r="P55" s="37"/>
      <c r="Q55" s="13"/>
      <c r="R55" s="13"/>
      <c r="S55" s="15"/>
      <c r="T55" s="14"/>
    </row>
    <row r="56" spans="1:20" s="8" customFormat="1" ht="24" customHeight="1" x14ac:dyDescent="0.2">
      <c r="A56" s="14" t="s">
        <v>66</v>
      </c>
      <c r="B56" s="29"/>
      <c r="C56" s="29"/>
      <c r="D56" s="29"/>
      <c r="E56" s="14"/>
      <c r="F56" s="14"/>
      <c r="G56" s="14"/>
      <c r="H56" s="14"/>
      <c r="I56" s="32"/>
      <c r="J56" s="32" t="s">
        <v>27</v>
      </c>
      <c r="K56" s="33"/>
      <c r="L56" s="16"/>
      <c r="M56" s="16"/>
      <c r="N56" s="15"/>
      <c r="O56" s="15"/>
      <c r="P56" s="36"/>
      <c r="Q56" s="36"/>
      <c r="R56" s="15"/>
      <c r="S56" s="14"/>
      <c r="T56" s="14"/>
    </row>
    <row r="57" spans="1:20" s="8" customFormat="1" ht="22.5" customHeight="1" x14ac:dyDescent="0.2">
      <c r="A57" s="14" t="s">
        <v>115</v>
      </c>
      <c r="B57" s="29"/>
      <c r="C57" s="29"/>
      <c r="D57" s="29"/>
      <c r="E57" s="14"/>
      <c r="F57" s="29"/>
      <c r="G57" s="29"/>
      <c r="H57" s="29"/>
      <c r="I57" s="34"/>
      <c r="J57" s="34" t="s">
        <v>28</v>
      </c>
      <c r="K57" s="35"/>
      <c r="L57" s="15"/>
      <c r="M57" s="15"/>
      <c r="N57" s="15"/>
      <c r="O57" s="15"/>
      <c r="P57" s="36"/>
      <c r="Q57" s="36"/>
      <c r="R57" s="15"/>
      <c r="S57" s="15"/>
      <c r="T57" s="14"/>
    </row>
    <row r="58" spans="1:20" s="8" customFormat="1" ht="24" customHeight="1" x14ac:dyDescent="0.2">
      <c r="A58" s="30" t="s">
        <v>26</v>
      </c>
      <c r="B58" s="30"/>
      <c r="C58" s="30"/>
      <c r="D58" s="30"/>
      <c r="E58" s="30"/>
      <c r="F58" s="30"/>
      <c r="G58" s="30"/>
      <c r="H58" s="30"/>
      <c r="I58" s="18"/>
      <c r="J58" s="19"/>
      <c r="K58" s="20"/>
      <c r="L58" s="14"/>
      <c r="M58" s="15"/>
      <c r="N58" s="20"/>
      <c r="O58" s="15"/>
      <c r="P58" s="15"/>
      <c r="Q58" s="15"/>
      <c r="R58" s="15"/>
      <c r="S58" s="15"/>
      <c r="T58" s="15"/>
    </row>
    <row r="59" spans="1:20" s="1" customFormat="1" ht="24" customHeight="1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11"/>
      <c r="O59" s="5"/>
      <c r="P59" s="5"/>
      <c r="Q59" s="5"/>
      <c r="R59" s="5"/>
      <c r="S59" s="5"/>
      <c r="T59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59:M59"/>
    <mergeCell ref="K11:L11"/>
    <mergeCell ref="A52:F52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9" fitToHeight="3" orientation="landscape" r:id="rId1"/>
  <headerFooter alignWithMargins="0"/>
  <rowBreaks count="1" manualBreakCount="1">
    <brk id="58" max="19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2022-11-07T12:09:25Z</cp:lastPrinted>
  <dcterms:created xsi:type="dcterms:W3CDTF">2006-07-11T17:39:34Z</dcterms:created>
  <dcterms:modified xsi:type="dcterms:W3CDTF">2023-04-13T19:57:40Z</dcterms:modified>
</cp:coreProperties>
</file>