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falken\RRHH\AÑO 2023\TRANSPARENCIA\Junio\"/>
    </mc:Choice>
  </mc:AlternateContent>
  <xr:revisionPtr revIDLastSave="0" documentId="13_ncr:1_{F8801CFB-513C-402A-B86B-DCA6A816EF2A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Probatorio'!$A$1:$U$56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7" i="1" l="1"/>
  <c r="N47" i="1"/>
  <c r="M47" i="1"/>
  <c r="L47" i="1"/>
  <c r="S47" i="1" s="1"/>
  <c r="K47" i="1"/>
  <c r="R47" i="1" s="1"/>
  <c r="T47" i="1" s="1"/>
  <c r="M48" i="1"/>
  <c r="O42" i="1"/>
  <c r="N42" i="1"/>
  <c r="M42" i="1"/>
  <c r="L42" i="1"/>
  <c r="S42" i="1" s="1"/>
  <c r="K42" i="1"/>
  <c r="M40" i="1"/>
  <c r="K40" i="1"/>
  <c r="L40" i="1"/>
  <c r="N40" i="1"/>
  <c r="O40" i="1"/>
  <c r="Q47" i="1" l="1"/>
  <c r="R42" i="1"/>
  <c r="T42" i="1" s="1"/>
  <c r="Q42" i="1"/>
  <c r="S40" i="1"/>
  <c r="R40" i="1"/>
  <c r="T40" i="1" s="1"/>
  <c r="Q40" i="1"/>
  <c r="O37" i="1"/>
  <c r="N37" i="1" l="1"/>
  <c r="O29" i="1"/>
  <c r="N29" i="1"/>
  <c r="O43" i="1" l="1"/>
  <c r="N43" i="1"/>
  <c r="M46" i="1"/>
  <c r="M43" i="1"/>
  <c r="M39" i="1"/>
  <c r="M37" i="1"/>
  <c r="M29" i="1"/>
  <c r="M28" i="1"/>
  <c r="M27" i="1"/>
  <c r="M26" i="1"/>
  <c r="M24" i="1"/>
  <c r="M23" i="1"/>
  <c r="M20" i="1"/>
  <c r="M19" i="1"/>
  <c r="M14" i="1"/>
  <c r="P26" i="1"/>
  <c r="I49" i="1" l="1"/>
  <c r="O28" i="1"/>
  <c r="N28" i="1"/>
  <c r="L28" i="1"/>
  <c r="S28" i="1" s="1"/>
  <c r="K28" i="1"/>
  <c r="K27" i="1"/>
  <c r="L27" i="1"/>
  <c r="N27" i="1"/>
  <c r="O27" i="1"/>
  <c r="O26" i="1"/>
  <c r="N26" i="1"/>
  <c r="L26" i="1"/>
  <c r="K26" i="1"/>
  <c r="S27" i="1" l="1"/>
  <c r="R27" i="1"/>
  <c r="T27" i="1" s="1"/>
  <c r="R26" i="1"/>
  <c r="T26" i="1" s="1"/>
  <c r="Q26" i="1"/>
  <c r="R28" i="1"/>
  <c r="T28" i="1" s="1"/>
  <c r="S26" i="1"/>
  <c r="Q27" i="1"/>
  <c r="Q28" i="1"/>
  <c r="M22" i="1" l="1"/>
  <c r="K22" i="1"/>
  <c r="L22" i="1"/>
  <c r="N22" i="1"/>
  <c r="O22" i="1"/>
  <c r="M25" i="1"/>
  <c r="K25" i="1"/>
  <c r="L25" i="1"/>
  <c r="N25" i="1"/>
  <c r="O25" i="1"/>
  <c r="N33" i="1"/>
  <c r="K33" i="1"/>
  <c r="L33" i="1"/>
  <c r="M33" i="1"/>
  <c r="O33" i="1"/>
  <c r="O32" i="1"/>
  <c r="N32" i="1"/>
  <c r="M32" i="1"/>
  <c r="K32" i="1"/>
  <c r="L32" i="1"/>
  <c r="O39" i="1"/>
  <c r="N39" i="1"/>
  <c r="L39" i="1"/>
  <c r="K39" i="1"/>
  <c r="O38" i="1"/>
  <c r="N38" i="1"/>
  <c r="M38" i="1"/>
  <c r="L38" i="1"/>
  <c r="K38" i="1"/>
  <c r="O15" i="1"/>
  <c r="N15" i="1"/>
  <c r="M15" i="1"/>
  <c r="L15" i="1"/>
  <c r="K15" i="1"/>
  <c r="O14" i="1"/>
  <c r="N14" i="1"/>
  <c r="L14" i="1"/>
  <c r="K14" i="1"/>
  <c r="M21" i="1"/>
  <c r="K21" i="1"/>
  <c r="L21" i="1"/>
  <c r="N21" i="1"/>
  <c r="O21" i="1"/>
  <c r="K30" i="1"/>
  <c r="K31" i="1"/>
  <c r="M45" i="1"/>
  <c r="K45" i="1"/>
  <c r="L45" i="1"/>
  <c r="N45" i="1"/>
  <c r="O45" i="1"/>
  <c r="K29" i="1"/>
  <c r="K24" i="1"/>
  <c r="K48" i="1"/>
  <c r="L48" i="1"/>
  <c r="N48" i="1"/>
  <c r="O48" i="1"/>
  <c r="K43" i="1"/>
  <c r="L43" i="1"/>
  <c r="S25" i="1" l="1"/>
  <c r="R22" i="1"/>
  <c r="T22" i="1" s="1"/>
  <c r="R25" i="1"/>
  <c r="T25" i="1" s="1"/>
  <c r="S22" i="1"/>
  <c r="Q22" i="1"/>
  <c r="Q25" i="1"/>
  <c r="S32" i="1"/>
  <c r="S33" i="1"/>
  <c r="Q33" i="1"/>
  <c r="R33" i="1"/>
  <c r="T33" i="1" s="1"/>
  <c r="R32" i="1"/>
  <c r="T32" i="1" s="1"/>
  <c r="S15" i="1"/>
  <c r="Q38" i="1"/>
  <c r="Q32" i="1"/>
  <c r="S38" i="1"/>
  <c r="S39" i="1"/>
  <c r="R38" i="1"/>
  <c r="T38" i="1" s="1"/>
  <c r="R39" i="1"/>
  <c r="T39" i="1" s="1"/>
  <c r="S14" i="1"/>
  <c r="R15" i="1"/>
  <c r="T15" i="1" s="1"/>
  <c r="Q39" i="1"/>
  <c r="R14" i="1"/>
  <c r="T14" i="1" s="1"/>
  <c r="Q14" i="1"/>
  <c r="Q15" i="1"/>
  <c r="Q21" i="1"/>
  <c r="S21" i="1"/>
  <c r="R21" i="1"/>
  <c r="T21" i="1" s="1"/>
  <c r="R45" i="1"/>
  <c r="T45" i="1" s="1"/>
  <c r="S43" i="1"/>
  <c r="Q45" i="1"/>
  <c r="S45" i="1"/>
  <c r="S48" i="1"/>
  <c r="Q48" i="1"/>
  <c r="R48" i="1"/>
  <c r="T48" i="1" s="1"/>
  <c r="Q43" i="1"/>
  <c r="R43" i="1"/>
  <c r="T43" i="1" s="1"/>
  <c r="P49" i="1"/>
  <c r="J49" i="1"/>
  <c r="O44" i="1"/>
  <c r="N44" i="1"/>
  <c r="M44" i="1"/>
  <c r="L44" i="1"/>
  <c r="K44" i="1"/>
  <c r="O41" i="1"/>
  <c r="N41" i="1"/>
  <c r="M41" i="1"/>
  <c r="L41" i="1"/>
  <c r="K41" i="1"/>
  <c r="K35" i="1"/>
  <c r="L35" i="1"/>
  <c r="M35" i="1"/>
  <c r="N35" i="1"/>
  <c r="O35" i="1"/>
  <c r="S44" i="1" l="1"/>
  <c r="S41" i="1"/>
  <c r="Q41" i="1"/>
  <c r="R44" i="1"/>
  <c r="T44" i="1" s="1"/>
  <c r="R41" i="1"/>
  <c r="T41" i="1" s="1"/>
  <c r="Q44" i="1"/>
  <c r="Q35" i="1"/>
  <c r="L24" i="1"/>
  <c r="N24" i="1"/>
  <c r="O24" i="1"/>
  <c r="K23" i="1"/>
  <c r="L23" i="1"/>
  <c r="N23" i="1"/>
  <c r="O23" i="1"/>
  <c r="L20" i="1"/>
  <c r="K20" i="1"/>
  <c r="N20" i="1"/>
  <c r="O20" i="1"/>
  <c r="Q23" i="1" l="1"/>
  <c r="S23" i="1"/>
  <c r="R24" i="1"/>
  <c r="T24" i="1" s="1"/>
  <c r="Q24" i="1"/>
  <c r="R23" i="1"/>
  <c r="T23" i="1" s="1"/>
  <c r="S24" i="1"/>
  <c r="Q20" i="1"/>
  <c r="R20" i="1"/>
  <c r="T20" i="1" s="1"/>
  <c r="S20" i="1"/>
  <c r="K19" i="1" l="1"/>
  <c r="L19" i="1"/>
  <c r="N19" i="1"/>
  <c r="O19" i="1"/>
  <c r="K36" i="1"/>
  <c r="L36" i="1"/>
  <c r="M36" i="1"/>
  <c r="N36" i="1"/>
  <c r="O36" i="1"/>
  <c r="N31" i="1"/>
  <c r="M31" i="1"/>
  <c r="L31" i="1"/>
  <c r="O31" i="1"/>
  <c r="O30" i="1"/>
  <c r="M30" i="1"/>
  <c r="L30" i="1"/>
  <c r="N30" i="1"/>
  <c r="S19" i="1" l="1"/>
  <c r="R19" i="1"/>
  <c r="T19" i="1" s="1"/>
  <c r="Q19" i="1"/>
  <c r="R36" i="1"/>
  <c r="T36" i="1" s="1"/>
  <c r="Q36" i="1"/>
  <c r="S36" i="1"/>
  <c r="R30" i="1"/>
  <c r="T30" i="1" s="1"/>
  <c r="R31" i="1"/>
  <c r="T31" i="1" s="1"/>
  <c r="S31" i="1"/>
  <c r="Q30" i="1"/>
  <c r="Q31" i="1"/>
  <c r="S30" i="1"/>
  <c r="L37" i="1"/>
  <c r="O46" i="1"/>
  <c r="O34" i="1"/>
  <c r="O18" i="1"/>
  <c r="O17" i="1"/>
  <c r="O16" i="1"/>
  <c r="O13" i="1"/>
  <c r="O49" i="1" l="1"/>
  <c r="K46" i="1"/>
  <c r="L46" i="1"/>
  <c r="N46" i="1"/>
  <c r="Q46" i="1" l="1"/>
  <c r="R46" i="1"/>
  <c r="T46" i="1" s="1"/>
  <c r="S46" i="1"/>
  <c r="K37" i="1"/>
  <c r="Q37" i="1" s="1"/>
  <c r="S37" i="1" l="1"/>
  <c r="R37" i="1"/>
  <c r="T37" i="1" s="1"/>
  <c r="M34" i="1"/>
  <c r="K34" i="1"/>
  <c r="L34" i="1"/>
  <c r="N34" i="1"/>
  <c r="L29" i="1"/>
  <c r="Q29" i="1" s="1"/>
  <c r="Q34" i="1" l="1"/>
  <c r="S35" i="1"/>
  <c r="S34" i="1"/>
  <c r="R34" i="1"/>
  <c r="T34" i="1" s="1"/>
  <c r="R35" i="1"/>
  <c r="T35" i="1" s="1"/>
  <c r="S29" i="1"/>
  <c r="R29" i="1"/>
  <c r="T29" i="1" s="1"/>
  <c r="K18" i="1" l="1"/>
  <c r="L18" i="1"/>
  <c r="M18" i="1"/>
  <c r="N18" i="1"/>
  <c r="Q18" i="1" l="1"/>
  <c r="R18" i="1"/>
  <c r="T18" i="1" s="1"/>
  <c r="S18" i="1"/>
  <c r="K17" i="1" l="1"/>
  <c r="L17" i="1"/>
  <c r="M17" i="1"/>
  <c r="N17" i="1"/>
  <c r="K16" i="1"/>
  <c r="L16" i="1"/>
  <c r="M16" i="1"/>
  <c r="N16" i="1"/>
  <c r="K13" i="1"/>
  <c r="L13" i="1"/>
  <c r="M13" i="1"/>
  <c r="N13" i="1"/>
  <c r="L49" i="1" l="1"/>
  <c r="M49" i="1"/>
  <c r="K49" i="1"/>
  <c r="N49" i="1"/>
  <c r="Q13" i="1"/>
  <c r="Q16" i="1"/>
  <c r="Q17" i="1"/>
  <c r="S17" i="1"/>
  <c r="S16" i="1"/>
  <c r="R13" i="1"/>
  <c r="R16" i="1"/>
  <c r="T16" i="1" s="1"/>
  <c r="S13" i="1"/>
  <c r="R17" i="1"/>
  <c r="T17" i="1" s="1"/>
  <c r="Q49" i="1" l="1"/>
  <c r="S49" i="1"/>
  <c r="T13" i="1"/>
  <c r="T49" i="1" s="1"/>
  <c r="R49" i="1"/>
</calcChain>
</file>

<file path=xl/sharedStrings.xml><?xml version="1.0" encoding="utf-8"?>
<sst xmlns="http://schemas.openxmlformats.org/spreadsheetml/2006/main" count="217" uniqueCount="109">
  <si>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</si>
  <si>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</si>
  <si>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</si>
  <si>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</si>
  <si>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</si>
  <si>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</si>
  <si>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</si>
  <si>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</si>
  <si>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</si>
  <si>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</si>
  <si>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</si>
  <si>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</si>
  <si>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</si>
  <si>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</si>
  <si>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</si>
  <si>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</si>
  <si>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</si>
  <si>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</si>
  <si>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</si>
  <si>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</si>
  <si>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</si>
  <si>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</si>
  <si>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</si>
  <si>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</si>
  <si>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</si>
  <si>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</si>
  <si>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</si>
  <si>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</si>
  <si>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</si>
  <si>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</si>
  <si>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Dirección Financiera</t>
  </si>
  <si>
    <t>JERJES OSMAR MEDINA VARGAS</t>
  </si>
  <si>
    <t xml:space="preserve">Soporte Tecnico Informatico </t>
  </si>
  <si>
    <t>Dirección de Tecnologías de la Información y Comunicación</t>
  </si>
  <si>
    <t>JORGE CAMPUSANO NUÑEZ</t>
  </si>
  <si>
    <t>ESMERALDA CASTAÑO GUZMAN</t>
  </si>
  <si>
    <t xml:space="preserve">Dirección de Tecnologias de la Información y Comunicación </t>
  </si>
  <si>
    <t>Dirección Juridica</t>
  </si>
  <si>
    <t xml:space="preserve">SANDY GUERRERO RAMON </t>
  </si>
  <si>
    <t xml:space="preserve"> DIANA ZULEIKA TERRERO ORTIZ </t>
  </si>
  <si>
    <t>NERMIS CESARINA ANDUJAR TRONCOSO</t>
  </si>
  <si>
    <t>LUDWILKA ALESANDRA DE LEON CIPRIAN</t>
  </si>
  <si>
    <t xml:space="preserve">Enc. Departamento Gestion de Explotacion de Datos </t>
  </si>
  <si>
    <t xml:space="preserve">Dirección de Tecnologias de la Información Comunicación </t>
  </si>
  <si>
    <t xml:space="preserve">NURYS ALTAGRACIA PINEDA MARTINEZ </t>
  </si>
  <si>
    <t>Abogado (a)</t>
  </si>
  <si>
    <t>Director (a) Juridico</t>
  </si>
  <si>
    <t>Sexo</t>
  </si>
  <si>
    <t>Masculino</t>
  </si>
  <si>
    <t>Femenino</t>
  </si>
  <si>
    <t xml:space="preserve">Tesorería de la Seguridad Social </t>
  </si>
  <si>
    <t>RUTH ESTHER SANTANA CONCEPCIóN</t>
  </si>
  <si>
    <t>Gestor de Cobros</t>
  </si>
  <si>
    <t>ADOLFA MIGUELINA PRESINAL ROSSIS</t>
  </si>
  <si>
    <t>Dirección de Fiscalización Externa</t>
  </si>
  <si>
    <t>Fiscalizador de Seguridad Social</t>
  </si>
  <si>
    <t>ALEX ALBERTO TORRES OCUMARES</t>
  </si>
  <si>
    <t>Tecnico de Fiscalización Externa</t>
  </si>
  <si>
    <t>YERALDIN COLLADO MONTES DE OCA</t>
  </si>
  <si>
    <t>Analista Dist. Recaudo y Pagos Electronicos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</si>
  <si>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</si>
  <si>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</si>
  <si>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JUAN INOCENCIO ALBA MONES</t>
  </si>
  <si>
    <t>Contador</t>
  </si>
  <si>
    <t>ADONIS ALEXANDER SEVERINO PEREZ</t>
  </si>
  <si>
    <t>Desarrollador de Software II</t>
  </si>
  <si>
    <t>ISMAEL ALTAGRACIA JONES</t>
  </si>
  <si>
    <t>Desarrollador de Software I</t>
  </si>
  <si>
    <t>Dirección de Servicios</t>
  </si>
  <si>
    <t>DIMARDDY ONAVIS NUÑEZ SANCHEZ</t>
  </si>
  <si>
    <t>JOHANNY CELINA LAPPOST MANZUETA</t>
  </si>
  <si>
    <t>LY RAYNEL MENDEZ VASQUEZ</t>
  </si>
  <si>
    <t>ADAMANAY DIAZ BATISTA</t>
  </si>
  <si>
    <t>Enc. Depto. Fiscalización Empleadores y ARS</t>
  </si>
  <si>
    <t>RAFAELINA RIVAS FERRERAS</t>
  </si>
  <si>
    <t>Departamento de Fiscalización Interna</t>
  </si>
  <si>
    <t>Fiscalizador Interno (a)</t>
  </si>
  <si>
    <t>RUBEN DARIO CARABALLO SEPULVEDA</t>
  </si>
  <si>
    <t>Nómina de Sueldos: Empleados Temporeros</t>
  </si>
  <si>
    <t>Soporte de Seguridad de Sistemas</t>
  </si>
  <si>
    <t>Temporero</t>
  </si>
  <si>
    <t>Analista de Trámites y Gestión de Servicios</t>
  </si>
  <si>
    <t xml:space="preserve">Analista de Fiscalización Externa TIC </t>
  </si>
  <si>
    <t>Enc. Departamento Seguridad y Monitoreo TIC</t>
  </si>
  <si>
    <t>STERLYNG MANUEL SILFA CASTILLO</t>
  </si>
  <si>
    <t>Analista de Pagos Gubernamentales</t>
  </si>
  <si>
    <t>JOSE JUAN VASQUEZ SENA</t>
  </si>
  <si>
    <t>Analista de Proyectos e Infraestructuras</t>
  </si>
  <si>
    <t>WINSTON GOMEZ RIVERA</t>
  </si>
  <si>
    <t>HAISER EMILIA FERNANDEZ ROSARIO</t>
  </si>
  <si>
    <t>ISSELLE ROSALIE MARTINEZ CICCONE</t>
  </si>
  <si>
    <t>Enc. DEPTO. de Tramites y Gestión de Servicios</t>
  </si>
  <si>
    <t>ELISA CAROLINA ASUNCION ROMERO</t>
  </si>
  <si>
    <t>Analista Legal</t>
  </si>
  <si>
    <t>JOAQUIN ARTURO GONELL MARIOT</t>
  </si>
  <si>
    <t>AMBAR TIFANY BUDINA PACHECO</t>
  </si>
  <si>
    <t>YESSENIA PEÑA HERNANDEZ</t>
  </si>
  <si>
    <t>WANER PABLO ALVAREZ GUTIERREZ</t>
  </si>
  <si>
    <t>Administrador de Servidores y Configuración</t>
  </si>
  <si>
    <t>FRANCISCO MIGUEL MOLINA HERRERA</t>
  </si>
  <si>
    <t>Analista de Proyectos de Software TIC</t>
  </si>
  <si>
    <t>AGUSTIN ALCIBIADES SANCHEZ FERNANDE</t>
  </si>
  <si>
    <t>Enc. Div. De Proyectos, Normas, Estándares y Mejores Prácticas TIC</t>
  </si>
  <si>
    <t xml:space="preserve">   (4*) Deducción directa declaración TSS del SUIRPLUS por registro de dependientes adicionales al SDSS. RD$1,577.45 </t>
  </si>
  <si>
    <t>LEONARD RONARDO CAPELLAN SANTANA</t>
  </si>
  <si>
    <t>Gestor de Tramites y Servicios</t>
  </si>
  <si>
    <t>Correspondiente al mes de junio del año 2023</t>
  </si>
  <si>
    <t>BOLIVAR ELIAS BELLO DE LA ROSA</t>
  </si>
  <si>
    <t>KIRSSY GUILLERMINA PEREZ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</si>
</sst>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top" wrapText="1" readingOrder="1"/>
    </xf>
    <xf numFmtId="0" fontId="15" fillId="0" borderId="1" xfId="0" applyFont="1" applyBorder="1" applyAlignment="1">
      <alignment horizontal="center" vertical="top" wrapText="1" readingOrder="1"/>
    </xf>
    <xf numFmtId="14" fontId="15" fillId="0" borderId="1" xfId="0" applyNumberFormat="1" applyFont="1" applyBorder="1" applyAlignment="1">
      <alignment horizontal="center" vertical="top" wrapText="1" readingOrder="1"/>
    </xf>
    <xf numFmtId="0" fontId="15" fillId="0" borderId="1" xfId="0" applyFont="1" applyBorder="1" applyAlignment="1">
      <alignment horizontal="left" vertical="top" wrapText="1" readingOrder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top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165" fontId="15" fillId="0" borderId="1" xfId="0" applyNumberFormat="1" applyFont="1" applyBorder="1" applyAlignment="1">
      <alignment horizontal="right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 vertical="center"/>
    </xf>
    <xf numFmtId="4" fontId="15" fillId="2" borderId="1" xfId="0" applyNumberFormat="1" applyFont="1" applyFill="1" applyBorder="1" applyAlignment="1">
      <alignment horizontal="right" vertical="center"/>
    </xf>
    <xf numFmtId="165" fontId="15" fillId="2" borderId="1" xfId="0" applyNumberFormat="1" applyFont="1" applyFill="1" applyBorder="1" applyAlignment="1">
      <alignment horizontal="right" vertical="center" wrapText="1" readingOrder="1"/>
    </xf>
    <xf numFmtId="4" fontId="15" fillId="2" borderId="1" xfId="0" applyNumberFormat="1" applyFont="1" applyFill="1" applyBorder="1" applyAlignment="1">
      <alignment horizontal="right"/>
    </xf>
    <xf numFmtId="165" fontId="15" fillId="0" borderId="1" xfId="0" applyNumberFormat="1" applyFont="1" applyBorder="1" applyAlignment="1">
      <alignment horizontal="right" vertical="center" wrapText="1" readingOrder="1"/>
    </xf>
    <xf numFmtId="4" fontId="15" fillId="0" borderId="1" xfId="0" applyNumberFormat="1" applyFont="1" applyBorder="1" applyAlignment="1">
      <alignment horizontal="right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18</xdr:col>
      <xdr:colOff>377963</xdr:colOff>
      <xdr:row>2</xdr:row>
      <xdr:rowOff>173182</xdr:rowOff>
    </xdr:from>
    <xdr:to>
      <xdr:col>20</xdr:col>
      <xdr:colOff>847572</xdr:colOff>
      <xdr:row>5</xdr:row>
      <xdr:rowOff>13265</xdr:rowOff>
    </xdr:to>
    <xdr:pic>
      <xdr:nvPicPr>
        <xdr:cNvPr id="2" name="Picture 1" descr="Icon&#10;&#10;Description automatically generated">
          <a:extLst>
            <a:ext uri="{FF2B5EF4-FFF2-40B4-BE49-F238E27FC236}">
              <a16:creationId xmlns:a16="http://schemas.microsoft.com/office/drawing/2014/main" id="{D4D43BBF-4F52-494F-B9E9-34A788F96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86508" y="554182"/>
          <a:ext cx="3517609" cy="1797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6"/>
  <sheetViews>
    <sheetView tabSelected="1" view="pageBreakPreview" topLeftCell="A40" zoomScale="55" zoomScaleNormal="70" zoomScaleSheetLayoutView="55" workbookViewId="0">
      <selection activeCell="A49" sqref="A49:F49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4" customWidth="1"/>
    <col min="12" max="12" width="20.85546875" style="6" customWidth="1"/>
    <col min="13" max="13" width="18.42578125" style="6" customWidth="1"/>
    <col min="14" max="14" width="17.7109375" style="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0" s="1" customFormat="1" x14ac:dyDescent="0.2"/>
    <row r="2" spans="1:20" s="1" customFormat="1" x14ac:dyDescent="0.2"/>
    <row r="3" spans="1:20" s="1" customFormat="1" ht="46.5" customHeight="1" x14ac:dyDescent="0.2">
      <c r="J3" s="2"/>
    </row>
    <row r="4" spans="1:20" s="1" customFormat="1" ht="61.5" customHeight="1" x14ac:dyDescent="0.7">
      <c r="A4" s="58" t="s">
        <v>50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spans="1:20" s="1" customFormat="1" ht="45.75" customHeight="1" x14ac:dyDescent="0.2">
      <c r="A5" s="57" t="s">
        <v>78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0" s="9" customFormat="1" ht="3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spans="1:20" s="9" customFormat="1" ht="6" hidden="1" customHeight="1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</row>
    <row r="8" spans="1:20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s="1" customFormat="1" ht="47.25" customHeight="1" x14ac:dyDescent="0.2">
      <c r="A9" s="59" t="s">
        <v>106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</row>
    <row r="10" spans="1:20" ht="36.75" customHeight="1" x14ac:dyDescent="0.2">
      <c r="A10" s="53" t="s">
        <v>18</v>
      </c>
      <c r="B10" s="54" t="s">
        <v>14</v>
      </c>
      <c r="C10" s="49" t="s">
        <v>47</v>
      </c>
      <c r="D10" s="49" t="s">
        <v>20</v>
      </c>
      <c r="E10" s="49" t="s">
        <v>15</v>
      </c>
      <c r="F10" s="49" t="s">
        <v>19</v>
      </c>
      <c r="G10" s="49" t="s">
        <v>23</v>
      </c>
      <c r="H10" s="49" t="s">
        <v>24</v>
      </c>
      <c r="I10" s="53" t="s">
        <v>16</v>
      </c>
      <c r="J10" s="53" t="s">
        <v>22</v>
      </c>
      <c r="K10" s="54" t="s">
        <v>9</v>
      </c>
      <c r="L10" s="54"/>
      <c r="M10" s="54"/>
      <c r="N10" s="54"/>
      <c r="O10" s="54"/>
      <c r="P10" s="54"/>
      <c r="Q10" s="54"/>
      <c r="R10" s="53" t="s">
        <v>2</v>
      </c>
      <c r="S10" s="53"/>
      <c r="T10" s="53" t="s">
        <v>17</v>
      </c>
    </row>
    <row r="11" spans="1:20" ht="37.5" customHeight="1" x14ac:dyDescent="0.2">
      <c r="A11" s="53"/>
      <c r="B11" s="54"/>
      <c r="C11" s="50"/>
      <c r="D11" s="50"/>
      <c r="E11" s="50"/>
      <c r="F11" s="50"/>
      <c r="G11" s="50"/>
      <c r="H11" s="50"/>
      <c r="I11" s="53"/>
      <c r="J11" s="53"/>
      <c r="K11" s="53" t="s">
        <v>12</v>
      </c>
      <c r="L11" s="53"/>
      <c r="M11" s="53" t="s">
        <v>10</v>
      </c>
      <c r="N11" s="53" t="s">
        <v>13</v>
      </c>
      <c r="O11" s="53"/>
      <c r="P11" s="53" t="s">
        <v>11</v>
      </c>
      <c r="Q11" s="53" t="s">
        <v>0</v>
      </c>
      <c r="R11" s="53" t="s">
        <v>4</v>
      </c>
      <c r="S11" s="53" t="s">
        <v>1</v>
      </c>
      <c r="T11" s="53"/>
    </row>
    <row r="12" spans="1:20" ht="42" x14ac:dyDescent="0.2">
      <c r="A12" s="53"/>
      <c r="B12" s="54"/>
      <c r="C12" s="51"/>
      <c r="D12" s="51"/>
      <c r="E12" s="51"/>
      <c r="F12" s="51"/>
      <c r="G12" s="51"/>
      <c r="H12" s="51"/>
      <c r="I12" s="53"/>
      <c r="J12" s="53"/>
      <c r="K12" s="38" t="s">
        <v>5</v>
      </c>
      <c r="L12" s="38" t="s">
        <v>6</v>
      </c>
      <c r="M12" s="53"/>
      <c r="N12" s="38" t="s">
        <v>7</v>
      </c>
      <c r="O12" s="38" t="s">
        <v>8</v>
      </c>
      <c r="P12" s="53"/>
      <c r="Q12" s="53"/>
      <c r="R12" s="53"/>
      <c r="S12" s="53"/>
      <c r="T12" s="53"/>
    </row>
    <row r="13" spans="1:20" s="10" customFormat="1" ht="84" x14ac:dyDescent="0.35">
      <c r="A13" s="21">
        <v>1</v>
      </c>
      <c r="B13" s="22" t="s">
        <v>31</v>
      </c>
      <c r="C13" s="22" t="s">
        <v>48</v>
      </c>
      <c r="D13" s="26" t="s">
        <v>33</v>
      </c>
      <c r="E13" s="25" t="s">
        <v>79</v>
      </c>
      <c r="F13" s="23" t="s">
        <v>80</v>
      </c>
      <c r="G13" s="24">
        <v>45047</v>
      </c>
      <c r="H13" s="24">
        <v>45231</v>
      </c>
      <c r="I13" s="42">
        <v>50000</v>
      </c>
      <c r="J13" s="46">
        <v>0</v>
      </c>
      <c r="K13" s="42">
        <f t="shared" ref="K13:K23" si="0">I13*2.87/100</f>
        <v>1435</v>
      </c>
      <c r="L13" s="42">
        <f t="shared" ref="L13:L36" si="1">I13*7.1/100</f>
        <v>3550</v>
      </c>
      <c r="M13" s="42">
        <f t="shared" ref="M13:M18" si="2">I13*1.1/100</f>
        <v>550.00000000000011</v>
      </c>
      <c r="N13" s="42">
        <f t="shared" ref="N13:N25" si="3">I13*3.04/100</f>
        <v>1520</v>
      </c>
      <c r="O13" s="42">
        <f t="shared" ref="O13:O25" si="4">+I13*7.09%</f>
        <v>3545.0000000000005</v>
      </c>
      <c r="P13" s="42">
        <v>0</v>
      </c>
      <c r="Q13" s="42">
        <f t="shared" ref="Q13:Q18" si="5">K13+L13+M13+N13+O13+P13</f>
        <v>10600</v>
      </c>
      <c r="R13" s="42">
        <f t="shared" ref="R13:R18" si="6">J13+K13+N13+P13</f>
        <v>2955</v>
      </c>
      <c r="S13" s="42">
        <f t="shared" ref="S13:S31" si="7">+L13+M13+O13</f>
        <v>7645</v>
      </c>
      <c r="T13" s="42">
        <f t="shared" ref="T13:T19" si="8">I13-R13</f>
        <v>47045</v>
      </c>
    </row>
    <row r="14" spans="1:20" s="10" customFormat="1" ht="84" x14ac:dyDescent="0.35">
      <c r="A14" s="21">
        <v>2</v>
      </c>
      <c r="B14" s="22" t="s">
        <v>86</v>
      </c>
      <c r="C14" s="22" t="s">
        <v>48</v>
      </c>
      <c r="D14" s="26" t="s">
        <v>33</v>
      </c>
      <c r="E14" s="25" t="s">
        <v>87</v>
      </c>
      <c r="F14" s="23" t="s">
        <v>80</v>
      </c>
      <c r="G14" s="24">
        <v>45017</v>
      </c>
      <c r="H14" s="24">
        <v>45200</v>
      </c>
      <c r="I14" s="42">
        <v>75000</v>
      </c>
      <c r="J14" s="46">
        <v>0</v>
      </c>
      <c r="K14" s="42">
        <f t="shared" ref="K14" si="9">I14*2.87/100</f>
        <v>2152.5</v>
      </c>
      <c r="L14" s="42">
        <f t="shared" ref="L14" si="10">I14*7.1/100</f>
        <v>5325</v>
      </c>
      <c r="M14" s="42">
        <f>74808*1.1%</f>
        <v>822.88800000000003</v>
      </c>
      <c r="N14" s="42">
        <f t="shared" ref="N14" si="11">I14*3.04/100</f>
        <v>2280</v>
      </c>
      <c r="O14" s="42">
        <f t="shared" ref="O14" si="12">+I14*7.09%</f>
        <v>5317.5</v>
      </c>
      <c r="P14" s="42">
        <v>0</v>
      </c>
      <c r="Q14" s="42">
        <f t="shared" si="5"/>
        <v>15897.888000000001</v>
      </c>
      <c r="R14" s="42">
        <f t="shared" si="6"/>
        <v>4432.5</v>
      </c>
      <c r="S14" s="42">
        <f t="shared" ref="S14" si="13">+L14+M14+O14</f>
        <v>11465.387999999999</v>
      </c>
      <c r="T14" s="42">
        <f t="shared" ref="T14" si="14">I14-R14</f>
        <v>70567.5</v>
      </c>
    </row>
    <row r="15" spans="1:20" s="10" customFormat="1" ht="84" x14ac:dyDescent="0.35">
      <c r="A15" s="21">
        <v>3</v>
      </c>
      <c r="B15" s="22" t="s">
        <v>88</v>
      </c>
      <c r="C15" s="22" t="s">
        <v>48</v>
      </c>
      <c r="D15" s="26" t="s">
        <v>33</v>
      </c>
      <c r="E15" s="25" t="s">
        <v>32</v>
      </c>
      <c r="F15" s="23" t="s">
        <v>80</v>
      </c>
      <c r="G15" s="24">
        <v>45017</v>
      </c>
      <c r="H15" s="24">
        <v>45200</v>
      </c>
      <c r="I15" s="42">
        <v>50000</v>
      </c>
      <c r="J15" s="46">
        <v>0</v>
      </c>
      <c r="K15" s="42">
        <f t="shared" ref="K15" si="15">I15*2.87/100</f>
        <v>1435</v>
      </c>
      <c r="L15" s="42">
        <f t="shared" ref="L15" si="16">I15*7.1/100</f>
        <v>3550</v>
      </c>
      <c r="M15" s="42">
        <f t="shared" ref="M15" si="17">I15*1.1/100</f>
        <v>550.00000000000011</v>
      </c>
      <c r="N15" s="42">
        <f t="shared" ref="N15" si="18">I15*3.04/100</f>
        <v>1520</v>
      </c>
      <c r="O15" s="42">
        <f t="shared" ref="O15" si="19">+I15*7.09%</f>
        <v>3545.0000000000005</v>
      </c>
      <c r="P15" s="42">
        <v>0</v>
      </c>
      <c r="Q15" s="42">
        <f t="shared" si="5"/>
        <v>10600</v>
      </c>
      <c r="R15" s="42">
        <f t="shared" si="6"/>
        <v>2955</v>
      </c>
      <c r="S15" s="42">
        <f t="shared" ref="S15" si="20">+L15+M15+O15</f>
        <v>7645</v>
      </c>
      <c r="T15" s="42">
        <f t="shared" ref="T15" si="21">I15-R15</f>
        <v>47045</v>
      </c>
    </row>
    <row r="16" spans="1:20" s="10" customFormat="1" ht="42" x14ac:dyDescent="0.35">
      <c r="A16" s="21">
        <v>4</v>
      </c>
      <c r="B16" s="22" t="s">
        <v>34</v>
      </c>
      <c r="C16" s="22" t="s">
        <v>48</v>
      </c>
      <c r="D16" s="26" t="s">
        <v>54</v>
      </c>
      <c r="E16" s="27" t="s">
        <v>55</v>
      </c>
      <c r="F16" s="23" t="s">
        <v>80</v>
      </c>
      <c r="G16" s="24">
        <v>45047</v>
      </c>
      <c r="H16" s="24">
        <v>45231</v>
      </c>
      <c r="I16" s="42">
        <v>60000</v>
      </c>
      <c r="J16" s="46">
        <v>0</v>
      </c>
      <c r="K16" s="43">
        <f t="shared" si="0"/>
        <v>1722</v>
      </c>
      <c r="L16" s="44">
        <f t="shared" si="1"/>
        <v>4260</v>
      </c>
      <c r="M16" s="45">
        <f t="shared" si="2"/>
        <v>660</v>
      </c>
      <c r="N16" s="43">
        <f t="shared" si="3"/>
        <v>1824</v>
      </c>
      <c r="O16" s="44">
        <f t="shared" si="4"/>
        <v>4254</v>
      </c>
      <c r="P16" s="46">
        <v>0</v>
      </c>
      <c r="Q16" s="44">
        <f t="shared" si="5"/>
        <v>12720</v>
      </c>
      <c r="R16" s="44">
        <f t="shared" si="6"/>
        <v>3546</v>
      </c>
      <c r="S16" s="44">
        <f t="shared" si="7"/>
        <v>9174</v>
      </c>
      <c r="T16" s="44">
        <f t="shared" si="8"/>
        <v>56454</v>
      </c>
    </row>
    <row r="17" spans="1:20" s="10" customFormat="1" ht="42" x14ac:dyDescent="0.35">
      <c r="A17" s="21">
        <v>5</v>
      </c>
      <c r="B17" s="22" t="s">
        <v>35</v>
      </c>
      <c r="C17" s="22" t="s">
        <v>49</v>
      </c>
      <c r="D17" s="26" t="s">
        <v>54</v>
      </c>
      <c r="E17" s="27" t="s">
        <v>55</v>
      </c>
      <c r="F17" s="23" t="s">
        <v>80</v>
      </c>
      <c r="G17" s="24">
        <v>45047</v>
      </c>
      <c r="H17" s="24">
        <v>45231</v>
      </c>
      <c r="I17" s="42">
        <v>60000</v>
      </c>
      <c r="J17" s="46">
        <v>0</v>
      </c>
      <c r="K17" s="43">
        <f t="shared" si="0"/>
        <v>1722</v>
      </c>
      <c r="L17" s="44">
        <f t="shared" si="1"/>
        <v>4260</v>
      </c>
      <c r="M17" s="45">
        <f t="shared" si="2"/>
        <v>660</v>
      </c>
      <c r="N17" s="43">
        <f t="shared" si="3"/>
        <v>1824</v>
      </c>
      <c r="O17" s="44">
        <f t="shared" si="4"/>
        <v>4254</v>
      </c>
      <c r="P17" s="46">
        <v>0</v>
      </c>
      <c r="Q17" s="44">
        <f t="shared" si="5"/>
        <v>12720</v>
      </c>
      <c r="R17" s="44">
        <f t="shared" si="6"/>
        <v>3546</v>
      </c>
      <c r="S17" s="44">
        <f t="shared" si="7"/>
        <v>9174</v>
      </c>
      <c r="T17" s="44">
        <f t="shared" si="8"/>
        <v>56454</v>
      </c>
    </row>
    <row r="18" spans="1:20" s="12" customFormat="1" ht="42" x14ac:dyDescent="0.35">
      <c r="A18" s="21">
        <v>6</v>
      </c>
      <c r="B18" s="25" t="s">
        <v>74</v>
      </c>
      <c r="C18" s="25" t="s">
        <v>49</v>
      </c>
      <c r="D18" s="27" t="s">
        <v>75</v>
      </c>
      <c r="E18" s="27" t="s">
        <v>76</v>
      </c>
      <c r="F18" s="23" t="s">
        <v>80</v>
      </c>
      <c r="G18" s="24">
        <v>44986</v>
      </c>
      <c r="H18" s="24">
        <v>45170</v>
      </c>
      <c r="I18" s="42">
        <v>60000</v>
      </c>
      <c r="J18" s="46">
        <v>0</v>
      </c>
      <c r="K18" s="43">
        <f t="shared" si="0"/>
        <v>1722</v>
      </c>
      <c r="L18" s="43">
        <f t="shared" si="1"/>
        <v>4260</v>
      </c>
      <c r="M18" s="47">
        <f t="shared" si="2"/>
        <v>660</v>
      </c>
      <c r="N18" s="43">
        <f t="shared" si="3"/>
        <v>1824</v>
      </c>
      <c r="O18" s="44">
        <f t="shared" si="4"/>
        <v>4254</v>
      </c>
      <c r="P18" s="48">
        <v>0</v>
      </c>
      <c r="Q18" s="44">
        <f t="shared" si="5"/>
        <v>12720</v>
      </c>
      <c r="R18" s="43">
        <f t="shared" si="6"/>
        <v>3546</v>
      </c>
      <c r="S18" s="43">
        <f t="shared" si="7"/>
        <v>9174</v>
      </c>
      <c r="T18" s="44">
        <f t="shared" si="8"/>
        <v>56454</v>
      </c>
    </row>
    <row r="19" spans="1:20" s="10" customFormat="1" ht="63" x14ac:dyDescent="0.35">
      <c r="A19" s="21">
        <v>7</v>
      </c>
      <c r="B19" s="22" t="s">
        <v>58</v>
      </c>
      <c r="C19" s="22" t="s">
        <v>49</v>
      </c>
      <c r="D19" s="26" t="s">
        <v>30</v>
      </c>
      <c r="E19" s="27" t="s">
        <v>59</v>
      </c>
      <c r="F19" s="23" t="s">
        <v>80</v>
      </c>
      <c r="G19" s="24">
        <v>45017</v>
      </c>
      <c r="H19" s="24">
        <v>45200</v>
      </c>
      <c r="I19" s="42">
        <v>75000</v>
      </c>
      <c r="J19" s="42">
        <v>6309.38</v>
      </c>
      <c r="K19" s="42">
        <f t="shared" si="0"/>
        <v>2152.5</v>
      </c>
      <c r="L19" s="42">
        <f t="shared" si="1"/>
        <v>5325</v>
      </c>
      <c r="M19" s="42">
        <f t="shared" ref="M19:M20" si="22">74808*1.1%</f>
        <v>822.88800000000003</v>
      </c>
      <c r="N19" s="42">
        <f t="shared" si="3"/>
        <v>2280</v>
      </c>
      <c r="O19" s="42">
        <f t="shared" si="4"/>
        <v>5317.5</v>
      </c>
      <c r="P19" s="46">
        <v>0</v>
      </c>
      <c r="Q19" s="42">
        <f t="shared" ref="Q19:Q20" si="23">K19+L19+M19+N19+O19+P19</f>
        <v>15897.888000000001</v>
      </c>
      <c r="R19" s="42">
        <f t="shared" ref="R19" si="24">J19+K19+N19+P19</f>
        <v>10741.880000000001</v>
      </c>
      <c r="S19" s="42">
        <f t="shared" ref="S19" si="25">+L19+M19+O19</f>
        <v>11465.387999999999</v>
      </c>
      <c r="T19" s="42">
        <f t="shared" si="8"/>
        <v>64258.119999999995</v>
      </c>
    </row>
    <row r="20" spans="1:20" s="10" customFormat="1" ht="21" x14ac:dyDescent="0.35">
      <c r="A20" s="21">
        <v>8</v>
      </c>
      <c r="B20" s="22" t="s">
        <v>62</v>
      </c>
      <c r="C20" s="22" t="s">
        <v>48</v>
      </c>
      <c r="D20" s="26" t="s">
        <v>30</v>
      </c>
      <c r="E20" s="27" t="s">
        <v>63</v>
      </c>
      <c r="F20" s="23" t="s">
        <v>80</v>
      </c>
      <c r="G20" s="24">
        <v>45017</v>
      </c>
      <c r="H20" s="24">
        <v>45200</v>
      </c>
      <c r="I20" s="42">
        <v>75000</v>
      </c>
      <c r="J20" s="42">
        <v>0</v>
      </c>
      <c r="K20" s="42">
        <f t="shared" si="0"/>
        <v>2152.5</v>
      </c>
      <c r="L20" s="42">
        <f t="shared" si="1"/>
        <v>5325</v>
      </c>
      <c r="M20" s="42">
        <f t="shared" si="22"/>
        <v>822.88800000000003</v>
      </c>
      <c r="N20" s="42">
        <f t="shared" si="3"/>
        <v>2280</v>
      </c>
      <c r="O20" s="42">
        <f t="shared" si="4"/>
        <v>5317.5</v>
      </c>
      <c r="P20" s="46">
        <v>0</v>
      </c>
      <c r="Q20" s="42">
        <f t="shared" si="23"/>
        <v>15897.888000000001</v>
      </c>
      <c r="R20" s="42">
        <f t="shared" ref="R20" si="26">J20+K20+N20+P20</f>
        <v>4432.5</v>
      </c>
      <c r="S20" s="42">
        <f t="shared" ref="S20" si="27">+L20+M20+O20</f>
        <v>11465.387999999999</v>
      </c>
      <c r="T20" s="42">
        <f t="shared" ref="T20" si="28">I20-R20</f>
        <v>70567.5</v>
      </c>
    </row>
    <row r="21" spans="1:20" s="10" customFormat="1" ht="42" x14ac:dyDescent="0.35">
      <c r="A21" s="21">
        <v>9</v>
      </c>
      <c r="B21" s="22" t="s">
        <v>84</v>
      </c>
      <c r="C21" s="22" t="s">
        <v>48</v>
      </c>
      <c r="D21" s="26" t="s">
        <v>30</v>
      </c>
      <c r="E21" s="27" t="s">
        <v>85</v>
      </c>
      <c r="F21" s="23" t="s">
        <v>80</v>
      </c>
      <c r="G21" s="24">
        <v>45017</v>
      </c>
      <c r="H21" s="24">
        <v>45200</v>
      </c>
      <c r="I21" s="42">
        <v>60000</v>
      </c>
      <c r="J21" s="42">
        <v>0</v>
      </c>
      <c r="K21" s="42">
        <f t="shared" si="0"/>
        <v>1722</v>
      </c>
      <c r="L21" s="42">
        <f t="shared" si="1"/>
        <v>4260</v>
      </c>
      <c r="M21" s="42">
        <f>+I21*1.1%</f>
        <v>660.00000000000011</v>
      </c>
      <c r="N21" s="42">
        <f t="shared" si="3"/>
        <v>1824</v>
      </c>
      <c r="O21" s="42">
        <f t="shared" si="4"/>
        <v>4254</v>
      </c>
      <c r="P21" s="46">
        <v>0</v>
      </c>
      <c r="Q21" s="42">
        <f t="shared" ref="Q21" si="29">K21+L21+M21+N21+O21+P21</f>
        <v>12720</v>
      </c>
      <c r="R21" s="42">
        <f t="shared" ref="R21" si="30">J21+K21+N21+P21</f>
        <v>3546</v>
      </c>
      <c r="S21" s="42">
        <f t="shared" ref="S21" si="31">+L21+M21+O21</f>
        <v>9174</v>
      </c>
      <c r="T21" s="42">
        <f t="shared" ref="T21" si="32">I21-R21</f>
        <v>56454</v>
      </c>
    </row>
    <row r="22" spans="1:20" s="10" customFormat="1" ht="42" x14ac:dyDescent="0.35">
      <c r="A22" s="21">
        <v>10</v>
      </c>
      <c r="B22" s="22" t="s">
        <v>96</v>
      </c>
      <c r="C22" s="22" t="s">
        <v>49</v>
      </c>
      <c r="D22" s="26" t="s">
        <v>30</v>
      </c>
      <c r="E22" s="27" t="s">
        <v>85</v>
      </c>
      <c r="F22" s="23" t="s">
        <v>80</v>
      </c>
      <c r="G22" s="24">
        <v>45047</v>
      </c>
      <c r="H22" s="24">
        <v>45231</v>
      </c>
      <c r="I22" s="42">
        <v>60000</v>
      </c>
      <c r="J22" s="42">
        <v>114.98</v>
      </c>
      <c r="K22" s="42">
        <f t="shared" si="0"/>
        <v>1722</v>
      </c>
      <c r="L22" s="42">
        <f t="shared" si="1"/>
        <v>4260</v>
      </c>
      <c r="M22" s="42">
        <f>+I22*1.1%</f>
        <v>660.00000000000011</v>
      </c>
      <c r="N22" s="42">
        <f t="shared" si="3"/>
        <v>1824</v>
      </c>
      <c r="O22" s="42">
        <f t="shared" si="4"/>
        <v>4254</v>
      </c>
      <c r="P22" s="46">
        <v>0</v>
      </c>
      <c r="Q22" s="42">
        <f t="shared" ref="Q22" si="33">K22+L22+M22+N22+O22+P22</f>
        <v>12720</v>
      </c>
      <c r="R22" s="42">
        <f t="shared" ref="R22" si="34">J22+K22+N22+P22</f>
        <v>3660.98</v>
      </c>
      <c r="S22" s="42">
        <f t="shared" ref="S22" si="35">+L22+M22+O22</f>
        <v>9174</v>
      </c>
      <c r="T22" s="42">
        <f t="shared" ref="T22" si="36">I22-R22</f>
        <v>56339.02</v>
      </c>
    </row>
    <row r="23" spans="1:20" s="10" customFormat="1" ht="84" x14ac:dyDescent="0.35">
      <c r="A23" s="21">
        <v>11</v>
      </c>
      <c r="B23" s="22" t="s">
        <v>64</v>
      </c>
      <c r="C23" s="22" t="s">
        <v>48</v>
      </c>
      <c r="D23" s="26" t="s">
        <v>36</v>
      </c>
      <c r="E23" s="27" t="s">
        <v>67</v>
      </c>
      <c r="F23" s="23" t="s">
        <v>80</v>
      </c>
      <c r="G23" s="24">
        <v>45017</v>
      </c>
      <c r="H23" s="24">
        <v>45200</v>
      </c>
      <c r="I23" s="42">
        <v>75000</v>
      </c>
      <c r="J23" s="42">
        <v>0</v>
      </c>
      <c r="K23" s="42">
        <f t="shared" si="0"/>
        <v>2152.5</v>
      </c>
      <c r="L23" s="42">
        <f t="shared" si="1"/>
        <v>5325</v>
      </c>
      <c r="M23" s="42">
        <f t="shared" ref="M23:M24" si="37">74808*1.1%</f>
        <v>822.88800000000003</v>
      </c>
      <c r="N23" s="42">
        <f t="shared" si="3"/>
        <v>2280</v>
      </c>
      <c r="O23" s="42">
        <f t="shared" si="4"/>
        <v>5317.5</v>
      </c>
      <c r="P23" s="46">
        <v>0</v>
      </c>
      <c r="Q23" s="42">
        <f t="shared" ref="Q23" si="38">K23+L23+M23+N23+O23+P23</f>
        <v>15897.888000000001</v>
      </c>
      <c r="R23" s="42">
        <f t="shared" ref="R23" si="39">J23+K23+N23+P23</f>
        <v>4432.5</v>
      </c>
      <c r="S23" s="42">
        <f t="shared" ref="S23" si="40">+L23+M23+O23</f>
        <v>11465.387999999999</v>
      </c>
      <c r="T23" s="42">
        <f t="shared" ref="T23" si="41">I23-R23</f>
        <v>70567.5</v>
      </c>
    </row>
    <row r="24" spans="1:20" s="10" customFormat="1" ht="84" x14ac:dyDescent="0.35">
      <c r="A24" s="21">
        <v>12</v>
      </c>
      <c r="B24" s="22" t="s">
        <v>66</v>
      </c>
      <c r="C24" s="22" t="s">
        <v>48</v>
      </c>
      <c r="D24" s="26" t="s">
        <v>36</v>
      </c>
      <c r="E24" s="27" t="s">
        <v>65</v>
      </c>
      <c r="F24" s="23" t="s">
        <v>80</v>
      </c>
      <c r="G24" s="24">
        <v>45017</v>
      </c>
      <c r="H24" s="24">
        <v>45200</v>
      </c>
      <c r="I24" s="42">
        <v>90000</v>
      </c>
      <c r="J24" s="42">
        <v>9753.1200000000008</v>
      </c>
      <c r="K24" s="42">
        <f t="shared" ref="K24:K28" si="42">I24*2.87/100</f>
        <v>2583</v>
      </c>
      <c r="L24" s="42">
        <f t="shared" si="1"/>
        <v>6390</v>
      </c>
      <c r="M24" s="42">
        <f t="shared" si="37"/>
        <v>822.88800000000003</v>
      </c>
      <c r="N24" s="42">
        <f t="shared" si="3"/>
        <v>2736</v>
      </c>
      <c r="O24" s="42">
        <f t="shared" si="4"/>
        <v>6381</v>
      </c>
      <c r="P24" s="46">
        <v>0</v>
      </c>
      <c r="Q24" s="42">
        <f t="shared" ref="Q24" si="43">K24+L24+M24+N24+O24+P24</f>
        <v>18912.887999999999</v>
      </c>
      <c r="R24" s="42">
        <f t="shared" ref="R24" si="44">J24+K24+N24+P24</f>
        <v>15072.12</v>
      </c>
      <c r="S24" s="42">
        <f t="shared" ref="S24" si="45">+L24+M24+O24</f>
        <v>13593.887999999999</v>
      </c>
      <c r="T24" s="42">
        <f t="shared" ref="T24" si="46">I24-R24</f>
        <v>74927.88</v>
      </c>
    </row>
    <row r="25" spans="1:20" s="10" customFormat="1" ht="84" x14ac:dyDescent="0.35">
      <c r="A25" s="21">
        <v>13</v>
      </c>
      <c r="B25" s="22" t="s">
        <v>95</v>
      </c>
      <c r="C25" s="22" t="s">
        <v>49</v>
      </c>
      <c r="D25" s="26" t="s">
        <v>36</v>
      </c>
      <c r="E25" s="27" t="s">
        <v>79</v>
      </c>
      <c r="F25" s="23" t="s">
        <v>80</v>
      </c>
      <c r="G25" s="24">
        <v>45047</v>
      </c>
      <c r="H25" s="24">
        <v>45231</v>
      </c>
      <c r="I25" s="42">
        <v>50000</v>
      </c>
      <c r="J25" s="42">
        <v>0</v>
      </c>
      <c r="K25" s="42">
        <f t="shared" si="42"/>
        <v>1435</v>
      </c>
      <c r="L25" s="42">
        <f t="shared" si="1"/>
        <v>3550</v>
      </c>
      <c r="M25" s="42">
        <f>+I25*1.1%</f>
        <v>550</v>
      </c>
      <c r="N25" s="42">
        <f t="shared" si="3"/>
        <v>1520</v>
      </c>
      <c r="O25" s="42">
        <f t="shared" si="4"/>
        <v>3545.0000000000005</v>
      </c>
      <c r="P25" s="46">
        <v>0</v>
      </c>
      <c r="Q25" s="42">
        <f t="shared" ref="Q25" si="47">K25+L25+M25+N25+O25+P25</f>
        <v>10600</v>
      </c>
      <c r="R25" s="42">
        <f t="shared" ref="R25" si="48">J25+K25+N25+P25</f>
        <v>2955</v>
      </c>
      <c r="S25" s="42">
        <f t="shared" ref="S25" si="49">+L25+M25+O25</f>
        <v>7645</v>
      </c>
      <c r="T25" s="42">
        <f t="shared" ref="T25" si="50">I25-R25</f>
        <v>47045</v>
      </c>
    </row>
    <row r="26" spans="1:20" s="10" customFormat="1" ht="84" x14ac:dyDescent="0.35">
      <c r="A26" s="21">
        <v>14</v>
      </c>
      <c r="B26" s="22" t="s">
        <v>97</v>
      </c>
      <c r="C26" s="22" t="s">
        <v>48</v>
      </c>
      <c r="D26" s="26" t="s">
        <v>36</v>
      </c>
      <c r="E26" s="27" t="s">
        <v>98</v>
      </c>
      <c r="F26" s="23" t="s">
        <v>80</v>
      </c>
      <c r="G26" s="24">
        <v>45078</v>
      </c>
      <c r="H26" s="24">
        <v>45261</v>
      </c>
      <c r="I26" s="42">
        <v>85000</v>
      </c>
      <c r="J26" s="42">
        <v>7788.27</v>
      </c>
      <c r="K26" s="42">
        <f t="shared" si="42"/>
        <v>2439.5</v>
      </c>
      <c r="L26" s="42">
        <f t="shared" ref="L26:L27" si="51">I26*7.1/100</f>
        <v>6035</v>
      </c>
      <c r="M26" s="42">
        <f t="shared" ref="M26:M28" si="52">74808*1.1%</f>
        <v>822.88800000000003</v>
      </c>
      <c r="N26" s="42">
        <f t="shared" ref="N26:N27" si="53">I26*3.04/100</f>
        <v>2584</v>
      </c>
      <c r="O26" s="42">
        <f t="shared" ref="O26:O27" si="54">+I26*7.09%</f>
        <v>6026.5</v>
      </c>
      <c r="P26" s="46">
        <f>1577.45*2</f>
        <v>3154.9</v>
      </c>
      <c r="Q26" s="42">
        <f t="shared" ref="Q26" si="55">K26+L26+M26+N26+O26+P26</f>
        <v>21062.788</v>
      </c>
      <c r="R26" s="42">
        <f t="shared" ref="R26" si="56">J26+K26+N26+P26</f>
        <v>15966.67</v>
      </c>
      <c r="S26" s="42">
        <f t="shared" ref="S26" si="57">+L26+M26+O26</f>
        <v>12884.387999999999</v>
      </c>
      <c r="T26" s="42">
        <f t="shared" ref="T26" si="58">I26-R26</f>
        <v>69033.33</v>
      </c>
    </row>
    <row r="27" spans="1:20" s="10" customFormat="1" ht="84" x14ac:dyDescent="0.35">
      <c r="A27" s="21">
        <v>15</v>
      </c>
      <c r="B27" s="22" t="s">
        <v>99</v>
      </c>
      <c r="C27" s="22" t="s">
        <v>48</v>
      </c>
      <c r="D27" s="26" t="s">
        <v>36</v>
      </c>
      <c r="E27" s="27" t="s">
        <v>100</v>
      </c>
      <c r="F27" s="23" t="s">
        <v>80</v>
      </c>
      <c r="G27" s="24">
        <v>45078</v>
      </c>
      <c r="H27" s="24">
        <v>45261</v>
      </c>
      <c r="I27" s="42">
        <v>75000</v>
      </c>
      <c r="J27" s="42">
        <v>4831.45</v>
      </c>
      <c r="K27" s="42">
        <f t="shared" si="42"/>
        <v>2152.5</v>
      </c>
      <c r="L27" s="42">
        <f t="shared" si="51"/>
        <v>5325</v>
      </c>
      <c r="M27" s="42">
        <f t="shared" si="52"/>
        <v>822.88800000000003</v>
      </c>
      <c r="N27" s="42">
        <f t="shared" si="53"/>
        <v>2280</v>
      </c>
      <c r="O27" s="42">
        <f t="shared" si="54"/>
        <v>5317.5</v>
      </c>
      <c r="P27" s="46">
        <v>0</v>
      </c>
      <c r="Q27" s="42">
        <f t="shared" ref="Q27" si="59">K27+L27+M27+N27+O27+P27</f>
        <v>15897.888000000001</v>
      </c>
      <c r="R27" s="42">
        <f t="shared" ref="R27" si="60">J27+K27+N27+P27</f>
        <v>9263.9500000000007</v>
      </c>
      <c r="S27" s="42">
        <f t="shared" ref="S27" si="61">+L27+M27+O27</f>
        <v>11465.387999999999</v>
      </c>
      <c r="T27" s="42">
        <f t="shared" ref="T27" si="62">I27-R27</f>
        <v>65736.05</v>
      </c>
    </row>
    <row r="28" spans="1:20" s="10" customFormat="1" ht="105" x14ac:dyDescent="0.35">
      <c r="A28" s="21">
        <v>16</v>
      </c>
      <c r="B28" s="22" t="s">
        <v>101</v>
      </c>
      <c r="C28" s="22" t="s">
        <v>48</v>
      </c>
      <c r="D28" s="26" t="s">
        <v>36</v>
      </c>
      <c r="E28" s="27" t="s">
        <v>102</v>
      </c>
      <c r="F28" s="23" t="s">
        <v>80</v>
      </c>
      <c r="G28" s="24">
        <v>45078</v>
      </c>
      <c r="H28" s="24">
        <v>45261</v>
      </c>
      <c r="I28" s="42">
        <v>130000</v>
      </c>
      <c r="J28" s="42">
        <v>16453.72</v>
      </c>
      <c r="K28" s="42">
        <f t="shared" si="42"/>
        <v>3731</v>
      </c>
      <c r="L28" s="42">
        <f t="shared" ref="L28" si="63">I28*7.1/100</f>
        <v>9230</v>
      </c>
      <c r="M28" s="42">
        <f t="shared" si="52"/>
        <v>822.88800000000003</v>
      </c>
      <c r="N28" s="42">
        <f t="shared" ref="N28" si="64">I28*3.04/100</f>
        <v>3952</v>
      </c>
      <c r="O28" s="42">
        <f t="shared" ref="O28" si="65">+I28*7.09%</f>
        <v>9217</v>
      </c>
      <c r="P28" s="46">
        <v>0</v>
      </c>
      <c r="Q28" s="42">
        <f t="shared" ref="Q28" si="66">K28+L28+M28+N28+O28+P28</f>
        <v>26952.887999999999</v>
      </c>
      <c r="R28" s="42">
        <f t="shared" ref="R28" si="67">J28+K28+N28+P28</f>
        <v>24136.720000000001</v>
      </c>
      <c r="S28" s="42">
        <f t="shared" ref="S28" si="68">+L28+M28+O28</f>
        <v>19269.887999999999</v>
      </c>
      <c r="T28" s="42">
        <f t="shared" ref="T28" si="69">I28-R28</f>
        <v>105863.28</v>
      </c>
    </row>
    <row r="29" spans="1:20" s="10" customFormat="1" ht="21" x14ac:dyDescent="0.35">
      <c r="A29" s="21">
        <v>17</v>
      </c>
      <c r="B29" s="22" t="s">
        <v>40</v>
      </c>
      <c r="C29" s="22" t="s">
        <v>49</v>
      </c>
      <c r="D29" s="26" t="s">
        <v>37</v>
      </c>
      <c r="E29" s="27" t="s">
        <v>46</v>
      </c>
      <c r="F29" s="23" t="s">
        <v>80</v>
      </c>
      <c r="G29" s="24">
        <v>45017</v>
      </c>
      <c r="H29" s="24">
        <v>45200</v>
      </c>
      <c r="I29" s="42">
        <v>210000</v>
      </c>
      <c r="J29" s="41">
        <v>38154.769999999997</v>
      </c>
      <c r="K29" s="43">
        <f t="shared" ref="K29:K33" si="70">+I29*2.87%</f>
        <v>6027</v>
      </c>
      <c r="L29" s="44">
        <f t="shared" si="1"/>
        <v>14910</v>
      </c>
      <c r="M29" s="42">
        <f>74808*1.1%</f>
        <v>822.88800000000003</v>
      </c>
      <c r="N29" s="42">
        <f>187020*3.04%</f>
        <v>5685.4080000000004</v>
      </c>
      <c r="O29" s="42">
        <f>187020*7.09%</f>
        <v>13259.718000000001</v>
      </c>
      <c r="P29" s="46">
        <v>0</v>
      </c>
      <c r="Q29" s="44">
        <f t="shared" ref="Q29:Q47" si="71">K29+L29+M29+N29+O29+P29</f>
        <v>40705.013999999996</v>
      </c>
      <c r="R29" s="44">
        <f t="shared" ref="R29:R43" si="72">J29+K29+N29+P29</f>
        <v>49867.178</v>
      </c>
      <c r="S29" s="44">
        <f t="shared" si="7"/>
        <v>28992.606</v>
      </c>
      <c r="T29" s="44">
        <f t="shared" ref="T29:T37" si="73">I29-R29</f>
        <v>160132.82199999999</v>
      </c>
    </row>
    <row r="30" spans="1:20" s="10" customFormat="1" ht="21" x14ac:dyDescent="0.35">
      <c r="A30" s="21">
        <v>18</v>
      </c>
      <c r="B30" s="22" t="s">
        <v>51</v>
      </c>
      <c r="C30" s="22" t="s">
        <v>49</v>
      </c>
      <c r="D30" s="26" t="s">
        <v>37</v>
      </c>
      <c r="E30" s="27" t="s">
        <v>52</v>
      </c>
      <c r="F30" s="23" t="s">
        <v>80</v>
      </c>
      <c r="G30" s="24">
        <v>44958</v>
      </c>
      <c r="H30" s="24">
        <v>45139</v>
      </c>
      <c r="I30" s="42">
        <v>46000</v>
      </c>
      <c r="J30" s="41">
        <v>1289.46</v>
      </c>
      <c r="K30" s="43">
        <f t="shared" si="70"/>
        <v>1320.2</v>
      </c>
      <c r="L30" s="44">
        <f t="shared" si="1"/>
        <v>3266</v>
      </c>
      <c r="M30" s="45">
        <f>+I30*1.1%</f>
        <v>506.00000000000006</v>
      </c>
      <c r="N30" s="43">
        <f>+I30*3.04%</f>
        <v>1398.4</v>
      </c>
      <c r="O30" s="44">
        <f>+I30*7.09%</f>
        <v>3261.4</v>
      </c>
      <c r="P30" s="46">
        <v>0</v>
      </c>
      <c r="Q30" s="44">
        <f t="shared" si="71"/>
        <v>9752</v>
      </c>
      <c r="R30" s="44">
        <f t="shared" si="72"/>
        <v>4008.06</v>
      </c>
      <c r="S30" s="44">
        <f t="shared" si="7"/>
        <v>7033.4</v>
      </c>
      <c r="T30" s="44">
        <f t="shared" si="73"/>
        <v>41991.94</v>
      </c>
    </row>
    <row r="31" spans="1:20" s="10" customFormat="1" ht="21" x14ac:dyDescent="0.35">
      <c r="A31" s="21">
        <v>19</v>
      </c>
      <c r="B31" s="22" t="s">
        <v>53</v>
      </c>
      <c r="C31" s="22" t="s">
        <v>49</v>
      </c>
      <c r="D31" s="26" t="s">
        <v>37</v>
      </c>
      <c r="E31" s="27" t="s">
        <v>52</v>
      </c>
      <c r="F31" s="23" t="s">
        <v>80</v>
      </c>
      <c r="G31" s="24">
        <v>44958</v>
      </c>
      <c r="H31" s="24">
        <v>45139</v>
      </c>
      <c r="I31" s="42">
        <v>46000</v>
      </c>
      <c r="J31" s="42">
        <v>0</v>
      </c>
      <c r="K31" s="43">
        <f t="shared" si="70"/>
        <v>1320.2</v>
      </c>
      <c r="L31" s="44">
        <f t="shared" si="1"/>
        <v>3266</v>
      </c>
      <c r="M31" s="45">
        <f>+I31*1.1%</f>
        <v>506.00000000000006</v>
      </c>
      <c r="N31" s="43">
        <f>+I31*3.04%</f>
        <v>1398.4</v>
      </c>
      <c r="O31" s="44">
        <f>+I31*7.09%</f>
        <v>3261.4</v>
      </c>
      <c r="P31" s="46">
        <v>0</v>
      </c>
      <c r="Q31" s="44">
        <f t="shared" si="71"/>
        <v>9752</v>
      </c>
      <c r="R31" s="44">
        <f t="shared" si="72"/>
        <v>2718.6000000000004</v>
      </c>
      <c r="S31" s="44">
        <f t="shared" si="7"/>
        <v>7033.4</v>
      </c>
      <c r="T31" s="44">
        <f t="shared" si="73"/>
        <v>43281.4</v>
      </c>
    </row>
    <row r="32" spans="1:20" s="10" customFormat="1" ht="21" x14ac:dyDescent="0.35">
      <c r="A32" s="21">
        <v>20</v>
      </c>
      <c r="B32" s="22" t="s">
        <v>92</v>
      </c>
      <c r="C32" s="22" t="s">
        <v>49</v>
      </c>
      <c r="D32" s="26" t="s">
        <v>37</v>
      </c>
      <c r="E32" s="27" t="s">
        <v>93</v>
      </c>
      <c r="F32" s="23" t="s">
        <v>80</v>
      </c>
      <c r="G32" s="24">
        <v>45017</v>
      </c>
      <c r="H32" s="24">
        <v>45200</v>
      </c>
      <c r="I32" s="42">
        <v>60000</v>
      </c>
      <c r="J32" s="42">
        <v>0</v>
      </c>
      <c r="K32" s="43">
        <f t="shared" si="70"/>
        <v>1722</v>
      </c>
      <c r="L32" s="44">
        <f t="shared" si="1"/>
        <v>4260</v>
      </c>
      <c r="M32" s="45">
        <f>+I32*1.1%</f>
        <v>660.00000000000011</v>
      </c>
      <c r="N32" s="43">
        <f>+I32*3.04%</f>
        <v>1824</v>
      </c>
      <c r="O32" s="44">
        <f>+I32*7.09%</f>
        <v>4254</v>
      </c>
      <c r="P32" s="46">
        <v>0</v>
      </c>
      <c r="Q32" s="44">
        <f t="shared" ref="Q32" si="74">K32+L32+M32+N32+O32+P32</f>
        <v>12720</v>
      </c>
      <c r="R32" s="44">
        <f t="shared" ref="R32" si="75">J32+K32+N32+P32</f>
        <v>3546</v>
      </c>
      <c r="S32" s="44">
        <f t="shared" ref="S32" si="76">+L32+M32+O32</f>
        <v>9174</v>
      </c>
      <c r="T32" s="44">
        <f t="shared" ref="T32" si="77">I32-R32</f>
        <v>56454</v>
      </c>
    </row>
    <row r="33" spans="1:20" s="10" customFormat="1" ht="21" x14ac:dyDescent="0.35">
      <c r="A33" s="21">
        <v>21</v>
      </c>
      <c r="B33" s="22" t="s">
        <v>94</v>
      </c>
      <c r="C33" s="22" t="s">
        <v>48</v>
      </c>
      <c r="D33" s="26" t="s">
        <v>37</v>
      </c>
      <c r="E33" s="27" t="s">
        <v>45</v>
      </c>
      <c r="F33" s="23" t="s">
        <v>80</v>
      </c>
      <c r="G33" s="24">
        <v>45047</v>
      </c>
      <c r="H33" s="24">
        <v>45231</v>
      </c>
      <c r="I33" s="42">
        <v>60000</v>
      </c>
      <c r="J33" s="42">
        <v>0</v>
      </c>
      <c r="K33" s="43">
        <f t="shared" si="70"/>
        <v>1722</v>
      </c>
      <c r="L33" s="44">
        <f t="shared" si="1"/>
        <v>4260</v>
      </c>
      <c r="M33" s="45">
        <f>+I33*1.1%</f>
        <v>660.00000000000011</v>
      </c>
      <c r="N33" s="43">
        <f>+I33*3.04%</f>
        <v>1824</v>
      </c>
      <c r="O33" s="44">
        <f>+I33*7.09%</f>
        <v>4254</v>
      </c>
      <c r="P33" s="46">
        <v>0</v>
      </c>
      <c r="Q33" s="44">
        <f t="shared" ref="Q33" si="78">K33+L33+M33+N33+O33+P33</f>
        <v>12720</v>
      </c>
      <c r="R33" s="44">
        <f t="shared" ref="R33" si="79">J33+K33+N33+P33</f>
        <v>3546</v>
      </c>
      <c r="S33" s="44">
        <f t="shared" ref="S33" si="80">+L33+M33+O33</f>
        <v>9174</v>
      </c>
      <c r="T33" s="44">
        <f t="shared" ref="T33" si="81">I33-R33</f>
        <v>56454</v>
      </c>
    </row>
    <row r="34" spans="1:20" s="10" customFormat="1" ht="42" x14ac:dyDescent="0.35">
      <c r="A34" s="21">
        <v>22</v>
      </c>
      <c r="B34" s="22" t="s">
        <v>39</v>
      </c>
      <c r="C34" s="22" t="s">
        <v>49</v>
      </c>
      <c r="D34" s="26" t="s">
        <v>54</v>
      </c>
      <c r="E34" s="27" t="s">
        <v>55</v>
      </c>
      <c r="F34" s="23" t="s">
        <v>80</v>
      </c>
      <c r="G34" s="24">
        <v>44986</v>
      </c>
      <c r="H34" s="24">
        <v>45170</v>
      </c>
      <c r="I34" s="42">
        <v>60000</v>
      </c>
      <c r="J34" s="42">
        <v>0</v>
      </c>
      <c r="K34" s="43">
        <f t="shared" ref="K34:K36" si="82">I34*2.87/100</f>
        <v>1722</v>
      </c>
      <c r="L34" s="44">
        <f t="shared" si="1"/>
        <v>4260</v>
      </c>
      <c r="M34" s="45">
        <f t="shared" ref="M34:M36" si="83">I34*1.1/100</f>
        <v>660</v>
      </c>
      <c r="N34" s="42">
        <f t="shared" ref="N34:N36" si="84">I34*3.04/100</f>
        <v>1824</v>
      </c>
      <c r="O34" s="42">
        <f t="shared" ref="O34:O36" si="85">+I34*7.09%</f>
        <v>4254</v>
      </c>
      <c r="P34" s="46">
        <v>0</v>
      </c>
      <c r="Q34" s="42">
        <f t="shared" si="71"/>
        <v>12720</v>
      </c>
      <c r="R34" s="42">
        <f t="shared" si="72"/>
        <v>3546</v>
      </c>
      <c r="S34" s="42">
        <f t="shared" ref="S34:S37" si="86">L34+M34+O34</f>
        <v>9174</v>
      </c>
      <c r="T34" s="42">
        <f t="shared" si="73"/>
        <v>56454</v>
      </c>
    </row>
    <row r="35" spans="1:20" s="10" customFormat="1" ht="56.25" customHeight="1" x14ac:dyDescent="0.35">
      <c r="A35" s="21">
        <v>23</v>
      </c>
      <c r="B35" s="22" t="s">
        <v>38</v>
      </c>
      <c r="C35" s="22" t="s">
        <v>48</v>
      </c>
      <c r="D35" s="26" t="s">
        <v>54</v>
      </c>
      <c r="E35" s="27" t="s">
        <v>57</v>
      </c>
      <c r="F35" s="23" t="s">
        <v>80</v>
      </c>
      <c r="G35" s="24">
        <v>44986</v>
      </c>
      <c r="H35" s="24">
        <v>45170</v>
      </c>
      <c r="I35" s="42">
        <v>50000</v>
      </c>
      <c r="J35" s="42">
        <v>0</v>
      </c>
      <c r="K35" s="42">
        <f t="shared" si="82"/>
        <v>1435</v>
      </c>
      <c r="L35" s="42">
        <f t="shared" si="1"/>
        <v>3550</v>
      </c>
      <c r="M35" s="42">
        <f t="shared" si="83"/>
        <v>550.00000000000011</v>
      </c>
      <c r="N35" s="42">
        <f t="shared" si="84"/>
        <v>1520</v>
      </c>
      <c r="O35" s="42">
        <f t="shared" si="85"/>
        <v>3545.0000000000005</v>
      </c>
      <c r="P35" s="46">
        <v>0</v>
      </c>
      <c r="Q35" s="42">
        <f t="shared" si="71"/>
        <v>10600</v>
      </c>
      <c r="R35" s="42">
        <f t="shared" si="72"/>
        <v>2955</v>
      </c>
      <c r="S35" s="42">
        <f t="shared" si="86"/>
        <v>7645</v>
      </c>
      <c r="T35" s="42">
        <f t="shared" si="73"/>
        <v>47045</v>
      </c>
    </row>
    <row r="36" spans="1:20" s="10" customFormat="1" ht="56.25" customHeight="1" x14ac:dyDescent="0.35">
      <c r="A36" s="21">
        <v>24</v>
      </c>
      <c r="B36" s="22" t="s">
        <v>56</v>
      </c>
      <c r="C36" s="22" t="s">
        <v>48</v>
      </c>
      <c r="D36" s="26" t="s">
        <v>54</v>
      </c>
      <c r="E36" s="27" t="s">
        <v>57</v>
      </c>
      <c r="F36" s="23" t="s">
        <v>80</v>
      </c>
      <c r="G36" s="24">
        <v>44986</v>
      </c>
      <c r="H36" s="24">
        <v>45170</v>
      </c>
      <c r="I36" s="42">
        <v>50000</v>
      </c>
      <c r="J36" s="42">
        <v>0</v>
      </c>
      <c r="K36" s="42">
        <f t="shared" si="82"/>
        <v>1435</v>
      </c>
      <c r="L36" s="42">
        <f t="shared" si="1"/>
        <v>3550</v>
      </c>
      <c r="M36" s="42">
        <f t="shared" si="83"/>
        <v>550.00000000000011</v>
      </c>
      <c r="N36" s="42">
        <f t="shared" si="84"/>
        <v>1520</v>
      </c>
      <c r="O36" s="42">
        <f t="shared" si="85"/>
        <v>3545.0000000000005</v>
      </c>
      <c r="P36" s="46">
        <v>0</v>
      </c>
      <c r="Q36" s="42">
        <f t="shared" si="71"/>
        <v>10600</v>
      </c>
      <c r="R36" s="42">
        <f t="shared" si="72"/>
        <v>2955</v>
      </c>
      <c r="S36" s="42">
        <f t="shared" si="86"/>
        <v>7645</v>
      </c>
      <c r="T36" s="42">
        <f t="shared" si="73"/>
        <v>47045</v>
      </c>
    </row>
    <row r="37" spans="1:20" s="12" customFormat="1" ht="84" customHeight="1" x14ac:dyDescent="0.35">
      <c r="A37" s="21">
        <v>25</v>
      </c>
      <c r="B37" s="22" t="s">
        <v>41</v>
      </c>
      <c r="C37" s="22" t="s">
        <v>49</v>
      </c>
      <c r="D37" s="27" t="s">
        <v>43</v>
      </c>
      <c r="E37" s="26" t="s">
        <v>42</v>
      </c>
      <c r="F37" s="23" t="s">
        <v>80</v>
      </c>
      <c r="G37" s="24">
        <v>45047</v>
      </c>
      <c r="H37" s="24">
        <v>45231</v>
      </c>
      <c r="I37" s="42">
        <v>185000</v>
      </c>
      <c r="J37" s="42">
        <v>32099.49</v>
      </c>
      <c r="K37" s="42">
        <f t="shared" ref="K37:K48" si="87">I37*2.87/100</f>
        <v>5309.5</v>
      </c>
      <c r="L37" s="42">
        <f>+I37*7.1%</f>
        <v>13134.999999999998</v>
      </c>
      <c r="M37" s="42">
        <f>74808*1.1%</f>
        <v>822.88800000000003</v>
      </c>
      <c r="N37" s="42">
        <f>+I37*3.04%</f>
        <v>5624</v>
      </c>
      <c r="O37" s="42">
        <f>+I37*7.09%</f>
        <v>13116.5</v>
      </c>
      <c r="P37" s="48">
        <v>0</v>
      </c>
      <c r="Q37" s="42">
        <f t="shared" si="71"/>
        <v>38007.887999999999</v>
      </c>
      <c r="R37" s="42">
        <f t="shared" si="72"/>
        <v>43032.990000000005</v>
      </c>
      <c r="S37" s="42">
        <f t="shared" si="86"/>
        <v>27074.387999999999</v>
      </c>
      <c r="T37" s="42">
        <f t="shared" si="73"/>
        <v>141967.01</v>
      </c>
    </row>
    <row r="38" spans="1:20" s="10" customFormat="1" ht="82.5" customHeight="1" x14ac:dyDescent="0.35">
      <c r="A38" s="21">
        <v>26</v>
      </c>
      <c r="B38" s="22" t="s">
        <v>89</v>
      </c>
      <c r="C38" s="22" t="s">
        <v>49</v>
      </c>
      <c r="D38" s="27" t="s">
        <v>68</v>
      </c>
      <c r="E38" s="26" t="s">
        <v>81</v>
      </c>
      <c r="F38" s="23" t="s">
        <v>80</v>
      </c>
      <c r="G38" s="24">
        <v>45017</v>
      </c>
      <c r="H38" s="24">
        <v>45200</v>
      </c>
      <c r="I38" s="42">
        <v>60000</v>
      </c>
      <c r="J38" s="42">
        <v>0</v>
      </c>
      <c r="K38" s="42">
        <f t="shared" ref="K38" si="88">I38*2.87/100</f>
        <v>1722</v>
      </c>
      <c r="L38" s="42">
        <f t="shared" ref="L38" si="89">I38*7.1/100</f>
        <v>4260</v>
      </c>
      <c r="M38" s="42">
        <f>+I38*1.1%</f>
        <v>660.00000000000011</v>
      </c>
      <c r="N38" s="42">
        <f>I38*3.04/100</f>
        <v>1824</v>
      </c>
      <c r="O38" s="42">
        <f t="shared" ref="O38" si="90">+I38*7.09%</f>
        <v>4254</v>
      </c>
      <c r="P38" s="46">
        <v>0</v>
      </c>
      <c r="Q38" s="42">
        <f t="shared" ref="Q38" si="91">K38+L38+M38+N38+O38+P38</f>
        <v>12720</v>
      </c>
      <c r="R38" s="42">
        <f t="shared" ref="R38" si="92">J38+K38+N38+P38</f>
        <v>3546</v>
      </c>
      <c r="S38" s="42">
        <f t="shared" ref="S38" si="93">L38+M38+O38</f>
        <v>9174</v>
      </c>
      <c r="T38" s="42">
        <f t="shared" ref="T38" si="94">I38-R38</f>
        <v>56454</v>
      </c>
    </row>
    <row r="39" spans="1:20" s="10" customFormat="1" ht="82.5" customHeight="1" x14ac:dyDescent="0.35">
      <c r="A39" s="21">
        <v>27</v>
      </c>
      <c r="B39" s="22" t="s">
        <v>90</v>
      </c>
      <c r="C39" s="22" t="s">
        <v>49</v>
      </c>
      <c r="D39" s="27" t="s">
        <v>68</v>
      </c>
      <c r="E39" s="26" t="s">
        <v>91</v>
      </c>
      <c r="F39" s="23" t="s">
        <v>80</v>
      </c>
      <c r="G39" s="24">
        <v>45017</v>
      </c>
      <c r="H39" s="24">
        <v>45200</v>
      </c>
      <c r="I39" s="42">
        <v>140000</v>
      </c>
      <c r="J39" s="42">
        <v>21514.37</v>
      </c>
      <c r="K39" s="42">
        <f t="shared" ref="K39:K40" si="95">I39*2.87/100</f>
        <v>4018</v>
      </c>
      <c r="L39" s="42">
        <f t="shared" ref="L39:L40" si="96">I39*7.1/100</f>
        <v>9940</v>
      </c>
      <c r="M39" s="42">
        <f>74808*1.1%</f>
        <v>822.88800000000003</v>
      </c>
      <c r="N39" s="42">
        <f>I39*3.04/100</f>
        <v>4256</v>
      </c>
      <c r="O39" s="42">
        <f t="shared" ref="O39:O40" si="97">+I39*7.09%</f>
        <v>9926</v>
      </c>
      <c r="P39" s="46">
        <v>0</v>
      </c>
      <c r="Q39" s="42">
        <f t="shared" ref="Q39" si="98">K39+L39+M39+N39+O39+P39</f>
        <v>28962.887999999999</v>
      </c>
      <c r="R39" s="42">
        <f t="shared" ref="R39" si="99">J39+K39+N39+P39</f>
        <v>29788.37</v>
      </c>
      <c r="S39" s="42">
        <f t="shared" ref="S39" si="100">L39+M39+O39</f>
        <v>20688.887999999999</v>
      </c>
      <c r="T39" s="42">
        <f t="shared" ref="T39" si="101">I39-R39</f>
        <v>110211.63</v>
      </c>
    </row>
    <row r="40" spans="1:20" s="10" customFormat="1" ht="82.5" customHeight="1" x14ac:dyDescent="0.35">
      <c r="A40" s="21">
        <v>28</v>
      </c>
      <c r="B40" s="22" t="s">
        <v>104</v>
      </c>
      <c r="C40" s="22" t="s">
        <v>48</v>
      </c>
      <c r="D40" s="27" t="s">
        <v>68</v>
      </c>
      <c r="E40" s="26" t="s">
        <v>105</v>
      </c>
      <c r="F40" s="23" t="s">
        <v>80</v>
      </c>
      <c r="G40" s="24">
        <v>45047</v>
      </c>
      <c r="H40" s="24">
        <v>45231</v>
      </c>
      <c r="I40" s="42">
        <v>50000</v>
      </c>
      <c r="J40" s="42">
        <v>1854</v>
      </c>
      <c r="K40" s="42">
        <f t="shared" si="95"/>
        <v>1435</v>
      </c>
      <c r="L40" s="42">
        <f t="shared" si="96"/>
        <v>3550</v>
      </c>
      <c r="M40" s="42">
        <f>+I40*1.1%</f>
        <v>550</v>
      </c>
      <c r="N40" s="42">
        <f>I40*3.04/100</f>
        <v>1520</v>
      </c>
      <c r="O40" s="42">
        <f t="shared" si="97"/>
        <v>3545.0000000000005</v>
      </c>
      <c r="P40" s="46">
        <v>0</v>
      </c>
      <c r="Q40" s="42">
        <f t="shared" ref="Q40" si="102">K40+L40+M40+N40+O40+P40</f>
        <v>10600</v>
      </c>
      <c r="R40" s="42">
        <f t="shared" ref="R40" si="103">J40+K40+N40+P40</f>
        <v>4809</v>
      </c>
      <c r="S40" s="42">
        <f t="shared" ref="S40" si="104">L40+M40+O40</f>
        <v>7645</v>
      </c>
      <c r="T40" s="42">
        <f t="shared" ref="T40" si="105">I40-R40</f>
        <v>45191</v>
      </c>
    </row>
    <row r="41" spans="1:20" s="10" customFormat="1" ht="82.5" customHeight="1" x14ac:dyDescent="0.35">
      <c r="A41" s="21">
        <v>29</v>
      </c>
      <c r="B41" s="22" t="s">
        <v>69</v>
      </c>
      <c r="C41" s="22" t="s">
        <v>48</v>
      </c>
      <c r="D41" s="27" t="s">
        <v>54</v>
      </c>
      <c r="E41" s="26" t="s">
        <v>82</v>
      </c>
      <c r="F41" s="23" t="s">
        <v>80</v>
      </c>
      <c r="G41" s="24">
        <v>45078</v>
      </c>
      <c r="H41" s="24">
        <v>45261</v>
      </c>
      <c r="I41" s="42">
        <v>60000</v>
      </c>
      <c r="J41" s="42">
        <v>3486.68</v>
      </c>
      <c r="K41" s="42">
        <f t="shared" ref="K41:K43" si="106">I41*2.87/100</f>
        <v>1722</v>
      </c>
      <c r="L41" s="42">
        <f t="shared" ref="L41:L48" si="107">I41*7.1/100</f>
        <v>4260</v>
      </c>
      <c r="M41" s="42">
        <f>+I41*1.1%</f>
        <v>660.00000000000011</v>
      </c>
      <c r="N41" s="42">
        <f>I41*3.04/100</f>
        <v>1824</v>
      </c>
      <c r="O41" s="42">
        <f t="shared" ref="O41:O42" si="108">+I41*7.09%</f>
        <v>4254</v>
      </c>
      <c r="P41" s="46">
        <v>0</v>
      </c>
      <c r="Q41" s="42">
        <f t="shared" si="71"/>
        <v>12720</v>
      </c>
      <c r="R41" s="42">
        <f t="shared" si="72"/>
        <v>7032.68</v>
      </c>
      <c r="S41" s="42">
        <f t="shared" ref="S41:S43" si="109">L41+M41+O41</f>
        <v>9174</v>
      </c>
      <c r="T41" s="42">
        <f t="shared" ref="T41:T43" si="110">I41-R41</f>
        <v>52967.32</v>
      </c>
    </row>
    <row r="42" spans="1:20" s="10" customFormat="1" ht="56.25" customHeight="1" x14ac:dyDescent="0.35">
      <c r="A42" s="21">
        <v>30</v>
      </c>
      <c r="B42" s="22" t="s">
        <v>72</v>
      </c>
      <c r="C42" s="22" t="s">
        <v>49</v>
      </c>
      <c r="D42" s="26" t="s">
        <v>54</v>
      </c>
      <c r="E42" s="26" t="s">
        <v>73</v>
      </c>
      <c r="F42" s="23" t="s">
        <v>80</v>
      </c>
      <c r="G42" s="24">
        <v>44927</v>
      </c>
      <c r="H42" s="24">
        <v>45108</v>
      </c>
      <c r="I42" s="42">
        <v>140000</v>
      </c>
      <c r="J42" s="42">
        <v>21120.01</v>
      </c>
      <c r="K42" s="42">
        <f t="shared" si="106"/>
        <v>4018</v>
      </c>
      <c r="L42" s="42">
        <f t="shared" ref="L42" si="111">I42*7.1/100</f>
        <v>9940</v>
      </c>
      <c r="M42" s="42">
        <f t="shared" ref="M42" si="112">74808*1.1%</f>
        <v>822.88800000000003</v>
      </c>
      <c r="N42" s="42">
        <f t="shared" ref="N42" si="113">I42*3.04/100</f>
        <v>4256</v>
      </c>
      <c r="O42" s="42">
        <f t="shared" si="108"/>
        <v>9926</v>
      </c>
      <c r="P42" s="46">
        <v>1577.45</v>
      </c>
      <c r="Q42" s="42">
        <f t="shared" si="71"/>
        <v>30540.338</v>
      </c>
      <c r="R42" s="42">
        <f t="shared" si="72"/>
        <v>30971.46</v>
      </c>
      <c r="S42" s="42">
        <f t="shared" si="109"/>
        <v>20688.887999999999</v>
      </c>
      <c r="T42" s="42">
        <f t="shared" si="110"/>
        <v>109028.54000000001</v>
      </c>
    </row>
    <row r="43" spans="1:20" s="10" customFormat="1" ht="82.5" customHeight="1" x14ac:dyDescent="0.35">
      <c r="A43" s="21">
        <v>31</v>
      </c>
      <c r="B43" s="22" t="s">
        <v>71</v>
      </c>
      <c r="C43" s="22" t="s">
        <v>48</v>
      </c>
      <c r="D43" s="27" t="s">
        <v>43</v>
      </c>
      <c r="E43" s="26" t="s">
        <v>83</v>
      </c>
      <c r="F43" s="23" t="s">
        <v>80</v>
      </c>
      <c r="G43" s="24">
        <v>45078</v>
      </c>
      <c r="H43" s="24">
        <v>45261</v>
      </c>
      <c r="I43" s="42">
        <v>175000</v>
      </c>
      <c r="J43" s="42">
        <v>29747.24</v>
      </c>
      <c r="K43" s="42">
        <f t="shared" si="106"/>
        <v>5022.5</v>
      </c>
      <c r="L43" s="42">
        <f t="shared" si="107"/>
        <v>12425</v>
      </c>
      <c r="M43" s="42">
        <f>74808*1.1%</f>
        <v>822.88800000000003</v>
      </c>
      <c r="N43" s="42">
        <f>I43*3.04/100</f>
        <v>5320</v>
      </c>
      <c r="O43" s="42">
        <f t="shared" ref="O43" si="114">+I43*7.09%</f>
        <v>12407.5</v>
      </c>
      <c r="P43" s="46">
        <v>0</v>
      </c>
      <c r="Q43" s="42">
        <f t="shared" si="71"/>
        <v>35997.887999999999</v>
      </c>
      <c r="R43" s="42">
        <f t="shared" si="72"/>
        <v>40089.740000000005</v>
      </c>
      <c r="S43" s="42">
        <f t="shared" si="109"/>
        <v>25655.387999999999</v>
      </c>
      <c r="T43" s="42">
        <f t="shared" si="110"/>
        <v>134910.26</v>
      </c>
    </row>
    <row r="44" spans="1:20" s="10" customFormat="1" ht="82.5" customHeight="1" x14ac:dyDescent="0.35">
      <c r="A44" s="21">
        <v>32</v>
      </c>
      <c r="B44" s="22" t="s">
        <v>70</v>
      </c>
      <c r="C44" s="22" t="s">
        <v>49</v>
      </c>
      <c r="D44" s="27" t="s">
        <v>54</v>
      </c>
      <c r="E44" s="26" t="s">
        <v>82</v>
      </c>
      <c r="F44" s="23" t="s">
        <v>80</v>
      </c>
      <c r="G44" s="24">
        <v>45078</v>
      </c>
      <c r="H44" s="24">
        <v>45261</v>
      </c>
      <c r="I44" s="42">
        <v>60000</v>
      </c>
      <c r="J44" s="42">
        <v>0</v>
      </c>
      <c r="K44" s="42">
        <f t="shared" ref="K44" si="115">I44*2.87/100</f>
        <v>1722</v>
      </c>
      <c r="L44" s="42">
        <f t="shared" si="107"/>
        <v>4260</v>
      </c>
      <c r="M44" s="42">
        <f>+I44*1.1%</f>
        <v>660.00000000000011</v>
      </c>
      <c r="N44" s="42">
        <f t="shared" ref="N44:N48" si="116">I44*3.04/100</f>
        <v>1824</v>
      </c>
      <c r="O44" s="42">
        <f t="shared" ref="O44" si="117">+I44*7.09%</f>
        <v>4254</v>
      </c>
      <c r="P44" s="46">
        <v>0</v>
      </c>
      <c r="Q44" s="42">
        <f t="shared" si="71"/>
        <v>12720</v>
      </c>
      <c r="R44" s="42">
        <f t="shared" ref="R44" si="118">J44+K44+N44+P44</f>
        <v>3546</v>
      </c>
      <c r="S44" s="42">
        <f t="shared" ref="S44" si="119">L44+M44+O44</f>
        <v>9174</v>
      </c>
      <c r="T44" s="42">
        <f t="shared" ref="T44" si="120">I44-R44</f>
        <v>56454</v>
      </c>
    </row>
    <row r="45" spans="1:20" s="10" customFormat="1" ht="60" customHeight="1" x14ac:dyDescent="0.35">
      <c r="A45" s="21">
        <v>33</v>
      </c>
      <c r="B45" s="22" t="s">
        <v>77</v>
      </c>
      <c r="C45" s="22" t="s">
        <v>48</v>
      </c>
      <c r="D45" s="27" t="s">
        <v>43</v>
      </c>
      <c r="E45" s="26" t="s">
        <v>32</v>
      </c>
      <c r="F45" s="23" t="s">
        <v>80</v>
      </c>
      <c r="G45" s="24">
        <v>44986</v>
      </c>
      <c r="H45" s="24">
        <v>45170</v>
      </c>
      <c r="I45" s="42">
        <v>50000</v>
      </c>
      <c r="J45" s="42">
        <v>0</v>
      </c>
      <c r="K45" s="42">
        <f t="shared" si="87"/>
        <v>1435</v>
      </c>
      <c r="L45" s="42">
        <f t="shared" si="107"/>
        <v>3550</v>
      </c>
      <c r="M45" s="42">
        <f>+I45*1.1%</f>
        <v>550</v>
      </c>
      <c r="N45" s="42">
        <f t="shared" si="116"/>
        <v>1520</v>
      </c>
      <c r="O45" s="42">
        <f t="shared" ref="O45:O48" si="121">+I45*7.09%</f>
        <v>3545.0000000000005</v>
      </c>
      <c r="P45" s="46">
        <v>0</v>
      </c>
      <c r="Q45" s="42">
        <f t="shared" si="71"/>
        <v>10600</v>
      </c>
      <c r="R45" s="42">
        <f>J45+K45+N45+P45</f>
        <v>2955</v>
      </c>
      <c r="S45" s="42">
        <f>L45+M45+O45</f>
        <v>7645</v>
      </c>
      <c r="T45" s="42">
        <f>I45-R45</f>
        <v>47045</v>
      </c>
    </row>
    <row r="46" spans="1:20" s="10" customFormat="1" ht="56.25" customHeight="1" x14ac:dyDescent="0.35">
      <c r="A46" s="21">
        <v>34</v>
      </c>
      <c r="B46" s="22" t="s">
        <v>44</v>
      </c>
      <c r="C46" s="22" t="s">
        <v>49</v>
      </c>
      <c r="D46" s="26" t="s">
        <v>37</v>
      </c>
      <c r="E46" s="26" t="s">
        <v>45</v>
      </c>
      <c r="F46" s="23" t="s">
        <v>80</v>
      </c>
      <c r="G46" s="24">
        <v>45047</v>
      </c>
      <c r="H46" s="24">
        <v>45231</v>
      </c>
      <c r="I46" s="42">
        <v>75000</v>
      </c>
      <c r="J46" s="42">
        <v>5993.89</v>
      </c>
      <c r="K46" s="42">
        <f t="shared" si="87"/>
        <v>2152.5</v>
      </c>
      <c r="L46" s="42">
        <f t="shared" si="107"/>
        <v>5325</v>
      </c>
      <c r="M46" s="42">
        <f t="shared" ref="M46:M48" si="122">74808*1.1%</f>
        <v>822.88800000000003</v>
      </c>
      <c r="N46" s="42">
        <f t="shared" si="116"/>
        <v>2280</v>
      </c>
      <c r="O46" s="42">
        <f t="shared" si="121"/>
        <v>5317.5</v>
      </c>
      <c r="P46" s="46">
        <v>1577.45</v>
      </c>
      <c r="Q46" s="42">
        <f t="shared" si="71"/>
        <v>17475.338</v>
      </c>
      <c r="R46" s="42">
        <f>J46+K46+N46+P46</f>
        <v>12003.84</v>
      </c>
      <c r="S46" s="42">
        <f>L46+M46+O46</f>
        <v>11465.387999999999</v>
      </c>
      <c r="T46" s="42">
        <f>I46-R46</f>
        <v>62996.160000000003</v>
      </c>
    </row>
    <row r="47" spans="1:20" s="10" customFormat="1" ht="56.25" customHeight="1" x14ac:dyDescent="0.35">
      <c r="A47" s="21">
        <v>35</v>
      </c>
      <c r="B47" s="22" t="s">
        <v>107</v>
      </c>
      <c r="C47" s="22" t="s">
        <v>48</v>
      </c>
      <c r="D47" s="26" t="s">
        <v>37</v>
      </c>
      <c r="E47" s="26" t="s">
        <v>45</v>
      </c>
      <c r="F47" s="23" t="s">
        <v>80</v>
      </c>
      <c r="G47" s="24">
        <v>45078</v>
      </c>
      <c r="H47" s="24">
        <v>45261</v>
      </c>
      <c r="I47" s="42">
        <v>75000</v>
      </c>
      <c r="J47" s="42">
        <v>6309.38</v>
      </c>
      <c r="K47" s="42">
        <f t="shared" ref="K47" si="123">I47*2.87/100</f>
        <v>2152.5</v>
      </c>
      <c r="L47" s="42">
        <f t="shared" ref="L47" si="124">I47*7.1/100</f>
        <v>5325</v>
      </c>
      <c r="M47" s="42">
        <f t="shared" si="122"/>
        <v>822.88800000000003</v>
      </c>
      <c r="N47" s="42">
        <f t="shared" ref="N47" si="125">I47*3.04/100</f>
        <v>2280</v>
      </c>
      <c r="O47" s="42">
        <f t="shared" ref="O47" si="126">+I47*7.09%</f>
        <v>5317.5</v>
      </c>
      <c r="P47" s="46"/>
      <c r="Q47" s="42">
        <f t="shared" si="71"/>
        <v>15897.888000000001</v>
      </c>
      <c r="R47" s="42">
        <f t="shared" ref="R47" si="127">J47+K47+N47+P47</f>
        <v>10741.880000000001</v>
      </c>
      <c r="S47" s="42">
        <f t="shared" ref="S47" si="128">L47+M47+O47</f>
        <v>11465.387999999999</v>
      </c>
      <c r="T47" s="42">
        <f t="shared" ref="T47" si="129">I47-R47</f>
        <v>64258.119999999995</v>
      </c>
    </row>
    <row r="48" spans="1:20" s="10" customFormat="1" ht="56.25" customHeight="1" x14ac:dyDescent="0.35">
      <c r="A48" s="21">
        <v>36</v>
      </c>
      <c r="B48" s="22" t="s">
        <v>108</v>
      </c>
      <c r="C48" s="22" t="s">
        <v>49</v>
      </c>
      <c r="D48" s="26" t="s">
        <v>37</v>
      </c>
      <c r="E48" s="26" t="s">
        <v>45</v>
      </c>
      <c r="F48" s="23" t="s">
        <v>80</v>
      </c>
      <c r="G48" s="24">
        <v>45078</v>
      </c>
      <c r="H48" s="24">
        <v>45261</v>
      </c>
      <c r="I48" s="42">
        <v>75000</v>
      </c>
      <c r="J48" s="42">
        <v>6309.38</v>
      </c>
      <c r="K48" s="42">
        <f t="shared" si="87"/>
        <v>2152.5</v>
      </c>
      <c r="L48" s="42">
        <f t="shared" si="107"/>
        <v>5325</v>
      </c>
      <c r="M48" s="42">
        <f t="shared" si="122"/>
        <v>822.88800000000003</v>
      </c>
      <c r="N48" s="42">
        <f t="shared" si="116"/>
        <v>2280</v>
      </c>
      <c r="O48" s="42">
        <f t="shared" si="121"/>
        <v>5317.5</v>
      </c>
      <c r="P48" s="46"/>
      <c r="Q48" s="42">
        <f t="shared" ref="Q48" si="130">K48+L48+M48+N48+O48+P48</f>
        <v>15897.888000000001</v>
      </c>
      <c r="R48" s="42">
        <f t="shared" ref="R48" si="131">J48+K48+N48+P48</f>
        <v>10741.880000000001</v>
      </c>
      <c r="S48" s="42">
        <f t="shared" ref="S48" si="132">L48+M48+O48</f>
        <v>11465.387999999999</v>
      </c>
      <c r="T48" s="42">
        <f t="shared" ref="T48" si="133">I48-R48</f>
        <v>64258.119999999995</v>
      </c>
    </row>
    <row r="49" spans="1:20" s="7" customFormat="1" ht="56.25" customHeight="1" x14ac:dyDescent="0.2">
      <c r="A49" s="56" t="s">
        <v>21</v>
      </c>
      <c r="B49" s="56"/>
      <c r="C49" s="56"/>
      <c r="D49" s="56"/>
      <c r="E49" s="56"/>
      <c r="F49" s="56"/>
      <c r="G49" s="39"/>
      <c r="H49" s="39"/>
      <c r="I49" s="40">
        <f>SUM(I13:I48)</f>
        <v>2857000</v>
      </c>
      <c r="J49" s="40">
        <f t="shared" ref="J49:T49" si="134">SUM(J13:J48)</f>
        <v>213129.59000000003</v>
      </c>
      <c r="K49" s="40">
        <f t="shared" si="134"/>
        <v>81995.899999999994</v>
      </c>
      <c r="L49" s="40">
        <f t="shared" si="134"/>
        <v>202847</v>
      </c>
      <c r="M49" s="40">
        <f t="shared" si="134"/>
        <v>25288.207999999999</v>
      </c>
      <c r="N49" s="40">
        <f t="shared" si="134"/>
        <v>86154.208000000013</v>
      </c>
      <c r="O49" s="40">
        <f t="shared" si="134"/>
        <v>200932.01799999998</v>
      </c>
      <c r="P49" s="40">
        <f t="shared" si="134"/>
        <v>6309.8</v>
      </c>
      <c r="Q49" s="40">
        <f t="shared" si="134"/>
        <v>603527.13400000008</v>
      </c>
      <c r="R49" s="40">
        <f t="shared" si="134"/>
        <v>387589.49800000008</v>
      </c>
      <c r="S49" s="40">
        <f t="shared" si="134"/>
        <v>429067.22599999985</v>
      </c>
      <c r="T49" s="40">
        <f t="shared" si="134"/>
        <v>2469410.5020000003</v>
      </c>
    </row>
    <row r="50" spans="1:20" s="8" customFormat="1" ht="24" customHeight="1" x14ac:dyDescent="0.2">
      <c r="A50" s="28" t="s">
        <v>3</v>
      </c>
      <c r="B50" s="29"/>
      <c r="C50" s="29"/>
      <c r="D50" s="29"/>
      <c r="E50" s="14"/>
      <c r="F50" s="14"/>
      <c r="G50" s="14"/>
      <c r="H50" s="14"/>
      <c r="I50" s="31"/>
      <c r="J50" s="13"/>
      <c r="K50" s="13"/>
      <c r="L50" s="15"/>
      <c r="M50" s="14"/>
      <c r="N50" s="14"/>
      <c r="O50" s="14"/>
      <c r="P50" s="14"/>
      <c r="Q50" s="13"/>
      <c r="R50" s="13"/>
      <c r="S50" s="13"/>
      <c r="T50" s="14"/>
    </row>
    <row r="51" spans="1:20" s="8" customFormat="1" ht="24" customHeight="1" x14ac:dyDescent="0.2">
      <c r="A51" s="14" t="s">
        <v>29</v>
      </c>
      <c r="B51" s="29"/>
      <c r="C51" s="29"/>
      <c r="D51" s="29"/>
      <c r="E51" s="14"/>
      <c r="F51" s="14"/>
      <c r="G51" s="14"/>
      <c r="H51" s="14"/>
      <c r="I51" s="14"/>
      <c r="J51" s="17"/>
      <c r="K51" s="13"/>
      <c r="L51" s="15"/>
      <c r="M51" s="14"/>
      <c r="N51" s="14"/>
      <c r="O51" s="14"/>
      <c r="P51" s="14"/>
      <c r="Q51" s="13"/>
      <c r="R51" s="13"/>
      <c r="S51" s="13"/>
      <c r="T51" s="14"/>
    </row>
    <row r="52" spans="1:20" s="8" customFormat="1" ht="24" customHeight="1" x14ac:dyDescent="0.2">
      <c r="A52" s="14" t="s">
        <v>60</v>
      </c>
      <c r="B52" s="29"/>
      <c r="C52" s="29"/>
      <c r="D52" s="29"/>
      <c r="E52" s="14"/>
      <c r="F52" s="14"/>
      <c r="G52" s="14"/>
      <c r="H52" s="14"/>
      <c r="I52" s="31" t="s">
        <v>25</v>
      </c>
      <c r="J52" s="19"/>
      <c r="K52" s="13"/>
      <c r="L52" s="15"/>
      <c r="M52" s="13"/>
      <c r="N52" s="13"/>
      <c r="O52" s="36"/>
      <c r="P52" s="37"/>
      <c r="Q52" s="13"/>
      <c r="R52" s="13"/>
      <c r="S52" s="15"/>
      <c r="T52" s="14"/>
    </row>
    <row r="53" spans="1:20" s="8" customFormat="1" ht="24" customHeight="1" x14ac:dyDescent="0.2">
      <c r="A53" s="14" t="s">
        <v>61</v>
      </c>
      <c r="B53" s="29"/>
      <c r="C53" s="29"/>
      <c r="D53" s="29"/>
      <c r="E53" s="14"/>
      <c r="F53" s="14"/>
      <c r="G53" s="14"/>
      <c r="H53" s="14"/>
      <c r="I53" s="32"/>
      <c r="J53" s="32" t="s">
        <v>27</v>
      </c>
      <c r="K53" s="33"/>
      <c r="L53" s="16"/>
      <c r="M53" s="16"/>
      <c r="N53" s="15"/>
      <c r="O53" s="15"/>
      <c r="P53" s="36"/>
      <c r="Q53" s="36"/>
      <c r="R53" s="15"/>
      <c r="S53" s="14"/>
      <c r="T53" s="14"/>
    </row>
    <row r="54" spans="1:20" s="8" customFormat="1" ht="22.5" customHeight="1" x14ac:dyDescent="0.2">
      <c r="A54" s="14" t="s">
        <v>103</v>
      </c>
      <c r="B54" s="29"/>
      <c r="C54" s="29"/>
      <c r="D54" s="29"/>
      <c r="E54" s="14"/>
      <c r="F54" s="29"/>
      <c r="G54" s="29"/>
      <c r="H54" s="29"/>
      <c r="I54" s="34"/>
      <c r="J54" s="34" t="s">
        <v>28</v>
      </c>
      <c r="K54" s="35"/>
      <c r="L54" s="15"/>
      <c r="M54" s="15"/>
      <c r="N54" s="15"/>
      <c r="O54" s="15"/>
      <c r="P54" s="36"/>
      <c r="Q54" s="36"/>
      <c r="R54" s="15"/>
      <c r="S54" s="15"/>
      <c r="T54" s="14"/>
    </row>
    <row r="55" spans="1:20" s="8" customFormat="1" ht="24" customHeight="1" x14ac:dyDescent="0.2">
      <c r="A55" s="30" t="s">
        <v>26</v>
      </c>
      <c r="B55" s="30"/>
      <c r="C55" s="30"/>
      <c r="D55" s="30"/>
      <c r="E55" s="30"/>
      <c r="F55" s="30"/>
      <c r="G55" s="30"/>
      <c r="H55" s="30"/>
      <c r="I55" s="18"/>
      <c r="J55" s="19"/>
      <c r="K55" s="20"/>
      <c r="L55" s="14"/>
      <c r="M55" s="15"/>
      <c r="N55" s="20"/>
      <c r="O55" s="15"/>
      <c r="P55" s="15"/>
      <c r="Q55" s="15"/>
      <c r="R55" s="15"/>
      <c r="S55" s="15"/>
      <c r="T55" s="15"/>
    </row>
    <row r="56" spans="1:20" s="1" customFormat="1" ht="24" customHeight="1" x14ac:dyDescent="0.2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11"/>
      <c r="O56" s="5"/>
      <c r="P56" s="5"/>
      <c r="Q56" s="5"/>
      <c r="R56" s="5"/>
      <c r="S56" s="5"/>
      <c r="T56" s="5"/>
    </row>
  </sheetData>
  <mergeCells count="27"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  <mergeCell ref="H10:H12"/>
    <mergeCell ref="A7:T7"/>
    <mergeCell ref="N11:O11"/>
    <mergeCell ref="B10:B12"/>
    <mergeCell ref="A56:M56"/>
    <mergeCell ref="K11:L11"/>
    <mergeCell ref="A49:F49"/>
    <mergeCell ref="F10:F12"/>
    <mergeCell ref="G10:G12"/>
    <mergeCell ref="I10:I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8" fitToHeight="3" orientation="landscape" r:id="rId1"/>
  <headerFooter alignWithMargins="0"/>
  <rowBreaks count="1" manualBreakCount="1">
    <brk id="55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2022-11-07T12:09:25Z</cp:lastPrinted>
  <dcterms:created xsi:type="dcterms:W3CDTF">2006-07-11T17:39:34Z</dcterms:created>
  <dcterms:modified xsi:type="dcterms:W3CDTF">2023-07-06T16:34:48Z</dcterms:modified>
</cp:coreProperties>
</file>