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\\falken\RRHH\AÑO 2023\TRANSPARENCIA\Agosto\"/>
    </mc:Choice>
  </mc:AlternateContent>
  <xr:revisionPtr revIDLastSave="0" documentId="13_ncr:1_{B0F64C78-7669-418C-BB06-79B19D949770}" xr6:coauthVersionLast="47" xr6:coauthVersionMax="47" xr10:uidLastSave="{00000000-0000-0000-0000-000000000000}"/>
  <workbookProtection workbookAlgorithmName="SHA-512" workbookHashValue="lM+v23wWJ/zFHR/CghgYYbn6yZ6bddhPMCAHnXr26B45pW3enltpkKptfVOZChbu3y95MMAk9SeI66d1Rq3SdQ==" workbookSaltValue="uQt4poVbA1NQ9XzR3B/mXA==" workbookSpinCount="100000" lockStructure="1"/>
  <bookViews>
    <workbookView xWindow="-120" yWindow="-120" windowWidth="24240" windowHeight="13140" tabRatio="601" xr2:uid="{00000000-000D-0000-FFFF-FFFF00000000}"/>
  </bookViews>
  <sheets>
    <sheet name="Periodo Probatorio" sheetId="1" r:id="rId1"/>
  </sheets>
  <definedNames>
    <definedName name="_xlnm.Print_Area" localSheetId="0">'Periodo Probatorio'!$A$1:$U$60</definedName>
    <definedName name="_xlnm.Print_Titles" localSheetId="0">'Periodo Probatorio'!$1:$12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26" i="1" l="1"/>
  <c r="T18" i="1" l="1"/>
  <c r="S18" i="1"/>
  <c r="R18" i="1"/>
  <c r="Q18" i="1"/>
  <c r="M18" i="1"/>
  <c r="K18" i="1"/>
  <c r="L18" i="1"/>
  <c r="N18" i="1"/>
  <c r="O18" i="1"/>
  <c r="O21" i="1"/>
  <c r="N21" i="1"/>
  <c r="M21" i="1"/>
  <c r="L21" i="1"/>
  <c r="K21" i="1"/>
  <c r="R21" i="1" s="1"/>
  <c r="T21" i="1" s="1"/>
  <c r="M51" i="1"/>
  <c r="K51" i="1"/>
  <c r="L51" i="1"/>
  <c r="S51" i="1" s="1"/>
  <c r="N51" i="1"/>
  <c r="O51" i="1"/>
  <c r="K26" i="1"/>
  <c r="R26" i="1" s="1"/>
  <c r="T26" i="1" s="1"/>
  <c r="L26" i="1"/>
  <c r="S26" i="1" s="1"/>
  <c r="N26" i="1"/>
  <c r="O26" i="1"/>
  <c r="Q51" i="1" l="1"/>
  <c r="Q21" i="1"/>
  <c r="R51" i="1"/>
  <c r="T51" i="1" s="1"/>
  <c r="S21" i="1"/>
  <c r="Q26" i="1"/>
  <c r="O16" i="1" l="1"/>
  <c r="N16" i="1"/>
  <c r="M16" i="1"/>
  <c r="L16" i="1"/>
  <c r="K16" i="1"/>
  <c r="M20" i="1"/>
  <c r="L20" i="1"/>
  <c r="K20" i="1"/>
  <c r="N20" i="1"/>
  <c r="O20" i="1"/>
  <c r="O50" i="1"/>
  <c r="N50" i="1"/>
  <c r="M50" i="1"/>
  <c r="L50" i="1"/>
  <c r="K50" i="1"/>
  <c r="M52" i="1"/>
  <c r="O45" i="1"/>
  <c r="N45" i="1"/>
  <c r="M45" i="1"/>
  <c r="L45" i="1"/>
  <c r="K45" i="1"/>
  <c r="M43" i="1"/>
  <c r="K43" i="1"/>
  <c r="L43" i="1"/>
  <c r="N43" i="1"/>
  <c r="O43" i="1"/>
  <c r="Q16" i="1" l="1"/>
  <c r="R16" i="1"/>
  <c r="T16" i="1" s="1"/>
  <c r="S16" i="1"/>
  <c r="Q20" i="1"/>
  <c r="R20" i="1"/>
  <c r="T20" i="1" s="1"/>
  <c r="R50" i="1"/>
  <c r="T50" i="1" s="1"/>
  <c r="S20" i="1"/>
  <c r="S50" i="1"/>
  <c r="S45" i="1"/>
  <c r="Q50" i="1"/>
  <c r="R45" i="1"/>
  <c r="T45" i="1" s="1"/>
  <c r="Q45" i="1"/>
  <c r="S43" i="1"/>
  <c r="R43" i="1"/>
  <c r="T43" i="1" s="1"/>
  <c r="Q43" i="1"/>
  <c r="O40" i="1"/>
  <c r="N40" i="1" l="1"/>
  <c r="O46" i="1" l="1"/>
  <c r="N46" i="1"/>
  <c r="M49" i="1"/>
  <c r="M46" i="1"/>
  <c r="M42" i="1"/>
  <c r="M40" i="1"/>
  <c r="M32" i="1"/>
  <c r="M31" i="1"/>
  <c r="M30" i="1"/>
  <c r="M28" i="1"/>
  <c r="M27" i="1"/>
  <c r="M23" i="1"/>
  <c r="M22" i="1"/>
  <c r="M14" i="1"/>
  <c r="P30" i="1"/>
  <c r="I53" i="1" l="1"/>
  <c r="O32" i="1"/>
  <c r="N32" i="1"/>
  <c r="L32" i="1"/>
  <c r="K32" i="1"/>
  <c r="K31" i="1"/>
  <c r="L31" i="1"/>
  <c r="N31" i="1"/>
  <c r="O31" i="1"/>
  <c r="O30" i="1"/>
  <c r="N30" i="1"/>
  <c r="L30" i="1"/>
  <c r="K30" i="1"/>
  <c r="S32" i="1" l="1"/>
  <c r="S31" i="1"/>
  <c r="R31" i="1"/>
  <c r="T31" i="1" s="1"/>
  <c r="R30" i="1"/>
  <c r="T30" i="1" s="1"/>
  <c r="Q30" i="1"/>
  <c r="R32" i="1"/>
  <c r="T32" i="1" s="1"/>
  <c r="S30" i="1"/>
  <c r="Q31" i="1"/>
  <c r="Q32" i="1"/>
  <c r="M25" i="1" l="1"/>
  <c r="K25" i="1"/>
  <c r="L25" i="1"/>
  <c r="N25" i="1"/>
  <c r="O25" i="1"/>
  <c r="M29" i="1"/>
  <c r="K29" i="1"/>
  <c r="L29" i="1"/>
  <c r="N29" i="1"/>
  <c r="O29" i="1"/>
  <c r="N36" i="1"/>
  <c r="K36" i="1"/>
  <c r="L36" i="1"/>
  <c r="M36" i="1"/>
  <c r="O36" i="1"/>
  <c r="O35" i="1"/>
  <c r="N35" i="1"/>
  <c r="M35" i="1"/>
  <c r="K35" i="1"/>
  <c r="L35" i="1"/>
  <c r="O42" i="1"/>
  <c r="N42" i="1"/>
  <c r="L42" i="1"/>
  <c r="K42" i="1"/>
  <c r="O41" i="1"/>
  <c r="N41" i="1"/>
  <c r="M41" i="1"/>
  <c r="L41" i="1"/>
  <c r="K41" i="1"/>
  <c r="O15" i="1"/>
  <c r="N15" i="1"/>
  <c r="M15" i="1"/>
  <c r="L15" i="1"/>
  <c r="K15" i="1"/>
  <c r="O14" i="1"/>
  <c r="N14" i="1"/>
  <c r="L14" i="1"/>
  <c r="K14" i="1"/>
  <c r="M24" i="1"/>
  <c r="K24" i="1"/>
  <c r="L24" i="1"/>
  <c r="N24" i="1"/>
  <c r="O24" i="1"/>
  <c r="K33" i="1"/>
  <c r="K34" i="1"/>
  <c r="M48" i="1"/>
  <c r="K48" i="1"/>
  <c r="L48" i="1"/>
  <c r="N48" i="1"/>
  <c r="O48" i="1"/>
  <c r="K28" i="1"/>
  <c r="K52" i="1"/>
  <c r="L52" i="1"/>
  <c r="N52" i="1"/>
  <c r="O52" i="1"/>
  <c r="K46" i="1"/>
  <c r="L46" i="1"/>
  <c r="S29" i="1" l="1"/>
  <c r="R25" i="1"/>
  <c r="T25" i="1" s="1"/>
  <c r="R29" i="1"/>
  <c r="T29" i="1" s="1"/>
  <c r="S25" i="1"/>
  <c r="Q25" i="1"/>
  <c r="Q29" i="1"/>
  <c r="S35" i="1"/>
  <c r="S36" i="1"/>
  <c r="Q36" i="1"/>
  <c r="R36" i="1"/>
  <c r="T36" i="1" s="1"/>
  <c r="R35" i="1"/>
  <c r="T35" i="1" s="1"/>
  <c r="S15" i="1"/>
  <c r="Q41" i="1"/>
  <c r="Q35" i="1"/>
  <c r="S41" i="1"/>
  <c r="S42" i="1"/>
  <c r="R41" i="1"/>
  <c r="T41" i="1" s="1"/>
  <c r="R42" i="1"/>
  <c r="T42" i="1" s="1"/>
  <c r="S14" i="1"/>
  <c r="R15" i="1"/>
  <c r="T15" i="1" s="1"/>
  <c r="Q42" i="1"/>
  <c r="R14" i="1"/>
  <c r="T14" i="1" s="1"/>
  <c r="Q14" i="1"/>
  <c r="Q15" i="1"/>
  <c r="Q24" i="1"/>
  <c r="S24" i="1"/>
  <c r="R24" i="1"/>
  <c r="T24" i="1" s="1"/>
  <c r="R48" i="1"/>
  <c r="T48" i="1" s="1"/>
  <c r="S46" i="1"/>
  <c r="Q48" i="1"/>
  <c r="S48" i="1"/>
  <c r="S52" i="1"/>
  <c r="Q52" i="1"/>
  <c r="R52" i="1"/>
  <c r="T52" i="1" s="1"/>
  <c r="Q46" i="1"/>
  <c r="R46" i="1"/>
  <c r="T46" i="1" s="1"/>
  <c r="P53" i="1"/>
  <c r="J53" i="1"/>
  <c r="O47" i="1"/>
  <c r="N47" i="1"/>
  <c r="M47" i="1"/>
  <c r="L47" i="1"/>
  <c r="K47" i="1"/>
  <c r="O44" i="1"/>
  <c r="N44" i="1"/>
  <c r="M44" i="1"/>
  <c r="L44" i="1"/>
  <c r="K44" i="1"/>
  <c r="K38" i="1"/>
  <c r="L38" i="1"/>
  <c r="M38" i="1"/>
  <c r="N38" i="1"/>
  <c r="O38" i="1"/>
  <c r="S47" i="1" l="1"/>
  <c r="S44" i="1"/>
  <c r="Q44" i="1"/>
  <c r="R47" i="1"/>
  <c r="T47" i="1" s="1"/>
  <c r="R44" i="1"/>
  <c r="T44" i="1" s="1"/>
  <c r="Q47" i="1"/>
  <c r="Q38" i="1"/>
  <c r="L28" i="1"/>
  <c r="N28" i="1"/>
  <c r="O28" i="1"/>
  <c r="K27" i="1"/>
  <c r="L27" i="1"/>
  <c r="N27" i="1"/>
  <c r="O27" i="1"/>
  <c r="L23" i="1"/>
  <c r="K23" i="1"/>
  <c r="N23" i="1"/>
  <c r="O23" i="1"/>
  <c r="Q27" i="1" l="1"/>
  <c r="S27" i="1"/>
  <c r="R28" i="1"/>
  <c r="T28" i="1" s="1"/>
  <c r="Q28" i="1"/>
  <c r="R27" i="1"/>
  <c r="T27" i="1" s="1"/>
  <c r="S28" i="1"/>
  <c r="Q23" i="1"/>
  <c r="R23" i="1"/>
  <c r="T23" i="1" s="1"/>
  <c r="S23" i="1"/>
  <c r="K22" i="1" l="1"/>
  <c r="L22" i="1"/>
  <c r="N22" i="1"/>
  <c r="O22" i="1"/>
  <c r="K39" i="1"/>
  <c r="L39" i="1"/>
  <c r="M39" i="1"/>
  <c r="N39" i="1"/>
  <c r="O39" i="1"/>
  <c r="N34" i="1"/>
  <c r="M34" i="1"/>
  <c r="L34" i="1"/>
  <c r="O34" i="1"/>
  <c r="O33" i="1"/>
  <c r="M33" i="1"/>
  <c r="L33" i="1"/>
  <c r="N33" i="1"/>
  <c r="S22" i="1" l="1"/>
  <c r="R22" i="1"/>
  <c r="T22" i="1" s="1"/>
  <c r="Q22" i="1"/>
  <c r="R39" i="1"/>
  <c r="T39" i="1" s="1"/>
  <c r="Q39" i="1"/>
  <c r="S39" i="1"/>
  <c r="R33" i="1"/>
  <c r="T33" i="1" s="1"/>
  <c r="R34" i="1"/>
  <c r="T34" i="1" s="1"/>
  <c r="S34" i="1"/>
  <c r="Q33" i="1"/>
  <c r="Q34" i="1"/>
  <c r="S33" i="1"/>
  <c r="L40" i="1"/>
  <c r="O49" i="1"/>
  <c r="O37" i="1"/>
  <c r="O19" i="1"/>
  <c r="O17" i="1"/>
  <c r="O13" i="1"/>
  <c r="O53" i="1" l="1"/>
  <c r="K49" i="1"/>
  <c r="L49" i="1"/>
  <c r="N49" i="1"/>
  <c r="Q49" i="1" l="1"/>
  <c r="R49" i="1"/>
  <c r="T49" i="1" s="1"/>
  <c r="S49" i="1"/>
  <c r="K40" i="1"/>
  <c r="Q40" i="1" s="1"/>
  <c r="S40" i="1" l="1"/>
  <c r="R40" i="1"/>
  <c r="T40" i="1" s="1"/>
  <c r="M37" i="1"/>
  <c r="K37" i="1"/>
  <c r="L37" i="1"/>
  <c r="N37" i="1"/>
  <c r="Q37" i="1" l="1"/>
  <c r="S38" i="1"/>
  <c r="S37" i="1"/>
  <c r="R37" i="1"/>
  <c r="T37" i="1" s="1"/>
  <c r="R38" i="1"/>
  <c r="T38" i="1" s="1"/>
  <c r="K19" i="1" l="1"/>
  <c r="L19" i="1"/>
  <c r="M19" i="1"/>
  <c r="N19" i="1"/>
  <c r="Q19" i="1" l="1"/>
  <c r="R19" i="1"/>
  <c r="T19" i="1" s="1"/>
  <c r="S19" i="1"/>
  <c r="K17" i="1" l="1"/>
  <c r="L17" i="1"/>
  <c r="M17" i="1"/>
  <c r="N17" i="1"/>
  <c r="K13" i="1"/>
  <c r="L13" i="1"/>
  <c r="M13" i="1"/>
  <c r="N13" i="1"/>
  <c r="L53" i="1" l="1"/>
  <c r="M53" i="1"/>
  <c r="K53" i="1"/>
  <c r="N53" i="1"/>
  <c r="Q13" i="1"/>
  <c r="Q17" i="1"/>
  <c r="S17" i="1"/>
  <c r="R13" i="1"/>
  <c r="S13" i="1"/>
  <c r="R17" i="1"/>
  <c r="T17" i="1" s="1"/>
  <c r="Q53" i="1" l="1"/>
  <c r="S53" i="1"/>
  <c r="T13" i="1"/>
  <c r="T53" i="1" s="1"/>
  <c r="R53" i="1"/>
</calcChain>
</file>

<file path=xl/sharedStrings.xml><?xml version="1.0" encoding="utf-8"?>
<sst xmlns="http://schemas.openxmlformats.org/spreadsheetml/2006/main" count="237" uniqueCount="118">
  <si>
    <t>Subtotal TSS</t>
  </si>
  <si>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</si>
  <si>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</si>
  <si>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</si>
  <si>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</si>
  <si>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</si>
  <si>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</si>
  <si>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</si>
  <si>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</si>
  <si>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</si>
  <si>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</si>
  <si>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Registro Dependientes Adicionales (4*)</t>
  </si>
  <si>
    <t>Seguro de Pensión (9.97%)</t>
  </si>
  <si>
    <t>Seguro de Salud (10.53%)    (3*)</t>
  </si>
  <si>
    <t>Nombre</t>
  </si>
  <si>
    <t xml:space="preserve">Funcion 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</si>
  <si>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</si>
  <si>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</si>
  <si>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</si>
  <si>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</si>
  <si>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</si>
  <si>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</si>
  <si>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 xml:space="preserve">         IS/R              (Ley 11-92)     (1*)</t>
  </si>
  <si>
    <t>Desde</t>
  </si>
  <si>
    <t>Hasta</t>
  </si>
  <si>
    <t xml:space="preserve">        Preparado Por:                                            Aprobado por:                                                  Aprobado por:</t>
  </si>
  <si>
    <t xml:space="preserve">     por cada dependiente adicional registrado.</t>
  </si>
  <si>
    <t xml:space="preserve">          Pilar Peña                                                               Jose Israel Del Orbe                                                    Henry Sahdalá</t>
  </si>
  <si>
    <t>Directora de Recursos Humanos                                   Director de Finanzas                                          Tesorero de la Seguridad Social</t>
  </si>
  <si>
    <t xml:space="preserve">   (1*) Deducción directa en declaración ISR empleados del SUIRPLUS. Rentas hasta RD$416,220.00 estan exentas.</t>
  </si>
  <si>
    <t>Dirección Financiera</t>
  </si>
  <si>
    <t>JERJES OSMAR MEDINA VARGAS</t>
  </si>
  <si>
    <t xml:space="preserve">Soporte Tecnico Informatico </t>
  </si>
  <si>
    <t>Dirección de Tecnologías de la Información y Comunicación</t>
  </si>
  <si>
    <t>ESMERALDA CASTAÑO GUZMAN</t>
  </si>
  <si>
    <t xml:space="preserve">Dirección de Tecnologias de la Información y Comunicación </t>
  </si>
  <si>
    <t>Dirección Juridica</t>
  </si>
  <si>
    <t xml:space="preserve">SANDY GUERRERO RAMON </t>
  </si>
  <si>
    <t xml:space="preserve"> DIANA ZULEIKA TERRERO ORTIZ </t>
  </si>
  <si>
    <t>LUDWILKA ALESANDRA DE LEON CIPRIAN</t>
  </si>
  <si>
    <t xml:space="preserve">Enc. Departamento Gestion de Explotacion de Datos </t>
  </si>
  <si>
    <t xml:space="preserve">Dirección de Tecnologias de la Información Comunicación </t>
  </si>
  <si>
    <t xml:space="preserve">NURYS ALTAGRACIA PINEDA MARTINEZ </t>
  </si>
  <si>
    <t>Abogado (a)</t>
  </si>
  <si>
    <t>Sexo</t>
  </si>
  <si>
    <t>Masculino</t>
  </si>
  <si>
    <t>Femenino</t>
  </si>
  <si>
    <t xml:space="preserve">Tesorería de la Seguridad Social </t>
  </si>
  <si>
    <t>RUTH ESTHER SANTANA CONCEPCIóN</t>
  </si>
  <si>
    <t>Gestor de Cobros</t>
  </si>
  <si>
    <t>ADOLFA MIGUELINA PRESINAL ROSSIS</t>
  </si>
  <si>
    <t>Dirección de Fiscalización Externa</t>
  </si>
  <si>
    <t>Fiscalizador de Seguridad Social</t>
  </si>
  <si>
    <t>ALEX ALBERTO TORRES OCUMARES</t>
  </si>
  <si>
    <t>Tecnico de Fiscalización Externa</t>
  </si>
  <si>
    <t>YERALDIN COLLADO MONTES DE OCA</t>
  </si>
  <si>
    <t xml:space="preserve">   (2*) Salario cotizable hasta RD$162,625.00, deducción directa de la declaración TSS del SUIRPLUS.</t>
  </si>
  <si>
    <t xml:space="preserve">   (3*) Salario cotizable hasta RD$325,250.00, deducción directa de la declaración TSS del SUIRPLUS.</t>
  </si>
  <si>
    <t>JUAN INOCENCIO ALBA MONES</t>
  </si>
  <si>
    <t>Contador</t>
  </si>
  <si>
    <t>ADONIS ALEXANDER SEVERINO PEREZ</t>
  </si>
  <si>
    <t>Desarrollador de Software II</t>
  </si>
  <si>
    <t>ISMAEL ALTAGRACIA JONES</t>
  </si>
  <si>
    <t>Desarrollador de Software I</t>
  </si>
  <si>
    <t>Dirección de Servicios</t>
  </si>
  <si>
    <t>DIMARDDY ONAVIS NUÑEZ SANCHEZ</t>
  </si>
  <si>
    <t>JOHANNY CELINA LAPPOST MANZUETA</t>
  </si>
  <si>
    <t>LY RAYNEL MENDEZ VASQUEZ</t>
  </si>
  <si>
    <t>ADAMANAY DIAZ BATISTA</t>
  </si>
  <si>
    <t>Enc. Depto. Fiscalización Empleadores y ARS</t>
  </si>
  <si>
    <t>RAFAELINA RIVAS FERRERAS</t>
  </si>
  <si>
    <t>Departamento de Fiscalización Interna</t>
  </si>
  <si>
    <t>Fiscalizador Interno (a)</t>
  </si>
  <si>
    <t>RUBEN DARIO CARABALLO SEPULVEDA</t>
  </si>
  <si>
    <t>Nómina de Sueldos: Empleados Temporeros</t>
  </si>
  <si>
    <t>Soporte de Seguridad de Sistemas</t>
  </si>
  <si>
    <t>Temporero</t>
  </si>
  <si>
    <t>Analista de Trámites y Gestión de Servicios</t>
  </si>
  <si>
    <t xml:space="preserve">Analista de Fiscalización Externa TIC </t>
  </si>
  <si>
    <t>Enc. Departamento Seguridad y Monitoreo TIC</t>
  </si>
  <si>
    <t>STERLYNG MANUEL SILFA CASTILLO</t>
  </si>
  <si>
    <t>Analista de Pagos Gubernamentales</t>
  </si>
  <si>
    <t>JOSE JUAN VASQUEZ SENA</t>
  </si>
  <si>
    <t>Analista de Proyectos e Infraestructuras</t>
  </si>
  <si>
    <t>WINSTON GOMEZ RIVERA</t>
  </si>
  <si>
    <t>HAISER EMILIA FERNANDEZ ROSARIO</t>
  </si>
  <si>
    <t>ISSELLE ROSALIE MARTINEZ CICCONE</t>
  </si>
  <si>
    <t>Enc. DEPTO. de Tramites y Gestión de Servicios</t>
  </si>
  <si>
    <t>ELISA CAROLINA ASUNCION ROMERO</t>
  </si>
  <si>
    <t>Analista Legal</t>
  </si>
  <si>
    <t>JOAQUIN ARTURO GONELL MARIOT</t>
  </si>
  <si>
    <t>AMBAR TIFANY BUDINA PACHECO</t>
  </si>
  <si>
    <t>YESSENIA PEÑA HERNANDEZ</t>
  </si>
  <si>
    <t>WANER PABLO ALVAREZ GUTIERREZ</t>
  </si>
  <si>
    <t>Administrador de Servidores y Configuración</t>
  </si>
  <si>
    <t>FRANCISCO MIGUEL MOLINA HERRERA</t>
  </si>
  <si>
    <t>Analista de Proyectos de Software TIC</t>
  </si>
  <si>
    <t>AGUSTIN ALCIBIADES SANCHEZ FERNANDE</t>
  </si>
  <si>
    <t>Enc. Div. De Proyectos, Normas, Estándares y Mejores Prácticas TIC</t>
  </si>
  <si>
    <t xml:space="preserve">   (4*) Deducción directa declaración TSS del SUIRPLUS por registro de dependientes adicionales al SDSS. RD$1,577.45 </t>
  </si>
  <si>
    <t>LEONARD RONARDO CAPELLAN SANTANA</t>
  </si>
  <si>
    <t>Gestor de Tramites y Servicios</t>
  </si>
  <si>
    <t>BOLIVAR ELIAS BELLO DE LA ROSA</t>
  </si>
  <si>
    <t>KIRSSY GUILLERMINA PEREZ CRUZ</t>
  </si>
  <si>
    <t>Analista de Inversiones</t>
  </si>
  <si>
    <t>RICHARD NIXON SARMIENTO ROSARIO</t>
  </si>
  <si>
    <t>Fiscalizador Interno (a) TIC</t>
  </si>
  <si>
    <t>EURY FERNANDO VALLEJO PEREZ</t>
  </si>
  <si>
    <t>Enc. División de Programación</t>
  </si>
  <si>
    <t>Correspondiente al mes de agosto del año 2023</t>
  </si>
  <si>
    <t>LISANNY AIMEE PACIANS TAVERAS</t>
  </si>
  <si>
    <t>Contador (a)</t>
  </si>
  <si>
    <t>GIDDALTHI GARCIA CARABALLO</t>
  </si>
  <si>
    <t>JUAN MERCEDES HERRERA DE LA ROSA</t>
  </si>
  <si>
    <t xml:space="preserve">Fiscalizador Interno </t>
  </si>
  <si>
    <t>JOSE ARTURO CONTRERAS CASTILLO</t>
  </si>
  <si>
    <t>Gerencia</t>
  </si>
  <si>
    <t>Enc. Depto. De Seguridad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</si>
</sst>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[$-10C0A]#,##0.00;\-#,##0.00"/>
  </numFmts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sz val="14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sz val="12"/>
      <color rgb="FF00B050"/>
      <name val="Arial"/>
      <family val="2"/>
    </font>
    <font>
      <b/>
      <sz val="28"/>
      <color theme="0"/>
      <name val="Century Gothic"/>
      <family val="2"/>
    </font>
    <font>
      <b/>
      <sz val="48"/>
      <name val="Century Gothic"/>
      <family val="2"/>
    </font>
    <font>
      <b/>
      <sz val="16"/>
      <name val="Calibri Light"/>
      <family val="2"/>
    </font>
    <font>
      <sz val="16"/>
      <name val="Calibri Light"/>
      <family val="2"/>
    </font>
    <font>
      <u/>
      <sz val="16"/>
      <name val="Calibri Light"/>
      <family val="2"/>
    </font>
    <font>
      <sz val="16"/>
      <color theme="1"/>
      <name val="Calibri Light"/>
      <family val="2"/>
    </font>
    <font>
      <b/>
      <sz val="28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4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4" fontId="4" fillId="2" borderId="0" xfId="0" applyNumberFormat="1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4" fontId="4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4" fontId="15" fillId="2" borderId="0" xfId="0" applyNumberFormat="1" applyFont="1" applyFill="1" applyAlignment="1">
      <alignment horizontal="center" vertical="center"/>
    </xf>
    <xf numFmtId="0" fontId="15" fillId="2" borderId="0" xfId="0" applyFont="1" applyFill="1" applyAlignment="1">
      <alignment vertical="center"/>
    </xf>
    <xf numFmtId="4" fontId="15" fillId="2" borderId="0" xfId="0" applyNumberFormat="1" applyFont="1" applyFill="1" applyAlignment="1">
      <alignment vertical="center"/>
    </xf>
    <xf numFmtId="4" fontId="16" fillId="2" borderId="0" xfId="0" applyNumberFormat="1" applyFont="1" applyFill="1" applyAlignment="1">
      <alignment vertical="center"/>
    </xf>
    <xf numFmtId="164" fontId="15" fillId="2" borderId="0" xfId="4" applyFont="1" applyFill="1" applyBorder="1" applyAlignment="1">
      <alignment vertical="center"/>
    </xf>
    <xf numFmtId="0" fontId="17" fillId="2" borderId="0" xfId="0" applyFont="1" applyFill="1" applyAlignment="1">
      <alignment vertical="center"/>
    </xf>
    <xf numFmtId="164" fontId="15" fillId="2" borderId="0" xfId="4" applyFont="1" applyFill="1" applyAlignment="1">
      <alignment vertical="center"/>
    </xf>
    <xf numFmtId="4" fontId="15" fillId="0" borderId="0" xfId="0" applyNumberFormat="1" applyFont="1" applyAlignment="1">
      <alignment vertical="center"/>
    </xf>
    <xf numFmtId="0" fontId="15" fillId="2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vertical="top" wrapText="1" readingOrder="1"/>
    </xf>
    <xf numFmtId="0" fontId="15" fillId="0" borderId="1" xfId="0" applyFont="1" applyBorder="1" applyAlignment="1">
      <alignment horizontal="center" vertical="top" wrapText="1" readingOrder="1"/>
    </xf>
    <xf numFmtId="14" fontId="15" fillId="0" borderId="1" xfId="0" applyNumberFormat="1" applyFont="1" applyBorder="1" applyAlignment="1">
      <alignment horizontal="center" vertical="top" wrapText="1" readingOrder="1"/>
    </xf>
    <xf numFmtId="0" fontId="15" fillId="0" borderId="1" xfId="0" applyFont="1" applyBorder="1" applyAlignment="1">
      <alignment horizontal="left" vertical="top" wrapText="1" readingOrder="1"/>
    </xf>
    <xf numFmtId="0" fontId="15" fillId="0" borderId="1" xfId="0" applyFont="1" applyBorder="1" applyAlignment="1">
      <alignment vertical="center" wrapText="1"/>
    </xf>
    <xf numFmtId="0" fontId="15" fillId="0" borderId="1" xfId="0" applyFont="1" applyBorder="1" applyAlignment="1">
      <alignment horizontal="left" vertical="top" wrapText="1"/>
    </xf>
    <xf numFmtId="0" fontId="14" fillId="2" borderId="0" xfId="0" applyFont="1" applyFill="1" applyAlignment="1">
      <alignment vertical="center"/>
    </xf>
    <xf numFmtId="0" fontId="15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left" vertical="top"/>
    </xf>
    <xf numFmtId="0" fontId="15" fillId="2" borderId="0" xfId="0" applyFont="1" applyFill="1" applyAlignment="1">
      <alignment horizontal="left" vertical="top"/>
    </xf>
    <xf numFmtId="164" fontId="16" fillId="2" borderId="0" xfId="4" applyFont="1" applyFill="1" applyBorder="1" applyAlignment="1">
      <alignment horizontal="left" vertical="top"/>
    </xf>
    <xf numFmtId="0" fontId="17" fillId="2" borderId="0" xfId="0" applyFont="1" applyFill="1" applyAlignment="1">
      <alignment horizontal="left" vertical="top"/>
    </xf>
    <xf numFmtId="164" fontId="15" fillId="2" borderId="0" xfId="4" applyFont="1" applyFill="1" applyBorder="1" applyAlignment="1">
      <alignment horizontal="left" vertical="top"/>
    </xf>
    <xf numFmtId="4" fontId="15" fillId="2" borderId="0" xfId="0" applyNumberFormat="1" applyFont="1" applyFill="1" applyAlignment="1">
      <alignment horizontal="left" vertical="top"/>
    </xf>
    <xf numFmtId="4" fontId="15" fillId="2" borderId="0" xfId="0" applyNumberFormat="1" applyFont="1" applyFill="1" applyAlignment="1">
      <alignment horizontal="center" vertical="top"/>
    </xf>
    <xf numFmtId="0" fontId="14" fillId="5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 wrapText="1"/>
    </xf>
    <xf numFmtId="4" fontId="14" fillId="2" borderId="1" xfId="0" applyNumberFormat="1" applyFont="1" applyFill="1" applyBorder="1" applyAlignment="1">
      <alignment horizontal="right" vertical="center"/>
    </xf>
    <xf numFmtId="165" fontId="15" fillId="0" borderId="1" xfId="0" applyNumberFormat="1" applyFont="1" applyBorder="1" applyAlignment="1">
      <alignment horizontal="right" vertical="top" wrapText="1" readingOrder="1"/>
    </xf>
    <xf numFmtId="164" fontId="15" fillId="0" borderId="1" xfId="4" applyFont="1" applyFill="1" applyBorder="1" applyAlignment="1">
      <alignment horizontal="right"/>
    </xf>
    <xf numFmtId="4" fontId="15" fillId="0" borderId="1" xfId="0" applyNumberFormat="1" applyFont="1" applyBorder="1" applyAlignment="1">
      <alignment horizontal="right" vertical="center"/>
    </xf>
    <xf numFmtId="4" fontId="15" fillId="2" borderId="1" xfId="0" applyNumberFormat="1" applyFont="1" applyFill="1" applyBorder="1" applyAlignment="1">
      <alignment horizontal="right" vertical="center"/>
    </xf>
    <xf numFmtId="165" fontId="15" fillId="2" borderId="1" xfId="0" applyNumberFormat="1" applyFont="1" applyFill="1" applyBorder="1" applyAlignment="1">
      <alignment horizontal="right" vertical="center" wrapText="1" readingOrder="1"/>
    </xf>
    <xf numFmtId="4" fontId="15" fillId="2" borderId="1" xfId="0" applyNumberFormat="1" applyFont="1" applyFill="1" applyBorder="1" applyAlignment="1">
      <alignment horizontal="right"/>
    </xf>
    <xf numFmtId="165" fontId="15" fillId="0" borderId="1" xfId="0" applyNumberFormat="1" applyFont="1" applyBorder="1" applyAlignment="1">
      <alignment horizontal="right" vertical="center" wrapText="1" readingOrder="1"/>
    </xf>
    <xf numFmtId="0" fontId="18" fillId="2" borderId="0" xfId="0" applyFont="1" applyFill="1" applyAlignment="1">
      <alignment horizontal="center" vertical="center"/>
    </xf>
    <xf numFmtId="0" fontId="13" fillId="0" borderId="0" xfId="5" applyFont="1" applyAlignment="1">
      <alignment horizontal="center"/>
    </xf>
    <xf numFmtId="0" fontId="14" fillId="5" borderId="1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4" fillId="5" borderId="2" xfId="0" applyFont="1" applyFill="1" applyBorder="1" applyAlignment="1">
      <alignment horizontal="center" vertical="center"/>
    </xf>
    <xf numFmtId="0" fontId="14" fillId="5" borderId="3" xfId="0" applyFont="1" applyFill="1" applyBorder="1" applyAlignment="1">
      <alignment horizontal="center" vertical="center"/>
    </xf>
    <xf numFmtId="0" fontId="14" fillId="5" borderId="4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14" fillId="2" borderId="1" xfId="0" applyFont="1" applyFill="1" applyBorder="1" applyAlignment="1">
      <alignment horizontal="left" vertical="center" wrapText="1"/>
    </xf>
  </cellXfs>
  <cellStyles count="7">
    <cellStyle name="Comma" xfId="4" builtinId="3"/>
    <cellStyle name="Comma 2" xfId="6" xr:uid="{52B6EAB4-523C-478C-8618-36FED4DDA1CA}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5E577E1A-8344-405E-87E6-7C6CEB253F87}"/>
    <cellStyle name="Porcentual 2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openxmlformats.org/officeDocument/2006/relationships/image" Target="cid:image001.png@01D94CE2.4717EB1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294409</xdr:colOff>
      <xdr:row>1</xdr:row>
      <xdr:rowOff>138545</xdr:rowOff>
    </xdr:from>
    <xdr:to>
      <xdr:col>1</xdr:col>
      <xdr:colOff>1679864</xdr:colOff>
      <xdr:row>4</xdr:row>
      <xdr:rowOff>519547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F73B4890-7491-4135-97C4-D681D83D0F2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409" y="329045"/>
          <a:ext cx="2060864" cy="1939638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18</xdr:col>
      <xdr:colOff>377963</xdr:colOff>
      <xdr:row>2</xdr:row>
      <xdr:rowOff>173182</xdr:rowOff>
    </xdr:from>
    <xdr:to>
      <xdr:col>20</xdr:col>
      <xdr:colOff>847572</xdr:colOff>
      <xdr:row>5</xdr:row>
      <xdr:rowOff>13265</xdr:rowOff>
    </xdr:to>
    <xdr:pic>
      <xdr:nvPicPr>
        <xdr:cNvPr id="2" name="Picture 1" descr="Icon&#10;&#10;Description automatically generated">
          <a:extLst>
            <a:ext uri="{FF2B5EF4-FFF2-40B4-BE49-F238E27FC236}">
              <a16:creationId xmlns:a16="http://schemas.microsoft.com/office/drawing/2014/main" id="{D4D43BBF-4F52-494F-B9E9-34A788F965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86508" y="554182"/>
          <a:ext cx="3517609" cy="17970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60"/>
  <sheetViews>
    <sheetView tabSelected="1" view="pageBreakPreview" topLeftCell="A43" zoomScale="55" zoomScaleNormal="70" zoomScaleSheetLayoutView="55" workbookViewId="0">
      <selection activeCell="M53" sqref="M53"/>
    </sheetView>
  </sheetViews>
  <sheetFormatPr defaultColWidth="11.42578125" defaultRowHeight="15" x14ac:dyDescent="0.2"/>
  <cols>
    <col min="1" max="1" width="10" style="6" customWidth="1"/>
    <col min="2" max="2" width="55.5703125" style="4" customWidth="1"/>
    <col min="3" max="3" width="20.85546875" style="4" customWidth="1"/>
    <col min="4" max="4" width="30.42578125" style="4" customWidth="1"/>
    <col min="5" max="5" width="27.7109375" style="4" customWidth="1"/>
    <col min="6" max="6" width="18.28515625" style="4" customWidth="1"/>
    <col min="7" max="7" width="17.5703125" style="4" customWidth="1"/>
    <col min="8" max="8" width="18.5703125" style="4" customWidth="1"/>
    <col min="9" max="9" width="20.85546875" style="4" customWidth="1"/>
    <col min="10" max="10" width="19.7109375" style="6" customWidth="1"/>
    <col min="11" max="11" width="19" style="4" customWidth="1"/>
    <col min="12" max="12" width="20.85546875" style="6" customWidth="1"/>
    <col min="13" max="13" width="18.42578125" style="6" customWidth="1"/>
    <col min="14" max="14" width="17.7109375" style="4" customWidth="1"/>
    <col min="15" max="15" width="20.85546875" style="6" customWidth="1"/>
    <col min="16" max="16" width="19" style="6" customWidth="1"/>
    <col min="17" max="17" width="21.85546875" style="6" customWidth="1"/>
    <col min="18" max="18" width="24.85546875" style="6" customWidth="1"/>
    <col min="19" max="19" width="23.85546875" style="6" customWidth="1"/>
    <col min="20" max="20" width="21.7109375" style="6" customWidth="1"/>
    <col min="21" max="21" width="15.85546875" style="4" customWidth="1"/>
    <col min="22" max="16384" width="11.42578125" style="4"/>
  </cols>
  <sheetData>
    <row r="1" spans="1:20" s="1" customFormat="1" x14ac:dyDescent="0.2"/>
    <row r="2" spans="1:20" s="1" customFormat="1" x14ac:dyDescent="0.2"/>
    <row r="3" spans="1:20" s="1" customFormat="1" ht="46.5" customHeight="1" x14ac:dyDescent="0.2">
      <c r="J3" s="2"/>
    </row>
    <row r="4" spans="1:20" s="1" customFormat="1" ht="61.5" customHeight="1" x14ac:dyDescent="0.7">
      <c r="A4" s="49" t="s">
        <v>47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</row>
    <row r="5" spans="1:20" s="1" customFormat="1" ht="45.75" customHeight="1" x14ac:dyDescent="0.2">
      <c r="A5" s="48" t="s">
        <v>74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</row>
    <row r="6" spans="1:20" s="9" customFormat="1" ht="3" customHeight="1" x14ac:dyDescent="0.2">
      <c r="A6" s="52"/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</row>
    <row r="7" spans="1:20" s="9" customFormat="1" ht="6" hidden="1" customHeight="1" x14ac:dyDescent="0.2">
      <c r="A7" s="52"/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</row>
    <row r="8" spans="1:20" s="1" customFormat="1" ht="15.75" hidden="1" x14ac:dyDescent="0.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</row>
    <row r="9" spans="1:20" s="1" customFormat="1" ht="47.25" customHeight="1" x14ac:dyDescent="0.2">
      <c r="A9" s="53" t="s">
        <v>109</v>
      </c>
      <c r="B9" s="53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</row>
    <row r="10" spans="1:20" ht="36.75" customHeight="1" x14ac:dyDescent="0.2">
      <c r="A10" s="51" t="s">
        <v>18</v>
      </c>
      <c r="B10" s="50" t="s">
        <v>14</v>
      </c>
      <c r="C10" s="54" t="s">
        <v>44</v>
      </c>
      <c r="D10" s="54" t="s">
        <v>20</v>
      </c>
      <c r="E10" s="54" t="s">
        <v>15</v>
      </c>
      <c r="F10" s="54" t="s">
        <v>19</v>
      </c>
      <c r="G10" s="54" t="s">
        <v>23</v>
      </c>
      <c r="H10" s="54" t="s">
        <v>24</v>
      </c>
      <c r="I10" s="51" t="s">
        <v>16</v>
      </c>
      <c r="J10" s="51" t="s">
        <v>22</v>
      </c>
      <c r="K10" s="50" t="s">
        <v>9</v>
      </c>
      <c r="L10" s="50"/>
      <c r="M10" s="50"/>
      <c r="N10" s="50"/>
      <c r="O10" s="50"/>
      <c r="P10" s="50"/>
      <c r="Q10" s="50"/>
      <c r="R10" s="51" t="s">
        <v>2</v>
      </c>
      <c r="S10" s="51"/>
      <c r="T10" s="51" t="s">
        <v>17</v>
      </c>
    </row>
    <row r="11" spans="1:20" ht="37.5" customHeight="1" x14ac:dyDescent="0.2">
      <c r="A11" s="51"/>
      <c r="B11" s="50"/>
      <c r="C11" s="55"/>
      <c r="D11" s="55"/>
      <c r="E11" s="55"/>
      <c r="F11" s="55"/>
      <c r="G11" s="55"/>
      <c r="H11" s="55"/>
      <c r="I11" s="51"/>
      <c r="J11" s="51"/>
      <c r="K11" s="51" t="s">
        <v>12</v>
      </c>
      <c r="L11" s="51"/>
      <c r="M11" s="51" t="s">
        <v>10</v>
      </c>
      <c r="N11" s="51" t="s">
        <v>13</v>
      </c>
      <c r="O11" s="51"/>
      <c r="P11" s="51" t="s">
        <v>11</v>
      </c>
      <c r="Q11" s="51" t="s">
        <v>0</v>
      </c>
      <c r="R11" s="51" t="s">
        <v>4</v>
      </c>
      <c r="S11" s="51" t="s">
        <v>1</v>
      </c>
      <c r="T11" s="51"/>
    </row>
    <row r="12" spans="1:20" ht="42" x14ac:dyDescent="0.2">
      <c r="A12" s="51"/>
      <c r="B12" s="50"/>
      <c r="C12" s="56"/>
      <c r="D12" s="56"/>
      <c r="E12" s="56"/>
      <c r="F12" s="56"/>
      <c r="G12" s="56"/>
      <c r="H12" s="56"/>
      <c r="I12" s="51"/>
      <c r="J12" s="51"/>
      <c r="K12" s="38" t="s">
        <v>5</v>
      </c>
      <c r="L12" s="38" t="s">
        <v>6</v>
      </c>
      <c r="M12" s="51"/>
      <c r="N12" s="38" t="s">
        <v>7</v>
      </c>
      <c r="O12" s="38" t="s">
        <v>8</v>
      </c>
      <c r="P12" s="51"/>
      <c r="Q12" s="51"/>
      <c r="R12" s="51"/>
      <c r="S12" s="51"/>
      <c r="T12" s="51"/>
    </row>
    <row r="13" spans="1:20" s="10" customFormat="1" ht="84" x14ac:dyDescent="0.35">
      <c r="A13" s="21">
        <v>1</v>
      </c>
      <c r="B13" s="22" t="s">
        <v>31</v>
      </c>
      <c r="C13" s="22" t="s">
        <v>45</v>
      </c>
      <c r="D13" s="26" t="s">
        <v>33</v>
      </c>
      <c r="E13" s="25" t="s">
        <v>75</v>
      </c>
      <c r="F13" s="23" t="s">
        <v>76</v>
      </c>
      <c r="G13" s="24">
        <v>45047</v>
      </c>
      <c r="H13" s="24">
        <v>45231</v>
      </c>
      <c r="I13" s="42">
        <v>50000</v>
      </c>
      <c r="J13" s="46">
        <v>0</v>
      </c>
      <c r="K13" s="42">
        <f t="shared" ref="K13:K27" si="0">I13*2.87/100</f>
        <v>1435</v>
      </c>
      <c r="L13" s="42">
        <f t="shared" ref="L13:L39" si="1">I13*7.1/100</f>
        <v>3550</v>
      </c>
      <c r="M13" s="42">
        <f t="shared" ref="M13:M19" si="2">I13*1.1/100</f>
        <v>550.00000000000011</v>
      </c>
      <c r="N13" s="42">
        <f t="shared" ref="N13:N29" si="3">I13*3.04/100</f>
        <v>1520</v>
      </c>
      <c r="O13" s="42">
        <f t="shared" ref="O13:O29" si="4">+I13*7.09%</f>
        <v>3545.0000000000005</v>
      </c>
      <c r="P13" s="42">
        <v>0</v>
      </c>
      <c r="Q13" s="42">
        <f t="shared" ref="Q13:Q19" si="5">K13+L13+M13+N13+O13+P13</f>
        <v>10600</v>
      </c>
      <c r="R13" s="42">
        <f t="shared" ref="R13:R19" si="6">J13+K13+N13+P13</f>
        <v>2955</v>
      </c>
      <c r="S13" s="42">
        <f t="shared" ref="S13:S34" si="7">+L13+M13+O13</f>
        <v>7645</v>
      </c>
      <c r="T13" s="42">
        <f t="shared" ref="T13:T22" si="8">I13-R13</f>
        <v>47045</v>
      </c>
    </row>
    <row r="14" spans="1:20" s="10" customFormat="1" ht="84" x14ac:dyDescent="0.35">
      <c r="A14" s="21">
        <v>2</v>
      </c>
      <c r="B14" s="22" t="s">
        <v>82</v>
      </c>
      <c r="C14" s="22" t="s">
        <v>45</v>
      </c>
      <c r="D14" s="26" t="s">
        <v>33</v>
      </c>
      <c r="E14" s="25" t="s">
        <v>83</v>
      </c>
      <c r="F14" s="23" t="s">
        <v>76</v>
      </c>
      <c r="G14" s="24">
        <v>45017</v>
      </c>
      <c r="H14" s="24">
        <v>45200</v>
      </c>
      <c r="I14" s="42">
        <v>75000</v>
      </c>
      <c r="J14" s="46">
        <v>6277.77</v>
      </c>
      <c r="K14" s="42">
        <f t="shared" ref="K14" si="9">I14*2.87/100</f>
        <v>2152.5</v>
      </c>
      <c r="L14" s="42">
        <f t="shared" ref="L14" si="10">I14*7.1/100</f>
        <v>5325</v>
      </c>
      <c r="M14" s="42">
        <f>74808*1.1%</f>
        <v>822.88800000000003</v>
      </c>
      <c r="N14" s="42">
        <f t="shared" ref="N14" si="11">I14*3.04/100</f>
        <v>2280</v>
      </c>
      <c r="O14" s="42">
        <f t="shared" ref="O14" si="12">+I14*7.09%</f>
        <v>5317.5</v>
      </c>
      <c r="P14" s="42">
        <v>0</v>
      </c>
      <c r="Q14" s="42">
        <f t="shared" si="5"/>
        <v>15897.888000000001</v>
      </c>
      <c r="R14" s="42">
        <f t="shared" si="6"/>
        <v>10710.27</v>
      </c>
      <c r="S14" s="42">
        <f t="shared" ref="S14" si="13">+L14+M14+O14</f>
        <v>11465.387999999999</v>
      </c>
      <c r="T14" s="42">
        <f t="shared" ref="T14" si="14">I14-R14</f>
        <v>64289.729999999996</v>
      </c>
    </row>
    <row r="15" spans="1:20" s="10" customFormat="1" ht="84" x14ac:dyDescent="0.35">
      <c r="A15" s="21">
        <v>3</v>
      </c>
      <c r="B15" s="22" t="s">
        <v>84</v>
      </c>
      <c r="C15" s="22" t="s">
        <v>45</v>
      </c>
      <c r="D15" s="26" t="s">
        <v>33</v>
      </c>
      <c r="E15" s="25" t="s">
        <v>32</v>
      </c>
      <c r="F15" s="23" t="s">
        <v>76</v>
      </c>
      <c r="G15" s="24">
        <v>45017</v>
      </c>
      <c r="H15" s="24">
        <v>45200</v>
      </c>
      <c r="I15" s="42">
        <v>50000</v>
      </c>
      <c r="J15" s="46">
        <v>1707.15</v>
      </c>
      <c r="K15" s="42">
        <f t="shared" ref="K15:K16" si="15">I15*2.87/100</f>
        <v>1435</v>
      </c>
      <c r="L15" s="42">
        <f t="shared" ref="L15:L16" si="16">I15*7.1/100</f>
        <v>3550</v>
      </c>
      <c r="M15" s="42">
        <f t="shared" ref="M15" si="17">I15*1.1/100</f>
        <v>550.00000000000011</v>
      </c>
      <c r="N15" s="42">
        <f t="shared" ref="N15:N16" si="18">I15*3.04/100</f>
        <v>1520</v>
      </c>
      <c r="O15" s="42">
        <f t="shared" ref="O15:O16" si="19">+I15*7.09%</f>
        <v>3545.0000000000005</v>
      </c>
      <c r="P15" s="42">
        <v>0</v>
      </c>
      <c r="Q15" s="42">
        <f t="shared" si="5"/>
        <v>10600</v>
      </c>
      <c r="R15" s="42">
        <f t="shared" si="6"/>
        <v>4662.1499999999996</v>
      </c>
      <c r="S15" s="42">
        <f t="shared" ref="S15" si="20">+L15+M15+O15</f>
        <v>7645</v>
      </c>
      <c r="T15" s="42">
        <f t="shared" ref="T15" si="21">I15-R15</f>
        <v>45337.85</v>
      </c>
    </row>
    <row r="16" spans="1:20" s="10" customFormat="1" ht="84" x14ac:dyDescent="0.35">
      <c r="A16" s="21">
        <v>4</v>
      </c>
      <c r="B16" s="22" t="s">
        <v>107</v>
      </c>
      <c r="C16" s="22" t="s">
        <v>45</v>
      </c>
      <c r="D16" s="26" t="s">
        <v>33</v>
      </c>
      <c r="E16" s="25" t="s">
        <v>108</v>
      </c>
      <c r="F16" s="23" t="s">
        <v>76</v>
      </c>
      <c r="G16" s="24">
        <v>45108</v>
      </c>
      <c r="H16" s="24">
        <v>45292</v>
      </c>
      <c r="I16" s="42">
        <v>140000</v>
      </c>
      <c r="J16" s="46">
        <v>21120.01</v>
      </c>
      <c r="K16" s="42">
        <f t="shared" si="15"/>
        <v>4018</v>
      </c>
      <c r="L16" s="42">
        <f t="shared" si="16"/>
        <v>9940</v>
      </c>
      <c r="M16" s="42">
        <f>74808*1.1%</f>
        <v>822.88800000000003</v>
      </c>
      <c r="N16" s="42">
        <f t="shared" si="18"/>
        <v>4256</v>
      </c>
      <c r="O16" s="42">
        <f t="shared" si="19"/>
        <v>9926</v>
      </c>
      <c r="P16" s="42">
        <v>1577.45</v>
      </c>
      <c r="Q16" s="42">
        <f t="shared" ref="Q16" si="22">K16+L16+M16+N16+O16+P16</f>
        <v>30540.338</v>
      </c>
      <c r="R16" s="42">
        <f t="shared" ref="R16" si="23">J16+K16+N16+P16</f>
        <v>30971.46</v>
      </c>
      <c r="S16" s="42">
        <f t="shared" ref="S16" si="24">+L16+M16+O16</f>
        <v>20688.887999999999</v>
      </c>
      <c r="T16" s="42">
        <f t="shared" ref="T16" si="25">I16-R16</f>
        <v>109028.54000000001</v>
      </c>
    </row>
    <row r="17" spans="1:20" s="10" customFormat="1" ht="42" x14ac:dyDescent="0.35">
      <c r="A17" s="21">
        <v>5</v>
      </c>
      <c r="B17" s="22" t="s">
        <v>34</v>
      </c>
      <c r="C17" s="22" t="s">
        <v>46</v>
      </c>
      <c r="D17" s="26" t="s">
        <v>51</v>
      </c>
      <c r="E17" s="27" t="s">
        <v>52</v>
      </c>
      <c r="F17" s="23" t="s">
        <v>76</v>
      </c>
      <c r="G17" s="24">
        <v>45047</v>
      </c>
      <c r="H17" s="24">
        <v>45231</v>
      </c>
      <c r="I17" s="42">
        <v>60000</v>
      </c>
      <c r="J17" s="46">
        <v>0</v>
      </c>
      <c r="K17" s="43">
        <f t="shared" si="0"/>
        <v>1722</v>
      </c>
      <c r="L17" s="44">
        <f t="shared" si="1"/>
        <v>4260</v>
      </c>
      <c r="M17" s="45">
        <f t="shared" si="2"/>
        <v>660</v>
      </c>
      <c r="N17" s="43">
        <f t="shared" si="3"/>
        <v>1824</v>
      </c>
      <c r="O17" s="44">
        <f t="shared" si="4"/>
        <v>4254</v>
      </c>
      <c r="P17" s="42">
        <v>0</v>
      </c>
      <c r="Q17" s="44">
        <f t="shared" si="5"/>
        <v>12720</v>
      </c>
      <c r="R17" s="44">
        <f t="shared" si="6"/>
        <v>3546</v>
      </c>
      <c r="S17" s="44">
        <f t="shared" si="7"/>
        <v>9174</v>
      </c>
      <c r="T17" s="44">
        <f t="shared" si="8"/>
        <v>56454</v>
      </c>
    </row>
    <row r="18" spans="1:20" s="10" customFormat="1" ht="42" x14ac:dyDescent="0.35">
      <c r="A18" s="21">
        <v>6</v>
      </c>
      <c r="B18" s="22" t="s">
        <v>115</v>
      </c>
      <c r="C18" s="22" t="s">
        <v>45</v>
      </c>
      <c r="D18" s="26" t="s">
        <v>116</v>
      </c>
      <c r="E18" s="27" t="s">
        <v>117</v>
      </c>
      <c r="F18" s="23" t="s">
        <v>76</v>
      </c>
      <c r="G18" s="24">
        <v>45139</v>
      </c>
      <c r="H18" s="24">
        <v>45323</v>
      </c>
      <c r="I18" s="42">
        <v>150000</v>
      </c>
      <c r="J18" s="46">
        <v>23866.62</v>
      </c>
      <c r="K18" s="43">
        <f t="shared" si="0"/>
        <v>4305</v>
      </c>
      <c r="L18" s="44">
        <f t="shared" si="1"/>
        <v>10650</v>
      </c>
      <c r="M18" s="42">
        <f>74808*1.1%</f>
        <v>822.88800000000003</v>
      </c>
      <c r="N18" s="43">
        <f t="shared" si="3"/>
        <v>4560</v>
      </c>
      <c r="O18" s="44">
        <f t="shared" si="4"/>
        <v>10635</v>
      </c>
      <c r="P18" s="42">
        <v>0</v>
      </c>
      <c r="Q18" s="44">
        <f t="shared" ref="Q18" si="26">K18+L18+M18+N18+O18+P18</f>
        <v>30972.887999999999</v>
      </c>
      <c r="R18" s="44">
        <f t="shared" ref="R18" si="27">J18+K18+N18+P18</f>
        <v>32731.62</v>
      </c>
      <c r="S18" s="44">
        <f t="shared" ref="S18" si="28">+L18+M18+O18</f>
        <v>22107.887999999999</v>
      </c>
      <c r="T18" s="44">
        <f t="shared" ref="T18" si="29">I18-R18</f>
        <v>117268.38</v>
      </c>
    </row>
    <row r="19" spans="1:20" s="12" customFormat="1" ht="42" x14ac:dyDescent="0.35">
      <c r="A19" s="21">
        <v>7</v>
      </c>
      <c r="B19" s="25" t="s">
        <v>70</v>
      </c>
      <c r="C19" s="25" t="s">
        <v>46</v>
      </c>
      <c r="D19" s="27" t="s">
        <v>71</v>
      </c>
      <c r="E19" s="27" t="s">
        <v>72</v>
      </c>
      <c r="F19" s="23" t="s">
        <v>76</v>
      </c>
      <c r="G19" s="24">
        <v>44986</v>
      </c>
      <c r="H19" s="24">
        <v>45170</v>
      </c>
      <c r="I19" s="42">
        <v>60000</v>
      </c>
      <c r="J19" s="46">
        <v>0</v>
      </c>
      <c r="K19" s="43">
        <f t="shared" si="0"/>
        <v>1722</v>
      </c>
      <c r="L19" s="43">
        <f t="shared" si="1"/>
        <v>4260</v>
      </c>
      <c r="M19" s="47">
        <f t="shared" si="2"/>
        <v>660</v>
      </c>
      <c r="N19" s="43">
        <f t="shared" si="3"/>
        <v>1824</v>
      </c>
      <c r="O19" s="44">
        <f t="shared" si="4"/>
        <v>4254</v>
      </c>
      <c r="P19" s="42">
        <v>0</v>
      </c>
      <c r="Q19" s="44">
        <f t="shared" si="5"/>
        <v>12720</v>
      </c>
      <c r="R19" s="43">
        <f t="shared" si="6"/>
        <v>3546</v>
      </c>
      <c r="S19" s="43">
        <f t="shared" si="7"/>
        <v>9174</v>
      </c>
      <c r="T19" s="44">
        <f t="shared" si="8"/>
        <v>56454</v>
      </c>
    </row>
    <row r="20" spans="1:20" s="12" customFormat="1" ht="42" x14ac:dyDescent="0.35">
      <c r="A20" s="21">
        <v>8</v>
      </c>
      <c r="B20" s="25" t="s">
        <v>105</v>
      </c>
      <c r="C20" s="25" t="s">
        <v>45</v>
      </c>
      <c r="D20" s="27" t="s">
        <v>71</v>
      </c>
      <c r="E20" s="27" t="s">
        <v>106</v>
      </c>
      <c r="F20" s="23" t="s">
        <v>76</v>
      </c>
      <c r="G20" s="24">
        <v>45108</v>
      </c>
      <c r="H20" s="24">
        <v>45292</v>
      </c>
      <c r="I20" s="42">
        <v>75000</v>
      </c>
      <c r="J20" s="46">
        <v>6309.38</v>
      </c>
      <c r="K20" s="43">
        <f t="shared" si="0"/>
        <v>2152.5</v>
      </c>
      <c r="L20" s="43">
        <f t="shared" si="1"/>
        <v>5325</v>
      </c>
      <c r="M20" s="42">
        <f>74808*1.1%</f>
        <v>822.88800000000003</v>
      </c>
      <c r="N20" s="43">
        <f t="shared" si="3"/>
        <v>2280</v>
      </c>
      <c r="O20" s="44">
        <f t="shared" si="4"/>
        <v>5317.5</v>
      </c>
      <c r="P20" s="42">
        <v>0</v>
      </c>
      <c r="Q20" s="44">
        <f t="shared" ref="Q20" si="30">K20+L20+M20+N20+O20+P20</f>
        <v>15897.888000000001</v>
      </c>
      <c r="R20" s="43">
        <f t="shared" ref="R20" si="31">J20+K20+N20+P20</f>
        <v>10741.880000000001</v>
      </c>
      <c r="S20" s="43">
        <f t="shared" ref="S20" si="32">+L20+M20+O20</f>
        <v>11465.387999999999</v>
      </c>
      <c r="T20" s="44">
        <f t="shared" ref="T20" si="33">I20-R20</f>
        <v>64258.119999999995</v>
      </c>
    </row>
    <row r="21" spans="1:20" s="12" customFormat="1" ht="42" x14ac:dyDescent="0.35">
      <c r="A21" s="21">
        <v>9</v>
      </c>
      <c r="B21" s="25" t="s">
        <v>113</v>
      </c>
      <c r="C21" s="25" t="s">
        <v>45</v>
      </c>
      <c r="D21" s="27" t="s">
        <v>71</v>
      </c>
      <c r="E21" s="27" t="s">
        <v>114</v>
      </c>
      <c r="F21" s="23" t="s">
        <v>76</v>
      </c>
      <c r="G21" s="24">
        <v>45139</v>
      </c>
      <c r="H21" s="24">
        <v>45323</v>
      </c>
      <c r="I21" s="42">
        <v>75000</v>
      </c>
      <c r="J21" s="46">
        <v>6309.38</v>
      </c>
      <c r="K21" s="43">
        <f t="shared" ref="K21" si="34">I21*2.87/100</f>
        <v>2152.5</v>
      </c>
      <c r="L21" s="43">
        <f t="shared" ref="L21" si="35">I21*7.1/100</f>
        <v>5325</v>
      </c>
      <c r="M21" s="42">
        <f>74808*1.1%</f>
        <v>822.88800000000003</v>
      </c>
      <c r="N21" s="43">
        <f t="shared" ref="N21" si="36">I21*3.04/100</f>
        <v>2280</v>
      </c>
      <c r="O21" s="44">
        <f t="shared" ref="O21" si="37">+I21*7.09%</f>
        <v>5317.5</v>
      </c>
      <c r="P21" s="42">
        <v>0</v>
      </c>
      <c r="Q21" s="44">
        <f t="shared" ref="Q21" si="38">K21+L21+M21+N21+O21+P21</f>
        <v>15897.888000000001</v>
      </c>
      <c r="R21" s="43">
        <f t="shared" ref="R21" si="39">J21+K21+N21+P21</f>
        <v>10741.880000000001</v>
      </c>
      <c r="S21" s="43">
        <f t="shared" ref="S21" si="40">+L21+M21+O21</f>
        <v>11465.387999999999</v>
      </c>
      <c r="T21" s="44">
        <f t="shared" ref="T21" si="41">I21-R21</f>
        <v>64258.119999999995</v>
      </c>
    </row>
    <row r="22" spans="1:20" s="10" customFormat="1" ht="42" x14ac:dyDescent="0.35">
      <c r="A22" s="21">
        <v>10</v>
      </c>
      <c r="B22" s="22" t="s">
        <v>55</v>
      </c>
      <c r="C22" s="22" t="s">
        <v>46</v>
      </c>
      <c r="D22" s="26" t="s">
        <v>30</v>
      </c>
      <c r="E22" s="27" t="s">
        <v>104</v>
      </c>
      <c r="F22" s="23" t="s">
        <v>76</v>
      </c>
      <c r="G22" s="24">
        <v>45017</v>
      </c>
      <c r="H22" s="24">
        <v>45200</v>
      </c>
      <c r="I22" s="42">
        <v>75000</v>
      </c>
      <c r="J22" s="42">
        <v>6309.38</v>
      </c>
      <c r="K22" s="42">
        <f t="shared" si="0"/>
        <v>2152.5</v>
      </c>
      <c r="L22" s="42">
        <f t="shared" si="1"/>
        <v>5325</v>
      </c>
      <c r="M22" s="42">
        <f t="shared" ref="M22:M23" si="42">74808*1.1%</f>
        <v>822.88800000000003</v>
      </c>
      <c r="N22" s="42">
        <f t="shared" si="3"/>
        <v>2280</v>
      </c>
      <c r="O22" s="42">
        <f t="shared" si="4"/>
        <v>5317.5</v>
      </c>
      <c r="P22" s="42">
        <v>0</v>
      </c>
      <c r="Q22" s="42">
        <f t="shared" ref="Q22:Q23" si="43">K22+L22+M22+N22+O22+P22</f>
        <v>15897.888000000001</v>
      </c>
      <c r="R22" s="42">
        <f t="shared" ref="R22" si="44">J22+K22+N22+P22</f>
        <v>10741.880000000001</v>
      </c>
      <c r="S22" s="42">
        <f t="shared" ref="S22" si="45">+L22+M22+O22</f>
        <v>11465.387999999999</v>
      </c>
      <c r="T22" s="42">
        <f t="shared" si="8"/>
        <v>64258.119999999995</v>
      </c>
    </row>
    <row r="23" spans="1:20" s="10" customFormat="1" ht="21" x14ac:dyDescent="0.35">
      <c r="A23" s="21">
        <v>11</v>
      </c>
      <c r="B23" s="22" t="s">
        <v>58</v>
      </c>
      <c r="C23" s="22" t="s">
        <v>45</v>
      </c>
      <c r="D23" s="26" t="s">
        <v>30</v>
      </c>
      <c r="E23" s="27" t="s">
        <v>59</v>
      </c>
      <c r="F23" s="23" t="s">
        <v>76</v>
      </c>
      <c r="G23" s="24">
        <v>45017</v>
      </c>
      <c r="H23" s="24">
        <v>45200</v>
      </c>
      <c r="I23" s="42">
        <v>75000</v>
      </c>
      <c r="J23" s="42">
        <v>0</v>
      </c>
      <c r="K23" s="42">
        <f t="shared" si="0"/>
        <v>2152.5</v>
      </c>
      <c r="L23" s="42">
        <f t="shared" si="1"/>
        <v>5325</v>
      </c>
      <c r="M23" s="42">
        <f t="shared" si="42"/>
        <v>822.88800000000003</v>
      </c>
      <c r="N23" s="42">
        <f t="shared" si="3"/>
        <v>2280</v>
      </c>
      <c r="O23" s="42">
        <f t="shared" si="4"/>
        <v>5317.5</v>
      </c>
      <c r="P23" s="42">
        <v>0</v>
      </c>
      <c r="Q23" s="42">
        <f t="shared" si="43"/>
        <v>15897.888000000001</v>
      </c>
      <c r="R23" s="42">
        <f t="shared" ref="R23" si="46">J23+K23+N23+P23</f>
        <v>4432.5</v>
      </c>
      <c r="S23" s="42">
        <f t="shared" ref="S23" si="47">+L23+M23+O23</f>
        <v>11465.387999999999</v>
      </c>
      <c r="T23" s="42">
        <f t="shared" ref="T23" si="48">I23-R23</f>
        <v>70567.5</v>
      </c>
    </row>
    <row r="24" spans="1:20" s="10" customFormat="1" ht="42" x14ac:dyDescent="0.35">
      <c r="A24" s="21">
        <v>12</v>
      </c>
      <c r="B24" s="22" t="s">
        <v>80</v>
      </c>
      <c r="C24" s="22" t="s">
        <v>45</v>
      </c>
      <c r="D24" s="26" t="s">
        <v>30</v>
      </c>
      <c r="E24" s="27" t="s">
        <v>81</v>
      </c>
      <c r="F24" s="23" t="s">
        <v>76</v>
      </c>
      <c r="G24" s="24">
        <v>45017</v>
      </c>
      <c r="H24" s="24">
        <v>45200</v>
      </c>
      <c r="I24" s="42">
        <v>60000</v>
      </c>
      <c r="J24" s="42">
        <v>486.77</v>
      </c>
      <c r="K24" s="42">
        <f t="shared" si="0"/>
        <v>1722</v>
      </c>
      <c r="L24" s="42">
        <f t="shared" si="1"/>
        <v>4260</v>
      </c>
      <c r="M24" s="42">
        <f>+I24*1.1%</f>
        <v>660.00000000000011</v>
      </c>
      <c r="N24" s="42">
        <f t="shared" si="3"/>
        <v>1824</v>
      </c>
      <c r="O24" s="42">
        <f t="shared" si="4"/>
        <v>4254</v>
      </c>
      <c r="P24" s="42">
        <v>0</v>
      </c>
      <c r="Q24" s="42">
        <f t="shared" ref="Q24" si="49">K24+L24+M24+N24+O24+P24</f>
        <v>12720</v>
      </c>
      <c r="R24" s="42">
        <f t="shared" ref="R24" si="50">J24+K24+N24+P24</f>
        <v>4032.77</v>
      </c>
      <c r="S24" s="42">
        <f t="shared" ref="S24" si="51">+L24+M24+O24</f>
        <v>9174</v>
      </c>
      <c r="T24" s="42">
        <f t="shared" ref="T24" si="52">I24-R24</f>
        <v>55967.23</v>
      </c>
    </row>
    <row r="25" spans="1:20" s="10" customFormat="1" ht="42" x14ac:dyDescent="0.35">
      <c r="A25" s="21">
        <v>13</v>
      </c>
      <c r="B25" s="22" t="s">
        <v>92</v>
      </c>
      <c r="C25" s="22" t="s">
        <v>46</v>
      </c>
      <c r="D25" s="26" t="s">
        <v>30</v>
      </c>
      <c r="E25" s="27" t="s">
        <v>81</v>
      </c>
      <c r="F25" s="23" t="s">
        <v>76</v>
      </c>
      <c r="G25" s="24">
        <v>45047</v>
      </c>
      <c r="H25" s="24">
        <v>45231</v>
      </c>
      <c r="I25" s="42">
        <v>60000</v>
      </c>
      <c r="J25" s="42">
        <v>3486.68</v>
      </c>
      <c r="K25" s="42">
        <f t="shared" si="0"/>
        <v>1722</v>
      </c>
      <c r="L25" s="42">
        <f t="shared" si="1"/>
        <v>4260</v>
      </c>
      <c r="M25" s="42">
        <f>+I25*1.1%</f>
        <v>660.00000000000011</v>
      </c>
      <c r="N25" s="42">
        <f t="shared" si="3"/>
        <v>1824</v>
      </c>
      <c r="O25" s="42">
        <f t="shared" si="4"/>
        <v>4254</v>
      </c>
      <c r="P25" s="42">
        <v>0</v>
      </c>
      <c r="Q25" s="42">
        <f t="shared" ref="Q25" si="53">K25+L25+M25+N25+O25+P25</f>
        <v>12720</v>
      </c>
      <c r="R25" s="42">
        <f t="shared" ref="R25" si="54">J25+K25+N25+P25</f>
        <v>7032.68</v>
      </c>
      <c r="S25" s="42">
        <f t="shared" ref="S25" si="55">+L25+M25+O25</f>
        <v>9174</v>
      </c>
      <c r="T25" s="42">
        <f t="shared" ref="T25" si="56">I25-R25</f>
        <v>52967.32</v>
      </c>
    </row>
    <row r="26" spans="1:20" s="10" customFormat="1" ht="21" x14ac:dyDescent="0.35">
      <c r="A26" s="21">
        <v>14</v>
      </c>
      <c r="B26" s="22" t="s">
        <v>110</v>
      </c>
      <c r="C26" s="22" t="s">
        <v>46</v>
      </c>
      <c r="D26" s="26" t="s">
        <v>30</v>
      </c>
      <c r="E26" s="27" t="s">
        <v>111</v>
      </c>
      <c r="F26" s="23" t="s">
        <v>76</v>
      </c>
      <c r="G26" s="24">
        <v>45139</v>
      </c>
      <c r="H26" s="24">
        <v>45323</v>
      </c>
      <c r="I26" s="42">
        <v>75000</v>
      </c>
      <c r="J26" s="42">
        <v>6309.38</v>
      </c>
      <c r="K26" s="42">
        <f t="shared" si="0"/>
        <v>2152.5</v>
      </c>
      <c r="L26" s="42">
        <f t="shared" si="1"/>
        <v>5325</v>
      </c>
      <c r="M26" s="42">
        <f t="shared" ref="M26" si="57">74808*1.1%</f>
        <v>822.88800000000003</v>
      </c>
      <c r="N26" s="42">
        <f t="shared" si="3"/>
        <v>2280</v>
      </c>
      <c r="O26" s="42">
        <f t="shared" si="4"/>
        <v>5317.5</v>
      </c>
      <c r="P26" s="42">
        <v>0</v>
      </c>
      <c r="Q26" s="42">
        <f t="shared" ref="Q26" si="58">K26+L26+M26+N26+O26+P26</f>
        <v>15897.888000000001</v>
      </c>
      <c r="R26" s="42">
        <f t="shared" ref="R26" si="59">J26+K26+N26+P26</f>
        <v>10741.880000000001</v>
      </c>
      <c r="S26" s="42">
        <f t="shared" ref="S26" si="60">+L26+M26+O26</f>
        <v>11465.387999999999</v>
      </c>
      <c r="T26" s="42">
        <f t="shared" ref="T26" si="61">I26-R26</f>
        <v>64258.119999999995</v>
      </c>
    </row>
    <row r="27" spans="1:20" s="10" customFormat="1" ht="84" x14ac:dyDescent="0.35">
      <c r="A27" s="21">
        <v>15</v>
      </c>
      <c r="B27" s="22" t="s">
        <v>60</v>
      </c>
      <c r="C27" s="22" t="s">
        <v>45</v>
      </c>
      <c r="D27" s="26" t="s">
        <v>35</v>
      </c>
      <c r="E27" s="27" t="s">
        <v>63</v>
      </c>
      <c r="F27" s="23" t="s">
        <v>76</v>
      </c>
      <c r="G27" s="24">
        <v>45017</v>
      </c>
      <c r="H27" s="24">
        <v>45200</v>
      </c>
      <c r="I27" s="42">
        <v>75000</v>
      </c>
      <c r="J27" s="42">
        <v>0</v>
      </c>
      <c r="K27" s="42">
        <f t="shared" si="0"/>
        <v>2152.5</v>
      </c>
      <c r="L27" s="42">
        <f t="shared" si="1"/>
        <v>5325</v>
      </c>
      <c r="M27" s="42">
        <f t="shared" ref="M27:M28" si="62">74808*1.1%</f>
        <v>822.88800000000003</v>
      </c>
      <c r="N27" s="42">
        <f t="shared" si="3"/>
        <v>2280</v>
      </c>
      <c r="O27" s="42">
        <f t="shared" si="4"/>
        <v>5317.5</v>
      </c>
      <c r="P27" s="42">
        <v>0</v>
      </c>
      <c r="Q27" s="42">
        <f t="shared" ref="Q27" si="63">K27+L27+M27+N27+O27+P27</f>
        <v>15897.888000000001</v>
      </c>
      <c r="R27" s="42">
        <f t="shared" ref="R27" si="64">J27+K27+N27+P27</f>
        <v>4432.5</v>
      </c>
      <c r="S27" s="42">
        <f t="shared" ref="S27" si="65">+L27+M27+O27</f>
        <v>11465.387999999999</v>
      </c>
      <c r="T27" s="42">
        <f t="shared" ref="T27" si="66">I27-R27</f>
        <v>70567.5</v>
      </c>
    </row>
    <row r="28" spans="1:20" s="10" customFormat="1" ht="84" x14ac:dyDescent="0.35">
      <c r="A28" s="21">
        <v>16</v>
      </c>
      <c r="B28" s="22" t="s">
        <v>62</v>
      </c>
      <c r="C28" s="22" t="s">
        <v>45</v>
      </c>
      <c r="D28" s="26" t="s">
        <v>35</v>
      </c>
      <c r="E28" s="27" t="s">
        <v>61</v>
      </c>
      <c r="F28" s="23" t="s">
        <v>76</v>
      </c>
      <c r="G28" s="24">
        <v>45017</v>
      </c>
      <c r="H28" s="24">
        <v>45200</v>
      </c>
      <c r="I28" s="42">
        <v>90000</v>
      </c>
      <c r="J28" s="42">
        <v>9753.1200000000008</v>
      </c>
      <c r="K28" s="42">
        <f t="shared" ref="K28:K32" si="67">I28*2.87/100</f>
        <v>2583</v>
      </c>
      <c r="L28" s="42">
        <f t="shared" si="1"/>
        <v>6390</v>
      </c>
      <c r="M28" s="42">
        <f t="shared" si="62"/>
        <v>822.88800000000003</v>
      </c>
      <c r="N28" s="42">
        <f t="shared" si="3"/>
        <v>2736</v>
      </c>
      <c r="O28" s="42">
        <f t="shared" si="4"/>
        <v>6381</v>
      </c>
      <c r="P28" s="42">
        <v>0</v>
      </c>
      <c r="Q28" s="42">
        <f t="shared" ref="Q28" si="68">K28+L28+M28+N28+O28+P28</f>
        <v>18912.887999999999</v>
      </c>
      <c r="R28" s="42">
        <f t="shared" ref="R28" si="69">J28+K28+N28+P28</f>
        <v>15072.12</v>
      </c>
      <c r="S28" s="42">
        <f t="shared" ref="S28" si="70">+L28+M28+O28</f>
        <v>13593.887999999999</v>
      </c>
      <c r="T28" s="42">
        <f t="shared" ref="T28" si="71">I28-R28</f>
        <v>74927.88</v>
      </c>
    </row>
    <row r="29" spans="1:20" s="10" customFormat="1" ht="84" x14ac:dyDescent="0.35">
      <c r="A29" s="21">
        <v>17</v>
      </c>
      <c r="B29" s="22" t="s">
        <v>91</v>
      </c>
      <c r="C29" s="22" t="s">
        <v>46</v>
      </c>
      <c r="D29" s="26" t="s">
        <v>35</v>
      </c>
      <c r="E29" s="27" t="s">
        <v>75</v>
      </c>
      <c r="F29" s="23" t="s">
        <v>76</v>
      </c>
      <c r="G29" s="24">
        <v>45047</v>
      </c>
      <c r="H29" s="24">
        <v>45231</v>
      </c>
      <c r="I29" s="42">
        <v>50000</v>
      </c>
      <c r="J29" s="42">
        <v>1854</v>
      </c>
      <c r="K29" s="42">
        <f t="shared" si="67"/>
        <v>1435</v>
      </c>
      <c r="L29" s="42">
        <f t="shared" si="1"/>
        <v>3550</v>
      </c>
      <c r="M29" s="42">
        <f>+I29*1.1%</f>
        <v>550</v>
      </c>
      <c r="N29" s="42">
        <f t="shared" si="3"/>
        <v>1520</v>
      </c>
      <c r="O29" s="42">
        <f t="shared" si="4"/>
        <v>3545.0000000000005</v>
      </c>
      <c r="P29" s="42">
        <v>0</v>
      </c>
      <c r="Q29" s="42">
        <f t="shared" ref="Q29" si="72">K29+L29+M29+N29+O29+P29</f>
        <v>10600</v>
      </c>
      <c r="R29" s="42">
        <f t="shared" ref="R29" si="73">J29+K29+N29+P29</f>
        <v>4809</v>
      </c>
      <c r="S29" s="42">
        <f t="shared" ref="S29" si="74">+L29+M29+O29</f>
        <v>7645</v>
      </c>
      <c r="T29" s="42">
        <f t="shared" ref="T29" si="75">I29-R29</f>
        <v>45191</v>
      </c>
    </row>
    <row r="30" spans="1:20" s="10" customFormat="1" ht="84" x14ac:dyDescent="0.35">
      <c r="A30" s="21">
        <v>18</v>
      </c>
      <c r="B30" s="22" t="s">
        <v>93</v>
      </c>
      <c r="C30" s="22" t="s">
        <v>45</v>
      </c>
      <c r="D30" s="26" t="s">
        <v>35</v>
      </c>
      <c r="E30" s="27" t="s">
        <v>94</v>
      </c>
      <c r="F30" s="23" t="s">
        <v>76</v>
      </c>
      <c r="G30" s="24">
        <v>45078</v>
      </c>
      <c r="H30" s="24">
        <v>45261</v>
      </c>
      <c r="I30" s="42">
        <v>85000</v>
      </c>
      <c r="J30" s="42">
        <v>7788.27</v>
      </c>
      <c r="K30" s="42">
        <f t="shared" si="67"/>
        <v>2439.5</v>
      </c>
      <c r="L30" s="42">
        <f t="shared" ref="L30:L31" si="76">I30*7.1/100</f>
        <v>6035</v>
      </c>
      <c r="M30" s="42">
        <f t="shared" ref="M30:M32" si="77">74808*1.1%</f>
        <v>822.88800000000003</v>
      </c>
      <c r="N30" s="42">
        <f t="shared" ref="N30:N31" si="78">I30*3.04/100</f>
        <v>2584</v>
      </c>
      <c r="O30" s="42">
        <f t="shared" ref="O30:O31" si="79">+I30*7.09%</f>
        <v>6026.5</v>
      </c>
      <c r="P30" s="46">
        <f>1577.45*2</f>
        <v>3154.9</v>
      </c>
      <c r="Q30" s="42">
        <f t="shared" ref="Q30" si="80">K30+L30+M30+N30+O30+P30</f>
        <v>21062.788</v>
      </c>
      <c r="R30" s="42">
        <f t="shared" ref="R30" si="81">J30+K30+N30+P30</f>
        <v>15966.67</v>
      </c>
      <c r="S30" s="42">
        <f t="shared" ref="S30" si="82">+L30+M30+O30</f>
        <v>12884.387999999999</v>
      </c>
      <c r="T30" s="42">
        <f t="shared" ref="T30" si="83">I30-R30</f>
        <v>69033.33</v>
      </c>
    </row>
    <row r="31" spans="1:20" s="10" customFormat="1" ht="84" x14ac:dyDescent="0.35">
      <c r="A31" s="21">
        <v>19</v>
      </c>
      <c r="B31" s="22" t="s">
        <v>95</v>
      </c>
      <c r="C31" s="22" t="s">
        <v>45</v>
      </c>
      <c r="D31" s="26" t="s">
        <v>35</v>
      </c>
      <c r="E31" s="27" t="s">
        <v>96</v>
      </c>
      <c r="F31" s="23" t="s">
        <v>76</v>
      </c>
      <c r="G31" s="24">
        <v>45078</v>
      </c>
      <c r="H31" s="24">
        <v>45261</v>
      </c>
      <c r="I31" s="42">
        <v>75000</v>
      </c>
      <c r="J31" s="42">
        <v>6309.38</v>
      </c>
      <c r="K31" s="42">
        <f t="shared" si="67"/>
        <v>2152.5</v>
      </c>
      <c r="L31" s="42">
        <f t="shared" si="76"/>
        <v>5325</v>
      </c>
      <c r="M31" s="42">
        <f t="shared" si="77"/>
        <v>822.88800000000003</v>
      </c>
      <c r="N31" s="42">
        <f t="shared" si="78"/>
        <v>2280</v>
      </c>
      <c r="O31" s="42">
        <f t="shared" si="79"/>
        <v>5317.5</v>
      </c>
      <c r="P31" s="42">
        <v>0</v>
      </c>
      <c r="Q31" s="42">
        <f t="shared" ref="Q31" si="84">K31+L31+M31+N31+O31+P31</f>
        <v>15897.888000000001</v>
      </c>
      <c r="R31" s="42">
        <f t="shared" ref="R31" si="85">J31+K31+N31+P31</f>
        <v>10741.880000000001</v>
      </c>
      <c r="S31" s="42">
        <f t="shared" ref="S31" si="86">+L31+M31+O31</f>
        <v>11465.387999999999</v>
      </c>
      <c r="T31" s="42">
        <f t="shared" ref="T31" si="87">I31-R31</f>
        <v>64258.119999999995</v>
      </c>
    </row>
    <row r="32" spans="1:20" s="10" customFormat="1" ht="105" x14ac:dyDescent="0.35">
      <c r="A32" s="21">
        <v>20</v>
      </c>
      <c r="B32" s="22" t="s">
        <v>97</v>
      </c>
      <c r="C32" s="22" t="s">
        <v>45</v>
      </c>
      <c r="D32" s="26" t="s">
        <v>35</v>
      </c>
      <c r="E32" s="27" t="s">
        <v>98</v>
      </c>
      <c r="F32" s="23" t="s">
        <v>76</v>
      </c>
      <c r="G32" s="24">
        <v>45078</v>
      </c>
      <c r="H32" s="24">
        <v>45261</v>
      </c>
      <c r="I32" s="42">
        <v>130000</v>
      </c>
      <c r="J32" s="42">
        <v>19162.12</v>
      </c>
      <c r="K32" s="42">
        <f t="shared" si="67"/>
        <v>3731</v>
      </c>
      <c r="L32" s="42">
        <f t="shared" ref="L32" si="88">I32*7.1/100</f>
        <v>9230</v>
      </c>
      <c r="M32" s="42">
        <f t="shared" si="77"/>
        <v>822.88800000000003</v>
      </c>
      <c r="N32" s="42">
        <f t="shared" ref="N32" si="89">I32*3.04/100</f>
        <v>3952</v>
      </c>
      <c r="O32" s="42">
        <f t="shared" ref="O32" si="90">+I32*7.09%</f>
        <v>9217</v>
      </c>
      <c r="P32" s="42">
        <v>0</v>
      </c>
      <c r="Q32" s="42">
        <f t="shared" ref="Q32" si="91">K32+L32+M32+N32+O32+P32</f>
        <v>26952.887999999999</v>
      </c>
      <c r="R32" s="42">
        <f t="shared" ref="R32" si="92">J32+K32+N32+P32</f>
        <v>26845.119999999999</v>
      </c>
      <c r="S32" s="42">
        <f t="shared" ref="S32" si="93">+L32+M32+O32</f>
        <v>19269.887999999999</v>
      </c>
      <c r="T32" s="42">
        <f t="shared" ref="T32" si="94">I32-R32</f>
        <v>103154.88</v>
      </c>
    </row>
    <row r="33" spans="1:20" s="10" customFormat="1" ht="21" x14ac:dyDescent="0.35">
      <c r="A33" s="21">
        <v>21</v>
      </c>
      <c r="B33" s="22" t="s">
        <v>48</v>
      </c>
      <c r="C33" s="22" t="s">
        <v>46</v>
      </c>
      <c r="D33" s="26" t="s">
        <v>36</v>
      </c>
      <c r="E33" s="27" t="s">
        <v>49</v>
      </c>
      <c r="F33" s="23" t="s">
        <v>76</v>
      </c>
      <c r="G33" s="24">
        <v>45139</v>
      </c>
      <c r="H33" s="24">
        <v>45323</v>
      </c>
      <c r="I33" s="42">
        <v>60000</v>
      </c>
      <c r="J33" s="41">
        <v>3486.68</v>
      </c>
      <c r="K33" s="43">
        <f t="shared" ref="K33:K36" si="95">+I33*2.87%</f>
        <v>1722</v>
      </c>
      <c r="L33" s="44">
        <f t="shared" si="1"/>
        <v>4260</v>
      </c>
      <c r="M33" s="45">
        <f>+I33*1.1%</f>
        <v>660.00000000000011</v>
      </c>
      <c r="N33" s="43">
        <f>+I33*3.04%</f>
        <v>1824</v>
      </c>
      <c r="O33" s="44">
        <f>+I33*7.09%</f>
        <v>4254</v>
      </c>
      <c r="P33" s="42">
        <v>0</v>
      </c>
      <c r="Q33" s="44">
        <f t="shared" ref="Q33:Q50" si="96">K33+L33+M33+N33+O33+P33</f>
        <v>12720</v>
      </c>
      <c r="R33" s="44">
        <f t="shared" ref="R33:R46" si="97">J33+K33+N33+P33</f>
        <v>7032.68</v>
      </c>
      <c r="S33" s="44">
        <f t="shared" si="7"/>
        <v>9174</v>
      </c>
      <c r="T33" s="44">
        <f t="shared" ref="T33:T40" si="98">I33-R33</f>
        <v>52967.32</v>
      </c>
    </row>
    <row r="34" spans="1:20" s="10" customFormat="1" ht="21" x14ac:dyDescent="0.35">
      <c r="A34" s="21">
        <v>22</v>
      </c>
      <c r="B34" s="22" t="s">
        <v>50</v>
      </c>
      <c r="C34" s="22" t="s">
        <v>46</v>
      </c>
      <c r="D34" s="26" t="s">
        <v>36</v>
      </c>
      <c r="E34" s="27" t="s">
        <v>49</v>
      </c>
      <c r="F34" s="23" t="s">
        <v>76</v>
      </c>
      <c r="G34" s="24">
        <v>45139</v>
      </c>
      <c r="H34" s="24">
        <v>45323</v>
      </c>
      <c r="I34" s="42">
        <v>60000</v>
      </c>
      <c r="J34" s="42">
        <v>1813.67</v>
      </c>
      <c r="K34" s="43">
        <f t="shared" si="95"/>
        <v>1722</v>
      </c>
      <c r="L34" s="44">
        <f t="shared" si="1"/>
        <v>4260</v>
      </c>
      <c r="M34" s="45">
        <f>+I34*1.1%</f>
        <v>660.00000000000011</v>
      </c>
      <c r="N34" s="43">
        <f>+I34*3.04%</f>
        <v>1824</v>
      </c>
      <c r="O34" s="44">
        <f>+I34*7.09%</f>
        <v>4254</v>
      </c>
      <c r="P34" s="42">
        <v>0</v>
      </c>
      <c r="Q34" s="44">
        <f t="shared" si="96"/>
        <v>12720</v>
      </c>
      <c r="R34" s="44">
        <f t="shared" si="97"/>
        <v>5359.67</v>
      </c>
      <c r="S34" s="44">
        <f t="shared" si="7"/>
        <v>9174</v>
      </c>
      <c r="T34" s="44">
        <f t="shared" si="98"/>
        <v>54640.33</v>
      </c>
    </row>
    <row r="35" spans="1:20" s="10" customFormat="1" ht="21" x14ac:dyDescent="0.35">
      <c r="A35" s="21">
        <v>23</v>
      </c>
      <c r="B35" s="22" t="s">
        <v>88</v>
      </c>
      <c r="C35" s="22" t="s">
        <v>46</v>
      </c>
      <c r="D35" s="26" t="s">
        <v>36</v>
      </c>
      <c r="E35" s="27" t="s">
        <v>89</v>
      </c>
      <c r="F35" s="23" t="s">
        <v>76</v>
      </c>
      <c r="G35" s="24">
        <v>45017</v>
      </c>
      <c r="H35" s="24">
        <v>45200</v>
      </c>
      <c r="I35" s="42">
        <v>60000</v>
      </c>
      <c r="J35" s="42">
        <v>3486.68</v>
      </c>
      <c r="K35" s="43">
        <f t="shared" si="95"/>
        <v>1722</v>
      </c>
      <c r="L35" s="44">
        <f t="shared" si="1"/>
        <v>4260</v>
      </c>
      <c r="M35" s="45">
        <f>+I35*1.1%</f>
        <v>660.00000000000011</v>
      </c>
      <c r="N35" s="43">
        <f>+I35*3.04%</f>
        <v>1824</v>
      </c>
      <c r="O35" s="44">
        <f>+I35*7.09%</f>
        <v>4254</v>
      </c>
      <c r="P35" s="42">
        <v>0</v>
      </c>
      <c r="Q35" s="44">
        <f t="shared" ref="Q35" si="99">K35+L35+M35+N35+O35+P35</f>
        <v>12720</v>
      </c>
      <c r="R35" s="44">
        <f t="shared" ref="R35" si="100">J35+K35+N35+P35</f>
        <v>7032.68</v>
      </c>
      <c r="S35" s="44">
        <f t="shared" ref="S35" si="101">+L35+M35+O35</f>
        <v>9174</v>
      </c>
      <c r="T35" s="44">
        <f t="shared" ref="T35" si="102">I35-R35</f>
        <v>52967.32</v>
      </c>
    </row>
    <row r="36" spans="1:20" s="10" customFormat="1" ht="21" x14ac:dyDescent="0.35">
      <c r="A36" s="21">
        <v>24</v>
      </c>
      <c r="B36" s="22" t="s">
        <v>90</v>
      </c>
      <c r="C36" s="22" t="s">
        <v>45</v>
      </c>
      <c r="D36" s="26" t="s">
        <v>36</v>
      </c>
      <c r="E36" s="27" t="s">
        <v>43</v>
      </c>
      <c r="F36" s="23" t="s">
        <v>76</v>
      </c>
      <c r="G36" s="24">
        <v>45047</v>
      </c>
      <c r="H36" s="24">
        <v>45231</v>
      </c>
      <c r="I36" s="42">
        <v>60000</v>
      </c>
      <c r="J36" s="42">
        <v>3486.68</v>
      </c>
      <c r="K36" s="43">
        <f t="shared" si="95"/>
        <v>1722</v>
      </c>
      <c r="L36" s="44">
        <f t="shared" si="1"/>
        <v>4260</v>
      </c>
      <c r="M36" s="45">
        <f>+I36*1.1%</f>
        <v>660.00000000000011</v>
      </c>
      <c r="N36" s="43">
        <f>+I36*3.04%</f>
        <v>1824</v>
      </c>
      <c r="O36" s="44">
        <f>+I36*7.09%</f>
        <v>4254</v>
      </c>
      <c r="P36" s="42">
        <v>0</v>
      </c>
      <c r="Q36" s="44">
        <f t="shared" ref="Q36" si="103">K36+L36+M36+N36+O36+P36</f>
        <v>12720</v>
      </c>
      <c r="R36" s="44">
        <f t="shared" ref="R36" si="104">J36+K36+N36+P36</f>
        <v>7032.68</v>
      </c>
      <c r="S36" s="44">
        <f t="shared" ref="S36" si="105">+L36+M36+O36</f>
        <v>9174</v>
      </c>
      <c r="T36" s="44">
        <f t="shared" ref="T36" si="106">I36-R36</f>
        <v>52967.32</v>
      </c>
    </row>
    <row r="37" spans="1:20" s="10" customFormat="1" ht="42" x14ac:dyDescent="0.35">
      <c r="A37" s="21">
        <v>25</v>
      </c>
      <c r="B37" s="22" t="s">
        <v>38</v>
      </c>
      <c r="C37" s="22" t="s">
        <v>46</v>
      </c>
      <c r="D37" s="26" t="s">
        <v>51</v>
      </c>
      <c r="E37" s="27" t="s">
        <v>52</v>
      </c>
      <c r="F37" s="23" t="s">
        <v>76</v>
      </c>
      <c r="G37" s="24">
        <v>44986</v>
      </c>
      <c r="H37" s="24">
        <v>45170</v>
      </c>
      <c r="I37" s="42">
        <v>60000</v>
      </c>
      <c r="J37" s="42">
        <v>0</v>
      </c>
      <c r="K37" s="43">
        <f t="shared" ref="K37:K39" si="107">I37*2.87/100</f>
        <v>1722</v>
      </c>
      <c r="L37" s="44">
        <f t="shared" si="1"/>
        <v>4260</v>
      </c>
      <c r="M37" s="45">
        <f t="shared" ref="M37:M39" si="108">I37*1.1/100</f>
        <v>660</v>
      </c>
      <c r="N37" s="42">
        <f t="shared" ref="N37:N39" si="109">I37*3.04/100</f>
        <v>1824</v>
      </c>
      <c r="O37" s="42">
        <f t="shared" ref="O37:O39" si="110">+I37*7.09%</f>
        <v>4254</v>
      </c>
      <c r="P37" s="42">
        <v>0</v>
      </c>
      <c r="Q37" s="42">
        <f t="shared" si="96"/>
        <v>12720</v>
      </c>
      <c r="R37" s="42">
        <f t="shared" si="97"/>
        <v>3546</v>
      </c>
      <c r="S37" s="42">
        <f t="shared" ref="S37:S40" si="111">L37+M37+O37</f>
        <v>9174</v>
      </c>
      <c r="T37" s="42">
        <f t="shared" si="98"/>
        <v>56454</v>
      </c>
    </row>
    <row r="38" spans="1:20" s="10" customFormat="1" ht="56.25" customHeight="1" x14ac:dyDescent="0.35">
      <c r="A38" s="21">
        <v>26</v>
      </c>
      <c r="B38" s="22" t="s">
        <v>37</v>
      </c>
      <c r="C38" s="22" t="s">
        <v>45</v>
      </c>
      <c r="D38" s="26" t="s">
        <v>51</v>
      </c>
      <c r="E38" s="27" t="s">
        <v>54</v>
      </c>
      <c r="F38" s="23" t="s">
        <v>76</v>
      </c>
      <c r="G38" s="24">
        <v>44986</v>
      </c>
      <c r="H38" s="24">
        <v>45170</v>
      </c>
      <c r="I38" s="42">
        <v>50000</v>
      </c>
      <c r="J38" s="42">
        <v>1854</v>
      </c>
      <c r="K38" s="42">
        <f t="shared" si="107"/>
        <v>1435</v>
      </c>
      <c r="L38" s="42">
        <f t="shared" si="1"/>
        <v>3550</v>
      </c>
      <c r="M38" s="42">
        <f t="shared" si="108"/>
        <v>550.00000000000011</v>
      </c>
      <c r="N38" s="42">
        <f t="shared" si="109"/>
        <v>1520</v>
      </c>
      <c r="O38" s="42">
        <f t="shared" si="110"/>
        <v>3545.0000000000005</v>
      </c>
      <c r="P38" s="42">
        <v>0</v>
      </c>
      <c r="Q38" s="42">
        <f t="shared" si="96"/>
        <v>10600</v>
      </c>
      <c r="R38" s="42">
        <f t="shared" si="97"/>
        <v>4809</v>
      </c>
      <c r="S38" s="42">
        <f t="shared" si="111"/>
        <v>7645</v>
      </c>
      <c r="T38" s="42">
        <f t="shared" si="98"/>
        <v>45191</v>
      </c>
    </row>
    <row r="39" spans="1:20" s="10" customFormat="1" ht="56.25" customHeight="1" x14ac:dyDescent="0.35">
      <c r="A39" s="21">
        <v>27</v>
      </c>
      <c r="B39" s="22" t="s">
        <v>53</v>
      </c>
      <c r="C39" s="22" t="s">
        <v>45</v>
      </c>
      <c r="D39" s="26" t="s">
        <v>51</v>
      </c>
      <c r="E39" s="27" t="s">
        <v>54</v>
      </c>
      <c r="F39" s="23" t="s">
        <v>76</v>
      </c>
      <c r="G39" s="24">
        <v>44986</v>
      </c>
      <c r="H39" s="24">
        <v>45170</v>
      </c>
      <c r="I39" s="42">
        <v>50000</v>
      </c>
      <c r="J39" s="42">
        <v>1754.06</v>
      </c>
      <c r="K39" s="42">
        <f t="shared" si="107"/>
        <v>1435</v>
      </c>
      <c r="L39" s="42">
        <f t="shared" si="1"/>
        <v>3550</v>
      </c>
      <c r="M39" s="42">
        <f t="shared" si="108"/>
        <v>550.00000000000011</v>
      </c>
      <c r="N39" s="42">
        <f t="shared" si="109"/>
        <v>1520</v>
      </c>
      <c r="O39" s="42">
        <f t="shared" si="110"/>
        <v>3545.0000000000005</v>
      </c>
      <c r="P39" s="42">
        <v>0</v>
      </c>
      <c r="Q39" s="42">
        <f t="shared" si="96"/>
        <v>10600</v>
      </c>
      <c r="R39" s="42">
        <f t="shared" si="97"/>
        <v>4709.0599999999995</v>
      </c>
      <c r="S39" s="42">
        <f t="shared" si="111"/>
        <v>7645</v>
      </c>
      <c r="T39" s="42">
        <f t="shared" si="98"/>
        <v>45290.94</v>
      </c>
    </row>
    <row r="40" spans="1:20" s="12" customFormat="1" ht="84" customHeight="1" x14ac:dyDescent="0.35">
      <c r="A40" s="21">
        <v>28</v>
      </c>
      <c r="B40" s="22" t="s">
        <v>39</v>
      </c>
      <c r="C40" s="22" t="s">
        <v>46</v>
      </c>
      <c r="D40" s="27" t="s">
        <v>41</v>
      </c>
      <c r="E40" s="26" t="s">
        <v>40</v>
      </c>
      <c r="F40" s="23" t="s">
        <v>76</v>
      </c>
      <c r="G40" s="24">
        <v>45047</v>
      </c>
      <c r="H40" s="24">
        <v>45231</v>
      </c>
      <c r="I40" s="42">
        <v>185000</v>
      </c>
      <c r="J40" s="42">
        <v>32099.49</v>
      </c>
      <c r="K40" s="42">
        <f t="shared" ref="K40:K52" si="112">I40*2.87/100</f>
        <v>5309.5</v>
      </c>
      <c r="L40" s="42">
        <f>+I40*7.1%</f>
        <v>13134.999999999998</v>
      </c>
      <c r="M40" s="42">
        <f>74808*1.1%</f>
        <v>822.88800000000003</v>
      </c>
      <c r="N40" s="42">
        <f>+I40*3.04%</f>
        <v>5624</v>
      </c>
      <c r="O40" s="42">
        <f>+I40*7.09%</f>
        <v>13116.5</v>
      </c>
      <c r="P40" s="42">
        <v>0</v>
      </c>
      <c r="Q40" s="42">
        <f t="shared" si="96"/>
        <v>38007.887999999999</v>
      </c>
      <c r="R40" s="42">
        <f t="shared" si="97"/>
        <v>43032.990000000005</v>
      </c>
      <c r="S40" s="42">
        <f t="shared" si="111"/>
        <v>27074.387999999999</v>
      </c>
      <c r="T40" s="42">
        <f t="shared" si="98"/>
        <v>141967.01</v>
      </c>
    </row>
    <row r="41" spans="1:20" s="10" customFormat="1" ht="82.5" customHeight="1" x14ac:dyDescent="0.35">
      <c r="A41" s="21">
        <v>29</v>
      </c>
      <c r="B41" s="22" t="s">
        <v>85</v>
      </c>
      <c r="C41" s="22" t="s">
        <v>46</v>
      </c>
      <c r="D41" s="27" t="s">
        <v>64</v>
      </c>
      <c r="E41" s="26" t="s">
        <v>77</v>
      </c>
      <c r="F41" s="23" t="s">
        <v>76</v>
      </c>
      <c r="G41" s="24">
        <v>45017</v>
      </c>
      <c r="H41" s="24">
        <v>45200</v>
      </c>
      <c r="I41" s="42">
        <v>60000</v>
      </c>
      <c r="J41" s="42">
        <v>3486.68</v>
      </c>
      <c r="K41" s="42">
        <f t="shared" ref="K41" si="113">I41*2.87/100</f>
        <v>1722</v>
      </c>
      <c r="L41" s="42">
        <f t="shared" ref="L41" si="114">I41*7.1/100</f>
        <v>4260</v>
      </c>
      <c r="M41" s="42">
        <f>+I41*1.1%</f>
        <v>660.00000000000011</v>
      </c>
      <c r="N41" s="42">
        <f>I41*3.04/100</f>
        <v>1824</v>
      </c>
      <c r="O41" s="42">
        <f t="shared" ref="O41" si="115">+I41*7.09%</f>
        <v>4254</v>
      </c>
      <c r="P41" s="42">
        <v>0</v>
      </c>
      <c r="Q41" s="42">
        <f t="shared" ref="Q41" si="116">K41+L41+M41+N41+O41+P41</f>
        <v>12720</v>
      </c>
      <c r="R41" s="42">
        <f t="shared" ref="R41" si="117">J41+K41+N41+P41</f>
        <v>7032.68</v>
      </c>
      <c r="S41" s="42">
        <f t="shared" ref="S41" si="118">L41+M41+O41</f>
        <v>9174</v>
      </c>
      <c r="T41" s="42">
        <f t="shared" ref="T41" si="119">I41-R41</f>
        <v>52967.32</v>
      </c>
    </row>
    <row r="42" spans="1:20" s="10" customFormat="1" ht="82.5" customHeight="1" x14ac:dyDescent="0.35">
      <c r="A42" s="21">
        <v>30</v>
      </c>
      <c r="B42" s="22" t="s">
        <v>86</v>
      </c>
      <c r="C42" s="22" t="s">
        <v>46</v>
      </c>
      <c r="D42" s="27" t="s">
        <v>64</v>
      </c>
      <c r="E42" s="26" t="s">
        <v>87</v>
      </c>
      <c r="F42" s="23" t="s">
        <v>76</v>
      </c>
      <c r="G42" s="24">
        <v>45017</v>
      </c>
      <c r="H42" s="24">
        <v>45200</v>
      </c>
      <c r="I42" s="42">
        <v>140000</v>
      </c>
      <c r="J42" s="42">
        <v>21514.37</v>
      </c>
      <c r="K42" s="42">
        <f t="shared" ref="K42:K43" si="120">I42*2.87/100</f>
        <v>4018</v>
      </c>
      <c r="L42" s="42">
        <f t="shared" ref="L42:L43" si="121">I42*7.1/100</f>
        <v>9940</v>
      </c>
      <c r="M42" s="42">
        <f>74808*1.1%</f>
        <v>822.88800000000003</v>
      </c>
      <c r="N42" s="42">
        <f>I42*3.04/100</f>
        <v>4256</v>
      </c>
      <c r="O42" s="42">
        <f t="shared" ref="O42:O43" si="122">+I42*7.09%</f>
        <v>9926</v>
      </c>
      <c r="P42" s="42">
        <v>0</v>
      </c>
      <c r="Q42" s="42">
        <f t="shared" ref="Q42" si="123">K42+L42+M42+N42+O42+P42</f>
        <v>28962.887999999999</v>
      </c>
      <c r="R42" s="42">
        <f t="shared" ref="R42" si="124">J42+K42+N42+P42</f>
        <v>29788.37</v>
      </c>
      <c r="S42" s="42">
        <f t="shared" ref="S42" si="125">L42+M42+O42</f>
        <v>20688.887999999999</v>
      </c>
      <c r="T42" s="42">
        <f t="shared" ref="T42" si="126">I42-R42</f>
        <v>110211.63</v>
      </c>
    </row>
    <row r="43" spans="1:20" s="10" customFormat="1" ht="82.5" customHeight="1" x14ac:dyDescent="0.35">
      <c r="A43" s="21">
        <v>31</v>
      </c>
      <c r="B43" s="22" t="s">
        <v>100</v>
      </c>
      <c r="C43" s="22" t="s">
        <v>45</v>
      </c>
      <c r="D43" s="27" t="s">
        <v>64</v>
      </c>
      <c r="E43" s="26" t="s">
        <v>101</v>
      </c>
      <c r="F43" s="23" t="s">
        <v>76</v>
      </c>
      <c r="G43" s="24">
        <v>45047</v>
      </c>
      <c r="H43" s="24">
        <v>45231</v>
      </c>
      <c r="I43" s="42">
        <v>50000</v>
      </c>
      <c r="J43" s="42">
        <v>1854</v>
      </c>
      <c r="K43" s="42">
        <f t="shared" si="120"/>
        <v>1435</v>
      </c>
      <c r="L43" s="42">
        <f t="shared" si="121"/>
        <v>3550</v>
      </c>
      <c r="M43" s="42">
        <f>+I43*1.1%</f>
        <v>550</v>
      </c>
      <c r="N43" s="42">
        <f>I43*3.04/100</f>
        <v>1520</v>
      </c>
      <c r="O43" s="42">
        <f t="shared" si="122"/>
        <v>3545.0000000000005</v>
      </c>
      <c r="P43" s="42">
        <v>0</v>
      </c>
      <c r="Q43" s="42">
        <f t="shared" ref="Q43" si="127">K43+L43+M43+N43+O43+P43</f>
        <v>10600</v>
      </c>
      <c r="R43" s="42">
        <f t="shared" ref="R43" si="128">J43+K43+N43+P43</f>
        <v>4809</v>
      </c>
      <c r="S43" s="42">
        <f t="shared" ref="S43" si="129">L43+M43+O43</f>
        <v>7645</v>
      </c>
      <c r="T43" s="42">
        <f t="shared" ref="T43" si="130">I43-R43</f>
        <v>45191</v>
      </c>
    </row>
    <row r="44" spans="1:20" s="10" customFormat="1" ht="82.5" customHeight="1" x14ac:dyDescent="0.35">
      <c r="A44" s="21">
        <v>32</v>
      </c>
      <c r="B44" s="22" t="s">
        <v>65</v>
      </c>
      <c r="C44" s="22" t="s">
        <v>45</v>
      </c>
      <c r="D44" s="27" t="s">
        <v>51</v>
      </c>
      <c r="E44" s="26" t="s">
        <v>78</v>
      </c>
      <c r="F44" s="23" t="s">
        <v>76</v>
      </c>
      <c r="G44" s="24">
        <v>45078</v>
      </c>
      <c r="H44" s="24">
        <v>45261</v>
      </c>
      <c r="I44" s="42">
        <v>60000</v>
      </c>
      <c r="J44" s="42">
        <v>3486.68</v>
      </c>
      <c r="K44" s="42">
        <f t="shared" ref="K44:K46" si="131">I44*2.87/100</f>
        <v>1722</v>
      </c>
      <c r="L44" s="42">
        <f t="shared" ref="L44:L52" si="132">I44*7.1/100</f>
        <v>4260</v>
      </c>
      <c r="M44" s="42">
        <f>+I44*1.1%</f>
        <v>660.00000000000011</v>
      </c>
      <c r="N44" s="42">
        <f>I44*3.04/100</f>
        <v>1824</v>
      </c>
      <c r="O44" s="42">
        <f t="shared" ref="O44:O45" si="133">+I44*7.09%</f>
        <v>4254</v>
      </c>
      <c r="P44" s="42">
        <v>0</v>
      </c>
      <c r="Q44" s="42">
        <f t="shared" si="96"/>
        <v>12720</v>
      </c>
      <c r="R44" s="42">
        <f t="shared" si="97"/>
        <v>7032.68</v>
      </c>
      <c r="S44" s="42">
        <f t="shared" ref="S44:S46" si="134">L44+M44+O44</f>
        <v>9174</v>
      </c>
      <c r="T44" s="42">
        <f t="shared" ref="T44:T46" si="135">I44-R44</f>
        <v>52967.32</v>
      </c>
    </row>
    <row r="45" spans="1:20" s="10" customFormat="1" ht="56.25" customHeight="1" x14ac:dyDescent="0.35">
      <c r="A45" s="21">
        <v>33</v>
      </c>
      <c r="B45" s="22" t="s">
        <v>68</v>
      </c>
      <c r="C45" s="22" t="s">
        <v>46</v>
      </c>
      <c r="D45" s="26" t="s">
        <v>51</v>
      </c>
      <c r="E45" s="26" t="s">
        <v>69</v>
      </c>
      <c r="F45" s="23" t="s">
        <v>76</v>
      </c>
      <c r="G45" s="24">
        <v>45139</v>
      </c>
      <c r="H45" s="24">
        <v>45323</v>
      </c>
      <c r="I45" s="42">
        <v>160000</v>
      </c>
      <c r="J45" s="42">
        <v>25824.51</v>
      </c>
      <c r="K45" s="42">
        <f t="shared" si="131"/>
        <v>4592</v>
      </c>
      <c r="L45" s="42">
        <f t="shared" ref="L45" si="136">I45*7.1/100</f>
        <v>11360</v>
      </c>
      <c r="M45" s="42">
        <f t="shared" ref="M45" si="137">74808*1.1%</f>
        <v>822.88800000000003</v>
      </c>
      <c r="N45" s="42">
        <f t="shared" ref="N45" si="138">I45*3.04/100</f>
        <v>4864</v>
      </c>
      <c r="O45" s="42">
        <f t="shared" si="133"/>
        <v>11344</v>
      </c>
      <c r="P45" s="46">
        <v>1577.45</v>
      </c>
      <c r="Q45" s="42">
        <f t="shared" si="96"/>
        <v>34560.337999999996</v>
      </c>
      <c r="R45" s="42">
        <f t="shared" si="97"/>
        <v>36857.959999999992</v>
      </c>
      <c r="S45" s="42">
        <f t="shared" si="134"/>
        <v>23526.887999999999</v>
      </c>
      <c r="T45" s="42">
        <f t="shared" si="135"/>
        <v>123142.04000000001</v>
      </c>
    </row>
    <row r="46" spans="1:20" s="10" customFormat="1" ht="82.5" customHeight="1" x14ac:dyDescent="0.35">
      <c r="A46" s="21">
        <v>34</v>
      </c>
      <c r="B46" s="22" t="s">
        <v>67</v>
      </c>
      <c r="C46" s="22" t="s">
        <v>45</v>
      </c>
      <c r="D46" s="27" t="s">
        <v>41</v>
      </c>
      <c r="E46" s="26" t="s">
        <v>79</v>
      </c>
      <c r="F46" s="23" t="s">
        <v>76</v>
      </c>
      <c r="G46" s="24">
        <v>45078</v>
      </c>
      <c r="H46" s="24">
        <v>45261</v>
      </c>
      <c r="I46" s="42">
        <v>175000</v>
      </c>
      <c r="J46" s="42">
        <v>29747.24</v>
      </c>
      <c r="K46" s="42">
        <f t="shared" si="131"/>
        <v>5022.5</v>
      </c>
      <c r="L46" s="42">
        <f t="shared" si="132"/>
        <v>12425</v>
      </c>
      <c r="M46" s="42">
        <f>74808*1.1%</f>
        <v>822.88800000000003</v>
      </c>
      <c r="N46" s="42">
        <f>I46*3.04/100</f>
        <v>5320</v>
      </c>
      <c r="O46" s="42">
        <f t="shared" ref="O46" si="139">+I46*7.09%</f>
        <v>12407.5</v>
      </c>
      <c r="P46" s="42">
        <v>0</v>
      </c>
      <c r="Q46" s="42">
        <f t="shared" si="96"/>
        <v>35997.887999999999</v>
      </c>
      <c r="R46" s="42">
        <f t="shared" si="97"/>
        <v>40089.740000000005</v>
      </c>
      <c r="S46" s="42">
        <f t="shared" si="134"/>
        <v>25655.387999999999</v>
      </c>
      <c r="T46" s="42">
        <f t="shared" si="135"/>
        <v>134910.26</v>
      </c>
    </row>
    <row r="47" spans="1:20" s="10" customFormat="1" ht="82.5" customHeight="1" x14ac:dyDescent="0.35">
      <c r="A47" s="21">
        <v>35</v>
      </c>
      <c r="B47" s="22" t="s">
        <v>66</v>
      </c>
      <c r="C47" s="22" t="s">
        <v>46</v>
      </c>
      <c r="D47" s="27" t="s">
        <v>51</v>
      </c>
      <c r="E47" s="26" t="s">
        <v>78</v>
      </c>
      <c r="F47" s="23" t="s">
        <v>76</v>
      </c>
      <c r="G47" s="24">
        <v>45078</v>
      </c>
      <c r="H47" s="24">
        <v>45261</v>
      </c>
      <c r="I47" s="42">
        <v>60000</v>
      </c>
      <c r="J47" s="42">
        <v>0</v>
      </c>
      <c r="K47" s="42">
        <f t="shared" ref="K47" si="140">I47*2.87/100</f>
        <v>1722</v>
      </c>
      <c r="L47" s="42">
        <f t="shared" si="132"/>
        <v>4260</v>
      </c>
      <c r="M47" s="42">
        <f>+I47*1.1%</f>
        <v>660.00000000000011</v>
      </c>
      <c r="N47" s="42">
        <f t="shared" ref="N47:N52" si="141">I47*3.04/100</f>
        <v>1824</v>
      </c>
      <c r="O47" s="42">
        <f t="shared" ref="O47" si="142">+I47*7.09%</f>
        <v>4254</v>
      </c>
      <c r="P47" s="42">
        <v>0</v>
      </c>
      <c r="Q47" s="42">
        <f t="shared" si="96"/>
        <v>12720</v>
      </c>
      <c r="R47" s="42">
        <f t="shared" ref="R47" si="143">J47+K47+N47+P47</f>
        <v>3546</v>
      </c>
      <c r="S47" s="42">
        <f t="shared" ref="S47" si="144">L47+M47+O47</f>
        <v>9174</v>
      </c>
      <c r="T47" s="42">
        <f t="shared" ref="T47" si="145">I47-R47</f>
        <v>56454</v>
      </c>
    </row>
    <row r="48" spans="1:20" s="10" customFormat="1" ht="60" customHeight="1" x14ac:dyDescent="0.35">
      <c r="A48" s="21">
        <v>36</v>
      </c>
      <c r="B48" s="22" t="s">
        <v>73</v>
      </c>
      <c r="C48" s="22" t="s">
        <v>45</v>
      </c>
      <c r="D48" s="27" t="s">
        <v>41</v>
      </c>
      <c r="E48" s="26" t="s">
        <v>32</v>
      </c>
      <c r="F48" s="23" t="s">
        <v>76</v>
      </c>
      <c r="G48" s="24">
        <v>44986</v>
      </c>
      <c r="H48" s="24">
        <v>45170</v>
      </c>
      <c r="I48" s="42">
        <v>50000</v>
      </c>
      <c r="J48" s="42">
        <v>0</v>
      </c>
      <c r="K48" s="42">
        <f t="shared" si="112"/>
        <v>1435</v>
      </c>
      <c r="L48" s="42">
        <f t="shared" si="132"/>
        <v>3550</v>
      </c>
      <c r="M48" s="42">
        <f>+I48*1.1%</f>
        <v>550</v>
      </c>
      <c r="N48" s="42">
        <f t="shared" si="141"/>
        <v>1520</v>
      </c>
      <c r="O48" s="42">
        <f t="shared" ref="O48:O52" si="146">+I48*7.09%</f>
        <v>3545.0000000000005</v>
      </c>
      <c r="P48" s="42">
        <v>0</v>
      </c>
      <c r="Q48" s="42">
        <f t="shared" si="96"/>
        <v>10600</v>
      </c>
      <c r="R48" s="42">
        <f>J48+K48+N48+P48</f>
        <v>2955</v>
      </c>
      <c r="S48" s="42">
        <f>L48+M48+O48</f>
        <v>7645</v>
      </c>
      <c r="T48" s="42">
        <f>I48-R48</f>
        <v>47045</v>
      </c>
    </row>
    <row r="49" spans="1:20" s="10" customFormat="1" ht="56.25" customHeight="1" x14ac:dyDescent="0.35">
      <c r="A49" s="21">
        <v>37</v>
      </c>
      <c r="B49" s="22" t="s">
        <v>42</v>
      </c>
      <c r="C49" s="22" t="s">
        <v>46</v>
      </c>
      <c r="D49" s="26" t="s">
        <v>36</v>
      </c>
      <c r="E49" s="26" t="s">
        <v>43</v>
      </c>
      <c r="F49" s="23" t="s">
        <v>76</v>
      </c>
      <c r="G49" s="24">
        <v>45047</v>
      </c>
      <c r="H49" s="24">
        <v>45231</v>
      </c>
      <c r="I49" s="42">
        <v>75000</v>
      </c>
      <c r="J49" s="42">
        <v>5993.89</v>
      </c>
      <c r="K49" s="42">
        <f t="shared" si="112"/>
        <v>2152.5</v>
      </c>
      <c r="L49" s="42">
        <f t="shared" si="132"/>
        <v>5325</v>
      </c>
      <c r="M49" s="42">
        <f t="shared" ref="M49:M52" si="147">74808*1.1%</f>
        <v>822.88800000000003</v>
      </c>
      <c r="N49" s="42">
        <f t="shared" si="141"/>
        <v>2280</v>
      </c>
      <c r="O49" s="42">
        <f t="shared" si="146"/>
        <v>5317.5</v>
      </c>
      <c r="P49" s="46">
        <v>1577.45</v>
      </c>
      <c r="Q49" s="42">
        <f t="shared" si="96"/>
        <v>17475.338</v>
      </c>
      <c r="R49" s="42">
        <f>J49+K49+N49+P49</f>
        <v>12003.84</v>
      </c>
      <c r="S49" s="42">
        <f>L49+M49+O49</f>
        <v>11465.387999999999</v>
      </c>
      <c r="T49" s="42">
        <f>I49-R49</f>
        <v>62996.160000000003</v>
      </c>
    </row>
    <row r="50" spans="1:20" s="10" customFormat="1" ht="56.25" customHeight="1" x14ac:dyDescent="0.35">
      <c r="A50" s="21">
        <v>38</v>
      </c>
      <c r="B50" s="22" t="s">
        <v>102</v>
      </c>
      <c r="C50" s="22" t="s">
        <v>45</v>
      </c>
      <c r="D50" s="26" t="s">
        <v>36</v>
      </c>
      <c r="E50" s="26" t="s">
        <v>43</v>
      </c>
      <c r="F50" s="23" t="s">
        <v>76</v>
      </c>
      <c r="G50" s="24">
        <v>45078</v>
      </c>
      <c r="H50" s="24">
        <v>45261</v>
      </c>
      <c r="I50" s="42">
        <v>75000</v>
      </c>
      <c r="J50" s="42">
        <v>6309.38</v>
      </c>
      <c r="K50" s="42">
        <f t="shared" ref="K50:K51" si="148">I50*2.87/100</f>
        <v>2152.5</v>
      </c>
      <c r="L50" s="42">
        <f t="shared" ref="L50:L51" si="149">I50*7.1/100</f>
        <v>5325</v>
      </c>
      <c r="M50" s="42">
        <f t="shared" si="147"/>
        <v>822.88800000000003</v>
      </c>
      <c r="N50" s="42">
        <f t="shared" ref="N50:N51" si="150">I50*3.04/100</f>
        <v>2280</v>
      </c>
      <c r="O50" s="42">
        <f t="shared" ref="O50:O51" si="151">+I50*7.09%</f>
        <v>5317.5</v>
      </c>
      <c r="P50" s="42">
        <v>0</v>
      </c>
      <c r="Q50" s="42">
        <f t="shared" si="96"/>
        <v>15897.888000000001</v>
      </c>
      <c r="R50" s="42">
        <f t="shared" ref="R50" si="152">J50+K50+N50+P50</f>
        <v>10741.880000000001</v>
      </c>
      <c r="S50" s="42">
        <f t="shared" ref="S50" si="153">L50+M50+O50</f>
        <v>11465.387999999999</v>
      </c>
      <c r="T50" s="42">
        <f t="shared" ref="T50" si="154">I50-R50</f>
        <v>64258.119999999995</v>
      </c>
    </row>
    <row r="51" spans="1:20" s="10" customFormat="1" ht="56.25" customHeight="1" x14ac:dyDescent="0.35">
      <c r="A51" s="21">
        <v>39</v>
      </c>
      <c r="B51" s="22" t="s">
        <v>112</v>
      </c>
      <c r="C51" s="22" t="s">
        <v>46</v>
      </c>
      <c r="D51" s="26" t="s">
        <v>36</v>
      </c>
      <c r="E51" s="26" t="s">
        <v>89</v>
      </c>
      <c r="F51" s="23" t="s">
        <v>76</v>
      </c>
      <c r="G51" s="24">
        <v>45139</v>
      </c>
      <c r="H51" s="24">
        <v>45323</v>
      </c>
      <c r="I51" s="42">
        <v>75000</v>
      </c>
      <c r="J51" s="42">
        <v>6309.38</v>
      </c>
      <c r="K51" s="42">
        <f t="shared" si="148"/>
        <v>2152.5</v>
      </c>
      <c r="L51" s="42">
        <f t="shared" si="149"/>
        <v>5325</v>
      </c>
      <c r="M51" s="42">
        <f t="shared" si="147"/>
        <v>822.88800000000003</v>
      </c>
      <c r="N51" s="42">
        <f t="shared" si="150"/>
        <v>2280</v>
      </c>
      <c r="O51" s="42">
        <f t="shared" si="151"/>
        <v>5317.5</v>
      </c>
      <c r="P51" s="42">
        <v>0</v>
      </c>
      <c r="Q51" s="42">
        <f t="shared" ref="Q51" si="155">K51+L51+M51+N51+O51+P51</f>
        <v>15897.888000000001</v>
      </c>
      <c r="R51" s="42">
        <f t="shared" ref="R51" si="156">J51+K51+N51+P51</f>
        <v>10741.880000000001</v>
      </c>
      <c r="S51" s="42">
        <f t="shared" ref="S51" si="157">L51+M51+O51</f>
        <v>11465.387999999999</v>
      </c>
      <c r="T51" s="42">
        <f t="shared" ref="T51" si="158">I51-R51</f>
        <v>64258.119999999995</v>
      </c>
    </row>
    <row r="52" spans="1:20" s="10" customFormat="1" ht="56.25" customHeight="1" x14ac:dyDescent="0.35">
      <c r="A52" s="21">
        <v>40</v>
      </c>
      <c r="B52" s="22" t="s">
        <v>103</v>
      </c>
      <c r="C52" s="22" t="s">
        <v>46</v>
      </c>
      <c r="D52" s="26" t="s">
        <v>36</v>
      </c>
      <c r="E52" s="26" t="s">
        <v>43</v>
      </c>
      <c r="F52" s="23" t="s">
        <v>76</v>
      </c>
      <c r="G52" s="24">
        <v>45078</v>
      </c>
      <c r="H52" s="24">
        <v>45261</v>
      </c>
      <c r="I52" s="42">
        <v>75000</v>
      </c>
      <c r="J52" s="42">
        <v>6309.38</v>
      </c>
      <c r="K52" s="42">
        <f t="shared" si="112"/>
        <v>2152.5</v>
      </c>
      <c r="L52" s="42">
        <f t="shared" si="132"/>
        <v>5325</v>
      </c>
      <c r="M52" s="42">
        <f t="shared" si="147"/>
        <v>822.88800000000003</v>
      </c>
      <c r="N52" s="42">
        <f t="shared" si="141"/>
        <v>2280</v>
      </c>
      <c r="O52" s="42">
        <f t="shared" si="146"/>
        <v>5317.5</v>
      </c>
      <c r="P52" s="42">
        <v>0</v>
      </c>
      <c r="Q52" s="42">
        <f t="shared" ref="Q52" si="159">K52+L52+M52+N52+O52+P52</f>
        <v>15897.888000000001</v>
      </c>
      <c r="R52" s="42">
        <f t="shared" ref="R52" si="160">J52+K52+N52+P52</f>
        <v>10741.880000000001</v>
      </c>
      <c r="S52" s="42">
        <f t="shared" ref="S52" si="161">L52+M52+O52</f>
        <v>11465.387999999999</v>
      </c>
      <c r="T52" s="42">
        <f t="shared" ref="T52" si="162">I52-R52</f>
        <v>64258.119999999995</v>
      </c>
    </row>
    <row r="53" spans="1:20" s="7" customFormat="1" ht="56.25" customHeight="1" x14ac:dyDescent="0.2">
      <c r="A53" s="58" t="s">
        <v>21</v>
      </c>
      <c r="B53" s="58"/>
      <c r="C53" s="58"/>
      <c r="D53" s="58"/>
      <c r="E53" s="58"/>
      <c r="F53" s="58"/>
      <c r="G53" s="39"/>
      <c r="H53" s="39"/>
      <c r="I53" s="40">
        <f>SUM(I13:I52)</f>
        <v>3225000</v>
      </c>
      <c r="J53" s="40">
        <f t="shared" ref="J53:T53" si="163">SUM(J13:J52)</f>
        <v>285866.18</v>
      </c>
      <c r="K53" s="40">
        <f t="shared" si="163"/>
        <v>92557.5</v>
      </c>
      <c r="L53" s="40">
        <f t="shared" si="163"/>
        <v>228975</v>
      </c>
      <c r="M53" s="40">
        <f t="shared" si="163"/>
        <v>29050.647999999997</v>
      </c>
      <c r="N53" s="40">
        <f t="shared" si="163"/>
        <v>98040</v>
      </c>
      <c r="O53" s="40">
        <f t="shared" si="163"/>
        <v>228652.5</v>
      </c>
      <c r="P53" s="40">
        <f t="shared" si="163"/>
        <v>7887.25</v>
      </c>
      <c r="Q53" s="40">
        <f t="shared" si="163"/>
        <v>685162.89800000004</v>
      </c>
      <c r="R53" s="40">
        <f t="shared" si="163"/>
        <v>484350.93</v>
      </c>
      <c r="S53" s="40">
        <f t="shared" si="163"/>
        <v>486678.14799999987</v>
      </c>
      <c r="T53" s="40">
        <f t="shared" si="163"/>
        <v>2740649.0700000003</v>
      </c>
    </row>
    <row r="54" spans="1:20" s="8" customFormat="1" ht="24" customHeight="1" x14ac:dyDescent="0.2">
      <c r="A54" s="28" t="s">
        <v>3</v>
      </c>
      <c r="B54" s="29"/>
      <c r="C54" s="29"/>
      <c r="D54" s="29"/>
      <c r="E54" s="14"/>
      <c r="F54" s="14"/>
      <c r="G54" s="14"/>
      <c r="H54" s="14"/>
      <c r="I54" s="31"/>
      <c r="J54" s="13"/>
      <c r="K54" s="13"/>
      <c r="L54" s="15"/>
      <c r="M54" s="14"/>
      <c r="N54" s="14"/>
      <c r="O54" s="14"/>
      <c r="P54" s="14"/>
      <c r="Q54" s="13"/>
      <c r="R54" s="13"/>
      <c r="S54" s="13"/>
      <c r="T54" s="14"/>
    </row>
    <row r="55" spans="1:20" s="8" customFormat="1" ht="24" customHeight="1" x14ac:dyDescent="0.2">
      <c r="A55" s="14" t="s">
        <v>29</v>
      </c>
      <c r="B55" s="29"/>
      <c r="C55" s="29"/>
      <c r="D55" s="29"/>
      <c r="E55" s="14"/>
      <c r="F55" s="14"/>
      <c r="G55" s="14"/>
      <c r="H55" s="14"/>
      <c r="I55" s="14"/>
      <c r="J55" s="17"/>
      <c r="K55" s="13"/>
      <c r="L55" s="15"/>
      <c r="M55" s="14"/>
      <c r="N55" s="14"/>
      <c r="O55" s="14"/>
      <c r="P55" s="14"/>
      <c r="Q55" s="13"/>
      <c r="R55" s="13"/>
      <c r="S55" s="13"/>
      <c r="T55" s="14"/>
    </row>
    <row r="56" spans="1:20" s="8" customFormat="1" ht="24" customHeight="1" x14ac:dyDescent="0.2">
      <c r="A56" s="14" t="s">
        <v>56</v>
      </c>
      <c r="B56" s="29"/>
      <c r="C56" s="29"/>
      <c r="D56" s="29"/>
      <c r="E56" s="14"/>
      <c r="F56" s="14"/>
      <c r="G56" s="14"/>
      <c r="H56" s="14"/>
      <c r="I56" s="31" t="s">
        <v>25</v>
      </c>
      <c r="J56" s="19"/>
      <c r="K56" s="13"/>
      <c r="L56" s="15"/>
      <c r="M56" s="13"/>
      <c r="N56" s="13"/>
      <c r="O56" s="36"/>
      <c r="P56" s="37"/>
      <c r="Q56" s="13"/>
      <c r="R56" s="13"/>
      <c r="S56" s="15"/>
      <c r="T56" s="14"/>
    </row>
    <row r="57" spans="1:20" s="8" customFormat="1" ht="24" customHeight="1" x14ac:dyDescent="0.2">
      <c r="A57" s="14" t="s">
        <v>57</v>
      </c>
      <c r="B57" s="29"/>
      <c r="C57" s="29"/>
      <c r="D57" s="29"/>
      <c r="E57" s="14"/>
      <c r="F57" s="14"/>
      <c r="G57" s="14"/>
      <c r="H57" s="14"/>
      <c r="I57" s="32"/>
      <c r="J57" s="32" t="s">
        <v>27</v>
      </c>
      <c r="K57" s="33"/>
      <c r="L57" s="16"/>
      <c r="M57" s="16"/>
      <c r="N57" s="15"/>
      <c r="O57" s="15"/>
      <c r="P57" s="36"/>
      <c r="Q57" s="36"/>
      <c r="R57" s="15"/>
      <c r="S57" s="14"/>
      <c r="T57" s="14"/>
    </row>
    <row r="58" spans="1:20" s="8" customFormat="1" ht="22.5" customHeight="1" x14ac:dyDescent="0.2">
      <c r="A58" s="14" t="s">
        <v>99</v>
      </c>
      <c r="B58" s="29"/>
      <c r="C58" s="29"/>
      <c r="D58" s="29"/>
      <c r="E58" s="14"/>
      <c r="F58" s="29"/>
      <c r="G58" s="29"/>
      <c r="H58" s="29"/>
      <c r="I58" s="34"/>
      <c r="J58" s="34" t="s">
        <v>28</v>
      </c>
      <c r="K58" s="35"/>
      <c r="L58" s="15"/>
      <c r="M58" s="15"/>
      <c r="N58" s="15"/>
      <c r="O58" s="15"/>
      <c r="P58" s="36"/>
      <c r="Q58" s="36"/>
      <c r="R58" s="15"/>
      <c r="S58" s="15"/>
      <c r="T58" s="14"/>
    </row>
    <row r="59" spans="1:20" s="8" customFormat="1" ht="24" customHeight="1" x14ac:dyDescent="0.2">
      <c r="A59" s="30" t="s">
        <v>26</v>
      </c>
      <c r="B59" s="30"/>
      <c r="C59" s="30"/>
      <c r="D59" s="30"/>
      <c r="E59" s="30"/>
      <c r="F59" s="30"/>
      <c r="G59" s="30"/>
      <c r="H59" s="30"/>
      <c r="I59" s="18"/>
      <c r="J59" s="19"/>
      <c r="K59" s="20"/>
      <c r="L59" s="14"/>
      <c r="M59" s="15"/>
      <c r="N59" s="20"/>
      <c r="O59" s="15"/>
      <c r="P59" s="15"/>
      <c r="Q59" s="15"/>
      <c r="R59" s="15"/>
      <c r="S59" s="15"/>
      <c r="T59" s="15"/>
    </row>
    <row r="60" spans="1:20" s="1" customFormat="1" ht="24" customHeight="1" x14ac:dyDescent="0.2">
      <c r="A60" s="57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11"/>
      <c r="O60" s="5"/>
      <c r="P60" s="5"/>
      <c r="Q60" s="5"/>
      <c r="R60" s="5"/>
      <c r="S60" s="5"/>
      <c r="T60" s="5"/>
    </row>
  </sheetData>
  <mergeCells count="27">
    <mergeCell ref="H10:H12"/>
    <mergeCell ref="A7:T7"/>
    <mergeCell ref="N11:O11"/>
    <mergeCell ref="B10:B12"/>
    <mergeCell ref="A60:M60"/>
    <mergeCell ref="K11:L11"/>
    <mergeCell ref="A53:F53"/>
    <mergeCell ref="F10:F12"/>
    <mergeCell ref="G10:G12"/>
    <mergeCell ref="I10:I12"/>
    <mergeCell ref="J10:J12"/>
    <mergeCell ref="A5:T5"/>
    <mergeCell ref="A4:T4"/>
    <mergeCell ref="K10:Q10"/>
    <mergeCell ref="R10:S10"/>
    <mergeCell ref="A6:T6"/>
    <mergeCell ref="T10:T12"/>
    <mergeCell ref="Q11:Q12"/>
    <mergeCell ref="R11:R12"/>
    <mergeCell ref="A10:A12"/>
    <mergeCell ref="A9:T9"/>
    <mergeCell ref="C10:C12"/>
    <mergeCell ref="D10:D12"/>
    <mergeCell ref="E10:E12"/>
    <mergeCell ref="S11:S12"/>
    <mergeCell ref="P11:P12"/>
    <mergeCell ref="M11:M12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paperSize="5" scale="37" fitToHeight="3" orientation="landscape" r:id="rId1"/>
  <headerFooter alignWithMargins="0"/>
  <rowBreaks count="1" manualBreakCount="1">
    <brk id="59" max="20" man="1"/>
  </rowBreaks>
  <colBreaks count="1" manualBreakCount="1">
    <brk id="20" max="6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Periodo Probatorio</vt:lpstr>
      <vt:lpstr>'Periodo Probatorio'!Print_Area</vt:lpstr>
      <vt:lpstr>'Periodo Probatorio'!Print_Titles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2022-11-07T12:09:25Z</cp:lastPrinted>
  <dcterms:created xsi:type="dcterms:W3CDTF">2006-07-11T17:39:34Z</dcterms:created>
  <dcterms:modified xsi:type="dcterms:W3CDTF">2023-08-31T15:09:50Z</dcterms:modified>
</cp:coreProperties>
</file>