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\\falken\RRHH\AÑO 2023\TRANSPARENCIA\Octubre\"/>
    </mc:Choice>
  </mc:AlternateContent>
  <xr:revisionPtr revIDLastSave="0" documentId="13_ncr:1_{296F08E7-9AB8-414C-BF0B-9926E383A15A}" xr6:coauthVersionLast="47" xr6:coauthVersionMax="47" xr10:uidLastSave="{00000000-0000-0000-0000-000000000000}"/>
  <workbookProtection workbookAlgorithmName="SHA-512" workbookHashValue="lM+v23wWJ/zFHR/CghgYYbn6yZ6bddhPMCAHnXr26B45pW3enltpkKptfVOZChbu3y95MMAk9SeI66d1Rq3SdQ==" workbookSaltValue="uQt4poVbA1NQ9XzR3B/mXA==" workbookSpinCount="100000" lockStructure="1"/>
  <bookViews>
    <workbookView xWindow="-120" yWindow="-120" windowWidth="24240" windowHeight="13140" tabRatio="601" xr2:uid="{00000000-000D-0000-FFFF-FFFF00000000}"/>
  </bookViews>
  <sheets>
    <sheet name="Periodo Probatorio" sheetId="1" r:id="rId1"/>
  </sheets>
  <definedNames>
    <definedName name="_xlnm.Print_Area" localSheetId="0">'Periodo Probatorio'!$A$1:$U$69</definedName>
    <definedName name="_xlnm.Print_Titles" localSheetId="0">'Periodo Probatorio'!$1:$12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7" i="1" l="1"/>
  <c r="M25" i="1"/>
  <c r="M38" i="1"/>
  <c r="M44" i="1"/>
  <c r="M53" i="1"/>
  <c r="A15" i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14" i="1"/>
  <c r="S58" i="1"/>
  <c r="R58" i="1"/>
  <c r="T58" i="1" s="1"/>
  <c r="Q58" i="1"/>
  <c r="S57" i="1"/>
  <c r="R57" i="1"/>
  <c r="T57" i="1" s="1"/>
  <c r="Q57" i="1"/>
  <c r="O58" i="1"/>
  <c r="N58" i="1"/>
  <c r="M58" i="1"/>
  <c r="L58" i="1"/>
  <c r="K58" i="1"/>
  <c r="O57" i="1"/>
  <c r="N57" i="1"/>
  <c r="M57" i="1"/>
  <c r="L57" i="1"/>
  <c r="K57" i="1"/>
  <c r="M56" i="1"/>
  <c r="Q56" i="1" s="1"/>
  <c r="K56" i="1"/>
  <c r="R56" i="1" s="1"/>
  <c r="T56" i="1" s="1"/>
  <c r="L56" i="1"/>
  <c r="S56" i="1" s="1"/>
  <c r="N56" i="1"/>
  <c r="O56" i="1"/>
  <c r="M22" i="1"/>
  <c r="Q22" i="1" s="1"/>
  <c r="K22" i="1"/>
  <c r="R22" i="1" s="1"/>
  <c r="T22" i="1" s="1"/>
  <c r="L22" i="1"/>
  <c r="S22" i="1" s="1"/>
  <c r="N22" i="1"/>
  <c r="O22" i="1"/>
  <c r="P31" i="1"/>
  <c r="M54" i="1"/>
  <c r="K54" i="1" l="1"/>
  <c r="L54" i="1"/>
  <c r="N54" i="1"/>
  <c r="O54" i="1"/>
  <c r="K53" i="1"/>
  <c r="L53" i="1"/>
  <c r="N53" i="1"/>
  <c r="O53" i="1"/>
  <c r="M52" i="1"/>
  <c r="K52" i="1"/>
  <c r="L52" i="1"/>
  <c r="N52" i="1"/>
  <c r="O52" i="1"/>
  <c r="M40" i="1"/>
  <c r="O36" i="1"/>
  <c r="N36" i="1"/>
  <c r="M36" i="1"/>
  <c r="L36" i="1"/>
  <c r="K36" i="1"/>
  <c r="O35" i="1"/>
  <c r="N35" i="1"/>
  <c r="M35" i="1"/>
  <c r="L35" i="1"/>
  <c r="K35" i="1"/>
  <c r="M34" i="1"/>
  <c r="K34" i="1"/>
  <c r="L34" i="1"/>
  <c r="N34" i="1"/>
  <c r="O34" i="1"/>
  <c r="M19" i="1"/>
  <c r="M27" i="1"/>
  <c r="R52" i="1" l="1"/>
  <c r="T52" i="1" s="1"/>
  <c r="R53" i="1"/>
  <c r="T53" i="1" s="1"/>
  <c r="S54" i="1"/>
  <c r="S53" i="1"/>
  <c r="S52" i="1"/>
  <c r="Q54" i="1"/>
  <c r="Q52" i="1"/>
  <c r="R35" i="1"/>
  <c r="T35" i="1" s="1"/>
  <c r="R54" i="1"/>
  <c r="T54" i="1" s="1"/>
  <c r="Q53" i="1"/>
  <c r="S36" i="1"/>
  <c r="S34" i="1"/>
  <c r="S35" i="1"/>
  <c r="R36" i="1"/>
  <c r="T36" i="1" s="1"/>
  <c r="R34" i="1"/>
  <c r="T34" i="1" s="1"/>
  <c r="Q34" i="1"/>
  <c r="Q35" i="1"/>
  <c r="Q36" i="1"/>
  <c r="M18" i="1"/>
  <c r="K18" i="1"/>
  <c r="L18" i="1"/>
  <c r="N18" i="1"/>
  <c r="O18" i="1"/>
  <c r="O21" i="1"/>
  <c r="N21" i="1"/>
  <c r="M21" i="1"/>
  <c r="L21" i="1"/>
  <c r="K21" i="1"/>
  <c r="M60" i="1"/>
  <c r="K60" i="1"/>
  <c r="L60" i="1"/>
  <c r="N60" i="1"/>
  <c r="O60" i="1"/>
  <c r="K27" i="1"/>
  <c r="L27" i="1"/>
  <c r="N27" i="1"/>
  <c r="O27" i="1"/>
  <c r="R27" i="1" l="1"/>
  <c r="T27" i="1" s="1"/>
  <c r="S18" i="1"/>
  <c r="R21" i="1"/>
  <c r="T21" i="1" s="1"/>
  <c r="R18" i="1"/>
  <c r="T18" i="1" s="1"/>
  <c r="S27" i="1"/>
  <c r="S60" i="1"/>
  <c r="Q18" i="1"/>
  <c r="Q60" i="1"/>
  <c r="Q21" i="1"/>
  <c r="R60" i="1"/>
  <c r="T60" i="1" s="1"/>
  <c r="S21" i="1"/>
  <c r="Q27" i="1"/>
  <c r="O16" i="1" l="1"/>
  <c r="N16" i="1"/>
  <c r="M16" i="1"/>
  <c r="L16" i="1"/>
  <c r="K16" i="1"/>
  <c r="M20" i="1"/>
  <c r="L20" i="1"/>
  <c r="K20" i="1"/>
  <c r="N20" i="1"/>
  <c r="O20" i="1"/>
  <c r="O59" i="1"/>
  <c r="N59" i="1"/>
  <c r="M59" i="1"/>
  <c r="L59" i="1"/>
  <c r="K59" i="1"/>
  <c r="M61" i="1"/>
  <c r="O48" i="1"/>
  <c r="N48" i="1"/>
  <c r="M48" i="1"/>
  <c r="L48" i="1"/>
  <c r="K48" i="1"/>
  <c r="M46" i="1"/>
  <c r="K46" i="1"/>
  <c r="L46" i="1"/>
  <c r="N46" i="1"/>
  <c r="O46" i="1"/>
  <c r="Q16" i="1" l="1"/>
  <c r="R16" i="1"/>
  <c r="T16" i="1" s="1"/>
  <c r="S16" i="1"/>
  <c r="Q20" i="1"/>
  <c r="R20" i="1"/>
  <c r="T20" i="1" s="1"/>
  <c r="R59" i="1"/>
  <c r="T59" i="1" s="1"/>
  <c r="S20" i="1"/>
  <c r="S59" i="1"/>
  <c r="S48" i="1"/>
  <c r="Q59" i="1"/>
  <c r="R48" i="1"/>
  <c r="T48" i="1" s="1"/>
  <c r="Q48" i="1"/>
  <c r="S46" i="1"/>
  <c r="R46" i="1"/>
  <c r="T46" i="1" s="1"/>
  <c r="Q46" i="1"/>
  <c r="O43" i="1"/>
  <c r="N43" i="1" l="1"/>
  <c r="O49" i="1" l="1"/>
  <c r="N49" i="1"/>
  <c r="M55" i="1"/>
  <c r="M49" i="1"/>
  <c r="M45" i="1"/>
  <c r="M43" i="1"/>
  <c r="M33" i="1"/>
  <c r="M32" i="1"/>
  <c r="M31" i="1"/>
  <c r="M29" i="1"/>
  <c r="M28" i="1"/>
  <c r="M24" i="1"/>
  <c r="M23" i="1"/>
  <c r="M14" i="1"/>
  <c r="I62" i="1" l="1"/>
  <c r="O33" i="1"/>
  <c r="N33" i="1"/>
  <c r="L33" i="1"/>
  <c r="K33" i="1"/>
  <c r="K32" i="1"/>
  <c r="L32" i="1"/>
  <c r="N32" i="1"/>
  <c r="O32" i="1"/>
  <c r="O31" i="1"/>
  <c r="N31" i="1"/>
  <c r="L31" i="1"/>
  <c r="K31" i="1"/>
  <c r="S33" i="1" l="1"/>
  <c r="S32" i="1"/>
  <c r="R32" i="1"/>
  <c r="T32" i="1" s="1"/>
  <c r="R31" i="1"/>
  <c r="T31" i="1" s="1"/>
  <c r="Q31" i="1"/>
  <c r="R33" i="1"/>
  <c r="T33" i="1" s="1"/>
  <c r="S31" i="1"/>
  <c r="Q32" i="1"/>
  <c r="Q33" i="1"/>
  <c r="M26" i="1" l="1"/>
  <c r="K26" i="1"/>
  <c r="L26" i="1"/>
  <c r="N26" i="1"/>
  <c r="O26" i="1"/>
  <c r="M30" i="1"/>
  <c r="K30" i="1"/>
  <c r="L30" i="1"/>
  <c r="N30" i="1"/>
  <c r="O30" i="1"/>
  <c r="N39" i="1"/>
  <c r="K39" i="1"/>
  <c r="L39" i="1"/>
  <c r="M39" i="1"/>
  <c r="O39" i="1"/>
  <c r="O38" i="1"/>
  <c r="N38" i="1"/>
  <c r="K38" i="1"/>
  <c r="L38" i="1"/>
  <c r="O45" i="1"/>
  <c r="N45" i="1"/>
  <c r="L45" i="1"/>
  <c r="K45" i="1"/>
  <c r="O44" i="1"/>
  <c r="N44" i="1"/>
  <c r="L44" i="1"/>
  <c r="K44" i="1"/>
  <c r="O15" i="1"/>
  <c r="N15" i="1"/>
  <c r="M15" i="1"/>
  <c r="L15" i="1"/>
  <c r="K15" i="1"/>
  <c r="O14" i="1"/>
  <c r="N14" i="1"/>
  <c r="L14" i="1"/>
  <c r="K14" i="1"/>
  <c r="K25" i="1"/>
  <c r="L25" i="1"/>
  <c r="N25" i="1"/>
  <c r="O25" i="1"/>
  <c r="K37" i="1"/>
  <c r="M51" i="1"/>
  <c r="K51" i="1"/>
  <c r="L51" i="1"/>
  <c r="N51" i="1"/>
  <c r="O51" i="1"/>
  <c r="K29" i="1"/>
  <c r="K61" i="1"/>
  <c r="L61" i="1"/>
  <c r="N61" i="1"/>
  <c r="O61" i="1"/>
  <c r="K49" i="1"/>
  <c r="L49" i="1"/>
  <c r="S30" i="1" l="1"/>
  <c r="R26" i="1"/>
  <c r="T26" i="1" s="1"/>
  <c r="R30" i="1"/>
  <c r="T30" i="1" s="1"/>
  <c r="S26" i="1"/>
  <c r="Q26" i="1"/>
  <c r="Q30" i="1"/>
  <c r="S38" i="1"/>
  <c r="S39" i="1"/>
  <c r="Q39" i="1"/>
  <c r="R39" i="1"/>
  <c r="T39" i="1" s="1"/>
  <c r="R38" i="1"/>
  <c r="T38" i="1" s="1"/>
  <c r="S15" i="1"/>
  <c r="Q44" i="1"/>
  <c r="Q38" i="1"/>
  <c r="S44" i="1"/>
  <c r="S45" i="1"/>
  <c r="R44" i="1"/>
  <c r="T44" i="1" s="1"/>
  <c r="R45" i="1"/>
  <c r="T45" i="1" s="1"/>
  <c r="S14" i="1"/>
  <c r="R15" i="1"/>
  <c r="T15" i="1" s="1"/>
  <c r="Q45" i="1"/>
  <c r="R14" i="1"/>
  <c r="T14" i="1" s="1"/>
  <c r="Q14" i="1"/>
  <c r="Q15" i="1"/>
  <c r="Q25" i="1"/>
  <c r="S25" i="1"/>
  <c r="R25" i="1"/>
  <c r="T25" i="1" s="1"/>
  <c r="R51" i="1"/>
  <c r="T51" i="1" s="1"/>
  <c r="S49" i="1"/>
  <c r="Q51" i="1"/>
  <c r="S51" i="1"/>
  <c r="S61" i="1"/>
  <c r="Q61" i="1"/>
  <c r="R61" i="1"/>
  <c r="T61" i="1" s="1"/>
  <c r="Q49" i="1"/>
  <c r="R49" i="1"/>
  <c r="T49" i="1" s="1"/>
  <c r="P62" i="1"/>
  <c r="J62" i="1"/>
  <c r="O50" i="1"/>
  <c r="N50" i="1"/>
  <c r="M50" i="1"/>
  <c r="L50" i="1"/>
  <c r="K50" i="1"/>
  <c r="O47" i="1"/>
  <c r="N47" i="1"/>
  <c r="M47" i="1"/>
  <c r="L47" i="1"/>
  <c r="K47" i="1"/>
  <c r="K41" i="1"/>
  <c r="L41" i="1"/>
  <c r="M41" i="1"/>
  <c r="N41" i="1"/>
  <c r="O41" i="1"/>
  <c r="S50" i="1" l="1"/>
  <c r="S47" i="1"/>
  <c r="Q47" i="1"/>
  <c r="R50" i="1"/>
  <c r="T50" i="1" s="1"/>
  <c r="R47" i="1"/>
  <c r="T47" i="1" s="1"/>
  <c r="Q50" i="1"/>
  <c r="Q41" i="1"/>
  <c r="L29" i="1"/>
  <c r="N29" i="1"/>
  <c r="O29" i="1"/>
  <c r="K28" i="1"/>
  <c r="L28" i="1"/>
  <c r="N28" i="1"/>
  <c r="O28" i="1"/>
  <c r="L24" i="1"/>
  <c r="K24" i="1"/>
  <c r="N24" i="1"/>
  <c r="O24" i="1"/>
  <c r="Q28" i="1" l="1"/>
  <c r="S28" i="1"/>
  <c r="R29" i="1"/>
  <c r="T29" i="1" s="1"/>
  <c r="Q29" i="1"/>
  <c r="R28" i="1"/>
  <c r="T28" i="1" s="1"/>
  <c r="S29" i="1"/>
  <c r="Q24" i="1"/>
  <c r="R24" i="1"/>
  <c r="T24" i="1" s="1"/>
  <c r="S24" i="1"/>
  <c r="K23" i="1" l="1"/>
  <c r="L23" i="1"/>
  <c r="N23" i="1"/>
  <c r="O23" i="1"/>
  <c r="K42" i="1"/>
  <c r="L42" i="1"/>
  <c r="M42" i="1"/>
  <c r="N42" i="1"/>
  <c r="O42" i="1"/>
  <c r="O37" i="1"/>
  <c r="M37" i="1"/>
  <c r="L37" i="1"/>
  <c r="N37" i="1"/>
  <c r="S23" i="1" l="1"/>
  <c r="R23" i="1"/>
  <c r="T23" i="1" s="1"/>
  <c r="Q23" i="1"/>
  <c r="R42" i="1"/>
  <c r="T42" i="1" s="1"/>
  <c r="Q42" i="1"/>
  <c r="S42" i="1"/>
  <c r="R37" i="1"/>
  <c r="T37" i="1" s="1"/>
  <c r="Q37" i="1"/>
  <c r="S37" i="1"/>
  <c r="L43" i="1"/>
  <c r="O55" i="1"/>
  <c r="O40" i="1"/>
  <c r="O19" i="1"/>
  <c r="O17" i="1"/>
  <c r="O13" i="1"/>
  <c r="O62" i="1" l="1"/>
  <c r="K55" i="1"/>
  <c r="L55" i="1"/>
  <c r="N55" i="1"/>
  <c r="Q55" i="1" l="1"/>
  <c r="R55" i="1"/>
  <c r="T55" i="1" s="1"/>
  <c r="S55" i="1"/>
  <c r="K43" i="1"/>
  <c r="Q43" i="1" s="1"/>
  <c r="S43" i="1" l="1"/>
  <c r="R43" i="1"/>
  <c r="T43" i="1" s="1"/>
  <c r="K40" i="1"/>
  <c r="L40" i="1"/>
  <c r="N40" i="1"/>
  <c r="Q40" i="1" l="1"/>
  <c r="S41" i="1"/>
  <c r="S40" i="1"/>
  <c r="R40" i="1"/>
  <c r="T40" i="1" s="1"/>
  <c r="R41" i="1"/>
  <c r="T41" i="1" s="1"/>
  <c r="K19" i="1" l="1"/>
  <c r="L19" i="1"/>
  <c r="N19" i="1"/>
  <c r="Q19" i="1" l="1"/>
  <c r="R19" i="1"/>
  <c r="T19" i="1" s="1"/>
  <c r="S19" i="1"/>
  <c r="L17" i="1" l="1"/>
  <c r="M17" i="1"/>
  <c r="N17" i="1"/>
  <c r="K13" i="1"/>
  <c r="L13" i="1"/>
  <c r="M13" i="1"/>
  <c r="N13" i="1"/>
  <c r="L62" i="1" l="1"/>
  <c r="M62" i="1"/>
  <c r="K62" i="1"/>
  <c r="N62" i="1"/>
  <c r="Q13" i="1"/>
  <c r="Q17" i="1"/>
  <c r="S17" i="1"/>
  <c r="R13" i="1"/>
  <c r="S13" i="1"/>
  <c r="R17" i="1"/>
  <c r="T17" i="1" s="1"/>
  <c r="Q62" i="1" l="1"/>
  <c r="S62" i="1"/>
  <c r="T13" i="1"/>
  <c r="T62" i="1" s="1"/>
  <c r="R62" i="1"/>
</calcChain>
</file>

<file path=xl/sharedStrings.xml><?xml version="1.0" encoding="utf-8"?>
<sst xmlns="http://schemas.openxmlformats.org/spreadsheetml/2006/main" count="282" uniqueCount="136">
  <si>
    <t>Subtotal TSS</t>
  </si>
  <si>
    <t>Aportes Patronal</t>
  </si>
  <si>
    <t>Total Retenciones y Aportes</t>
  </si>
  <si>
    <t>Observaciones:</t>
  </si>
  <si>
    <t>Deducción Empleado</t>
  </si>
  <si>
    <t>Empleado (2.87%)</t>
  </si>
  <si>
    <t>Patronal (7.10%)</t>
  </si>
  <si>
    <t>Empleado (3.04%)</t>
  </si>
  <si>
    <t>Patronal (7.09%)</t>
  </si>
  <si>
    <t>Seguridad Social (LEY 87-01)</t>
  </si>
  <si>
    <t>Riesgos Laborales (1.3%) (2*)</t>
  </si>
  <si>
    <t>Registro Dependientes Adicionales (4*)</t>
  </si>
  <si>
    <t>Seguro de Pensión (9.97%)</t>
  </si>
  <si>
    <t>Seguro de Salud (10.53%)    (3*)</t>
  </si>
  <si>
    <t>Nombre</t>
  </si>
  <si>
    <t xml:space="preserve">Funcion </t>
  </si>
  <si>
    <t>Sueldo Bruto (RD$)</t>
  </si>
  <si>
    <t>Sueldo Neto (RD$)</t>
  </si>
  <si>
    <t xml:space="preserve">Reg. No. </t>
  </si>
  <si>
    <t>Estatus</t>
  </si>
  <si>
    <t>Departamento</t>
  </si>
  <si>
    <t>TOTAL GENERAL</t>
  </si>
  <si>
    <t xml:space="preserve">         IS/R              (Ley 11-92)     (1*)</t>
  </si>
  <si>
    <t>Desde</t>
  </si>
  <si>
    <t>Hasta</t>
  </si>
  <si>
    <t xml:space="preserve">        Preparado Por:                                            Aprobado por:                                                  Aprobado por:</t>
  </si>
  <si>
    <t xml:space="preserve">     por cada dependiente adicional registrado.</t>
  </si>
  <si>
    <t xml:space="preserve">          Pilar Peña                                                               Jose Israel Del Orbe                                                    Henry Sahdalá</t>
  </si>
  <si>
    <t>Directora de Recursos Humanos                                   Director de Finanzas                                          Tesorero de la Seguridad Social</t>
  </si>
  <si>
    <t xml:space="preserve">   (1*) Deducción directa en declaración ISR empleados del SUIRPLUS. Rentas hasta RD$416,220.00 estan exentas.</t>
  </si>
  <si>
    <t>Dirección Financiera</t>
  </si>
  <si>
    <t>JERJES OSMAR MEDINA VARGAS</t>
  </si>
  <si>
    <t xml:space="preserve">Soporte Tecnico Informatico </t>
  </si>
  <si>
    <t>Dirección de Tecnologías de la Información y Comunicación</t>
  </si>
  <si>
    <t>ESMERALDA CASTAÑO GUZMAN</t>
  </si>
  <si>
    <t xml:space="preserve">Dirección de Tecnologias de la Información y Comunicación </t>
  </si>
  <si>
    <t>Dirección Juridica</t>
  </si>
  <si>
    <t xml:space="preserve">SANDY GUERRERO RAMON </t>
  </si>
  <si>
    <t xml:space="preserve"> DIANA ZULEIKA TERRERO ORTIZ </t>
  </si>
  <si>
    <t>LUDWILKA ALESANDRA DE LEON CIPRIAN</t>
  </si>
  <si>
    <t xml:space="preserve">Enc. Departamento Gestion de Explotacion de Datos </t>
  </si>
  <si>
    <t xml:space="preserve">Dirección de Tecnologias de la Información Comunicación </t>
  </si>
  <si>
    <t xml:space="preserve">NURYS ALTAGRACIA PINEDA MARTINEZ </t>
  </si>
  <si>
    <t>Abogado (a)</t>
  </si>
  <si>
    <t>Sexo</t>
  </si>
  <si>
    <t>Masculino</t>
  </si>
  <si>
    <t>Femenino</t>
  </si>
  <si>
    <t xml:space="preserve">Tesorería de la Seguridad Social </t>
  </si>
  <si>
    <t>RUTH ESTHER SANTANA CONCEPCIóN</t>
  </si>
  <si>
    <t>Gestor de Cobros</t>
  </si>
  <si>
    <t>Dirección de Fiscalización Externa</t>
  </si>
  <si>
    <t>Fiscalizador de Seguridad Social</t>
  </si>
  <si>
    <t>ALEX ALBERTO TORRES OCUMARES</t>
  </si>
  <si>
    <t>Tecnico de Fiscalización Externa</t>
  </si>
  <si>
    <t>YERALDIN COLLADO MONTES DE OCA</t>
  </si>
  <si>
    <t xml:space="preserve">   (2*) Salario cotizable hasta RD$162,625.00, deducción directa de la declaración TSS del SUIRPLUS.</t>
  </si>
  <si>
    <t xml:space="preserve">   (3*) Salario cotizable hasta RD$325,250.00, deducción directa de la declaración TSS del SUIRPLUS.</t>
  </si>
  <si>
    <t>JUAN INOCENCIO ALBA MONES</t>
  </si>
  <si>
    <t>Contador</t>
  </si>
  <si>
    <t>ADONIS ALEXANDER SEVERINO PEREZ</t>
  </si>
  <si>
    <t>Desarrollador de Software II</t>
  </si>
  <si>
    <t>ISMAEL ALTAGRACIA JONES</t>
  </si>
  <si>
    <t>Desarrollador de Software I</t>
  </si>
  <si>
    <t>Dirección de Servicios</t>
  </si>
  <si>
    <t>DIMARDDY ONAVIS NUÑEZ SANCHEZ</t>
  </si>
  <si>
    <t>JOHANNY CELINA LAPPOST MANZUETA</t>
  </si>
  <si>
    <t>LY RAYNEL MENDEZ VASQUEZ</t>
  </si>
  <si>
    <t>ADAMANAY DIAZ BATISTA</t>
  </si>
  <si>
    <t>Enc. Depto. Fiscalización Empleadores y ARS</t>
  </si>
  <si>
    <t>RAFAELINA RIVAS FERRERAS</t>
  </si>
  <si>
    <t>Departamento de Fiscalización Interna</t>
  </si>
  <si>
    <t>Fiscalizador Interno (a)</t>
  </si>
  <si>
    <t>RUBEN DARIO CARABALLO SEPULVEDA</t>
  </si>
  <si>
    <t>Nómina de Sueldos: Empleados Temporeros</t>
  </si>
  <si>
    <t>Soporte de Seguridad de Sistemas</t>
  </si>
  <si>
    <t>Temporero</t>
  </si>
  <si>
    <t>Analista de Trámites y Gestión de Servicios</t>
  </si>
  <si>
    <t xml:space="preserve">Analista de Fiscalización Externa TIC </t>
  </si>
  <si>
    <t>Enc. Departamento Seguridad y Monitoreo TIC</t>
  </si>
  <si>
    <t>STERLYNG MANUEL SILFA CASTILLO</t>
  </si>
  <si>
    <t>Analista de Pagos Gubernamentales</t>
  </si>
  <si>
    <t>JOSE JUAN VASQUEZ SENA</t>
  </si>
  <si>
    <t>Analista de Proyectos e Infraestructuras</t>
  </si>
  <si>
    <t>WINSTON GOMEZ RIVERA</t>
  </si>
  <si>
    <t>HAISER EMILIA FERNANDEZ ROSARIO</t>
  </si>
  <si>
    <t>ISSELLE ROSALIE MARTINEZ CICCONE</t>
  </si>
  <si>
    <t>Enc. DEPTO. de Tramites y Gestión de Servicios</t>
  </si>
  <si>
    <t>ELISA CAROLINA ASUNCION ROMERO</t>
  </si>
  <si>
    <t>Analista Legal</t>
  </si>
  <si>
    <t>JOAQUIN ARTURO GONELL MARIOT</t>
  </si>
  <si>
    <t>AMBAR TIFANY BUDINA PACHECO</t>
  </si>
  <si>
    <t>YESSENIA PEÑA HERNANDEZ</t>
  </si>
  <si>
    <t>WANER PABLO ALVAREZ GUTIERREZ</t>
  </si>
  <si>
    <t>Administrador de Servidores y Configuración</t>
  </si>
  <si>
    <t>FRANCISCO MIGUEL MOLINA HERRERA</t>
  </si>
  <si>
    <t>Analista de Proyectos de Software TIC</t>
  </si>
  <si>
    <t>AGUSTIN ALCIBIADES SANCHEZ FERNANDE</t>
  </si>
  <si>
    <t>Enc. Div. De Proyectos, Normas, Estándares y Mejores Prácticas TIC</t>
  </si>
  <si>
    <t>LEONARD RONARDO CAPELLAN SANTANA</t>
  </si>
  <si>
    <t>Gestor de Tramites y Servicios</t>
  </si>
  <si>
    <t>BOLIVAR ELIAS BELLO DE LA ROSA</t>
  </si>
  <si>
    <t>KIRSSY GUILLERMINA PEREZ CRUZ</t>
  </si>
  <si>
    <t>Analista de Inversiones</t>
  </si>
  <si>
    <t>RICHARD NIXON SARMIENTO ROSARIO</t>
  </si>
  <si>
    <t>Fiscalizador Interno (a) TIC</t>
  </si>
  <si>
    <t>EURY FERNANDO VALLEJO PEREZ</t>
  </si>
  <si>
    <t>Enc. División de Programación</t>
  </si>
  <si>
    <t>LISANNY AIMEE PACIANS TAVERAS</t>
  </si>
  <si>
    <t>Contador (a)</t>
  </si>
  <si>
    <t>GIDDALTHI GARCIA CARABALLO</t>
  </si>
  <si>
    <t>JUAN MERCEDES HERRERA DE LA ROSA</t>
  </si>
  <si>
    <t xml:space="preserve">Fiscalizador Interno </t>
  </si>
  <si>
    <t>JOSE ARTURO CONTRERAS CASTILLO</t>
  </si>
  <si>
    <t>Gerencia</t>
  </si>
  <si>
    <t>Enc. Depto. De Seguridad</t>
  </si>
  <si>
    <t>YADIEL ENRIQUE MENDEZ REYNOSO</t>
  </si>
  <si>
    <t>Analista de Aseguramiento de la Calidad</t>
  </si>
  <si>
    <t>LUIS SANDRO PEREZ EBER</t>
  </si>
  <si>
    <t>Administrador de Seguridad Tecnologica</t>
  </si>
  <si>
    <t>GUILLERMO JOSE MENDEZ DEL VILLAR</t>
  </si>
  <si>
    <t>Analista de Inteligencia de Negocios</t>
  </si>
  <si>
    <t>KEIRY SHAIL ALCANTARA VALDEZ</t>
  </si>
  <si>
    <t>Dirección Administrativa</t>
  </si>
  <si>
    <t>Analista de Planificación</t>
  </si>
  <si>
    <t>MARIELA GUERRERO RODRIGUEZ</t>
  </si>
  <si>
    <t>Dirección de Planificación y Desarrollo</t>
  </si>
  <si>
    <t>Analista de Seguridad de la Información</t>
  </si>
  <si>
    <t>ANGELA NOELIA MARIÑEZ ORTIZ</t>
  </si>
  <si>
    <t>Analista de Desarrollo Institucional</t>
  </si>
  <si>
    <t xml:space="preserve">   (4*) Deducción directa declaración TSS del SUIRPLUS por registro de dependientes adicionales al SDSS. RD$1,587.38 </t>
  </si>
  <si>
    <t>Correspondiente al mes de octubre del año 2023</t>
  </si>
  <si>
    <t>JOSE PEÑA BATISTA</t>
  </si>
  <si>
    <t>Enc. Sección Cuentas por Pagar, Registro y Ejecución Presupuestaria</t>
  </si>
  <si>
    <t>SMILH AGUSTO ENCARNACION MOREL</t>
  </si>
  <si>
    <t>HUGO RAFAEL BATISTA GARCIA</t>
  </si>
  <si>
    <t>JAIRO ELISEO ROJAS DE LA ROSA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</si>
</sst>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[$-10C0A]#,##0.00;\-#,##0.00"/>
  </numFmts>
  <fonts count="19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sz val="14"/>
      <name val="Arial"/>
      <family val="2"/>
    </font>
    <font>
      <sz val="18"/>
      <name val="Arial"/>
      <family val="2"/>
    </font>
    <font>
      <b/>
      <sz val="18"/>
      <name val="Arial"/>
      <family val="2"/>
    </font>
    <font>
      <sz val="12"/>
      <color rgb="FF00B050"/>
      <name val="Arial"/>
      <family val="2"/>
    </font>
    <font>
      <b/>
      <sz val="28"/>
      <color theme="0"/>
      <name val="Century Gothic"/>
      <family val="2"/>
    </font>
    <font>
      <b/>
      <sz val="48"/>
      <name val="Century Gothic"/>
      <family val="2"/>
    </font>
    <font>
      <b/>
      <sz val="16"/>
      <name val="Calibri Light"/>
      <family val="2"/>
    </font>
    <font>
      <sz val="16"/>
      <name val="Calibri Light"/>
      <family val="2"/>
    </font>
    <font>
      <u/>
      <sz val="16"/>
      <name val="Calibri Light"/>
      <family val="2"/>
    </font>
    <font>
      <sz val="16"/>
      <color theme="1"/>
      <name val="Calibri Light"/>
      <family val="2"/>
    </font>
    <font>
      <b/>
      <sz val="28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58">
    <xf numFmtId="0" fontId="0" fillId="0" borderId="0" xfId="0"/>
    <xf numFmtId="0" fontId="4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4" fillId="0" borderId="0" xfId="0" applyFont="1" applyAlignment="1">
      <alignment vertical="center"/>
    </xf>
    <xf numFmtId="4" fontId="4" fillId="2" borderId="0" xfId="0" applyNumberFormat="1" applyFont="1" applyFill="1" applyAlignment="1">
      <alignment vertical="center"/>
    </xf>
    <xf numFmtId="0" fontId="4" fillId="3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11" fillId="2" borderId="0" xfId="0" applyFont="1" applyFill="1" applyAlignment="1">
      <alignment vertical="center"/>
    </xf>
    <xf numFmtId="4" fontId="4" fillId="0" borderId="0" xfId="0" applyNumberFormat="1" applyFont="1" applyAlignment="1">
      <alignment vertical="center"/>
    </xf>
    <xf numFmtId="0" fontId="11" fillId="0" borderId="0" xfId="0" applyFont="1" applyAlignment="1">
      <alignment vertical="center"/>
    </xf>
    <xf numFmtId="4" fontId="15" fillId="2" borderId="0" xfId="0" applyNumberFormat="1" applyFont="1" applyFill="1" applyAlignment="1">
      <alignment horizontal="center" vertical="center"/>
    </xf>
    <xf numFmtId="0" fontId="15" fillId="2" borderId="0" xfId="0" applyFont="1" applyFill="1" applyAlignment="1">
      <alignment vertical="center"/>
    </xf>
    <xf numFmtId="4" fontId="15" fillId="2" borderId="0" xfId="0" applyNumberFormat="1" applyFont="1" applyFill="1" applyAlignment="1">
      <alignment vertical="center"/>
    </xf>
    <xf numFmtId="4" fontId="16" fillId="2" borderId="0" xfId="0" applyNumberFormat="1" applyFont="1" applyFill="1" applyAlignment="1">
      <alignment vertical="center"/>
    </xf>
    <xf numFmtId="164" fontId="15" fillId="2" borderId="0" xfId="4" applyFont="1" applyFill="1" applyBorder="1" applyAlignment="1">
      <alignment vertical="center"/>
    </xf>
    <xf numFmtId="0" fontId="17" fillId="2" borderId="0" xfId="0" applyFont="1" applyFill="1" applyAlignment="1">
      <alignment vertical="center"/>
    </xf>
    <xf numFmtId="164" fontId="15" fillId="2" borderId="0" xfId="4" applyFont="1" applyFill="1" applyAlignment="1">
      <alignment vertical="center"/>
    </xf>
    <xf numFmtId="4" fontId="15" fillId="0" borderId="0" xfId="0" applyNumberFormat="1" applyFont="1" applyAlignment="1">
      <alignment vertical="center"/>
    </xf>
    <xf numFmtId="0" fontId="15" fillId="2" borderId="1" xfId="0" applyFont="1" applyFill="1" applyBorder="1" applyAlignment="1">
      <alignment horizontal="center" vertical="center"/>
    </xf>
    <xf numFmtId="0" fontId="15" fillId="0" borderId="1" xfId="0" applyFont="1" applyBorder="1" applyAlignment="1">
      <alignment vertical="top" wrapText="1" readingOrder="1"/>
    </xf>
    <xf numFmtId="0" fontId="15" fillId="0" borderId="1" xfId="0" applyFont="1" applyBorder="1" applyAlignment="1">
      <alignment horizontal="center" vertical="top" wrapText="1" readingOrder="1"/>
    </xf>
    <xf numFmtId="14" fontId="15" fillId="0" borderId="1" xfId="0" applyNumberFormat="1" applyFont="1" applyBorder="1" applyAlignment="1">
      <alignment horizontal="center" vertical="top" wrapText="1" readingOrder="1"/>
    </xf>
    <xf numFmtId="0" fontId="15" fillId="0" borderId="1" xfId="0" applyFont="1" applyBorder="1" applyAlignment="1">
      <alignment horizontal="left" vertical="top" wrapText="1" readingOrder="1"/>
    </xf>
    <xf numFmtId="0" fontId="15" fillId="0" borderId="1" xfId="0" applyFont="1" applyBorder="1" applyAlignment="1">
      <alignment vertical="center" wrapText="1"/>
    </xf>
    <xf numFmtId="0" fontId="15" fillId="0" borderId="1" xfId="0" applyFont="1" applyBorder="1" applyAlignment="1">
      <alignment horizontal="left" vertical="top" wrapText="1"/>
    </xf>
    <xf numFmtId="0" fontId="14" fillId="2" borderId="0" xfId="0" applyFont="1" applyFill="1" applyAlignment="1">
      <alignment vertical="center"/>
    </xf>
    <xf numFmtId="0" fontId="15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left" vertical="center"/>
    </xf>
    <xf numFmtId="0" fontId="14" fillId="2" borderId="0" xfId="0" applyFont="1" applyFill="1" applyAlignment="1">
      <alignment horizontal="left" vertical="top"/>
    </xf>
    <xf numFmtId="0" fontId="15" fillId="2" borderId="0" xfId="0" applyFont="1" applyFill="1" applyAlignment="1">
      <alignment horizontal="left" vertical="top"/>
    </xf>
    <xf numFmtId="164" fontId="16" fillId="2" borderId="0" xfId="4" applyFont="1" applyFill="1" applyBorder="1" applyAlignment="1">
      <alignment horizontal="left" vertical="top"/>
    </xf>
    <xf numFmtId="0" fontId="17" fillId="2" borderId="0" xfId="0" applyFont="1" applyFill="1" applyAlignment="1">
      <alignment horizontal="left" vertical="top"/>
    </xf>
    <xf numFmtId="164" fontId="15" fillId="2" borderId="0" xfId="4" applyFont="1" applyFill="1" applyBorder="1" applyAlignment="1">
      <alignment horizontal="left" vertical="top"/>
    </xf>
    <xf numFmtId="4" fontId="15" fillId="2" borderId="0" xfId="0" applyNumberFormat="1" applyFont="1" applyFill="1" applyAlignment="1">
      <alignment horizontal="left" vertical="top"/>
    </xf>
    <xf numFmtId="4" fontId="15" fillId="2" borderId="0" xfId="0" applyNumberFormat="1" applyFont="1" applyFill="1" applyAlignment="1">
      <alignment horizontal="center" vertical="top"/>
    </xf>
    <xf numFmtId="0" fontId="14" fillId="5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left" vertical="center" wrapText="1"/>
    </xf>
    <xf numFmtId="4" fontId="14" fillId="2" borderId="1" xfId="0" applyNumberFormat="1" applyFont="1" applyFill="1" applyBorder="1" applyAlignment="1">
      <alignment horizontal="right" vertical="center"/>
    </xf>
    <xf numFmtId="165" fontId="15" fillId="0" borderId="1" xfId="0" applyNumberFormat="1" applyFont="1" applyBorder="1" applyAlignment="1">
      <alignment horizontal="right" vertical="top" wrapText="1" readingOrder="1"/>
    </xf>
    <xf numFmtId="164" fontId="15" fillId="0" borderId="1" xfId="4" applyFont="1" applyFill="1" applyBorder="1" applyAlignment="1">
      <alignment horizontal="right"/>
    </xf>
    <xf numFmtId="4" fontId="15" fillId="0" borderId="1" xfId="0" applyNumberFormat="1" applyFont="1" applyBorder="1" applyAlignment="1">
      <alignment horizontal="right" vertical="center"/>
    </xf>
    <xf numFmtId="4" fontId="15" fillId="2" borderId="1" xfId="0" applyNumberFormat="1" applyFont="1" applyFill="1" applyBorder="1" applyAlignment="1">
      <alignment horizontal="right" vertical="center"/>
    </xf>
    <xf numFmtId="165" fontId="15" fillId="2" borderId="1" xfId="0" applyNumberFormat="1" applyFont="1" applyFill="1" applyBorder="1" applyAlignment="1">
      <alignment horizontal="right" vertical="center" wrapText="1" readingOrder="1"/>
    </xf>
    <xf numFmtId="4" fontId="15" fillId="2" borderId="1" xfId="0" applyNumberFormat="1" applyFont="1" applyFill="1" applyBorder="1" applyAlignment="1">
      <alignment horizontal="right"/>
    </xf>
    <xf numFmtId="0" fontId="18" fillId="2" borderId="0" xfId="0" applyFont="1" applyFill="1" applyAlignment="1">
      <alignment horizontal="center" vertical="center"/>
    </xf>
    <xf numFmtId="0" fontId="13" fillId="0" borderId="0" xfId="5" applyFont="1" applyAlignment="1">
      <alignment horizontal="center"/>
    </xf>
    <xf numFmtId="0" fontId="14" fillId="5" borderId="1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14" fillId="5" borderId="2" xfId="0" applyFont="1" applyFill="1" applyBorder="1" applyAlignment="1">
      <alignment horizontal="center" vertical="center"/>
    </xf>
    <xf numFmtId="0" fontId="14" fillId="5" borderId="3" xfId="0" applyFont="1" applyFill="1" applyBorder="1" applyAlignment="1">
      <alignment horizontal="center" vertical="center"/>
    </xf>
    <xf numFmtId="0" fontId="14" fillId="5" borderId="4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14" fillId="2" borderId="1" xfId="0" applyFont="1" applyFill="1" applyBorder="1" applyAlignment="1">
      <alignment horizontal="left" vertical="center" wrapText="1"/>
    </xf>
  </cellXfs>
  <cellStyles count="7">
    <cellStyle name="Comma" xfId="4" builtinId="3"/>
    <cellStyle name="Comma 2" xfId="6" xr:uid="{52B6EAB4-523C-478C-8618-36FED4DDA1CA}"/>
    <cellStyle name="Millares 2" xfId="1" xr:uid="{00000000-0005-0000-0000-000001000000}"/>
    <cellStyle name="Normal" xfId="0" builtinId="0"/>
    <cellStyle name="Normal 2" xfId="2" xr:uid="{00000000-0005-0000-0000-000003000000}"/>
    <cellStyle name="Normal 3" xfId="5" xr:uid="{5E577E1A-8344-405E-87E6-7C6CEB253F87}"/>
    <cellStyle name="Porcentual 2" xfId="3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4" Type="http://schemas.openxmlformats.org/officeDocument/2006/relationships/image" Target="cid:image001.png@01D94CE2.4717EB1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294409</xdr:colOff>
      <xdr:row>1</xdr:row>
      <xdr:rowOff>138545</xdr:rowOff>
    </xdr:from>
    <xdr:to>
      <xdr:col>1</xdr:col>
      <xdr:colOff>1679864</xdr:colOff>
      <xdr:row>4</xdr:row>
      <xdr:rowOff>519547</xdr:rowOff>
    </xdr:to>
    <xdr:pic>
      <xdr:nvPicPr>
        <xdr:cNvPr id="3" name="Picture 2" descr="Simbolo Patrio">
          <a:extLst>
            <a:ext uri="{FF2B5EF4-FFF2-40B4-BE49-F238E27FC236}">
              <a16:creationId xmlns:a16="http://schemas.microsoft.com/office/drawing/2014/main" id="{F73B4890-7491-4135-97C4-D681D83D0F2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4409" y="329045"/>
          <a:ext cx="2060864" cy="1939638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18</xdr:col>
      <xdr:colOff>377963</xdr:colOff>
      <xdr:row>2</xdr:row>
      <xdr:rowOff>173182</xdr:rowOff>
    </xdr:from>
    <xdr:to>
      <xdr:col>20</xdr:col>
      <xdr:colOff>847572</xdr:colOff>
      <xdr:row>5</xdr:row>
      <xdr:rowOff>13265</xdr:rowOff>
    </xdr:to>
    <xdr:pic>
      <xdr:nvPicPr>
        <xdr:cNvPr id="2" name="Picture 1" descr="Icon&#10;&#10;Description automatically generated">
          <a:extLst>
            <a:ext uri="{FF2B5EF4-FFF2-40B4-BE49-F238E27FC236}">
              <a16:creationId xmlns:a16="http://schemas.microsoft.com/office/drawing/2014/main" id="{D4D43BBF-4F52-494F-B9E9-34A788F965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r:link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86508" y="554182"/>
          <a:ext cx="3517609" cy="17970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69"/>
  <sheetViews>
    <sheetView tabSelected="1" view="pageBreakPreview" topLeftCell="A42" zoomScale="55" zoomScaleNormal="70" zoomScaleSheetLayoutView="55" workbookViewId="0">
      <selection activeCell="J62" sqref="J62"/>
    </sheetView>
  </sheetViews>
  <sheetFormatPr defaultColWidth="11.42578125" defaultRowHeight="15" x14ac:dyDescent="0.2"/>
  <cols>
    <col min="1" max="1" width="10" style="6" customWidth="1"/>
    <col min="2" max="2" width="55.5703125" style="4" customWidth="1"/>
    <col min="3" max="3" width="20.85546875" style="4" customWidth="1"/>
    <col min="4" max="4" width="30.42578125" style="4" customWidth="1"/>
    <col min="5" max="5" width="27.7109375" style="4" customWidth="1"/>
    <col min="6" max="6" width="18.28515625" style="4" customWidth="1"/>
    <col min="7" max="7" width="17.5703125" style="4" customWidth="1"/>
    <col min="8" max="8" width="18.5703125" style="4" customWidth="1"/>
    <col min="9" max="9" width="20.85546875" style="4" customWidth="1"/>
    <col min="10" max="10" width="19.7109375" style="6" customWidth="1"/>
    <col min="11" max="11" width="19" style="4" customWidth="1"/>
    <col min="12" max="12" width="20.85546875" style="6" customWidth="1"/>
    <col min="13" max="13" width="18.42578125" style="6" customWidth="1"/>
    <col min="14" max="14" width="21.140625" style="4" customWidth="1"/>
    <col min="15" max="15" width="20.85546875" style="6" customWidth="1"/>
    <col min="16" max="16" width="19" style="6" customWidth="1"/>
    <col min="17" max="17" width="21.85546875" style="6" customWidth="1"/>
    <col min="18" max="18" width="24.85546875" style="6" customWidth="1"/>
    <col min="19" max="19" width="23.85546875" style="6" customWidth="1"/>
    <col min="20" max="20" width="21.7109375" style="6" customWidth="1"/>
    <col min="21" max="21" width="15.85546875" style="4" customWidth="1"/>
    <col min="22" max="16384" width="11.42578125" style="4"/>
  </cols>
  <sheetData>
    <row r="1" spans="1:20" s="1" customFormat="1" x14ac:dyDescent="0.2"/>
    <row r="2" spans="1:20" s="1" customFormat="1" x14ac:dyDescent="0.2"/>
    <row r="3" spans="1:20" s="1" customFormat="1" ht="46.5" customHeight="1" x14ac:dyDescent="0.2">
      <c r="J3" s="2"/>
    </row>
    <row r="4" spans="1:20" s="1" customFormat="1" ht="61.5" customHeight="1" x14ac:dyDescent="0.7">
      <c r="A4" s="48" t="s">
        <v>47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</row>
    <row r="5" spans="1:20" s="1" customFormat="1" ht="45.75" customHeight="1" x14ac:dyDescent="0.2">
      <c r="A5" s="47" t="s">
        <v>73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</row>
    <row r="6" spans="1:20" s="9" customFormat="1" ht="3" customHeight="1" x14ac:dyDescent="0.2">
      <c r="A6" s="51"/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</row>
    <row r="7" spans="1:20" s="9" customFormat="1" ht="6" hidden="1" customHeight="1" x14ac:dyDescent="0.2">
      <c r="A7" s="51"/>
      <c r="B7" s="51"/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51"/>
      <c r="S7" s="51"/>
      <c r="T7" s="51"/>
    </row>
    <row r="8" spans="1:20" s="1" customFormat="1" ht="15.75" hidden="1" x14ac:dyDescent="0.2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</row>
    <row r="9" spans="1:20" s="1" customFormat="1" ht="47.25" customHeight="1" x14ac:dyDescent="0.2">
      <c r="A9" s="52" t="s">
        <v>130</v>
      </c>
      <c r="B9" s="52"/>
      <c r="C9" s="52"/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  <c r="R9" s="52"/>
      <c r="S9" s="52"/>
      <c r="T9" s="52"/>
    </row>
    <row r="10" spans="1:20" ht="36.75" customHeight="1" x14ac:dyDescent="0.2">
      <c r="A10" s="50" t="s">
        <v>18</v>
      </c>
      <c r="B10" s="49" t="s">
        <v>14</v>
      </c>
      <c r="C10" s="53" t="s">
        <v>44</v>
      </c>
      <c r="D10" s="53" t="s">
        <v>20</v>
      </c>
      <c r="E10" s="53" t="s">
        <v>15</v>
      </c>
      <c r="F10" s="53" t="s">
        <v>19</v>
      </c>
      <c r="G10" s="53" t="s">
        <v>23</v>
      </c>
      <c r="H10" s="53" t="s">
        <v>24</v>
      </c>
      <c r="I10" s="50" t="s">
        <v>16</v>
      </c>
      <c r="J10" s="50" t="s">
        <v>22</v>
      </c>
      <c r="K10" s="49" t="s">
        <v>9</v>
      </c>
      <c r="L10" s="49"/>
      <c r="M10" s="49"/>
      <c r="N10" s="49"/>
      <c r="O10" s="49"/>
      <c r="P10" s="49"/>
      <c r="Q10" s="49"/>
      <c r="R10" s="50" t="s">
        <v>2</v>
      </c>
      <c r="S10" s="50"/>
      <c r="T10" s="50" t="s">
        <v>17</v>
      </c>
    </row>
    <row r="11" spans="1:20" ht="37.5" customHeight="1" x14ac:dyDescent="0.2">
      <c r="A11" s="50"/>
      <c r="B11" s="49"/>
      <c r="C11" s="54"/>
      <c r="D11" s="54"/>
      <c r="E11" s="54"/>
      <c r="F11" s="54"/>
      <c r="G11" s="54"/>
      <c r="H11" s="54"/>
      <c r="I11" s="50"/>
      <c r="J11" s="50"/>
      <c r="K11" s="50" t="s">
        <v>12</v>
      </c>
      <c r="L11" s="50"/>
      <c r="M11" s="50" t="s">
        <v>10</v>
      </c>
      <c r="N11" s="50" t="s">
        <v>13</v>
      </c>
      <c r="O11" s="50"/>
      <c r="P11" s="50" t="s">
        <v>11</v>
      </c>
      <c r="Q11" s="50" t="s">
        <v>0</v>
      </c>
      <c r="R11" s="50" t="s">
        <v>4</v>
      </c>
      <c r="S11" s="50" t="s">
        <v>1</v>
      </c>
      <c r="T11" s="50"/>
    </row>
    <row r="12" spans="1:20" ht="42" x14ac:dyDescent="0.2">
      <c r="A12" s="50"/>
      <c r="B12" s="49"/>
      <c r="C12" s="55"/>
      <c r="D12" s="55"/>
      <c r="E12" s="55"/>
      <c r="F12" s="55"/>
      <c r="G12" s="55"/>
      <c r="H12" s="55"/>
      <c r="I12" s="50"/>
      <c r="J12" s="50"/>
      <c r="K12" s="38" t="s">
        <v>5</v>
      </c>
      <c r="L12" s="38" t="s">
        <v>6</v>
      </c>
      <c r="M12" s="50"/>
      <c r="N12" s="38" t="s">
        <v>7</v>
      </c>
      <c r="O12" s="38" t="s">
        <v>8</v>
      </c>
      <c r="P12" s="50"/>
      <c r="Q12" s="50"/>
      <c r="R12" s="50"/>
      <c r="S12" s="50"/>
      <c r="T12" s="50"/>
    </row>
    <row r="13" spans="1:20" s="10" customFormat="1" ht="84" x14ac:dyDescent="0.35">
      <c r="A13" s="21">
        <v>1</v>
      </c>
      <c r="B13" s="22" t="s">
        <v>31</v>
      </c>
      <c r="C13" s="22" t="s">
        <v>45</v>
      </c>
      <c r="D13" s="26" t="s">
        <v>33</v>
      </c>
      <c r="E13" s="25" t="s">
        <v>74</v>
      </c>
      <c r="F13" s="23" t="s">
        <v>75</v>
      </c>
      <c r="G13" s="24">
        <v>45047</v>
      </c>
      <c r="H13" s="24">
        <v>45231</v>
      </c>
      <c r="I13" s="42">
        <v>50000</v>
      </c>
      <c r="J13" s="46">
        <v>0</v>
      </c>
      <c r="K13" s="42">
        <f t="shared" ref="K13:K28" si="0">I13*2.87/100</f>
        <v>1435</v>
      </c>
      <c r="L13" s="42">
        <f t="shared" ref="L13:L42" si="1">I13*7.1/100</f>
        <v>3550</v>
      </c>
      <c r="M13" s="42">
        <f t="shared" ref="M13:M17" si="2">I13*1.1/100</f>
        <v>550.00000000000011</v>
      </c>
      <c r="N13" s="42">
        <f t="shared" ref="N13:N30" si="3">I13*3.04/100</f>
        <v>1520</v>
      </c>
      <c r="O13" s="42">
        <f t="shared" ref="O13:O30" si="4">+I13*7.09%</f>
        <v>3545.0000000000005</v>
      </c>
      <c r="P13" s="42">
        <v>0</v>
      </c>
      <c r="Q13" s="42">
        <f t="shared" ref="Q13:Q19" si="5">K13+L13+M13+N13+O13+P13</f>
        <v>10600</v>
      </c>
      <c r="R13" s="42">
        <f t="shared" ref="R13:R19" si="6">J13+K13+N13+P13</f>
        <v>2955</v>
      </c>
      <c r="S13" s="42">
        <f t="shared" ref="S13:S37" si="7">+L13+M13+O13</f>
        <v>7645</v>
      </c>
      <c r="T13" s="42">
        <f t="shared" ref="T13:T23" si="8">I13-R13</f>
        <v>47045</v>
      </c>
    </row>
    <row r="14" spans="1:20" s="10" customFormat="1" ht="84" x14ac:dyDescent="0.35">
      <c r="A14" s="21">
        <f>+A13+1</f>
        <v>2</v>
      </c>
      <c r="B14" s="22" t="s">
        <v>81</v>
      </c>
      <c r="C14" s="22" t="s">
        <v>45</v>
      </c>
      <c r="D14" s="26" t="s">
        <v>33</v>
      </c>
      <c r="E14" s="25" t="s">
        <v>82</v>
      </c>
      <c r="F14" s="23" t="s">
        <v>75</v>
      </c>
      <c r="G14" s="24">
        <v>45200</v>
      </c>
      <c r="H14" s="24">
        <v>45383</v>
      </c>
      <c r="I14" s="42">
        <v>100000</v>
      </c>
      <c r="J14" s="46">
        <v>12105.37</v>
      </c>
      <c r="K14" s="42">
        <f t="shared" ref="K14" si="9">I14*2.87/100</f>
        <v>2870</v>
      </c>
      <c r="L14" s="42">
        <f t="shared" ref="L14" si="10">I14*7.1/100</f>
        <v>7100</v>
      </c>
      <c r="M14" s="42">
        <f>74808*1.1%</f>
        <v>822.88800000000003</v>
      </c>
      <c r="N14" s="42">
        <f t="shared" ref="N14" si="11">I14*3.04/100</f>
        <v>3040</v>
      </c>
      <c r="O14" s="42">
        <f t="shared" ref="O14" si="12">+I14*7.09%</f>
        <v>7090.0000000000009</v>
      </c>
      <c r="P14" s="42">
        <v>0</v>
      </c>
      <c r="Q14" s="42">
        <f t="shared" si="5"/>
        <v>20922.888000000003</v>
      </c>
      <c r="R14" s="42">
        <f t="shared" si="6"/>
        <v>18015.370000000003</v>
      </c>
      <c r="S14" s="42">
        <f t="shared" ref="S14" si="13">+L14+M14+O14</f>
        <v>15012.888000000001</v>
      </c>
      <c r="T14" s="42">
        <f t="shared" ref="T14" si="14">I14-R14</f>
        <v>81984.63</v>
      </c>
    </row>
    <row r="15" spans="1:20" s="10" customFormat="1" ht="84" x14ac:dyDescent="0.35">
      <c r="A15" s="21">
        <f t="shared" ref="A15:A61" si="15">+A14+1</f>
        <v>3</v>
      </c>
      <c r="B15" s="22" t="s">
        <v>83</v>
      </c>
      <c r="C15" s="22" t="s">
        <v>45</v>
      </c>
      <c r="D15" s="26" t="s">
        <v>33</v>
      </c>
      <c r="E15" s="25" t="s">
        <v>32</v>
      </c>
      <c r="F15" s="23" t="s">
        <v>75</v>
      </c>
      <c r="G15" s="24">
        <v>45200</v>
      </c>
      <c r="H15" s="24">
        <v>45383</v>
      </c>
      <c r="I15" s="42">
        <v>66000</v>
      </c>
      <c r="J15" s="46">
        <v>4615.76</v>
      </c>
      <c r="K15" s="42">
        <f t="shared" ref="K15:K17" si="16">I15*2.87/100</f>
        <v>1894.2</v>
      </c>
      <c r="L15" s="42">
        <f t="shared" ref="L15:L16" si="17">I15*7.1/100</f>
        <v>4686</v>
      </c>
      <c r="M15" s="42">
        <f t="shared" ref="M15" si="18">I15*1.1/100</f>
        <v>726</v>
      </c>
      <c r="N15" s="42">
        <f t="shared" ref="N15:N16" si="19">I15*3.04/100</f>
        <v>2006.4</v>
      </c>
      <c r="O15" s="42">
        <f t="shared" ref="O15:O16" si="20">+I15*7.09%</f>
        <v>4679.4000000000005</v>
      </c>
      <c r="P15" s="42">
        <v>0</v>
      </c>
      <c r="Q15" s="42">
        <f t="shared" si="5"/>
        <v>13992</v>
      </c>
      <c r="R15" s="42">
        <f t="shared" si="6"/>
        <v>8516.36</v>
      </c>
      <c r="S15" s="42">
        <f t="shared" ref="S15" si="21">+L15+M15+O15</f>
        <v>10091.400000000001</v>
      </c>
      <c r="T15" s="42">
        <f t="shared" ref="T15" si="22">I15-R15</f>
        <v>57483.64</v>
      </c>
    </row>
    <row r="16" spans="1:20" s="10" customFormat="1" ht="84" x14ac:dyDescent="0.35">
      <c r="A16" s="21">
        <f t="shared" si="15"/>
        <v>4</v>
      </c>
      <c r="B16" s="22" t="s">
        <v>105</v>
      </c>
      <c r="C16" s="22" t="s">
        <v>45</v>
      </c>
      <c r="D16" s="26" t="s">
        <v>33</v>
      </c>
      <c r="E16" s="25" t="s">
        <v>106</v>
      </c>
      <c r="F16" s="23" t="s">
        <v>75</v>
      </c>
      <c r="G16" s="24">
        <v>45108</v>
      </c>
      <c r="H16" s="24">
        <v>45292</v>
      </c>
      <c r="I16" s="42">
        <v>140000</v>
      </c>
      <c r="J16" s="46">
        <v>21117.52</v>
      </c>
      <c r="K16" s="42">
        <f t="shared" si="16"/>
        <v>4018</v>
      </c>
      <c r="L16" s="42">
        <f t="shared" si="17"/>
        <v>9940</v>
      </c>
      <c r="M16" s="42">
        <f>74808*1.1%</f>
        <v>822.88800000000003</v>
      </c>
      <c r="N16" s="42">
        <f t="shared" si="19"/>
        <v>4256</v>
      </c>
      <c r="O16" s="42">
        <f t="shared" si="20"/>
        <v>9926</v>
      </c>
      <c r="P16" s="42">
        <v>1587.38</v>
      </c>
      <c r="Q16" s="42">
        <f t="shared" ref="Q16" si="23">K16+L16+M16+N16+O16+P16</f>
        <v>30550.268</v>
      </c>
      <c r="R16" s="42">
        <f t="shared" ref="R16" si="24">J16+K16+N16+P16</f>
        <v>30978.9</v>
      </c>
      <c r="S16" s="42">
        <f t="shared" ref="S16" si="25">+L16+M16+O16</f>
        <v>20688.887999999999</v>
      </c>
      <c r="T16" s="42">
        <f t="shared" ref="T16" si="26">I16-R16</f>
        <v>109021.1</v>
      </c>
    </row>
    <row r="17" spans="1:20" s="10" customFormat="1" ht="42" x14ac:dyDescent="0.35">
      <c r="A17" s="21">
        <f t="shared" si="15"/>
        <v>5</v>
      </c>
      <c r="B17" s="22" t="s">
        <v>34</v>
      </c>
      <c r="C17" s="22" t="s">
        <v>46</v>
      </c>
      <c r="D17" s="26" t="s">
        <v>50</v>
      </c>
      <c r="E17" s="27" t="s">
        <v>51</v>
      </c>
      <c r="F17" s="23" t="s">
        <v>75</v>
      </c>
      <c r="G17" s="24">
        <v>45047</v>
      </c>
      <c r="H17" s="24">
        <v>45231</v>
      </c>
      <c r="I17" s="42">
        <v>60000</v>
      </c>
      <c r="J17" s="46">
        <v>3486.68</v>
      </c>
      <c r="K17" s="42">
        <f t="shared" si="16"/>
        <v>1722</v>
      </c>
      <c r="L17" s="44">
        <f t="shared" si="1"/>
        <v>4260</v>
      </c>
      <c r="M17" s="45">
        <f t="shared" si="2"/>
        <v>660</v>
      </c>
      <c r="N17" s="43">
        <f t="shared" si="3"/>
        <v>1824</v>
      </c>
      <c r="O17" s="44">
        <f t="shared" si="4"/>
        <v>4254</v>
      </c>
      <c r="P17" s="42">
        <v>0</v>
      </c>
      <c r="Q17" s="44">
        <f t="shared" si="5"/>
        <v>12720</v>
      </c>
      <c r="R17" s="44">
        <f t="shared" si="6"/>
        <v>7032.68</v>
      </c>
      <c r="S17" s="44">
        <f t="shared" si="7"/>
        <v>9174</v>
      </c>
      <c r="T17" s="44">
        <f t="shared" si="8"/>
        <v>52967.32</v>
      </c>
    </row>
    <row r="18" spans="1:20" s="10" customFormat="1" ht="42" x14ac:dyDescent="0.35">
      <c r="A18" s="21">
        <f t="shared" si="15"/>
        <v>6</v>
      </c>
      <c r="B18" s="22" t="s">
        <v>112</v>
      </c>
      <c r="C18" s="22" t="s">
        <v>45</v>
      </c>
      <c r="D18" s="26" t="s">
        <v>113</v>
      </c>
      <c r="E18" s="27" t="s">
        <v>114</v>
      </c>
      <c r="F18" s="23" t="s">
        <v>75</v>
      </c>
      <c r="G18" s="24">
        <v>45139</v>
      </c>
      <c r="H18" s="24">
        <v>45323</v>
      </c>
      <c r="I18" s="42">
        <v>150000</v>
      </c>
      <c r="J18" s="46">
        <v>23866.62</v>
      </c>
      <c r="K18" s="43">
        <f t="shared" si="0"/>
        <v>4305</v>
      </c>
      <c r="L18" s="44">
        <f t="shared" si="1"/>
        <v>10650</v>
      </c>
      <c r="M18" s="42">
        <f>74808*1.1%</f>
        <v>822.88800000000003</v>
      </c>
      <c r="N18" s="43">
        <f t="shared" si="3"/>
        <v>4560</v>
      </c>
      <c r="O18" s="44">
        <f t="shared" si="4"/>
        <v>10635</v>
      </c>
      <c r="P18" s="42">
        <v>0</v>
      </c>
      <c r="Q18" s="44">
        <f t="shared" ref="Q18" si="27">K18+L18+M18+N18+O18+P18</f>
        <v>30972.887999999999</v>
      </c>
      <c r="R18" s="44">
        <f t="shared" ref="R18" si="28">J18+K18+N18+P18</f>
        <v>32731.62</v>
      </c>
      <c r="S18" s="44">
        <f t="shared" ref="S18" si="29">+L18+M18+O18</f>
        <v>22107.887999999999</v>
      </c>
      <c r="T18" s="44">
        <f t="shared" ref="T18" si="30">I18-R18</f>
        <v>117268.38</v>
      </c>
    </row>
    <row r="19" spans="1:20" s="12" customFormat="1" ht="42" x14ac:dyDescent="0.35">
      <c r="A19" s="21">
        <f t="shared" si="15"/>
        <v>7</v>
      </c>
      <c r="B19" s="25" t="s">
        <v>69</v>
      </c>
      <c r="C19" s="25" t="s">
        <v>46</v>
      </c>
      <c r="D19" s="27" t="s">
        <v>70</v>
      </c>
      <c r="E19" s="27" t="s">
        <v>71</v>
      </c>
      <c r="F19" s="23" t="s">
        <v>75</v>
      </c>
      <c r="G19" s="24">
        <v>45170</v>
      </c>
      <c r="H19" s="24">
        <v>45352</v>
      </c>
      <c r="I19" s="42">
        <v>90000</v>
      </c>
      <c r="J19" s="46">
        <v>2.04</v>
      </c>
      <c r="K19" s="43">
        <f t="shared" si="0"/>
        <v>2583</v>
      </c>
      <c r="L19" s="43">
        <f t="shared" si="1"/>
        <v>6390</v>
      </c>
      <c r="M19" s="42">
        <f>74808*1.1%</f>
        <v>822.88800000000003</v>
      </c>
      <c r="N19" s="43">
        <f t="shared" si="3"/>
        <v>2736</v>
      </c>
      <c r="O19" s="44">
        <f t="shared" si="4"/>
        <v>6381</v>
      </c>
      <c r="P19" s="42">
        <v>0</v>
      </c>
      <c r="Q19" s="44">
        <f t="shared" si="5"/>
        <v>18912.887999999999</v>
      </c>
      <c r="R19" s="43">
        <f t="shared" si="6"/>
        <v>5321.04</v>
      </c>
      <c r="S19" s="43">
        <f t="shared" si="7"/>
        <v>13593.887999999999</v>
      </c>
      <c r="T19" s="44">
        <f t="shared" si="8"/>
        <v>84678.96</v>
      </c>
    </row>
    <row r="20" spans="1:20" s="12" customFormat="1" ht="42" x14ac:dyDescent="0.35">
      <c r="A20" s="21">
        <f t="shared" si="15"/>
        <v>8</v>
      </c>
      <c r="B20" s="25" t="s">
        <v>103</v>
      </c>
      <c r="C20" s="25" t="s">
        <v>45</v>
      </c>
      <c r="D20" s="27" t="s">
        <v>70</v>
      </c>
      <c r="E20" s="27" t="s">
        <v>104</v>
      </c>
      <c r="F20" s="23" t="s">
        <v>75</v>
      </c>
      <c r="G20" s="24">
        <v>45108</v>
      </c>
      <c r="H20" s="24">
        <v>45292</v>
      </c>
      <c r="I20" s="42">
        <v>75000</v>
      </c>
      <c r="J20" s="46">
        <v>6309.38</v>
      </c>
      <c r="K20" s="43">
        <f t="shared" si="0"/>
        <v>2152.5</v>
      </c>
      <c r="L20" s="43">
        <f t="shared" si="1"/>
        <v>5325</v>
      </c>
      <c r="M20" s="42">
        <f>74808*1.1%</f>
        <v>822.88800000000003</v>
      </c>
      <c r="N20" s="43">
        <f t="shared" si="3"/>
        <v>2280</v>
      </c>
      <c r="O20" s="44">
        <f t="shared" si="4"/>
        <v>5317.5</v>
      </c>
      <c r="P20" s="42">
        <v>0</v>
      </c>
      <c r="Q20" s="44">
        <f t="shared" ref="Q20" si="31">K20+L20+M20+N20+O20+P20</f>
        <v>15897.888000000001</v>
      </c>
      <c r="R20" s="43">
        <f t="shared" ref="R20" si="32">J20+K20+N20+P20</f>
        <v>10741.880000000001</v>
      </c>
      <c r="S20" s="43">
        <f t="shared" ref="S20" si="33">+L20+M20+O20</f>
        <v>11465.387999999999</v>
      </c>
      <c r="T20" s="44">
        <f t="shared" ref="T20" si="34">I20-R20</f>
        <v>64258.119999999995</v>
      </c>
    </row>
    <row r="21" spans="1:20" s="12" customFormat="1" ht="42" x14ac:dyDescent="0.35">
      <c r="A21" s="21">
        <f t="shared" si="15"/>
        <v>9</v>
      </c>
      <c r="B21" s="25" t="s">
        <v>110</v>
      </c>
      <c r="C21" s="25" t="s">
        <v>45</v>
      </c>
      <c r="D21" s="27" t="s">
        <v>70</v>
      </c>
      <c r="E21" s="27" t="s">
        <v>111</v>
      </c>
      <c r="F21" s="23" t="s">
        <v>75</v>
      </c>
      <c r="G21" s="24">
        <v>45139</v>
      </c>
      <c r="H21" s="24">
        <v>45323</v>
      </c>
      <c r="I21" s="42">
        <v>75000</v>
      </c>
      <c r="J21" s="46">
        <v>6309.38</v>
      </c>
      <c r="K21" s="43">
        <f t="shared" ref="K21:K22" si="35">I21*2.87/100</f>
        <v>2152.5</v>
      </c>
      <c r="L21" s="43">
        <f t="shared" ref="L21:L22" si="36">I21*7.1/100</f>
        <v>5325</v>
      </c>
      <c r="M21" s="42">
        <f>74808*1.1%</f>
        <v>822.88800000000003</v>
      </c>
      <c r="N21" s="43">
        <f t="shared" ref="N21:N22" si="37">I21*3.04/100</f>
        <v>2280</v>
      </c>
      <c r="O21" s="44">
        <f t="shared" ref="O21:O22" si="38">+I21*7.09%</f>
        <v>5317.5</v>
      </c>
      <c r="P21" s="42">
        <v>0</v>
      </c>
      <c r="Q21" s="44">
        <f t="shared" ref="Q21" si="39">K21+L21+M21+N21+O21+P21</f>
        <v>15897.888000000001</v>
      </c>
      <c r="R21" s="43">
        <f t="shared" ref="R21" si="40">J21+K21+N21+P21</f>
        <v>10741.880000000001</v>
      </c>
      <c r="S21" s="43">
        <f t="shared" ref="S21" si="41">+L21+M21+O21</f>
        <v>11465.387999999999</v>
      </c>
      <c r="T21" s="44">
        <f t="shared" ref="T21" si="42">I21-R21</f>
        <v>64258.119999999995</v>
      </c>
    </row>
    <row r="22" spans="1:20" s="12" customFormat="1" ht="84" x14ac:dyDescent="0.35">
      <c r="A22" s="21">
        <f t="shared" si="15"/>
        <v>10</v>
      </c>
      <c r="B22" s="25" t="s">
        <v>131</v>
      </c>
      <c r="C22" s="25" t="s">
        <v>45</v>
      </c>
      <c r="D22" s="26" t="s">
        <v>30</v>
      </c>
      <c r="E22" s="27" t="s">
        <v>132</v>
      </c>
      <c r="F22" s="23" t="s">
        <v>75</v>
      </c>
      <c r="G22" s="24">
        <v>45200</v>
      </c>
      <c r="H22" s="24">
        <v>45383</v>
      </c>
      <c r="I22" s="42">
        <v>110000</v>
      </c>
      <c r="J22" s="46">
        <v>14060.77</v>
      </c>
      <c r="K22" s="43">
        <f t="shared" si="35"/>
        <v>3157</v>
      </c>
      <c r="L22" s="43">
        <f t="shared" si="36"/>
        <v>7810</v>
      </c>
      <c r="M22" s="42">
        <f>74808*1.1%</f>
        <v>822.88800000000003</v>
      </c>
      <c r="N22" s="43">
        <f t="shared" si="37"/>
        <v>3344</v>
      </c>
      <c r="O22" s="44">
        <f t="shared" si="38"/>
        <v>7799.0000000000009</v>
      </c>
      <c r="P22" s="42">
        <v>1587.38</v>
      </c>
      <c r="Q22" s="44">
        <f t="shared" ref="Q22" si="43">K22+L22+M22+N22+O22+P22</f>
        <v>24520.268000000004</v>
      </c>
      <c r="R22" s="43">
        <f t="shared" ref="R22" si="44">J22+K22+N22+P22</f>
        <v>22149.15</v>
      </c>
      <c r="S22" s="43">
        <f t="shared" ref="S22" si="45">+L22+M22+O22</f>
        <v>16431.888000000003</v>
      </c>
      <c r="T22" s="44">
        <f t="shared" ref="T22" si="46">I22-R22</f>
        <v>87850.85</v>
      </c>
    </row>
    <row r="23" spans="1:20" s="10" customFormat="1" ht="42" x14ac:dyDescent="0.35">
      <c r="A23" s="21">
        <f t="shared" si="15"/>
        <v>11</v>
      </c>
      <c r="B23" s="22" t="s">
        <v>54</v>
      </c>
      <c r="C23" s="22" t="s">
        <v>46</v>
      </c>
      <c r="D23" s="26" t="s">
        <v>30</v>
      </c>
      <c r="E23" s="27" t="s">
        <v>102</v>
      </c>
      <c r="F23" s="23" t="s">
        <v>75</v>
      </c>
      <c r="G23" s="24">
        <v>45200</v>
      </c>
      <c r="H23" s="24">
        <v>45383</v>
      </c>
      <c r="I23" s="42">
        <v>90000</v>
      </c>
      <c r="J23" s="42">
        <v>9753.1200000000008</v>
      </c>
      <c r="K23" s="42">
        <f t="shared" si="0"/>
        <v>2583</v>
      </c>
      <c r="L23" s="42">
        <f t="shared" si="1"/>
        <v>6390</v>
      </c>
      <c r="M23" s="42">
        <f t="shared" ref="M23:M24" si="47">74808*1.1%</f>
        <v>822.88800000000003</v>
      </c>
      <c r="N23" s="42">
        <f t="shared" si="3"/>
        <v>2736</v>
      </c>
      <c r="O23" s="42">
        <f t="shared" si="4"/>
        <v>6381</v>
      </c>
      <c r="P23" s="42">
        <v>0</v>
      </c>
      <c r="Q23" s="42">
        <f t="shared" ref="Q23:Q24" si="48">K23+L23+M23+N23+O23+P23</f>
        <v>18912.887999999999</v>
      </c>
      <c r="R23" s="42">
        <f t="shared" ref="R23" si="49">J23+K23+N23+P23</f>
        <v>15072.12</v>
      </c>
      <c r="S23" s="42">
        <f t="shared" ref="S23" si="50">+L23+M23+O23</f>
        <v>13593.887999999999</v>
      </c>
      <c r="T23" s="42">
        <f t="shared" si="8"/>
        <v>74927.88</v>
      </c>
    </row>
    <row r="24" spans="1:20" s="10" customFormat="1" ht="21" x14ac:dyDescent="0.35">
      <c r="A24" s="21">
        <f t="shared" si="15"/>
        <v>12</v>
      </c>
      <c r="B24" s="22" t="s">
        <v>57</v>
      </c>
      <c r="C24" s="22" t="s">
        <v>45</v>
      </c>
      <c r="D24" s="26" t="s">
        <v>30</v>
      </c>
      <c r="E24" s="27" t="s">
        <v>58</v>
      </c>
      <c r="F24" s="23" t="s">
        <v>75</v>
      </c>
      <c r="G24" s="24">
        <v>45200</v>
      </c>
      <c r="H24" s="24">
        <v>45383</v>
      </c>
      <c r="I24" s="42">
        <v>90000</v>
      </c>
      <c r="J24" s="42">
        <v>9753.1200000000008</v>
      </c>
      <c r="K24" s="42">
        <f t="shared" si="0"/>
        <v>2583</v>
      </c>
      <c r="L24" s="42">
        <f t="shared" si="1"/>
        <v>6390</v>
      </c>
      <c r="M24" s="42">
        <f t="shared" si="47"/>
        <v>822.88800000000003</v>
      </c>
      <c r="N24" s="42">
        <f t="shared" si="3"/>
        <v>2736</v>
      </c>
      <c r="O24" s="42">
        <f t="shared" si="4"/>
        <v>6381</v>
      </c>
      <c r="P24" s="42">
        <v>0</v>
      </c>
      <c r="Q24" s="42">
        <f t="shared" si="48"/>
        <v>18912.887999999999</v>
      </c>
      <c r="R24" s="42">
        <f t="shared" ref="R24" si="51">J24+K24+N24+P24</f>
        <v>15072.12</v>
      </c>
      <c r="S24" s="42">
        <f t="shared" ref="S24" si="52">+L24+M24+O24</f>
        <v>13593.887999999999</v>
      </c>
      <c r="T24" s="42">
        <f t="shared" ref="T24" si="53">I24-R24</f>
        <v>74927.88</v>
      </c>
    </row>
    <row r="25" spans="1:20" s="10" customFormat="1" ht="42" x14ac:dyDescent="0.35">
      <c r="A25" s="21">
        <f t="shared" si="15"/>
        <v>13</v>
      </c>
      <c r="B25" s="22" t="s">
        <v>79</v>
      </c>
      <c r="C25" s="22" t="s">
        <v>45</v>
      </c>
      <c r="D25" s="26" t="s">
        <v>30</v>
      </c>
      <c r="E25" s="27" t="s">
        <v>80</v>
      </c>
      <c r="F25" s="23" t="s">
        <v>75</v>
      </c>
      <c r="G25" s="24">
        <v>45200</v>
      </c>
      <c r="H25" s="24">
        <v>45383</v>
      </c>
      <c r="I25" s="42">
        <v>90000</v>
      </c>
      <c r="J25" s="42">
        <v>9753.1200000000008</v>
      </c>
      <c r="K25" s="42">
        <f t="shared" si="0"/>
        <v>2583</v>
      </c>
      <c r="L25" s="42">
        <f t="shared" si="1"/>
        <v>6390</v>
      </c>
      <c r="M25" s="42">
        <f>74808*1.1%</f>
        <v>822.88800000000003</v>
      </c>
      <c r="N25" s="42">
        <f t="shared" si="3"/>
        <v>2736</v>
      </c>
      <c r="O25" s="42">
        <f t="shared" si="4"/>
        <v>6381</v>
      </c>
      <c r="P25" s="42">
        <v>0</v>
      </c>
      <c r="Q25" s="42">
        <f t="shared" ref="Q25" si="54">K25+L25+M25+N25+O25+P25</f>
        <v>18912.887999999999</v>
      </c>
      <c r="R25" s="42">
        <f t="shared" ref="R25" si="55">J25+K25+N25+P25</f>
        <v>15072.12</v>
      </c>
      <c r="S25" s="42">
        <f t="shared" ref="S25" si="56">+L25+M25+O25</f>
        <v>13593.887999999999</v>
      </c>
      <c r="T25" s="42">
        <f t="shared" ref="T25" si="57">I25-R25</f>
        <v>74927.88</v>
      </c>
    </row>
    <row r="26" spans="1:20" s="10" customFormat="1" ht="42" x14ac:dyDescent="0.35">
      <c r="A26" s="21">
        <f t="shared" si="15"/>
        <v>14</v>
      </c>
      <c r="B26" s="22" t="s">
        <v>91</v>
      </c>
      <c r="C26" s="22" t="s">
        <v>46</v>
      </c>
      <c r="D26" s="26" t="s">
        <v>30</v>
      </c>
      <c r="E26" s="27" t="s">
        <v>80</v>
      </c>
      <c r="F26" s="23" t="s">
        <v>75</v>
      </c>
      <c r="G26" s="24">
        <v>45047</v>
      </c>
      <c r="H26" s="24">
        <v>45231</v>
      </c>
      <c r="I26" s="42">
        <v>60000</v>
      </c>
      <c r="J26" s="42">
        <v>3486.68</v>
      </c>
      <c r="K26" s="42">
        <f t="shared" si="0"/>
        <v>1722</v>
      </c>
      <c r="L26" s="42">
        <f t="shared" si="1"/>
        <v>4260</v>
      </c>
      <c r="M26" s="42">
        <f>+I26*1.1%</f>
        <v>660.00000000000011</v>
      </c>
      <c r="N26" s="42">
        <f t="shared" si="3"/>
        <v>1824</v>
      </c>
      <c r="O26" s="42">
        <f t="shared" si="4"/>
        <v>4254</v>
      </c>
      <c r="P26" s="42">
        <v>0</v>
      </c>
      <c r="Q26" s="42">
        <f t="shared" ref="Q26" si="58">K26+L26+M26+N26+O26+P26</f>
        <v>12720</v>
      </c>
      <c r="R26" s="42">
        <f t="shared" ref="R26" si="59">J26+K26+N26+P26</f>
        <v>7032.68</v>
      </c>
      <c r="S26" s="42">
        <f t="shared" ref="S26" si="60">+L26+M26+O26</f>
        <v>9174</v>
      </c>
      <c r="T26" s="42">
        <f t="shared" ref="T26" si="61">I26-R26</f>
        <v>52967.32</v>
      </c>
    </row>
    <row r="27" spans="1:20" s="10" customFormat="1" ht="21" x14ac:dyDescent="0.35">
      <c r="A27" s="21">
        <f t="shared" si="15"/>
        <v>15</v>
      </c>
      <c r="B27" s="22" t="s">
        <v>107</v>
      </c>
      <c r="C27" s="22" t="s">
        <v>46</v>
      </c>
      <c r="D27" s="26" t="s">
        <v>30</v>
      </c>
      <c r="E27" s="27" t="s">
        <v>108</v>
      </c>
      <c r="F27" s="23" t="s">
        <v>75</v>
      </c>
      <c r="G27" s="24">
        <v>45139</v>
      </c>
      <c r="H27" s="24">
        <v>45323</v>
      </c>
      <c r="I27" s="42">
        <v>75000</v>
      </c>
      <c r="J27" s="42">
        <v>6309.38</v>
      </c>
      <c r="K27" s="42">
        <f t="shared" si="0"/>
        <v>2152.5</v>
      </c>
      <c r="L27" s="42">
        <f t="shared" si="1"/>
        <v>5325</v>
      </c>
      <c r="M27" s="42">
        <f t="shared" ref="M27" si="62">74808*1.1%</f>
        <v>822.88800000000003</v>
      </c>
      <c r="N27" s="42">
        <f t="shared" si="3"/>
        <v>2280</v>
      </c>
      <c r="O27" s="42">
        <f t="shared" si="4"/>
        <v>5317.5</v>
      </c>
      <c r="P27" s="42">
        <v>0</v>
      </c>
      <c r="Q27" s="42">
        <f t="shared" ref="Q27" si="63">K27+L27+M27+N27+O27+P27</f>
        <v>15897.888000000001</v>
      </c>
      <c r="R27" s="42">
        <f t="shared" ref="R27" si="64">J27+K27+N27+P27</f>
        <v>10741.880000000001</v>
      </c>
      <c r="S27" s="42">
        <f t="shared" ref="S27" si="65">+L27+M27+O27</f>
        <v>11465.387999999999</v>
      </c>
      <c r="T27" s="42">
        <f t="shared" ref="T27" si="66">I27-R27</f>
        <v>64258.119999999995</v>
      </c>
    </row>
    <row r="28" spans="1:20" s="10" customFormat="1" ht="84" x14ac:dyDescent="0.35">
      <c r="A28" s="21">
        <f t="shared" si="15"/>
        <v>16</v>
      </c>
      <c r="B28" s="22" t="s">
        <v>59</v>
      </c>
      <c r="C28" s="22" t="s">
        <v>45</v>
      </c>
      <c r="D28" s="26" t="s">
        <v>35</v>
      </c>
      <c r="E28" s="27" t="s">
        <v>62</v>
      </c>
      <c r="F28" s="23" t="s">
        <v>75</v>
      </c>
      <c r="G28" s="24">
        <v>45200</v>
      </c>
      <c r="H28" s="24">
        <v>45383</v>
      </c>
      <c r="I28" s="42">
        <v>100000</v>
      </c>
      <c r="J28" s="42">
        <v>12105.37</v>
      </c>
      <c r="K28" s="42">
        <f t="shared" si="0"/>
        <v>2870</v>
      </c>
      <c r="L28" s="42">
        <f t="shared" si="1"/>
        <v>7100</v>
      </c>
      <c r="M28" s="42">
        <f t="shared" ref="M28:M29" si="67">74808*1.1%</f>
        <v>822.88800000000003</v>
      </c>
      <c r="N28" s="42">
        <f t="shared" si="3"/>
        <v>3040</v>
      </c>
      <c r="O28" s="42">
        <f t="shared" si="4"/>
        <v>7090.0000000000009</v>
      </c>
      <c r="P28" s="42">
        <v>0</v>
      </c>
      <c r="Q28" s="42">
        <f t="shared" ref="Q28" si="68">K28+L28+M28+N28+O28+P28</f>
        <v>20922.888000000003</v>
      </c>
      <c r="R28" s="42">
        <f t="shared" ref="R28" si="69">J28+K28+N28+P28</f>
        <v>18015.370000000003</v>
      </c>
      <c r="S28" s="42">
        <f t="shared" ref="S28" si="70">+L28+M28+O28</f>
        <v>15012.888000000001</v>
      </c>
      <c r="T28" s="42">
        <f t="shared" ref="T28" si="71">I28-R28</f>
        <v>81984.63</v>
      </c>
    </row>
    <row r="29" spans="1:20" s="10" customFormat="1" ht="84" x14ac:dyDescent="0.35">
      <c r="A29" s="21">
        <f t="shared" si="15"/>
        <v>17</v>
      </c>
      <c r="B29" s="22" t="s">
        <v>61</v>
      </c>
      <c r="C29" s="22" t="s">
        <v>45</v>
      </c>
      <c r="D29" s="26" t="s">
        <v>35</v>
      </c>
      <c r="E29" s="27" t="s">
        <v>60</v>
      </c>
      <c r="F29" s="23" t="s">
        <v>75</v>
      </c>
      <c r="G29" s="24">
        <v>45200</v>
      </c>
      <c r="H29" s="24">
        <v>45383</v>
      </c>
      <c r="I29" s="42">
        <v>100000</v>
      </c>
      <c r="J29" s="42">
        <v>12105.37</v>
      </c>
      <c r="K29" s="42">
        <f t="shared" ref="K29:K34" si="72">I29*2.87/100</f>
        <v>2870</v>
      </c>
      <c r="L29" s="42">
        <f t="shared" si="1"/>
        <v>7100</v>
      </c>
      <c r="M29" s="42">
        <f t="shared" si="67"/>
        <v>822.88800000000003</v>
      </c>
      <c r="N29" s="42">
        <f t="shared" si="3"/>
        <v>3040</v>
      </c>
      <c r="O29" s="42">
        <f t="shared" si="4"/>
        <v>7090.0000000000009</v>
      </c>
      <c r="P29" s="42">
        <v>0</v>
      </c>
      <c r="Q29" s="42">
        <f t="shared" ref="Q29" si="73">K29+L29+M29+N29+O29+P29</f>
        <v>20922.888000000003</v>
      </c>
      <c r="R29" s="42">
        <f t="shared" ref="R29" si="74">J29+K29+N29+P29</f>
        <v>18015.370000000003</v>
      </c>
      <c r="S29" s="42">
        <f t="shared" ref="S29" si="75">+L29+M29+O29</f>
        <v>15012.888000000001</v>
      </c>
      <c r="T29" s="42">
        <f t="shared" ref="T29" si="76">I29-R29</f>
        <v>81984.63</v>
      </c>
    </row>
    <row r="30" spans="1:20" s="10" customFormat="1" ht="84" x14ac:dyDescent="0.35">
      <c r="A30" s="21">
        <f t="shared" si="15"/>
        <v>18</v>
      </c>
      <c r="B30" s="22" t="s">
        <v>90</v>
      </c>
      <c r="C30" s="22" t="s">
        <v>46</v>
      </c>
      <c r="D30" s="26" t="s">
        <v>35</v>
      </c>
      <c r="E30" s="27" t="s">
        <v>74</v>
      </c>
      <c r="F30" s="23" t="s">
        <v>75</v>
      </c>
      <c r="G30" s="24">
        <v>45047</v>
      </c>
      <c r="H30" s="24">
        <v>45231</v>
      </c>
      <c r="I30" s="42">
        <v>50000</v>
      </c>
      <c r="J30" s="42">
        <v>1854</v>
      </c>
      <c r="K30" s="42">
        <f t="shared" si="72"/>
        <v>1435</v>
      </c>
      <c r="L30" s="42">
        <f t="shared" si="1"/>
        <v>3550</v>
      </c>
      <c r="M30" s="42">
        <f>+I30*1.1%</f>
        <v>550</v>
      </c>
      <c r="N30" s="42">
        <f t="shared" si="3"/>
        <v>1520</v>
      </c>
      <c r="O30" s="42">
        <f t="shared" si="4"/>
        <v>3545.0000000000005</v>
      </c>
      <c r="P30" s="42">
        <v>0</v>
      </c>
      <c r="Q30" s="42">
        <f t="shared" ref="Q30" si="77">K30+L30+M30+N30+O30+P30</f>
        <v>10600</v>
      </c>
      <c r="R30" s="42">
        <f t="shared" ref="R30" si="78">J30+K30+N30+P30</f>
        <v>4809</v>
      </c>
      <c r="S30" s="42">
        <f t="shared" ref="S30" si="79">+L30+M30+O30</f>
        <v>7645</v>
      </c>
      <c r="T30" s="42">
        <f t="shared" ref="T30" si="80">I30-R30</f>
        <v>45191</v>
      </c>
    </row>
    <row r="31" spans="1:20" s="10" customFormat="1" ht="84" x14ac:dyDescent="0.35">
      <c r="A31" s="21">
        <f t="shared" si="15"/>
        <v>19</v>
      </c>
      <c r="B31" s="22" t="s">
        <v>92</v>
      </c>
      <c r="C31" s="22" t="s">
        <v>45</v>
      </c>
      <c r="D31" s="26" t="s">
        <v>35</v>
      </c>
      <c r="E31" s="27" t="s">
        <v>93</v>
      </c>
      <c r="F31" s="23" t="s">
        <v>75</v>
      </c>
      <c r="G31" s="24">
        <v>45078</v>
      </c>
      <c r="H31" s="24">
        <v>45261</v>
      </c>
      <c r="I31" s="42">
        <v>85000</v>
      </c>
      <c r="J31" s="42">
        <v>7783.3</v>
      </c>
      <c r="K31" s="42">
        <f t="shared" si="72"/>
        <v>2439.5</v>
      </c>
      <c r="L31" s="42">
        <f t="shared" ref="L31:L32" si="81">I31*7.1/100</f>
        <v>6035</v>
      </c>
      <c r="M31" s="42">
        <f t="shared" ref="M31:M36" si="82">74808*1.1%</f>
        <v>822.88800000000003</v>
      </c>
      <c r="N31" s="42">
        <f t="shared" ref="N31:N32" si="83">I31*3.04/100</f>
        <v>2584</v>
      </c>
      <c r="O31" s="42">
        <f t="shared" ref="O31:O32" si="84">+I31*7.09%</f>
        <v>6026.5</v>
      </c>
      <c r="P31" s="46">
        <f>1587.38*2</f>
        <v>3174.76</v>
      </c>
      <c r="Q31" s="42">
        <f t="shared" ref="Q31" si="85">K31+L31+M31+N31+O31+P31</f>
        <v>21082.648000000001</v>
      </c>
      <c r="R31" s="42">
        <f t="shared" ref="R31" si="86">J31+K31+N31+P31</f>
        <v>15981.56</v>
      </c>
      <c r="S31" s="42">
        <f t="shared" ref="S31" si="87">+L31+M31+O31</f>
        <v>12884.387999999999</v>
      </c>
      <c r="T31" s="42">
        <f t="shared" ref="T31" si="88">I31-R31</f>
        <v>69018.44</v>
      </c>
    </row>
    <row r="32" spans="1:20" s="10" customFormat="1" ht="84" x14ac:dyDescent="0.35">
      <c r="A32" s="21">
        <f t="shared" si="15"/>
        <v>20</v>
      </c>
      <c r="B32" s="22" t="s">
        <v>94</v>
      </c>
      <c r="C32" s="22" t="s">
        <v>45</v>
      </c>
      <c r="D32" s="26" t="s">
        <v>35</v>
      </c>
      <c r="E32" s="27" t="s">
        <v>95</v>
      </c>
      <c r="F32" s="23" t="s">
        <v>75</v>
      </c>
      <c r="G32" s="24">
        <v>45078</v>
      </c>
      <c r="H32" s="24">
        <v>45261</v>
      </c>
      <c r="I32" s="42">
        <v>75000</v>
      </c>
      <c r="J32" s="42">
        <v>6309.38</v>
      </c>
      <c r="K32" s="42">
        <f t="shared" si="72"/>
        <v>2152.5</v>
      </c>
      <c r="L32" s="42">
        <f t="shared" si="81"/>
        <v>5325</v>
      </c>
      <c r="M32" s="42">
        <f t="shared" si="82"/>
        <v>822.88800000000003</v>
      </c>
      <c r="N32" s="42">
        <f t="shared" si="83"/>
        <v>2280</v>
      </c>
      <c r="O32" s="42">
        <f t="shared" si="84"/>
        <v>5317.5</v>
      </c>
      <c r="P32" s="42">
        <v>0</v>
      </c>
      <c r="Q32" s="42">
        <f t="shared" ref="Q32" si="89">K32+L32+M32+N32+O32+P32</f>
        <v>15897.888000000001</v>
      </c>
      <c r="R32" s="42">
        <f t="shared" ref="R32" si="90">J32+K32+N32+P32</f>
        <v>10741.880000000001</v>
      </c>
      <c r="S32" s="42">
        <f t="shared" ref="S32" si="91">+L32+M32+O32</f>
        <v>11465.387999999999</v>
      </c>
      <c r="T32" s="42">
        <f t="shared" ref="T32" si="92">I32-R32</f>
        <v>64258.119999999995</v>
      </c>
    </row>
    <row r="33" spans="1:20" s="10" customFormat="1" ht="105" x14ac:dyDescent="0.35">
      <c r="A33" s="21">
        <f t="shared" si="15"/>
        <v>21</v>
      </c>
      <c r="B33" s="22" t="s">
        <v>96</v>
      </c>
      <c r="C33" s="22" t="s">
        <v>45</v>
      </c>
      <c r="D33" s="26" t="s">
        <v>35</v>
      </c>
      <c r="E33" s="27" t="s">
        <v>97</v>
      </c>
      <c r="F33" s="23" t="s">
        <v>75</v>
      </c>
      <c r="G33" s="24">
        <v>45078</v>
      </c>
      <c r="H33" s="24">
        <v>45261</v>
      </c>
      <c r="I33" s="42">
        <v>130000</v>
      </c>
      <c r="J33" s="42">
        <v>19162.12</v>
      </c>
      <c r="K33" s="42">
        <f t="shared" si="72"/>
        <v>3731</v>
      </c>
      <c r="L33" s="42">
        <f t="shared" ref="L33:L34" si="93">I33*7.1/100</f>
        <v>9230</v>
      </c>
      <c r="M33" s="42">
        <f t="shared" si="82"/>
        <v>822.88800000000003</v>
      </c>
      <c r="N33" s="42">
        <f t="shared" ref="N33:N34" si="94">I33*3.04/100</f>
        <v>3952</v>
      </c>
      <c r="O33" s="42">
        <f t="shared" ref="O33:O34" si="95">+I33*7.09%</f>
        <v>9217</v>
      </c>
      <c r="P33" s="42">
        <v>0</v>
      </c>
      <c r="Q33" s="42">
        <f t="shared" ref="Q33" si="96">K33+L33+M33+N33+O33+P33</f>
        <v>26952.887999999999</v>
      </c>
      <c r="R33" s="42">
        <f t="shared" ref="R33" si="97">J33+K33+N33+P33</f>
        <v>26845.119999999999</v>
      </c>
      <c r="S33" s="42">
        <f t="shared" ref="S33" si="98">+L33+M33+O33</f>
        <v>19269.887999999999</v>
      </c>
      <c r="T33" s="42">
        <f t="shared" ref="T33" si="99">I33-R33</f>
        <v>103154.88</v>
      </c>
    </row>
    <row r="34" spans="1:20" s="10" customFormat="1" ht="84" x14ac:dyDescent="0.35">
      <c r="A34" s="21">
        <f t="shared" si="15"/>
        <v>22</v>
      </c>
      <c r="B34" s="22" t="s">
        <v>115</v>
      </c>
      <c r="C34" s="22" t="s">
        <v>45</v>
      </c>
      <c r="D34" s="26" t="s">
        <v>35</v>
      </c>
      <c r="E34" s="27" t="s">
        <v>116</v>
      </c>
      <c r="F34" s="23" t="s">
        <v>75</v>
      </c>
      <c r="G34" s="24">
        <v>45170</v>
      </c>
      <c r="H34" s="24">
        <v>44986</v>
      </c>
      <c r="I34" s="42">
        <v>100000</v>
      </c>
      <c r="J34" s="42">
        <v>12105.37</v>
      </c>
      <c r="K34" s="42">
        <f t="shared" si="72"/>
        <v>2870</v>
      </c>
      <c r="L34" s="42">
        <f t="shared" si="93"/>
        <v>7100</v>
      </c>
      <c r="M34" s="42">
        <f t="shared" si="82"/>
        <v>822.88800000000003</v>
      </c>
      <c r="N34" s="42">
        <f t="shared" si="94"/>
        <v>3040</v>
      </c>
      <c r="O34" s="42">
        <f t="shared" si="95"/>
        <v>7090.0000000000009</v>
      </c>
      <c r="P34" s="42">
        <v>0</v>
      </c>
      <c r="Q34" s="42">
        <f t="shared" ref="Q34:Q36" si="100">K34+L34+M34+N34+O34+P34</f>
        <v>20922.888000000003</v>
      </c>
      <c r="R34" s="42">
        <f t="shared" ref="R34:R36" si="101">J34+K34+N34+P34</f>
        <v>18015.370000000003</v>
      </c>
      <c r="S34" s="42">
        <f t="shared" ref="S34:S36" si="102">+L34+M34+O34</f>
        <v>15012.888000000001</v>
      </c>
      <c r="T34" s="42">
        <f t="shared" ref="T34:T36" si="103">I34-R34</f>
        <v>81984.63</v>
      </c>
    </row>
    <row r="35" spans="1:20" s="10" customFormat="1" ht="84" x14ac:dyDescent="0.35">
      <c r="A35" s="21">
        <f t="shared" si="15"/>
        <v>23</v>
      </c>
      <c r="B35" s="22" t="s">
        <v>117</v>
      </c>
      <c r="C35" s="22" t="s">
        <v>45</v>
      </c>
      <c r="D35" s="26" t="s">
        <v>35</v>
      </c>
      <c r="E35" s="27" t="s">
        <v>118</v>
      </c>
      <c r="F35" s="23" t="s">
        <v>75</v>
      </c>
      <c r="G35" s="24">
        <v>45170</v>
      </c>
      <c r="H35" s="24">
        <v>44986</v>
      </c>
      <c r="I35" s="42">
        <v>100000</v>
      </c>
      <c r="J35" s="42">
        <v>12105.37</v>
      </c>
      <c r="K35" s="42">
        <f t="shared" ref="K35:K36" si="104">I35*2.87/100</f>
        <v>2870</v>
      </c>
      <c r="L35" s="42">
        <f t="shared" ref="L35:L36" si="105">I35*7.1/100</f>
        <v>7100</v>
      </c>
      <c r="M35" s="42">
        <f t="shared" si="82"/>
        <v>822.88800000000003</v>
      </c>
      <c r="N35" s="42">
        <f t="shared" ref="N35:N36" si="106">I35*3.04/100</f>
        <v>3040</v>
      </c>
      <c r="O35" s="42">
        <f t="shared" ref="O35:O36" si="107">+I35*7.09%</f>
        <v>7090.0000000000009</v>
      </c>
      <c r="P35" s="42">
        <v>0</v>
      </c>
      <c r="Q35" s="42">
        <f t="shared" si="100"/>
        <v>20922.888000000003</v>
      </c>
      <c r="R35" s="42">
        <f t="shared" si="101"/>
        <v>18015.370000000003</v>
      </c>
      <c r="S35" s="42">
        <f t="shared" si="102"/>
        <v>15012.888000000001</v>
      </c>
      <c r="T35" s="42">
        <f t="shared" si="103"/>
        <v>81984.63</v>
      </c>
    </row>
    <row r="36" spans="1:20" s="10" customFormat="1" ht="84" x14ac:dyDescent="0.35">
      <c r="A36" s="21">
        <f t="shared" si="15"/>
        <v>24</v>
      </c>
      <c r="B36" s="22" t="s">
        <v>119</v>
      </c>
      <c r="C36" s="22" t="s">
        <v>45</v>
      </c>
      <c r="D36" s="26" t="s">
        <v>35</v>
      </c>
      <c r="E36" s="27" t="s">
        <v>120</v>
      </c>
      <c r="F36" s="23" t="s">
        <v>75</v>
      </c>
      <c r="G36" s="24">
        <v>45170</v>
      </c>
      <c r="H36" s="24">
        <v>44986</v>
      </c>
      <c r="I36" s="42">
        <v>100000</v>
      </c>
      <c r="J36" s="42">
        <v>12105.37</v>
      </c>
      <c r="K36" s="42">
        <f t="shared" si="104"/>
        <v>2870</v>
      </c>
      <c r="L36" s="42">
        <f t="shared" si="105"/>
        <v>7100</v>
      </c>
      <c r="M36" s="42">
        <f t="shared" si="82"/>
        <v>822.88800000000003</v>
      </c>
      <c r="N36" s="42">
        <f t="shared" si="106"/>
        <v>3040</v>
      </c>
      <c r="O36" s="42">
        <f t="shared" si="107"/>
        <v>7090.0000000000009</v>
      </c>
      <c r="P36" s="42">
        <v>0</v>
      </c>
      <c r="Q36" s="42">
        <f t="shared" si="100"/>
        <v>20922.888000000003</v>
      </c>
      <c r="R36" s="42">
        <f t="shared" si="101"/>
        <v>18015.370000000003</v>
      </c>
      <c r="S36" s="42">
        <f t="shared" si="102"/>
        <v>15012.888000000001</v>
      </c>
      <c r="T36" s="42">
        <f t="shared" si="103"/>
        <v>81984.63</v>
      </c>
    </row>
    <row r="37" spans="1:20" s="10" customFormat="1" ht="21" x14ac:dyDescent="0.35">
      <c r="A37" s="21">
        <f t="shared" si="15"/>
        <v>25</v>
      </c>
      <c r="B37" s="22" t="s">
        <v>48</v>
      </c>
      <c r="C37" s="22" t="s">
        <v>46</v>
      </c>
      <c r="D37" s="26" t="s">
        <v>36</v>
      </c>
      <c r="E37" s="27" t="s">
        <v>49</v>
      </c>
      <c r="F37" s="23" t="s">
        <v>75</v>
      </c>
      <c r="G37" s="24">
        <v>45139</v>
      </c>
      <c r="H37" s="24">
        <v>45323</v>
      </c>
      <c r="I37" s="42">
        <v>60000</v>
      </c>
      <c r="J37" s="41">
        <v>3486.68</v>
      </c>
      <c r="K37" s="43">
        <f t="shared" ref="K37:K39" si="108">+I37*2.87%</f>
        <v>1722</v>
      </c>
      <c r="L37" s="44">
        <f t="shared" si="1"/>
        <v>4260</v>
      </c>
      <c r="M37" s="45">
        <f>+I37*1.1%</f>
        <v>660.00000000000011</v>
      </c>
      <c r="N37" s="43">
        <f>+I37*3.04%</f>
        <v>1824</v>
      </c>
      <c r="O37" s="44">
        <f>+I37*7.09%</f>
        <v>4254</v>
      </c>
      <c r="P37" s="42">
        <v>0</v>
      </c>
      <c r="Q37" s="44">
        <f t="shared" ref="Q37:Q59" si="109">K37+L37+M37+N37+O37+P37</f>
        <v>12720</v>
      </c>
      <c r="R37" s="44">
        <f t="shared" ref="R37:R49" si="110">J37+K37+N37+P37</f>
        <v>7032.68</v>
      </c>
      <c r="S37" s="44">
        <f t="shared" si="7"/>
        <v>9174</v>
      </c>
      <c r="T37" s="44">
        <f t="shared" ref="T37:T43" si="111">I37-R37</f>
        <v>52967.32</v>
      </c>
    </row>
    <row r="38" spans="1:20" s="10" customFormat="1" ht="21" x14ac:dyDescent="0.35">
      <c r="A38" s="21">
        <f t="shared" si="15"/>
        <v>26</v>
      </c>
      <c r="B38" s="22" t="s">
        <v>87</v>
      </c>
      <c r="C38" s="22" t="s">
        <v>46</v>
      </c>
      <c r="D38" s="26" t="s">
        <v>36</v>
      </c>
      <c r="E38" s="27" t="s">
        <v>88</v>
      </c>
      <c r="F38" s="23" t="s">
        <v>75</v>
      </c>
      <c r="G38" s="24">
        <v>45200</v>
      </c>
      <c r="H38" s="24">
        <v>45383</v>
      </c>
      <c r="I38" s="42">
        <v>90000</v>
      </c>
      <c r="J38" s="42">
        <v>9753.1200000000008</v>
      </c>
      <c r="K38" s="43">
        <f t="shared" si="108"/>
        <v>2583</v>
      </c>
      <c r="L38" s="44">
        <f t="shared" si="1"/>
        <v>6390</v>
      </c>
      <c r="M38" s="42">
        <f>74808*1.1%</f>
        <v>822.88800000000003</v>
      </c>
      <c r="N38" s="43">
        <f>+I38*3.04%</f>
        <v>2736</v>
      </c>
      <c r="O38" s="44">
        <f>+I38*7.09%</f>
        <v>6381</v>
      </c>
      <c r="P38" s="42">
        <v>0</v>
      </c>
      <c r="Q38" s="44">
        <f t="shared" ref="Q38" si="112">K38+L38+M38+N38+O38+P38</f>
        <v>18912.887999999999</v>
      </c>
      <c r="R38" s="44">
        <f t="shared" ref="R38" si="113">J38+K38+N38+P38</f>
        <v>15072.12</v>
      </c>
      <c r="S38" s="44">
        <f t="shared" ref="S38" si="114">+L38+M38+O38</f>
        <v>13593.887999999999</v>
      </c>
      <c r="T38" s="44">
        <f t="shared" ref="T38" si="115">I38-R38</f>
        <v>74927.88</v>
      </c>
    </row>
    <row r="39" spans="1:20" s="10" customFormat="1" ht="21" x14ac:dyDescent="0.35">
      <c r="A39" s="21">
        <f t="shared" si="15"/>
        <v>27</v>
      </c>
      <c r="B39" s="22" t="s">
        <v>89</v>
      </c>
      <c r="C39" s="22" t="s">
        <v>45</v>
      </c>
      <c r="D39" s="26" t="s">
        <v>36</v>
      </c>
      <c r="E39" s="27" t="s">
        <v>43</v>
      </c>
      <c r="F39" s="23" t="s">
        <v>75</v>
      </c>
      <c r="G39" s="24">
        <v>45047</v>
      </c>
      <c r="H39" s="24">
        <v>45231</v>
      </c>
      <c r="I39" s="42">
        <v>60000</v>
      </c>
      <c r="J39" s="42">
        <v>3486.68</v>
      </c>
      <c r="K39" s="43">
        <f t="shared" si="108"/>
        <v>1722</v>
      </c>
      <c r="L39" s="44">
        <f t="shared" si="1"/>
        <v>4260</v>
      </c>
      <c r="M39" s="45">
        <f>+I39*1.1%</f>
        <v>660.00000000000011</v>
      </c>
      <c r="N39" s="43">
        <f>+I39*3.04%</f>
        <v>1824</v>
      </c>
      <c r="O39" s="44">
        <f>+I39*7.09%</f>
        <v>4254</v>
      </c>
      <c r="P39" s="42">
        <v>0</v>
      </c>
      <c r="Q39" s="44">
        <f t="shared" ref="Q39" si="116">K39+L39+M39+N39+O39+P39</f>
        <v>12720</v>
      </c>
      <c r="R39" s="44">
        <f t="shared" ref="R39" si="117">J39+K39+N39+P39</f>
        <v>7032.68</v>
      </c>
      <c r="S39" s="44">
        <f t="shared" ref="S39" si="118">+L39+M39+O39</f>
        <v>9174</v>
      </c>
      <c r="T39" s="44">
        <f t="shared" ref="T39" si="119">I39-R39</f>
        <v>52967.32</v>
      </c>
    </row>
    <row r="40" spans="1:20" s="10" customFormat="1" ht="42" x14ac:dyDescent="0.35">
      <c r="A40" s="21">
        <f t="shared" si="15"/>
        <v>28</v>
      </c>
      <c r="B40" s="22" t="s">
        <v>38</v>
      </c>
      <c r="C40" s="22" t="s">
        <v>46</v>
      </c>
      <c r="D40" s="26" t="s">
        <v>50</v>
      </c>
      <c r="E40" s="27" t="s">
        <v>51</v>
      </c>
      <c r="F40" s="23" t="s">
        <v>75</v>
      </c>
      <c r="G40" s="24">
        <v>45170</v>
      </c>
      <c r="H40" s="24">
        <v>45352</v>
      </c>
      <c r="I40" s="42">
        <v>90000</v>
      </c>
      <c r="J40" s="42">
        <v>9753.1200000000008</v>
      </c>
      <c r="K40" s="43">
        <f t="shared" ref="K40:K42" si="120">I40*2.87/100</f>
        <v>2583</v>
      </c>
      <c r="L40" s="44">
        <f t="shared" si="1"/>
        <v>6390</v>
      </c>
      <c r="M40" s="42">
        <f t="shared" ref="M40" si="121">74808*1.1%</f>
        <v>822.88800000000003</v>
      </c>
      <c r="N40" s="42">
        <f t="shared" ref="N40:N42" si="122">I40*3.04/100</f>
        <v>2736</v>
      </c>
      <c r="O40" s="42">
        <f t="shared" ref="O40:O42" si="123">+I40*7.09%</f>
        <v>6381</v>
      </c>
      <c r="P40" s="42">
        <v>0</v>
      </c>
      <c r="Q40" s="42">
        <f t="shared" si="109"/>
        <v>18912.887999999999</v>
      </c>
      <c r="R40" s="42">
        <f t="shared" si="110"/>
        <v>15072.12</v>
      </c>
      <c r="S40" s="42">
        <f t="shared" ref="S40:S43" si="124">L40+M40+O40</f>
        <v>13593.887999999999</v>
      </c>
      <c r="T40" s="42">
        <f t="shared" si="111"/>
        <v>74927.88</v>
      </c>
    </row>
    <row r="41" spans="1:20" s="10" customFormat="1" ht="56.25" customHeight="1" x14ac:dyDescent="0.35">
      <c r="A41" s="21">
        <f t="shared" si="15"/>
        <v>29</v>
      </c>
      <c r="B41" s="22" t="s">
        <v>37</v>
      </c>
      <c r="C41" s="22" t="s">
        <v>45</v>
      </c>
      <c r="D41" s="26" t="s">
        <v>50</v>
      </c>
      <c r="E41" s="27" t="s">
        <v>53</v>
      </c>
      <c r="F41" s="23" t="s">
        <v>75</v>
      </c>
      <c r="G41" s="24">
        <v>45170</v>
      </c>
      <c r="H41" s="24">
        <v>45352</v>
      </c>
      <c r="I41" s="42">
        <v>60000</v>
      </c>
      <c r="J41" s="42">
        <v>3486.68</v>
      </c>
      <c r="K41" s="42">
        <f t="shared" si="120"/>
        <v>1722</v>
      </c>
      <c r="L41" s="42">
        <f t="shared" si="1"/>
        <v>4260</v>
      </c>
      <c r="M41" s="42">
        <f t="shared" ref="M41:M42" si="125">I41*1.1/100</f>
        <v>660</v>
      </c>
      <c r="N41" s="42">
        <f t="shared" si="122"/>
        <v>1824</v>
      </c>
      <c r="O41" s="42">
        <f t="shared" si="123"/>
        <v>4254</v>
      </c>
      <c r="P41" s="42">
        <v>0</v>
      </c>
      <c r="Q41" s="42">
        <f t="shared" si="109"/>
        <v>12720</v>
      </c>
      <c r="R41" s="42">
        <f t="shared" si="110"/>
        <v>7032.68</v>
      </c>
      <c r="S41" s="42">
        <f t="shared" si="124"/>
        <v>9174</v>
      </c>
      <c r="T41" s="42">
        <f t="shared" si="111"/>
        <v>52967.32</v>
      </c>
    </row>
    <row r="42" spans="1:20" s="10" customFormat="1" ht="56.25" customHeight="1" x14ac:dyDescent="0.35">
      <c r="A42" s="21">
        <f t="shared" si="15"/>
        <v>30</v>
      </c>
      <c r="B42" s="22" t="s">
        <v>52</v>
      </c>
      <c r="C42" s="22" t="s">
        <v>45</v>
      </c>
      <c r="D42" s="26" t="s">
        <v>50</v>
      </c>
      <c r="E42" s="27" t="s">
        <v>53</v>
      </c>
      <c r="F42" s="23" t="s">
        <v>75</v>
      </c>
      <c r="G42" s="24">
        <v>45170</v>
      </c>
      <c r="H42" s="24">
        <v>45352</v>
      </c>
      <c r="I42" s="42">
        <v>60000</v>
      </c>
      <c r="J42" s="42">
        <v>3486.68</v>
      </c>
      <c r="K42" s="42">
        <f t="shared" si="120"/>
        <v>1722</v>
      </c>
      <c r="L42" s="42">
        <f t="shared" si="1"/>
        <v>4260</v>
      </c>
      <c r="M42" s="42">
        <f t="shared" si="125"/>
        <v>660</v>
      </c>
      <c r="N42" s="42">
        <f t="shared" si="122"/>
        <v>1824</v>
      </c>
      <c r="O42" s="42">
        <f t="shared" si="123"/>
        <v>4254</v>
      </c>
      <c r="P42" s="42">
        <v>0</v>
      </c>
      <c r="Q42" s="42">
        <f t="shared" si="109"/>
        <v>12720</v>
      </c>
      <c r="R42" s="42">
        <f t="shared" si="110"/>
        <v>7032.68</v>
      </c>
      <c r="S42" s="42">
        <f t="shared" si="124"/>
        <v>9174</v>
      </c>
      <c r="T42" s="42">
        <f t="shared" si="111"/>
        <v>52967.32</v>
      </c>
    </row>
    <row r="43" spans="1:20" s="12" customFormat="1" ht="84" customHeight="1" x14ac:dyDescent="0.35">
      <c r="A43" s="21">
        <f t="shared" si="15"/>
        <v>31</v>
      </c>
      <c r="B43" s="22" t="s">
        <v>39</v>
      </c>
      <c r="C43" s="22" t="s">
        <v>46</v>
      </c>
      <c r="D43" s="27" t="s">
        <v>41</v>
      </c>
      <c r="E43" s="26" t="s">
        <v>40</v>
      </c>
      <c r="F43" s="23" t="s">
        <v>75</v>
      </c>
      <c r="G43" s="24">
        <v>45047</v>
      </c>
      <c r="H43" s="24">
        <v>45231</v>
      </c>
      <c r="I43" s="42">
        <v>185000</v>
      </c>
      <c r="J43" s="42">
        <v>32099.49</v>
      </c>
      <c r="K43" s="42">
        <f t="shared" ref="K43:K61" si="126">I43*2.87/100</f>
        <v>5309.5</v>
      </c>
      <c r="L43" s="42">
        <f>+I43*7.1%</f>
        <v>13134.999999999998</v>
      </c>
      <c r="M43" s="42">
        <f>74808*1.1%</f>
        <v>822.88800000000003</v>
      </c>
      <c r="N43" s="42">
        <f>+I43*3.04%</f>
        <v>5624</v>
      </c>
      <c r="O43" s="42">
        <f>+I43*7.09%</f>
        <v>13116.5</v>
      </c>
      <c r="P43" s="42">
        <v>0</v>
      </c>
      <c r="Q43" s="42">
        <f t="shared" si="109"/>
        <v>38007.887999999999</v>
      </c>
      <c r="R43" s="42">
        <f t="shared" si="110"/>
        <v>43032.990000000005</v>
      </c>
      <c r="S43" s="42">
        <f t="shared" si="124"/>
        <v>27074.387999999999</v>
      </c>
      <c r="T43" s="42">
        <f t="shared" si="111"/>
        <v>141967.01</v>
      </c>
    </row>
    <row r="44" spans="1:20" s="10" customFormat="1" ht="82.5" customHeight="1" x14ac:dyDescent="0.35">
      <c r="A44" s="21">
        <f t="shared" si="15"/>
        <v>32</v>
      </c>
      <c r="B44" s="22" t="s">
        <v>84</v>
      </c>
      <c r="C44" s="22" t="s">
        <v>46</v>
      </c>
      <c r="D44" s="27" t="s">
        <v>63</v>
      </c>
      <c r="E44" s="26" t="s">
        <v>76</v>
      </c>
      <c r="F44" s="23" t="s">
        <v>75</v>
      </c>
      <c r="G44" s="24">
        <v>45200</v>
      </c>
      <c r="H44" s="24">
        <v>45383</v>
      </c>
      <c r="I44" s="42">
        <v>90000</v>
      </c>
      <c r="J44" s="42">
        <v>9753.1200000000008</v>
      </c>
      <c r="K44" s="42">
        <f t="shared" ref="K44" si="127">I44*2.87/100</f>
        <v>2583</v>
      </c>
      <c r="L44" s="42">
        <f t="shared" ref="L44" si="128">I44*7.1/100</f>
        <v>6390</v>
      </c>
      <c r="M44" s="42">
        <f>74808*1.1%</f>
        <v>822.88800000000003</v>
      </c>
      <c r="N44" s="42">
        <f>I44*3.04/100</f>
        <v>2736</v>
      </c>
      <c r="O44" s="42">
        <f t="shared" ref="O44" si="129">+I44*7.09%</f>
        <v>6381</v>
      </c>
      <c r="P44" s="42">
        <v>0</v>
      </c>
      <c r="Q44" s="42">
        <f t="shared" ref="Q44" si="130">K44+L44+M44+N44+O44+P44</f>
        <v>18912.887999999999</v>
      </c>
      <c r="R44" s="42">
        <f t="shared" ref="R44" si="131">J44+K44+N44+P44</f>
        <v>15072.12</v>
      </c>
      <c r="S44" s="42">
        <f t="shared" ref="S44" si="132">L44+M44+O44</f>
        <v>13593.887999999999</v>
      </c>
      <c r="T44" s="42">
        <f t="shared" ref="T44" si="133">I44-R44</f>
        <v>74927.88</v>
      </c>
    </row>
    <row r="45" spans="1:20" s="10" customFormat="1" ht="82.5" customHeight="1" x14ac:dyDescent="0.35">
      <c r="A45" s="21">
        <f t="shared" si="15"/>
        <v>33</v>
      </c>
      <c r="B45" s="22" t="s">
        <v>85</v>
      </c>
      <c r="C45" s="22" t="s">
        <v>46</v>
      </c>
      <c r="D45" s="27" t="s">
        <v>63</v>
      </c>
      <c r="E45" s="26" t="s">
        <v>86</v>
      </c>
      <c r="F45" s="23" t="s">
        <v>75</v>
      </c>
      <c r="G45" s="24">
        <v>45200</v>
      </c>
      <c r="H45" s="24">
        <v>45383</v>
      </c>
      <c r="I45" s="42">
        <v>160000</v>
      </c>
      <c r="J45" s="42">
        <v>26218.87</v>
      </c>
      <c r="K45" s="42">
        <f t="shared" ref="K45:K46" si="134">I45*2.87/100</f>
        <v>4592</v>
      </c>
      <c r="L45" s="42">
        <f t="shared" ref="L45:L46" si="135">I45*7.1/100</f>
        <v>11360</v>
      </c>
      <c r="M45" s="42">
        <f>74808*1.1%</f>
        <v>822.88800000000003</v>
      </c>
      <c r="N45" s="42">
        <f>I45*3.04/100</f>
        <v>4864</v>
      </c>
      <c r="O45" s="42">
        <f t="shared" ref="O45:O46" si="136">+I45*7.09%</f>
        <v>11344</v>
      </c>
      <c r="P45" s="42">
        <v>0</v>
      </c>
      <c r="Q45" s="42">
        <f t="shared" ref="Q45" si="137">K45+L45+M45+N45+O45+P45</f>
        <v>32982.887999999999</v>
      </c>
      <c r="R45" s="42">
        <f t="shared" ref="R45" si="138">J45+K45+N45+P45</f>
        <v>35674.869999999995</v>
      </c>
      <c r="S45" s="42">
        <f t="shared" ref="S45" si="139">L45+M45+O45</f>
        <v>23526.887999999999</v>
      </c>
      <c r="T45" s="42">
        <f t="shared" ref="T45" si="140">I45-R45</f>
        <v>124325.13</v>
      </c>
    </row>
    <row r="46" spans="1:20" s="10" customFormat="1" ht="82.5" customHeight="1" x14ac:dyDescent="0.35">
      <c r="A46" s="21">
        <f t="shared" si="15"/>
        <v>34</v>
      </c>
      <c r="B46" s="22" t="s">
        <v>98</v>
      </c>
      <c r="C46" s="22" t="s">
        <v>45</v>
      </c>
      <c r="D46" s="27" t="s">
        <v>63</v>
      </c>
      <c r="E46" s="26" t="s">
        <v>99</v>
      </c>
      <c r="F46" s="23" t="s">
        <v>75</v>
      </c>
      <c r="G46" s="24">
        <v>45047</v>
      </c>
      <c r="H46" s="24">
        <v>45231</v>
      </c>
      <c r="I46" s="42">
        <v>50000</v>
      </c>
      <c r="J46" s="42">
        <v>1854</v>
      </c>
      <c r="K46" s="42">
        <f t="shared" si="134"/>
        <v>1435</v>
      </c>
      <c r="L46" s="42">
        <f t="shared" si="135"/>
        <v>3550</v>
      </c>
      <c r="M46" s="42">
        <f>+I46*1.1%</f>
        <v>550</v>
      </c>
      <c r="N46" s="42">
        <f>I46*3.04/100</f>
        <v>1520</v>
      </c>
      <c r="O46" s="42">
        <f t="shared" si="136"/>
        <v>3545.0000000000005</v>
      </c>
      <c r="P46" s="42">
        <v>0</v>
      </c>
      <c r="Q46" s="42">
        <f t="shared" ref="Q46" si="141">K46+L46+M46+N46+O46+P46</f>
        <v>10600</v>
      </c>
      <c r="R46" s="42">
        <f t="shared" ref="R46" si="142">J46+K46+N46+P46</f>
        <v>4809</v>
      </c>
      <c r="S46" s="42">
        <f t="shared" ref="S46" si="143">L46+M46+O46</f>
        <v>7645</v>
      </c>
      <c r="T46" s="42">
        <f t="shared" ref="T46" si="144">I46-R46</f>
        <v>45191</v>
      </c>
    </row>
    <row r="47" spans="1:20" s="10" customFormat="1" ht="82.5" customHeight="1" x14ac:dyDescent="0.35">
      <c r="A47" s="21">
        <f t="shared" si="15"/>
        <v>35</v>
      </c>
      <c r="B47" s="22" t="s">
        <v>64</v>
      </c>
      <c r="C47" s="22" t="s">
        <v>45</v>
      </c>
      <c r="D47" s="27" t="s">
        <v>50</v>
      </c>
      <c r="E47" s="26" t="s">
        <v>77</v>
      </c>
      <c r="F47" s="23" t="s">
        <v>75</v>
      </c>
      <c r="G47" s="24">
        <v>45078</v>
      </c>
      <c r="H47" s="24">
        <v>45261</v>
      </c>
      <c r="I47" s="42">
        <v>60000</v>
      </c>
      <c r="J47" s="42">
        <v>3486.68</v>
      </c>
      <c r="K47" s="42">
        <f t="shared" ref="K47:K49" si="145">I47*2.87/100</f>
        <v>1722</v>
      </c>
      <c r="L47" s="42">
        <f t="shared" ref="L47:L61" si="146">I47*7.1/100</f>
        <v>4260</v>
      </c>
      <c r="M47" s="42">
        <f>+I47*1.1%</f>
        <v>660.00000000000011</v>
      </c>
      <c r="N47" s="42">
        <f>I47*3.04/100</f>
        <v>1824</v>
      </c>
      <c r="O47" s="42">
        <f t="shared" ref="O47:O48" si="147">+I47*7.09%</f>
        <v>4254</v>
      </c>
      <c r="P47" s="42">
        <v>0</v>
      </c>
      <c r="Q47" s="42">
        <f t="shared" si="109"/>
        <v>12720</v>
      </c>
      <c r="R47" s="42">
        <f t="shared" si="110"/>
        <v>7032.68</v>
      </c>
      <c r="S47" s="42">
        <f t="shared" ref="S47:S49" si="148">L47+M47+O47</f>
        <v>9174</v>
      </c>
      <c r="T47" s="42">
        <f t="shared" ref="T47:T49" si="149">I47-R47</f>
        <v>52967.32</v>
      </c>
    </row>
    <row r="48" spans="1:20" s="10" customFormat="1" ht="56.25" customHeight="1" x14ac:dyDescent="0.35">
      <c r="A48" s="21">
        <f t="shared" si="15"/>
        <v>36</v>
      </c>
      <c r="B48" s="22" t="s">
        <v>67</v>
      </c>
      <c r="C48" s="22" t="s">
        <v>46</v>
      </c>
      <c r="D48" s="26" t="s">
        <v>50</v>
      </c>
      <c r="E48" s="26" t="s">
        <v>68</v>
      </c>
      <c r="F48" s="23" t="s">
        <v>75</v>
      </c>
      <c r="G48" s="24">
        <v>45139</v>
      </c>
      <c r="H48" s="24">
        <v>45323</v>
      </c>
      <c r="I48" s="42">
        <v>160000</v>
      </c>
      <c r="J48" s="42">
        <v>25822.02</v>
      </c>
      <c r="K48" s="42">
        <f t="shared" si="145"/>
        <v>4592</v>
      </c>
      <c r="L48" s="42">
        <f t="shared" ref="L48" si="150">I48*7.1/100</f>
        <v>11360</v>
      </c>
      <c r="M48" s="42">
        <f t="shared" ref="M48" si="151">74808*1.1%</f>
        <v>822.88800000000003</v>
      </c>
      <c r="N48" s="42">
        <f t="shared" ref="N48" si="152">I48*3.04/100</f>
        <v>4864</v>
      </c>
      <c r="O48" s="42">
        <f t="shared" si="147"/>
        <v>11344</v>
      </c>
      <c r="P48" s="46">
        <v>1587.38</v>
      </c>
      <c r="Q48" s="42">
        <f t="shared" si="109"/>
        <v>34570.267999999996</v>
      </c>
      <c r="R48" s="42">
        <f t="shared" si="110"/>
        <v>36865.4</v>
      </c>
      <c r="S48" s="42">
        <f t="shared" si="148"/>
        <v>23526.887999999999</v>
      </c>
      <c r="T48" s="42">
        <f t="shared" si="149"/>
        <v>123134.6</v>
      </c>
    </row>
    <row r="49" spans="1:20" s="10" customFormat="1" ht="82.5" customHeight="1" x14ac:dyDescent="0.35">
      <c r="A49" s="21">
        <f t="shared" si="15"/>
        <v>37</v>
      </c>
      <c r="B49" s="22" t="s">
        <v>66</v>
      </c>
      <c r="C49" s="22" t="s">
        <v>45</v>
      </c>
      <c r="D49" s="27" t="s">
        <v>41</v>
      </c>
      <c r="E49" s="26" t="s">
        <v>78</v>
      </c>
      <c r="F49" s="23" t="s">
        <v>75</v>
      </c>
      <c r="G49" s="24">
        <v>45078</v>
      </c>
      <c r="H49" s="24">
        <v>45261</v>
      </c>
      <c r="I49" s="42">
        <v>175000</v>
      </c>
      <c r="J49" s="42">
        <v>29747.24</v>
      </c>
      <c r="K49" s="42">
        <f t="shared" si="145"/>
        <v>5022.5</v>
      </c>
      <c r="L49" s="42">
        <f t="shared" si="146"/>
        <v>12425</v>
      </c>
      <c r="M49" s="42">
        <f>74808*1.1%</f>
        <v>822.88800000000003</v>
      </c>
      <c r="N49" s="42">
        <f>I49*3.04/100</f>
        <v>5320</v>
      </c>
      <c r="O49" s="42">
        <f t="shared" ref="O49" si="153">+I49*7.09%</f>
        <v>12407.5</v>
      </c>
      <c r="P49" s="42">
        <v>0</v>
      </c>
      <c r="Q49" s="42">
        <f t="shared" si="109"/>
        <v>35997.887999999999</v>
      </c>
      <c r="R49" s="42">
        <f t="shared" si="110"/>
        <v>40089.740000000005</v>
      </c>
      <c r="S49" s="42">
        <f t="shared" si="148"/>
        <v>25655.387999999999</v>
      </c>
      <c r="T49" s="42">
        <f t="shared" si="149"/>
        <v>134910.26</v>
      </c>
    </row>
    <row r="50" spans="1:20" s="10" customFormat="1" ht="82.5" customHeight="1" x14ac:dyDescent="0.35">
      <c r="A50" s="21">
        <f t="shared" si="15"/>
        <v>38</v>
      </c>
      <c r="B50" s="22" t="s">
        <v>65</v>
      </c>
      <c r="C50" s="22" t="s">
        <v>46</v>
      </c>
      <c r="D50" s="27" t="s">
        <v>50</v>
      </c>
      <c r="E50" s="26" t="s">
        <v>77</v>
      </c>
      <c r="F50" s="23" t="s">
        <v>75</v>
      </c>
      <c r="G50" s="24">
        <v>45078</v>
      </c>
      <c r="H50" s="24">
        <v>45261</v>
      </c>
      <c r="I50" s="42">
        <v>60000</v>
      </c>
      <c r="J50" s="42">
        <v>0</v>
      </c>
      <c r="K50" s="42">
        <f t="shared" ref="K50" si="154">I50*2.87/100</f>
        <v>1722</v>
      </c>
      <c r="L50" s="42">
        <f t="shared" si="146"/>
        <v>4260</v>
      </c>
      <c r="M50" s="42">
        <f>+I50*1.1%</f>
        <v>660.00000000000011</v>
      </c>
      <c r="N50" s="42">
        <f t="shared" ref="N50:N61" si="155">I50*3.04/100</f>
        <v>1824</v>
      </c>
      <c r="O50" s="42">
        <f t="shared" ref="O50" si="156">+I50*7.09%</f>
        <v>4254</v>
      </c>
      <c r="P50" s="42">
        <v>0</v>
      </c>
      <c r="Q50" s="42">
        <f t="shared" si="109"/>
        <v>12720</v>
      </c>
      <c r="R50" s="42">
        <f t="shared" ref="R50" si="157">J50+K50+N50+P50</f>
        <v>3546</v>
      </c>
      <c r="S50" s="42">
        <f t="shared" ref="S50" si="158">L50+M50+O50</f>
        <v>9174</v>
      </c>
      <c r="T50" s="42">
        <f t="shared" ref="T50" si="159">I50-R50</f>
        <v>56454</v>
      </c>
    </row>
    <row r="51" spans="1:20" s="10" customFormat="1" ht="60" customHeight="1" x14ac:dyDescent="0.35">
      <c r="A51" s="21">
        <f t="shared" si="15"/>
        <v>39</v>
      </c>
      <c r="B51" s="22" t="s">
        <v>72</v>
      </c>
      <c r="C51" s="22" t="s">
        <v>45</v>
      </c>
      <c r="D51" s="27" t="s">
        <v>41</v>
      </c>
      <c r="E51" s="26" t="s">
        <v>32</v>
      </c>
      <c r="F51" s="23" t="s">
        <v>75</v>
      </c>
      <c r="G51" s="24">
        <v>45170</v>
      </c>
      <c r="H51" s="24">
        <v>45352</v>
      </c>
      <c r="I51" s="42">
        <v>66000</v>
      </c>
      <c r="J51" s="42">
        <v>4615.76</v>
      </c>
      <c r="K51" s="42">
        <f t="shared" si="126"/>
        <v>1894.2</v>
      </c>
      <c r="L51" s="42">
        <f t="shared" si="146"/>
        <v>4686</v>
      </c>
      <c r="M51" s="42">
        <f>+I51*1.1%</f>
        <v>726.00000000000011</v>
      </c>
      <c r="N51" s="42">
        <f t="shared" si="155"/>
        <v>2006.4</v>
      </c>
      <c r="O51" s="42">
        <f t="shared" ref="O51:O61" si="160">+I51*7.09%</f>
        <v>4679.4000000000005</v>
      </c>
      <c r="P51" s="42">
        <v>0</v>
      </c>
      <c r="Q51" s="42">
        <f t="shared" si="109"/>
        <v>13992</v>
      </c>
      <c r="R51" s="42">
        <f>J51+K51+N51+P51</f>
        <v>8516.36</v>
      </c>
      <c r="S51" s="42">
        <f>L51+M51+O51</f>
        <v>10091.400000000001</v>
      </c>
      <c r="T51" s="42">
        <f>I51-R51</f>
        <v>57483.64</v>
      </c>
    </row>
    <row r="52" spans="1:20" s="10" customFormat="1" ht="60" customHeight="1" x14ac:dyDescent="0.35">
      <c r="A52" s="21">
        <f t="shared" si="15"/>
        <v>40</v>
      </c>
      <c r="B52" s="22" t="s">
        <v>121</v>
      </c>
      <c r="C52" s="22" t="s">
        <v>46</v>
      </c>
      <c r="D52" s="27" t="s">
        <v>122</v>
      </c>
      <c r="E52" s="26" t="s">
        <v>123</v>
      </c>
      <c r="F52" s="23" t="s">
        <v>75</v>
      </c>
      <c r="G52" s="24">
        <v>45170</v>
      </c>
      <c r="H52" s="24">
        <v>45352</v>
      </c>
      <c r="I52" s="42">
        <v>75000</v>
      </c>
      <c r="J52" s="42">
        <v>6309.38</v>
      </c>
      <c r="K52" s="42">
        <f t="shared" si="126"/>
        <v>2152.5</v>
      </c>
      <c r="L52" s="42">
        <f t="shared" si="146"/>
        <v>5325</v>
      </c>
      <c r="M52" s="42">
        <f>74808*1.1%</f>
        <v>822.88800000000003</v>
      </c>
      <c r="N52" s="42">
        <f t="shared" si="155"/>
        <v>2280</v>
      </c>
      <c r="O52" s="42">
        <f t="shared" si="160"/>
        <v>5317.5</v>
      </c>
      <c r="P52" s="42">
        <v>0</v>
      </c>
      <c r="Q52" s="42">
        <f t="shared" ref="Q52:Q54" si="161">K52+L52+M52+N52+O52+P52</f>
        <v>15897.888000000001</v>
      </c>
      <c r="R52" s="42">
        <f t="shared" ref="R52:R54" si="162">J52+K52+N52+P52</f>
        <v>10741.880000000001</v>
      </c>
      <c r="S52" s="42">
        <f t="shared" ref="S52:S54" si="163">L52+M52+O52</f>
        <v>11465.387999999999</v>
      </c>
      <c r="T52" s="42">
        <f t="shared" ref="T52:T54" si="164">I52-R52</f>
        <v>64258.119999999995</v>
      </c>
    </row>
    <row r="53" spans="1:20" s="10" customFormat="1" ht="60" customHeight="1" x14ac:dyDescent="0.35">
      <c r="A53" s="21">
        <f t="shared" si="15"/>
        <v>41</v>
      </c>
      <c r="B53" s="22" t="s">
        <v>124</v>
      </c>
      <c r="C53" s="22" t="s">
        <v>46</v>
      </c>
      <c r="D53" s="27" t="s">
        <v>125</v>
      </c>
      <c r="E53" s="26" t="s">
        <v>126</v>
      </c>
      <c r="F53" s="23" t="s">
        <v>75</v>
      </c>
      <c r="G53" s="24">
        <v>45180</v>
      </c>
      <c r="H53" s="24">
        <v>45352</v>
      </c>
      <c r="I53" s="42">
        <v>90000</v>
      </c>
      <c r="J53" s="42">
        <v>9753.1200000000008</v>
      </c>
      <c r="K53" s="42">
        <f t="shared" si="126"/>
        <v>2583</v>
      </c>
      <c r="L53" s="42">
        <f t="shared" si="146"/>
        <v>6390</v>
      </c>
      <c r="M53" s="42">
        <f>74808*1.1%</f>
        <v>822.88800000000003</v>
      </c>
      <c r="N53" s="42">
        <f t="shared" si="155"/>
        <v>2736</v>
      </c>
      <c r="O53" s="42">
        <f t="shared" si="160"/>
        <v>6381</v>
      </c>
      <c r="P53" s="42">
        <v>0</v>
      </c>
      <c r="Q53" s="42">
        <f t="shared" si="161"/>
        <v>18912.887999999999</v>
      </c>
      <c r="R53" s="42">
        <f t="shared" si="162"/>
        <v>15072.12</v>
      </c>
      <c r="S53" s="42">
        <f t="shared" si="163"/>
        <v>13593.887999999999</v>
      </c>
      <c r="T53" s="42">
        <f t="shared" si="164"/>
        <v>74927.88</v>
      </c>
    </row>
    <row r="54" spans="1:20" s="10" customFormat="1" ht="60" customHeight="1" x14ac:dyDescent="0.35">
      <c r="A54" s="21">
        <f t="shared" si="15"/>
        <v>42</v>
      </c>
      <c r="B54" s="22" t="s">
        <v>127</v>
      </c>
      <c r="C54" s="22" t="s">
        <v>46</v>
      </c>
      <c r="D54" s="27" t="s">
        <v>125</v>
      </c>
      <c r="E54" s="26" t="s">
        <v>128</v>
      </c>
      <c r="F54" s="23" t="s">
        <v>75</v>
      </c>
      <c r="G54" s="24">
        <v>45170</v>
      </c>
      <c r="H54" s="24">
        <v>45352</v>
      </c>
      <c r="I54" s="42">
        <v>75000</v>
      </c>
      <c r="J54" s="42">
        <v>6309.38</v>
      </c>
      <c r="K54" s="42">
        <f t="shared" si="126"/>
        <v>2152.5</v>
      </c>
      <c r="L54" s="42">
        <f t="shared" si="146"/>
        <v>5325</v>
      </c>
      <c r="M54" s="42">
        <f>74808*1.1%</f>
        <v>822.88800000000003</v>
      </c>
      <c r="N54" s="42">
        <f t="shared" si="155"/>
        <v>2280</v>
      </c>
      <c r="O54" s="42">
        <f t="shared" si="160"/>
        <v>5317.5</v>
      </c>
      <c r="P54" s="42">
        <v>0</v>
      </c>
      <c r="Q54" s="42">
        <f t="shared" si="161"/>
        <v>15897.888000000001</v>
      </c>
      <c r="R54" s="42">
        <f t="shared" si="162"/>
        <v>10741.880000000001</v>
      </c>
      <c r="S54" s="42">
        <f t="shared" si="163"/>
        <v>11465.387999999999</v>
      </c>
      <c r="T54" s="42">
        <f t="shared" si="164"/>
        <v>64258.119999999995</v>
      </c>
    </row>
    <row r="55" spans="1:20" s="10" customFormat="1" ht="56.25" customHeight="1" x14ac:dyDescent="0.35">
      <c r="A55" s="21">
        <f t="shared" si="15"/>
        <v>43</v>
      </c>
      <c r="B55" s="22" t="s">
        <v>42</v>
      </c>
      <c r="C55" s="22" t="s">
        <v>46</v>
      </c>
      <c r="D55" s="26" t="s">
        <v>36</v>
      </c>
      <c r="E55" s="26" t="s">
        <v>43</v>
      </c>
      <c r="F55" s="23" t="s">
        <v>75</v>
      </c>
      <c r="G55" s="24">
        <v>45047</v>
      </c>
      <c r="H55" s="24">
        <v>45231</v>
      </c>
      <c r="I55" s="42">
        <v>75000</v>
      </c>
      <c r="J55" s="42">
        <v>5991.9</v>
      </c>
      <c r="K55" s="42">
        <f t="shared" si="126"/>
        <v>2152.5</v>
      </c>
      <c r="L55" s="42">
        <f t="shared" si="146"/>
        <v>5325</v>
      </c>
      <c r="M55" s="42">
        <f t="shared" ref="M55:M61" si="165">74808*1.1%</f>
        <v>822.88800000000003</v>
      </c>
      <c r="N55" s="42">
        <f t="shared" si="155"/>
        <v>2280</v>
      </c>
      <c r="O55" s="42">
        <f t="shared" si="160"/>
        <v>5317.5</v>
      </c>
      <c r="P55" s="46">
        <v>1587.38</v>
      </c>
      <c r="Q55" s="42">
        <f t="shared" si="109"/>
        <v>17485.268</v>
      </c>
      <c r="R55" s="42">
        <f>J55+K55+N55+P55</f>
        <v>12011.779999999999</v>
      </c>
      <c r="S55" s="42">
        <f>L55+M55+O55</f>
        <v>11465.387999999999</v>
      </c>
      <c r="T55" s="42">
        <f>I55-R55</f>
        <v>62988.22</v>
      </c>
    </row>
    <row r="56" spans="1:20" s="10" customFormat="1" ht="56.25" customHeight="1" x14ac:dyDescent="0.35">
      <c r="A56" s="21">
        <f t="shared" si="15"/>
        <v>44</v>
      </c>
      <c r="B56" s="22" t="s">
        <v>133</v>
      </c>
      <c r="C56" s="22" t="s">
        <v>45</v>
      </c>
      <c r="D56" s="27" t="s">
        <v>125</v>
      </c>
      <c r="E56" s="26" t="s">
        <v>126</v>
      </c>
      <c r="F56" s="23" t="s">
        <v>75</v>
      </c>
      <c r="G56" s="24">
        <v>45200</v>
      </c>
      <c r="H56" s="24">
        <v>45017</v>
      </c>
      <c r="I56" s="42">
        <v>90000</v>
      </c>
      <c r="J56" s="42">
        <v>9753.1200000000008</v>
      </c>
      <c r="K56" s="42">
        <f t="shared" si="126"/>
        <v>2583</v>
      </c>
      <c r="L56" s="42">
        <f t="shared" si="146"/>
        <v>6390</v>
      </c>
      <c r="M56" s="42">
        <f t="shared" si="165"/>
        <v>822.88800000000003</v>
      </c>
      <c r="N56" s="42">
        <f t="shared" si="155"/>
        <v>2736</v>
      </c>
      <c r="O56" s="42">
        <f t="shared" si="160"/>
        <v>6381</v>
      </c>
      <c r="P56" s="42">
        <v>0</v>
      </c>
      <c r="Q56" s="42">
        <f t="shared" si="109"/>
        <v>18912.887999999999</v>
      </c>
      <c r="R56" s="42">
        <f t="shared" ref="R56" si="166">J56+K56+N56+P56</f>
        <v>15072.12</v>
      </c>
      <c r="S56" s="42">
        <f t="shared" ref="S56" si="167">L56+M56+O56</f>
        <v>13593.887999999999</v>
      </c>
      <c r="T56" s="42">
        <f t="shared" ref="T56" si="168">I56-R56</f>
        <v>74927.88</v>
      </c>
    </row>
    <row r="57" spans="1:20" s="10" customFormat="1" ht="56.25" customHeight="1" x14ac:dyDescent="0.35">
      <c r="A57" s="21">
        <f t="shared" si="15"/>
        <v>45</v>
      </c>
      <c r="B57" s="22" t="s">
        <v>134</v>
      </c>
      <c r="C57" s="22" t="s">
        <v>45</v>
      </c>
      <c r="D57" s="27" t="s">
        <v>50</v>
      </c>
      <c r="E57" s="26" t="s">
        <v>77</v>
      </c>
      <c r="F57" s="23" t="s">
        <v>75</v>
      </c>
      <c r="G57" s="24">
        <v>45200</v>
      </c>
      <c r="H57" s="24">
        <v>45017</v>
      </c>
      <c r="I57" s="42">
        <v>75000</v>
      </c>
      <c r="J57" s="42">
        <v>6309.38</v>
      </c>
      <c r="K57" s="42">
        <f t="shared" ref="K57:K58" si="169">I57*2.87/100</f>
        <v>2152.5</v>
      </c>
      <c r="L57" s="42">
        <f t="shared" ref="L57:L58" si="170">I57*7.1/100</f>
        <v>5325</v>
      </c>
      <c r="M57" s="42">
        <f t="shared" si="165"/>
        <v>822.88800000000003</v>
      </c>
      <c r="N57" s="42">
        <f t="shared" ref="N57:N58" si="171">I57*3.04/100</f>
        <v>2280</v>
      </c>
      <c r="O57" s="42">
        <f t="shared" ref="O57:O58" si="172">+I57*7.09%</f>
        <v>5317.5</v>
      </c>
      <c r="P57" s="42">
        <v>0</v>
      </c>
      <c r="Q57" s="42">
        <f t="shared" ref="Q57:Q58" si="173">K57+L57+M57+N57+O57+P57</f>
        <v>15897.888000000001</v>
      </c>
      <c r="R57" s="42">
        <f t="shared" ref="R57:R58" si="174">J57+K57+N57+P57</f>
        <v>10741.880000000001</v>
      </c>
      <c r="S57" s="42">
        <f t="shared" ref="S57:S58" si="175">L57+M57+O57</f>
        <v>11465.387999999999</v>
      </c>
      <c r="T57" s="42">
        <f t="shared" ref="T57:T58" si="176">I57-R57</f>
        <v>64258.119999999995</v>
      </c>
    </row>
    <row r="58" spans="1:20" s="10" customFormat="1" ht="56.25" customHeight="1" x14ac:dyDescent="0.35">
      <c r="A58" s="21">
        <f t="shared" si="15"/>
        <v>46</v>
      </c>
      <c r="B58" s="22" t="s">
        <v>135</v>
      </c>
      <c r="C58" s="22" t="s">
        <v>45</v>
      </c>
      <c r="D58" s="27" t="s">
        <v>50</v>
      </c>
      <c r="E58" s="26" t="s">
        <v>77</v>
      </c>
      <c r="F58" s="23" t="s">
        <v>75</v>
      </c>
      <c r="G58" s="24">
        <v>45200</v>
      </c>
      <c r="H58" s="24">
        <v>45017</v>
      </c>
      <c r="I58" s="42">
        <v>75000</v>
      </c>
      <c r="J58" s="42">
        <v>6309.38</v>
      </c>
      <c r="K58" s="42">
        <f t="shared" si="169"/>
        <v>2152.5</v>
      </c>
      <c r="L58" s="42">
        <f t="shared" si="170"/>
        <v>5325</v>
      </c>
      <c r="M58" s="42">
        <f t="shared" si="165"/>
        <v>822.88800000000003</v>
      </c>
      <c r="N58" s="42">
        <f t="shared" si="171"/>
        <v>2280</v>
      </c>
      <c r="O58" s="42">
        <f t="shared" si="172"/>
        <v>5317.5</v>
      </c>
      <c r="P58" s="42">
        <v>0</v>
      </c>
      <c r="Q58" s="42">
        <f t="shared" si="173"/>
        <v>15897.888000000001</v>
      </c>
      <c r="R58" s="42">
        <f t="shared" si="174"/>
        <v>10741.880000000001</v>
      </c>
      <c r="S58" s="42">
        <f t="shared" si="175"/>
        <v>11465.387999999999</v>
      </c>
      <c r="T58" s="42">
        <f t="shared" si="176"/>
        <v>64258.119999999995</v>
      </c>
    </row>
    <row r="59" spans="1:20" s="10" customFormat="1" ht="56.25" customHeight="1" x14ac:dyDescent="0.35">
      <c r="A59" s="21">
        <f t="shared" si="15"/>
        <v>47</v>
      </c>
      <c r="B59" s="22" t="s">
        <v>100</v>
      </c>
      <c r="C59" s="22" t="s">
        <v>45</v>
      </c>
      <c r="D59" s="26" t="s">
        <v>36</v>
      </c>
      <c r="E59" s="26" t="s">
        <v>43</v>
      </c>
      <c r="F59" s="23" t="s">
        <v>75</v>
      </c>
      <c r="G59" s="24">
        <v>45078</v>
      </c>
      <c r="H59" s="24">
        <v>45261</v>
      </c>
      <c r="I59" s="42">
        <v>75000</v>
      </c>
      <c r="J59" s="42">
        <v>6309.38</v>
      </c>
      <c r="K59" s="42">
        <f t="shared" ref="K59:K60" si="177">I59*2.87/100</f>
        <v>2152.5</v>
      </c>
      <c r="L59" s="42">
        <f t="shared" ref="L59:L60" si="178">I59*7.1/100</f>
        <v>5325</v>
      </c>
      <c r="M59" s="42">
        <f t="shared" si="165"/>
        <v>822.88800000000003</v>
      </c>
      <c r="N59" s="42">
        <f t="shared" ref="N59:N60" si="179">I59*3.04/100</f>
        <v>2280</v>
      </c>
      <c r="O59" s="42">
        <f t="shared" ref="O59:O60" si="180">+I59*7.09%</f>
        <v>5317.5</v>
      </c>
      <c r="P59" s="42">
        <v>0</v>
      </c>
      <c r="Q59" s="42">
        <f t="shared" si="109"/>
        <v>15897.888000000001</v>
      </c>
      <c r="R59" s="42">
        <f t="shared" ref="R59" si="181">J59+K59+N59+P59</f>
        <v>10741.880000000001</v>
      </c>
      <c r="S59" s="42">
        <f t="shared" ref="S59" si="182">L59+M59+O59</f>
        <v>11465.387999999999</v>
      </c>
      <c r="T59" s="42">
        <f t="shared" ref="T59" si="183">I59-R59</f>
        <v>64258.119999999995</v>
      </c>
    </row>
    <row r="60" spans="1:20" s="10" customFormat="1" ht="56.25" customHeight="1" x14ac:dyDescent="0.35">
      <c r="A60" s="21">
        <f t="shared" si="15"/>
        <v>48</v>
      </c>
      <c r="B60" s="22" t="s">
        <v>109</v>
      </c>
      <c r="C60" s="22" t="s">
        <v>46</v>
      </c>
      <c r="D60" s="26" t="s">
        <v>36</v>
      </c>
      <c r="E60" s="26" t="s">
        <v>88</v>
      </c>
      <c r="F60" s="23" t="s">
        <v>75</v>
      </c>
      <c r="G60" s="24">
        <v>45139</v>
      </c>
      <c r="H60" s="24">
        <v>45323</v>
      </c>
      <c r="I60" s="42">
        <v>75000</v>
      </c>
      <c r="J60" s="42">
        <v>6309.38</v>
      </c>
      <c r="K60" s="42">
        <f t="shared" si="177"/>
        <v>2152.5</v>
      </c>
      <c r="L60" s="42">
        <f t="shared" si="178"/>
        <v>5325</v>
      </c>
      <c r="M60" s="42">
        <f t="shared" si="165"/>
        <v>822.88800000000003</v>
      </c>
      <c r="N60" s="42">
        <f t="shared" si="179"/>
        <v>2280</v>
      </c>
      <c r="O60" s="42">
        <f t="shared" si="180"/>
        <v>5317.5</v>
      </c>
      <c r="P60" s="42">
        <v>0</v>
      </c>
      <c r="Q60" s="42">
        <f t="shared" ref="Q60" si="184">K60+L60+M60+N60+O60+P60</f>
        <v>15897.888000000001</v>
      </c>
      <c r="R60" s="42">
        <f t="shared" ref="R60" si="185">J60+K60+N60+P60</f>
        <v>10741.880000000001</v>
      </c>
      <c r="S60" s="42">
        <f t="shared" ref="S60" si="186">L60+M60+O60</f>
        <v>11465.387999999999</v>
      </c>
      <c r="T60" s="42">
        <f t="shared" ref="T60" si="187">I60-R60</f>
        <v>64258.119999999995</v>
      </c>
    </row>
    <row r="61" spans="1:20" s="10" customFormat="1" ht="56.25" customHeight="1" x14ac:dyDescent="0.35">
      <c r="A61" s="21">
        <f t="shared" si="15"/>
        <v>49</v>
      </c>
      <c r="B61" s="22" t="s">
        <v>101</v>
      </c>
      <c r="C61" s="22" t="s">
        <v>46</v>
      </c>
      <c r="D61" s="26" t="s">
        <v>36</v>
      </c>
      <c r="E61" s="26" t="s">
        <v>43</v>
      </c>
      <c r="F61" s="23" t="s">
        <v>75</v>
      </c>
      <c r="G61" s="24">
        <v>45078</v>
      </c>
      <c r="H61" s="24">
        <v>45261</v>
      </c>
      <c r="I61" s="42">
        <v>75000</v>
      </c>
      <c r="J61" s="42">
        <v>6309.38</v>
      </c>
      <c r="K61" s="42">
        <f t="shared" si="126"/>
        <v>2152.5</v>
      </c>
      <c r="L61" s="42">
        <f t="shared" si="146"/>
        <v>5325</v>
      </c>
      <c r="M61" s="42">
        <f t="shared" si="165"/>
        <v>822.88800000000003</v>
      </c>
      <c r="N61" s="42">
        <f t="shared" si="155"/>
        <v>2280</v>
      </c>
      <c r="O61" s="42">
        <f t="shared" si="160"/>
        <v>5317.5</v>
      </c>
      <c r="P61" s="42">
        <v>0</v>
      </c>
      <c r="Q61" s="42">
        <f t="shared" ref="Q61" si="188">K61+L61+M61+N61+O61+P61</f>
        <v>15897.888000000001</v>
      </c>
      <c r="R61" s="42">
        <f t="shared" ref="R61" si="189">J61+K61+N61+P61</f>
        <v>10741.880000000001</v>
      </c>
      <c r="S61" s="42">
        <f t="shared" ref="S61" si="190">L61+M61+O61</f>
        <v>11465.387999999999</v>
      </c>
      <c r="T61" s="42">
        <f t="shared" ref="T61" si="191">I61-R61</f>
        <v>64258.119999999995</v>
      </c>
    </row>
    <row r="62" spans="1:20" s="7" customFormat="1" ht="56.25" customHeight="1" x14ac:dyDescent="0.2">
      <c r="A62" s="57" t="s">
        <v>21</v>
      </c>
      <c r="B62" s="57"/>
      <c r="C62" s="57"/>
      <c r="D62" s="57"/>
      <c r="E62" s="57"/>
      <c r="F62" s="57"/>
      <c r="G62" s="39"/>
      <c r="H62" s="39"/>
      <c r="I62" s="40">
        <f>SUM(I13:I61)</f>
        <v>4367000</v>
      </c>
      <c r="J62" s="40">
        <f t="shared" ref="J62:T62" si="192">SUM(J13:J61)</f>
        <v>463278.52999999997</v>
      </c>
      <c r="K62" s="40">
        <f t="shared" si="192"/>
        <v>125332.9</v>
      </c>
      <c r="L62" s="40">
        <f t="shared" si="192"/>
        <v>310057</v>
      </c>
      <c r="M62" s="40">
        <f t="shared" si="192"/>
        <v>38005.967999999986</v>
      </c>
      <c r="N62" s="40">
        <f t="shared" si="192"/>
        <v>132756.79999999999</v>
      </c>
      <c r="O62" s="40">
        <f t="shared" si="192"/>
        <v>309620.3</v>
      </c>
      <c r="P62" s="40">
        <f t="shared" si="192"/>
        <v>9524.2800000000007</v>
      </c>
      <c r="Q62" s="40">
        <f t="shared" si="192"/>
        <v>925297.24800000037</v>
      </c>
      <c r="R62" s="40">
        <f t="shared" si="192"/>
        <v>730892.51</v>
      </c>
      <c r="S62" s="40">
        <f t="shared" si="192"/>
        <v>657683.26800000027</v>
      </c>
      <c r="T62" s="40">
        <f t="shared" si="192"/>
        <v>3636107.49</v>
      </c>
    </row>
    <row r="63" spans="1:20" s="8" customFormat="1" ht="24" customHeight="1" x14ac:dyDescent="0.2">
      <c r="A63" s="28" t="s">
        <v>3</v>
      </c>
      <c r="B63" s="29"/>
      <c r="C63" s="29"/>
      <c r="D63" s="29"/>
      <c r="E63" s="14"/>
      <c r="F63" s="14"/>
      <c r="G63" s="14"/>
      <c r="H63" s="14"/>
      <c r="I63" s="31"/>
      <c r="J63" s="13"/>
      <c r="K63" s="13"/>
      <c r="L63" s="15"/>
      <c r="M63" s="14"/>
      <c r="N63" s="14"/>
      <c r="O63" s="14"/>
      <c r="P63" s="14"/>
      <c r="Q63" s="13"/>
      <c r="R63" s="13"/>
      <c r="S63" s="13"/>
      <c r="T63" s="14"/>
    </row>
    <row r="64" spans="1:20" s="8" customFormat="1" ht="24" customHeight="1" x14ac:dyDescent="0.2">
      <c r="A64" s="14" t="s">
        <v>29</v>
      </c>
      <c r="B64" s="29"/>
      <c r="C64" s="29"/>
      <c r="D64" s="29"/>
      <c r="E64" s="14"/>
      <c r="F64" s="14"/>
      <c r="G64" s="14"/>
      <c r="H64" s="14"/>
      <c r="I64" s="14"/>
      <c r="J64" s="17"/>
      <c r="K64" s="13"/>
      <c r="L64" s="15"/>
      <c r="M64" s="14"/>
      <c r="N64" s="14"/>
      <c r="O64" s="14"/>
      <c r="P64" s="14"/>
      <c r="Q64" s="13"/>
      <c r="R64" s="13"/>
      <c r="S64" s="13"/>
      <c r="T64" s="14"/>
    </row>
    <row r="65" spans="1:20" s="8" customFormat="1" ht="24" customHeight="1" x14ac:dyDescent="0.2">
      <c r="A65" s="14" t="s">
        <v>55</v>
      </c>
      <c r="B65" s="29"/>
      <c r="C65" s="29"/>
      <c r="D65" s="29"/>
      <c r="E65" s="14"/>
      <c r="F65" s="14"/>
      <c r="G65" s="14"/>
      <c r="H65" s="14"/>
      <c r="I65" s="31" t="s">
        <v>25</v>
      </c>
      <c r="J65" s="19"/>
      <c r="K65" s="13"/>
      <c r="L65" s="15"/>
      <c r="M65" s="13"/>
      <c r="N65" s="13"/>
      <c r="O65" s="36"/>
      <c r="P65" s="37"/>
      <c r="Q65" s="13"/>
      <c r="R65" s="13"/>
      <c r="S65" s="15"/>
      <c r="T65" s="14"/>
    </row>
    <row r="66" spans="1:20" s="8" customFormat="1" ht="24" customHeight="1" x14ac:dyDescent="0.2">
      <c r="A66" s="14" t="s">
        <v>56</v>
      </c>
      <c r="B66" s="29"/>
      <c r="C66" s="29"/>
      <c r="D66" s="29"/>
      <c r="E66" s="14"/>
      <c r="F66" s="14"/>
      <c r="G66" s="14"/>
      <c r="H66" s="14"/>
      <c r="I66" s="32"/>
      <c r="J66" s="32" t="s">
        <v>27</v>
      </c>
      <c r="K66" s="33"/>
      <c r="L66" s="16"/>
      <c r="M66" s="16"/>
      <c r="N66" s="15"/>
      <c r="O66" s="15"/>
      <c r="P66" s="36"/>
      <c r="Q66" s="36"/>
      <c r="R66" s="15"/>
      <c r="S66" s="14"/>
      <c r="T66" s="14"/>
    </row>
    <row r="67" spans="1:20" s="8" customFormat="1" ht="22.5" customHeight="1" x14ac:dyDescent="0.2">
      <c r="A67" s="14" t="s">
        <v>129</v>
      </c>
      <c r="B67" s="29"/>
      <c r="C67" s="29"/>
      <c r="D67" s="29"/>
      <c r="E67" s="14"/>
      <c r="F67" s="29"/>
      <c r="G67" s="29"/>
      <c r="H67" s="29"/>
      <c r="I67" s="34"/>
      <c r="J67" s="34" t="s">
        <v>28</v>
      </c>
      <c r="K67" s="35"/>
      <c r="L67" s="15"/>
      <c r="M67" s="15"/>
      <c r="N67" s="15"/>
      <c r="O67" s="15"/>
      <c r="P67" s="36"/>
      <c r="Q67" s="36"/>
      <c r="R67" s="15"/>
      <c r="S67" s="15"/>
      <c r="T67" s="14"/>
    </row>
    <row r="68" spans="1:20" s="8" customFormat="1" ht="24" customHeight="1" x14ac:dyDescent="0.2">
      <c r="A68" s="30" t="s">
        <v>26</v>
      </c>
      <c r="B68" s="30"/>
      <c r="C68" s="30"/>
      <c r="D68" s="30"/>
      <c r="E68" s="30"/>
      <c r="F68" s="30"/>
      <c r="G68" s="30"/>
      <c r="H68" s="30"/>
      <c r="I68" s="18"/>
      <c r="J68" s="19"/>
      <c r="K68" s="20"/>
      <c r="L68" s="14"/>
      <c r="M68" s="15"/>
      <c r="N68" s="20"/>
      <c r="O68" s="15"/>
      <c r="P68" s="15"/>
      <c r="Q68" s="15"/>
      <c r="R68" s="15"/>
      <c r="S68" s="15"/>
      <c r="T68" s="15"/>
    </row>
    <row r="69" spans="1:20" s="1" customFormat="1" ht="24" customHeight="1" x14ac:dyDescent="0.2">
      <c r="A69" s="56"/>
      <c r="B69" s="56"/>
      <c r="C69" s="56"/>
      <c r="D69" s="56"/>
      <c r="E69" s="56"/>
      <c r="F69" s="56"/>
      <c r="G69" s="56"/>
      <c r="H69" s="56"/>
      <c r="I69" s="56"/>
      <c r="J69" s="56"/>
      <c r="K69" s="56"/>
      <c r="L69" s="56"/>
      <c r="M69" s="56"/>
      <c r="N69" s="11"/>
      <c r="O69" s="5"/>
      <c r="P69" s="5"/>
      <c r="Q69" s="5"/>
      <c r="R69" s="5"/>
      <c r="S69" s="5"/>
      <c r="T69" s="5"/>
    </row>
  </sheetData>
  <mergeCells count="27">
    <mergeCell ref="H10:H12"/>
    <mergeCell ref="A7:T7"/>
    <mergeCell ref="N11:O11"/>
    <mergeCell ref="B10:B12"/>
    <mergeCell ref="A69:M69"/>
    <mergeCell ref="K11:L11"/>
    <mergeCell ref="A62:F62"/>
    <mergeCell ref="F10:F12"/>
    <mergeCell ref="G10:G12"/>
    <mergeCell ref="I10:I12"/>
    <mergeCell ref="J10:J12"/>
    <mergeCell ref="A5:T5"/>
    <mergeCell ref="A4:T4"/>
    <mergeCell ref="K10:Q10"/>
    <mergeCell ref="R10:S10"/>
    <mergeCell ref="A6:T6"/>
    <mergeCell ref="T10:T12"/>
    <mergeCell ref="Q11:Q12"/>
    <mergeCell ref="R11:R12"/>
    <mergeCell ref="A10:A12"/>
    <mergeCell ref="A9:T9"/>
    <mergeCell ref="C10:C12"/>
    <mergeCell ref="D10:D12"/>
    <mergeCell ref="E10:E12"/>
    <mergeCell ref="S11:S12"/>
    <mergeCell ref="P11:P12"/>
    <mergeCell ref="M11:M12"/>
  </mergeCells>
  <phoneticPr fontId="2" type="noConversion"/>
  <printOptions horizontalCentered="1"/>
  <pageMargins left="0.23622047244094491" right="0.23622047244094491" top="0.74803149606299213" bottom="0.74803149606299213" header="0.31496062992125984" footer="0.31496062992125984"/>
  <pageSetup paperSize="5" scale="33" fitToHeight="3" orientation="landscape" r:id="rId1"/>
  <headerFooter alignWithMargins="0"/>
  <rowBreaks count="1" manualBreakCount="1">
    <brk id="68" max="20" man="1"/>
  </rowBreaks>
  <colBreaks count="1" manualBreakCount="1">
    <brk id="20" max="6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Periodo Probatorio</vt:lpstr>
      <vt:lpstr>'Periodo Probatorio'!Print_Area</vt:lpstr>
      <vt:lpstr>'Periodo Probatorio'!Print_Titles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Sulsiris De Paula Buret</cp:lastModifiedBy>
  <cp:lastPrinted>2022-11-07T12:09:25Z</cp:lastPrinted>
  <dcterms:created xsi:type="dcterms:W3CDTF">2006-07-11T17:39:34Z</dcterms:created>
  <dcterms:modified xsi:type="dcterms:W3CDTF">2023-10-23T15:59:29Z</dcterms:modified>
</cp:coreProperties>
</file>