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Enero\Enero\"/>
    </mc:Choice>
  </mc:AlternateContent>
  <xr:revisionPtr revIDLastSave="0" documentId="13_ncr:1_{E815EF08-A31F-4B94-9819-9D8DA47871D6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Probatorio'!$A$1:$V$72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64" i="1" l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P64" i="1"/>
  <c r="P63" i="1"/>
  <c r="P62" i="1"/>
  <c r="T62" i="1" s="1"/>
  <c r="P61" i="1"/>
  <c r="P60" i="1"/>
  <c r="P59" i="1"/>
  <c r="P58" i="1"/>
  <c r="P57" i="1"/>
  <c r="P56" i="1"/>
  <c r="P55" i="1"/>
  <c r="P54" i="1"/>
  <c r="P53" i="1"/>
  <c r="P52" i="1"/>
  <c r="P51" i="1"/>
  <c r="P50" i="1"/>
  <c r="R50" i="1" s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O64" i="1"/>
  <c r="O63" i="1"/>
  <c r="O62" i="1"/>
  <c r="O61" i="1"/>
  <c r="O60" i="1"/>
  <c r="O59" i="1"/>
  <c r="O58" i="1"/>
  <c r="O57" i="1"/>
  <c r="S57" i="1" s="1"/>
  <c r="O56" i="1"/>
  <c r="O55" i="1"/>
  <c r="O54" i="1"/>
  <c r="O53" i="1"/>
  <c r="O52" i="1"/>
  <c r="O51" i="1"/>
  <c r="O50" i="1"/>
  <c r="O48" i="1"/>
  <c r="O47" i="1"/>
  <c r="O46" i="1"/>
  <c r="O45" i="1"/>
  <c r="O44" i="1"/>
  <c r="O43" i="1"/>
  <c r="O42" i="1"/>
  <c r="O41" i="1"/>
  <c r="S41" i="1" s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S13" i="1" s="1"/>
  <c r="N38" i="1"/>
  <c r="N61" i="1"/>
  <c r="T61" i="1" s="1"/>
  <c r="N50" i="1"/>
  <c r="N46" i="1"/>
  <c r="N42" i="1"/>
  <c r="N30" i="1"/>
  <c r="N15" i="1"/>
  <c r="T15" i="1" s="1"/>
  <c r="N13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S45" i="1" s="1"/>
  <c r="L44" i="1"/>
  <c r="L43" i="1"/>
  <c r="L42" i="1"/>
  <c r="L41" i="1"/>
  <c r="L40" i="1"/>
  <c r="L39" i="1"/>
  <c r="L38" i="1"/>
  <c r="L37" i="1"/>
  <c r="S37" i="1" s="1"/>
  <c r="L36" i="1"/>
  <c r="L35" i="1"/>
  <c r="L34" i="1"/>
  <c r="L33" i="1"/>
  <c r="L32" i="1"/>
  <c r="L31" i="1"/>
  <c r="L30" i="1"/>
  <c r="L29" i="1"/>
  <c r="S29" i="1" s="1"/>
  <c r="L28" i="1"/>
  <c r="L27" i="1"/>
  <c r="L26" i="1"/>
  <c r="L25" i="1"/>
  <c r="S25" i="1" s="1"/>
  <c r="L24" i="1"/>
  <c r="L23" i="1"/>
  <c r="L22" i="1"/>
  <c r="L21" i="1"/>
  <c r="S21" i="1" s="1"/>
  <c r="L20" i="1"/>
  <c r="L19" i="1"/>
  <c r="L18" i="1"/>
  <c r="L17" i="1"/>
  <c r="S17" i="1" s="1"/>
  <c r="L16" i="1"/>
  <c r="L15" i="1"/>
  <c r="L14" i="1"/>
  <c r="L13" i="1"/>
  <c r="N64" i="1"/>
  <c r="T64" i="1"/>
  <c r="S64" i="1"/>
  <c r="S63" i="1"/>
  <c r="N63" i="1"/>
  <c r="T63" i="1"/>
  <c r="R63" i="1"/>
  <c r="N62" i="1"/>
  <c r="S62" i="1"/>
  <c r="N60" i="1"/>
  <c r="T60" i="1"/>
  <c r="S60" i="1"/>
  <c r="S59" i="1"/>
  <c r="N59" i="1"/>
  <c r="T59" i="1"/>
  <c r="R59" i="1"/>
  <c r="T58" i="1"/>
  <c r="N58" i="1"/>
  <c r="S58" i="1"/>
  <c r="N57" i="1"/>
  <c r="T57" i="1"/>
  <c r="N56" i="1"/>
  <c r="T56" i="1"/>
  <c r="S56" i="1"/>
  <c r="S55" i="1"/>
  <c r="N55" i="1"/>
  <c r="T55" i="1"/>
  <c r="R55" i="1"/>
  <c r="T54" i="1"/>
  <c r="N54" i="1"/>
  <c r="S54" i="1"/>
  <c r="N53" i="1"/>
  <c r="N52" i="1"/>
  <c r="T52" i="1"/>
  <c r="S52" i="1"/>
  <c r="S51" i="1"/>
  <c r="N51" i="1"/>
  <c r="T51" i="1"/>
  <c r="R51" i="1"/>
  <c r="T50" i="1"/>
  <c r="S50" i="1"/>
  <c r="P49" i="1"/>
  <c r="O49" i="1"/>
  <c r="N49" i="1"/>
  <c r="S49" i="1"/>
  <c r="R48" i="1"/>
  <c r="N48" i="1"/>
  <c r="T48" i="1"/>
  <c r="S48" i="1"/>
  <c r="S47" i="1"/>
  <c r="N47" i="1"/>
  <c r="R47" i="1"/>
  <c r="T46" i="1"/>
  <c r="S46" i="1"/>
  <c r="N45" i="1"/>
  <c r="N44" i="1"/>
  <c r="T44" i="1"/>
  <c r="S44" i="1"/>
  <c r="S43" i="1"/>
  <c r="N43" i="1"/>
  <c r="T43" i="1"/>
  <c r="R43" i="1"/>
  <c r="T42" i="1"/>
  <c r="S42" i="1"/>
  <c r="N41" i="1"/>
  <c r="N40" i="1"/>
  <c r="T40" i="1"/>
  <c r="S40" i="1"/>
  <c r="S39" i="1"/>
  <c r="N39" i="1"/>
  <c r="T39" i="1"/>
  <c r="R39" i="1"/>
  <c r="T38" i="1"/>
  <c r="S38" i="1"/>
  <c r="N37" i="1"/>
  <c r="N36" i="1"/>
  <c r="R36" i="1"/>
  <c r="S36" i="1"/>
  <c r="S35" i="1"/>
  <c r="N35" i="1"/>
  <c r="T35" i="1"/>
  <c r="R35" i="1"/>
  <c r="T34" i="1"/>
  <c r="N34" i="1"/>
  <c r="S34" i="1"/>
  <c r="N33" i="1"/>
  <c r="S33" i="1"/>
  <c r="N32" i="1"/>
  <c r="R32" i="1"/>
  <c r="S32" i="1"/>
  <c r="Q31" i="1"/>
  <c r="S31" i="1"/>
  <c r="N31" i="1"/>
  <c r="T31" i="1"/>
  <c r="R31" i="1"/>
  <c r="T30" i="1"/>
  <c r="S30" i="1"/>
  <c r="N29" i="1"/>
  <c r="S28" i="1"/>
  <c r="N28" i="1"/>
  <c r="T28" i="1"/>
  <c r="R28" i="1"/>
  <c r="T27" i="1"/>
  <c r="N27" i="1"/>
  <c r="S27" i="1"/>
  <c r="N26" i="1"/>
  <c r="T26" i="1"/>
  <c r="S26" i="1"/>
  <c r="N25" i="1"/>
  <c r="S24" i="1"/>
  <c r="N24" i="1"/>
  <c r="T24" i="1"/>
  <c r="R24" i="1"/>
  <c r="T23" i="1"/>
  <c r="N23" i="1"/>
  <c r="S23" i="1"/>
  <c r="N22" i="1"/>
  <c r="T22" i="1"/>
  <c r="S22" i="1"/>
  <c r="N21" i="1"/>
  <c r="S20" i="1"/>
  <c r="N20" i="1"/>
  <c r="T20" i="1"/>
  <c r="R20" i="1"/>
  <c r="T19" i="1"/>
  <c r="N19" i="1"/>
  <c r="S19" i="1"/>
  <c r="N18" i="1"/>
  <c r="T18" i="1"/>
  <c r="S18" i="1"/>
  <c r="N17" i="1"/>
  <c r="S16" i="1"/>
  <c r="N16" i="1"/>
  <c r="T16" i="1"/>
  <c r="R16" i="1"/>
  <c r="S15" i="1"/>
  <c r="N14" i="1"/>
  <c r="T14" i="1"/>
  <c r="S14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J65" i="1"/>
  <c r="T53" i="1" l="1"/>
  <c r="T17" i="1"/>
  <c r="R21" i="1"/>
  <c r="T25" i="1"/>
  <c r="T29" i="1"/>
  <c r="T33" i="1"/>
  <c r="T37" i="1"/>
  <c r="T41" i="1"/>
  <c r="T45" i="1"/>
  <c r="R13" i="1"/>
  <c r="S53" i="1"/>
  <c r="S61" i="1"/>
  <c r="T49" i="1"/>
  <c r="R25" i="1"/>
  <c r="R44" i="1"/>
  <c r="R56" i="1"/>
  <c r="R64" i="1"/>
  <c r="R14" i="1"/>
  <c r="R18" i="1"/>
  <c r="R22" i="1"/>
  <c r="R26" i="1"/>
  <c r="R30" i="1"/>
  <c r="R33" i="1"/>
  <c r="R37" i="1"/>
  <c r="R41" i="1"/>
  <c r="R45" i="1"/>
  <c r="T47" i="1"/>
  <c r="R49" i="1"/>
  <c r="R53" i="1"/>
  <c r="R57" i="1"/>
  <c r="R61" i="1"/>
  <c r="R17" i="1"/>
  <c r="R29" i="1"/>
  <c r="R40" i="1"/>
  <c r="R52" i="1"/>
  <c r="R60" i="1"/>
  <c r="T13" i="1"/>
  <c r="R15" i="1"/>
  <c r="R19" i="1"/>
  <c r="T21" i="1"/>
  <c r="R23" i="1"/>
  <c r="R27" i="1"/>
  <c r="T32" i="1"/>
  <c r="R34" i="1"/>
  <c r="T36" i="1"/>
  <c r="R38" i="1"/>
  <c r="R42" i="1"/>
  <c r="R46" i="1"/>
  <c r="R54" i="1"/>
  <c r="R58" i="1"/>
  <c r="R62" i="1"/>
  <c r="I65" i="1"/>
  <c r="Q65" i="1" l="1"/>
  <c r="K65" i="1"/>
  <c r="P65" i="1" l="1"/>
  <c r="M65" i="1" l="1"/>
  <c r="N65" i="1"/>
  <c r="L65" i="1"/>
  <c r="O65" i="1"/>
  <c r="R65" i="1" l="1"/>
  <c r="T65" i="1"/>
  <c r="U65" i="1"/>
  <c r="S65" i="1"/>
</calcChain>
</file>

<file path=xl/sharedStrings.xml><?xml version="1.0" encoding="utf-8"?>
<sst xmlns="http://schemas.openxmlformats.org/spreadsheetml/2006/main" count="298" uniqueCount="142">
  <si>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</si>
  <si>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</si>
  <si>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</si>
  <si>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</si>
  <si>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</si>
  <si>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</si>
  <si>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</si>
  <si>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</si>
  <si>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</si>
  <si>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</si>
  <si>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</si>
  <si>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</si>
  <si>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</si>
  <si>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</si>
  <si>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</si>
  <si>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</si>
  <si>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</si>
  <si>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</si>
  <si>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</si>
  <si>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</si>
  <si>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</si>
  <si>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</si>
  <si>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</si>
  <si>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</si>
  <si>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</si>
  <si>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</si>
  <si>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</si>
  <si>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</si>
  <si>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</si>
  <si>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</si>
  <si>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</si>
  <si>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</si>
  <si>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</t>
  </si>
  <si>
    <t>Regalia
Pascual
(RD$)</t>
  </si>
  <si>
    <t>Correspondiente al mes de enero del año 2024</t>
  </si>
  <si>
    <t>JERJES OSMAR MEDINA VARGAS</t>
  </si>
  <si>
    <t>Masculino</t>
  </si>
  <si>
    <t>Dirección de Tecnologías de la Información y Comunicación</t>
  </si>
  <si>
    <t>Soporte de Seguridad de Sistemas</t>
  </si>
  <si>
    <t>Temporero</t>
  </si>
  <si>
    <t>JOSE JUAN VASQUEZ SENA</t>
  </si>
  <si>
    <t>Analista de Proyectos e Infraestructuras</t>
  </si>
  <si>
    <t>WINSTON GOMEZ RIVERA</t>
  </si>
  <si>
    <t xml:space="preserve">Soporte Tecnico Informatico </t>
  </si>
  <si>
    <t>EURY FERNANDO VALLEJO PEREZ</t>
  </si>
  <si>
    <t>Enc. División de Programación</t>
  </si>
  <si>
    <t>ESMERALDA CASTAÑO GUZMAN</t>
  </si>
  <si>
    <t>Femenino</t>
  </si>
  <si>
    <t>Dirección de Fiscalización Externa</t>
  </si>
  <si>
    <t>Fiscalizador de Seguridad Social</t>
  </si>
  <si>
    <t>JOSE ARTURO CONTRERAS CASTILLO</t>
  </si>
  <si>
    <t>Gerencia</t>
  </si>
  <si>
    <t>Enc. Depto. De Seguridad</t>
  </si>
  <si>
    <t>RAFAELINA RIVAS FERRERAS</t>
  </si>
  <si>
    <t>Departamento de Fiscalización Interna</t>
  </si>
  <si>
    <t>Fiscalizador Interno (a)</t>
  </si>
  <si>
    <t>RICHARD NIXON SARMIENTO ROSARIO</t>
  </si>
  <si>
    <t>Fiscalizador Interno (a) TIC</t>
  </si>
  <si>
    <t>JUAN MERCEDES HERRERA DE LA ROSA</t>
  </si>
  <si>
    <t xml:space="preserve">Fiscalizador Interno </t>
  </si>
  <si>
    <t>JOSE PEÑA BATISTA</t>
  </si>
  <si>
    <t>Dirección Financiera</t>
  </si>
  <si>
    <t>Enc. Sección Cuentas por Pagar, Registro y Ejecución Presupuestaria</t>
  </si>
  <si>
    <t>YERALDIN COLLADO MONTES DE OCA</t>
  </si>
  <si>
    <t>Analista de Inversiones</t>
  </si>
  <si>
    <t>JUAN INOCENCIO ALBA MONES</t>
  </si>
  <si>
    <t>Contador</t>
  </si>
  <si>
    <t>STERLYNG MANUEL SILFA CASTILLO</t>
  </si>
  <si>
    <t>Analista de Pagos Gubernamentales</t>
  </si>
  <si>
    <t>YESSENIA PEÑA HERNANDEZ</t>
  </si>
  <si>
    <t>LISANNY AIMEE PACIANS TAVERAS</t>
  </si>
  <si>
    <t>Contador (a)</t>
  </si>
  <si>
    <t>ADONIS ALEXANDER SEVERINO PEREZ</t>
  </si>
  <si>
    <t xml:space="preserve">Dirección de Tecnologias de la Información y Comunicación </t>
  </si>
  <si>
    <t>Desarrollador de Software I</t>
  </si>
  <si>
    <t>ISMAEL ALTAGRACIA JONES</t>
  </si>
  <si>
    <t>Desarrollador de Software II</t>
  </si>
  <si>
    <t>AMBAR TIFANY BUDINA PACHECO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</si>
  <si>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</si>
  <si>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</si>
  <si>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</si>
  <si>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</si>
  <si>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</si>
  <si>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</si>
  <si>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YADIEL ENRIQUE MENDEZ REYNOSO</t>
  </si>
  <si>
    <t>Analista de Aseguramiento de la Calidad</t>
  </si>
  <si>
    <t>LUIS SANDRO PEREZ EBER</t>
  </si>
  <si>
    <t>Administrador de Seguridad Tecnologica</t>
  </si>
  <si>
    <t>GUILLERMO JOSE MENDEZ DEL VILLAR</t>
  </si>
  <si>
    <t>Analista de Inteligencia de Negocios</t>
  </si>
  <si>
    <t>LUIS FELIPE PEÑA ORTEGA</t>
  </si>
  <si>
    <t>RUTH ESTHER SANTANA CONCEPCIÓN</t>
  </si>
  <si>
    <t>Dirección Juridica</t>
  </si>
  <si>
    <t>Gestor de Cobros</t>
  </si>
  <si>
    <t>ELISA CAROLINA ASUNCION ROMERO</t>
  </si>
  <si>
    <t>Analista Legal</t>
  </si>
  <si>
    <t xml:space="preserve">DIANA ZULEIKA TERRERO ORTIZ </t>
  </si>
  <si>
    <t xml:space="preserve">SANDY GUERRERO RAMON </t>
  </si>
  <si>
    <t>Fiscalizador de Seguridad Social (Interino)</t>
  </si>
  <si>
    <t>ALEX ALBERTO TORRES OCUMARES</t>
  </si>
  <si>
    <t>Tecnico de Fiscalización Externa</t>
  </si>
  <si>
    <t>REMI ALBERTO BRIOSO ROSA</t>
  </si>
  <si>
    <t xml:space="preserve">Dirección de Tecnologias de la Información Comunicación </t>
  </si>
  <si>
    <t>Analista de Proyectos, Infraestructura y Telecomunicación</t>
  </si>
  <si>
    <t>HAISER EMILIA FERNANDEZ ROSARIO</t>
  </si>
  <si>
    <t>Dirección de Servicios</t>
  </si>
  <si>
    <t>Analista de Trámites y Gestión de Servicios</t>
  </si>
  <si>
    <t>ISSELLE ROSALIE MARTINEZ CICCONE</t>
  </si>
  <si>
    <t>Enc. DEPTO. de Tramites y Gestión de Servicios</t>
  </si>
  <si>
    <t>LEONARD RONARDO CAPELLAN SANTANA</t>
  </si>
  <si>
    <t>Gestor de Tramites y Servicios</t>
  </si>
  <si>
    <t>DIMARDDY ONAVIS NUÑEZ SANCHEZ</t>
  </si>
  <si>
    <t xml:space="preserve">Analista de Fiscalización Externa TIC </t>
  </si>
  <si>
    <t>ADAMANAY DIAZ BATISTA</t>
  </si>
  <si>
    <t>Enc. Depto. Fiscalización Empleadores y ARS</t>
  </si>
  <si>
    <t>LY RAYNEL MENDEZ VASQUEZ</t>
  </si>
  <si>
    <t>Enc. Departamento Seguridad y Monitoreo TIC</t>
  </si>
  <si>
    <t>RUBEN DARIO CARABALLO SEPULVEDA</t>
  </si>
  <si>
    <t>YHANCARLOS SIMON PEREZ MARTE</t>
  </si>
  <si>
    <t>DESARROLLADOR DE SOFTWARE II</t>
  </si>
  <si>
    <t>ROSA MARIA SIERRA PEÑA</t>
  </si>
  <si>
    <t>SABRINA HERNANDEZ GUZMAN</t>
  </si>
  <si>
    <t>KEIRY SHAIL ALCANTARA VALDEZ</t>
  </si>
  <si>
    <t>Dirección Administrativa</t>
  </si>
  <si>
    <t>Analista de Planificación</t>
  </si>
  <si>
    <t>MARIELA GUERRERO RODRIGUEZ</t>
  </si>
  <si>
    <t>Dirección de Planificación y Desarrollo</t>
  </si>
  <si>
    <t>Analista de Seguridad de la Información</t>
  </si>
  <si>
    <t>ANGELA NOELIA MARIÑEZ ORTIZ</t>
  </si>
  <si>
    <t>Analista de Desarrollo Institucional</t>
  </si>
  <si>
    <t xml:space="preserve">NURYS ALTAGRACIA PINEDA MARTINEZ </t>
  </si>
  <si>
    <t>Abogado (a)</t>
  </si>
  <si>
    <t>SMILH AGUSTO ENCARNACION MOREL</t>
  </si>
  <si>
    <t>HUGO RAFAEL BATISTA GARCIA</t>
  </si>
  <si>
    <t>JAIRO ELISEO ROJAS DE LA ROSA</t>
  </si>
  <si>
    <t>ANDERS MARTINEZ FLORES</t>
  </si>
  <si>
    <t>BOLIVAR ELIAS BELLO DE LA ROSA</t>
  </si>
  <si>
    <t>GIDDALTHI GARCIA CARABALLO</t>
  </si>
  <si>
    <t>KIRSSY GUILLERMINA PEREZ CRUZ</t>
  </si>
  <si>
    <t xml:space="preserve">   (4*) Deducción directa declaración TSS del SUIRPLUS por registro de dependientes adicionales al SDSS. RD$1,715.46</t>
  </si>
  <si>
    <t xml:space="preserve">Directora de Recursos Humanos                                   Director de Finanzas                                          </t>
  </si>
  <si>
    <t xml:space="preserve">          Pilar Peña                                                               Jose Israel Del Orbe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</si>
</sst>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b/>
      <sz val="16"/>
      <name val="Century Gothic"/>
      <family val="2"/>
    </font>
    <font>
      <sz val="12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164" fontId="17" fillId="2" borderId="0" xfId="4" applyFont="1" applyFill="1" applyBorder="1" applyAlignment="1">
      <alignment horizontal="left" vertical="top"/>
    </xf>
    <xf numFmtId="4" fontId="17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9" fillId="5" borderId="1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164" fontId="20" fillId="0" borderId="1" xfId="4" applyFont="1" applyFill="1" applyBorder="1" applyAlignment="1">
      <alignment horizontal="right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2" fillId="0" borderId="1" xfId="0" applyFont="1" applyBorder="1" applyAlignment="1">
      <alignment vertical="top" wrapText="1" readingOrder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top" wrapText="1" readingOrder="1"/>
    </xf>
    <xf numFmtId="0" fontId="22" fillId="0" borderId="1" xfId="0" applyFont="1" applyBorder="1" applyAlignment="1">
      <alignment horizontal="center" vertical="top" wrapText="1" readingOrder="1"/>
    </xf>
    <xf numFmtId="14" fontId="22" fillId="0" borderId="1" xfId="0" applyNumberFormat="1" applyFont="1" applyBorder="1" applyAlignment="1">
      <alignment horizontal="center" vertical="top" wrapText="1" readingOrder="1"/>
    </xf>
    <xf numFmtId="164" fontId="22" fillId="0" borderId="1" xfId="4" applyFont="1" applyFill="1" applyBorder="1" applyAlignment="1">
      <alignment horizontal="right"/>
    </xf>
    <xf numFmtId="0" fontId="22" fillId="0" borderId="1" xfId="0" applyFont="1" applyBorder="1" applyAlignment="1">
      <alignment horizontal="left" vertical="top" wrapText="1"/>
    </xf>
    <xf numFmtId="4" fontId="22" fillId="2" borderId="1" xfId="0" applyNumberFormat="1" applyFont="1" applyFill="1" applyBorder="1" applyAlignment="1">
      <alignment horizontal="right"/>
    </xf>
    <xf numFmtId="4" fontId="22" fillId="2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top" wrapText="1" readingOrder="1"/>
    </xf>
    <xf numFmtId="0" fontId="10" fillId="2" borderId="0" xfId="0" applyFont="1" applyFill="1" applyAlignment="1">
      <alignment horizontal="center" vertical="center"/>
    </xf>
    <xf numFmtId="0" fontId="9" fillId="0" borderId="0" xfId="5" applyFont="1" applyAlignment="1">
      <alignment horizontal="center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207819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190500</xdr:colOff>
      <xdr:row>0</xdr:row>
      <xdr:rowOff>106119</xdr:rowOff>
    </xdr:from>
    <xdr:to>
      <xdr:col>20</xdr:col>
      <xdr:colOff>1420091</xdr:colOff>
      <xdr:row>4</xdr:row>
      <xdr:rowOff>776168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F03E6E-D16E-2D3C-AEF4-D14BD281D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09636" y="106119"/>
          <a:ext cx="2822864" cy="2730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2"/>
  <sheetViews>
    <sheetView tabSelected="1" view="pageBreakPreview" topLeftCell="C55" zoomScale="55" zoomScaleNormal="70" zoomScaleSheetLayoutView="55" workbookViewId="0">
      <selection activeCell="I69" sqref="I68:I69"/>
    </sheetView>
  </sheetViews>
  <sheetFormatPr defaultColWidth="11.42578125" defaultRowHeight="15" x14ac:dyDescent="0.2"/>
  <cols>
    <col min="1" max="1" width="10" style="5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10" width="20.85546875" style="4" customWidth="1"/>
    <col min="11" max="11" width="19.7109375" style="5" customWidth="1"/>
    <col min="12" max="12" width="19" style="4" customWidth="1"/>
    <col min="13" max="13" width="20.85546875" style="5" customWidth="1"/>
    <col min="14" max="14" width="18.42578125" style="5" customWidth="1"/>
    <col min="15" max="15" width="21.140625" style="4" customWidth="1"/>
    <col min="16" max="16" width="20.85546875" style="5" customWidth="1"/>
    <col min="17" max="17" width="19" style="5" customWidth="1"/>
    <col min="18" max="18" width="21.85546875" style="5" customWidth="1"/>
    <col min="19" max="19" width="24.85546875" style="5" customWidth="1"/>
    <col min="20" max="20" width="23.85546875" style="5" customWidth="1"/>
    <col min="21" max="21" width="21.7109375" style="5" customWidth="1"/>
    <col min="22" max="22" width="15.85546875" style="4" customWidth="1"/>
    <col min="23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K3" s="2"/>
    </row>
    <row r="4" spans="1:21" s="1" customFormat="1" ht="86.25" customHeight="1" x14ac:dyDescent="1.05">
      <c r="A4" s="51" t="s">
        <v>29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s="7" customFormat="1" ht="60.75" customHeight="1" x14ac:dyDescent="0.2">
      <c r="A5" s="50" t="s">
        <v>32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1" s="6" customFormat="1" ht="3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1" s="6" customFormat="1" ht="6" hidden="1" customHeight="1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s="1" customFormat="1" ht="55.5" customHeight="1" x14ac:dyDescent="0.2">
      <c r="A9" s="55" t="s">
        <v>34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spans="1:21" s="31" customFormat="1" ht="36.75" customHeight="1" x14ac:dyDescent="0.2">
      <c r="A10" s="53" t="s">
        <v>18</v>
      </c>
      <c r="B10" s="52" t="s">
        <v>14</v>
      </c>
      <c r="C10" s="56" t="s">
        <v>28</v>
      </c>
      <c r="D10" s="56" t="s">
        <v>20</v>
      </c>
      <c r="E10" s="56" t="s">
        <v>15</v>
      </c>
      <c r="F10" s="56" t="s">
        <v>19</v>
      </c>
      <c r="G10" s="56" t="s">
        <v>23</v>
      </c>
      <c r="H10" s="56" t="s">
        <v>24</v>
      </c>
      <c r="I10" s="53" t="s">
        <v>16</v>
      </c>
      <c r="J10" s="53" t="s">
        <v>33</v>
      </c>
      <c r="K10" s="53" t="s">
        <v>22</v>
      </c>
      <c r="L10" s="52" t="s">
        <v>9</v>
      </c>
      <c r="M10" s="52"/>
      <c r="N10" s="52"/>
      <c r="O10" s="52"/>
      <c r="P10" s="52"/>
      <c r="Q10" s="52"/>
      <c r="R10" s="52"/>
      <c r="S10" s="53" t="s">
        <v>2</v>
      </c>
      <c r="T10" s="53"/>
      <c r="U10" s="53" t="s">
        <v>17</v>
      </c>
    </row>
    <row r="11" spans="1:21" s="31" customFormat="1" ht="37.5" customHeight="1" x14ac:dyDescent="0.2">
      <c r="A11" s="53"/>
      <c r="B11" s="52"/>
      <c r="C11" s="57"/>
      <c r="D11" s="57"/>
      <c r="E11" s="57"/>
      <c r="F11" s="57"/>
      <c r="G11" s="57"/>
      <c r="H11" s="57"/>
      <c r="I11" s="53"/>
      <c r="J11" s="53"/>
      <c r="K11" s="53"/>
      <c r="L11" s="53" t="s">
        <v>12</v>
      </c>
      <c r="M11" s="53"/>
      <c r="N11" s="53" t="s">
        <v>10</v>
      </c>
      <c r="O11" s="53" t="s">
        <v>13</v>
      </c>
      <c r="P11" s="53"/>
      <c r="Q11" s="53" t="s">
        <v>11</v>
      </c>
      <c r="R11" s="53" t="s">
        <v>0</v>
      </c>
      <c r="S11" s="53" t="s">
        <v>4</v>
      </c>
      <c r="T11" s="53" t="s">
        <v>1</v>
      </c>
      <c r="U11" s="53"/>
    </row>
    <row r="12" spans="1:21" s="31" customFormat="1" ht="45" x14ac:dyDescent="0.2">
      <c r="A12" s="53"/>
      <c r="B12" s="52"/>
      <c r="C12" s="58"/>
      <c r="D12" s="58"/>
      <c r="E12" s="58"/>
      <c r="F12" s="58"/>
      <c r="G12" s="58"/>
      <c r="H12" s="58"/>
      <c r="I12" s="53"/>
      <c r="J12" s="53"/>
      <c r="K12" s="53"/>
      <c r="L12" s="30" t="s">
        <v>5</v>
      </c>
      <c r="M12" s="30" t="s">
        <v>6</v>
      </c>
      <c r="N12" s="53"/>
      <c r="O12" s="30" t="s">
        <v>7</v>
      </c>
      <c r="P12" s="30" t="s">
        <v>8</v>
      </c>
      <c r="Q12" s="53"/>
      <c r="R12" s="53"/>
      <c r="S12" s="53"/>
      <c r="T12" s="53"/>
      <c r="U12" s="53"/>
    </row>
    <row r="13" spans="1:21" s="34" customFormat="1" ht="84" x14ac:dyDescent="0.35">
      <c r="A13" s="32">
        <v>1</v>
      </c>
      <c r="B13" s="39" t="s">
        <v>35</v>
      </c>
      <c r="C13" s="39" t="s">
        <v>36</v>
      </c>
      <c r="D13" s="40" t="s">
        <v>37</v>
      </c>
      <c r="E13" s="41" t="s">
        <v>38</v>
      </c>
      <c r="F13" s="42" t="s">
        <v>39</v>
      </c>
      <c r="G13" s="43">
        <v>45231</v>
      </c>
      <c r="H13" s="43">
        <v>45413</v>
      </c>
      <c r="I13" s="44">
        <v>66000</v>
      </c>
      <c r="J13" s="33"/>
      <c r="K13" s="46">
        <v>4615.76</v>
      </c>
      <c r="L13" s="44">
        <f>I13*2.87/100</f>
        <v>1894.2</v>
      </c>
      <c r="M13" s="44">
        <f>I13*7.1/100</f>
        <v>4686</v>
      </c>
      <c r="N13" s="44">
        <f>I13*1.1/100</f>
        <v>726</v>
      </c>
      <c r="O13" s="44">
        <f>I13*3.04/100</f>
        <v>2006.4</v>
      </c>
      <c r="P13" s="44">
        <f>+I13*7.09%</f>
        <v>4679.4000000000005</v>
      </c>
      <c r="Q13" s="44">
        <v>0</v>
      </c>
      <c r="R13" s="44">
        <f t="shared" ref="R13:R64" si="0">L13+M13+N13+O13+P13+Q13</f>
        <v>13992</v>
      </c>
      <c r="S13" s="44">
        <f t="shared" ref="S13:S49" si="1">K13+L13+O13+Q13</f>
        <v>8516.36</v>
      </c>
      <c r="T13" s="44">
        <f t="shared" ref="T13:T39" si="2">+M13+N13+P13</f>
        <v>10091.400000000001</v>
      </c>
      <c r="U13" s="44">
        <f>I13-S13</f>
        <v>57483.64</v>
      </c>
    </row>
    <row r="14" spans="1:21" s="34" customFormat="1" ht="84" x14ac:dyDescent="0.35">
      <c r="A14" s="32">
        <f>+A13+1</f>
        <v>2</v>
      </c>
      <c r="B14" s="39" t="s">
        <v>40</v>
      </c>
      <c r="C14" s="39" t="s">
        <v>36</v>
      </c>
      <c r="D14" s="40" t="s">
        <v>37</v>
      </c>
      <c r="E14" s="41" t="s">
        <v>41</v>
      </c>
      <c r="F14" s="42" t="s">
        <v>39</v>
      </c>
      <c r="G14" s="43">
        <v>45231</v>
      </c>
      <c r="H14" s="43">
        <v>45413</v>
      </c>
      <c r="I14" s="44">
        <v>140000</v>
      </c>
      <c r="J14" s="33"/>
      <c r="K14" s="46">
        <v>21514.37</v>
      </c>
      <c r="L14" s="44">
        <f t="shared" ref="L14:L64" si="3">I14*2.87/100</f>
        <v>4018</v>
      </c>
      <c r="M14" s="44">
        <f t="shared" ref="M14:M64" si="4">I14*7.1/100</f>
        <v>9940</v>
      </c>
      <c r="N14" s="44">
        <f>74808*1.1%</f>
        <v>822.88800000000003</v>
      </c>
      <c r="O14" s="44">
        <f t="shared" ref="O14:O48" si="5">I14*3.04/100</f>
        <v>4256</v>
      </c>
      <c r="P14" s="44">
        <f t="shared" ref="P14:P48" si="6">+I14*7.09%</f>
        <v>9926</v>
      </c>
      <c r="Q14" s="44">
        <v>0</v>
      </c>
      <c r="R14" s="44">
        <f t="shared" si="0"/>
        <v>28962.887999999999</v>
      </c>
      <c r="S14" s="44">
        <f t="shared" si="1"/>
        <v>29788.37</v>
      </c>
      <c r="T14" s="44">
        <f t="shared" si="2"/>
        <v>20688.887999999999</v>
      </c>
      <c r="U14" s="44">
        <f t="shared" ref="U14:U64" si="7">I14-S14</f>
        <v>110211.63</v>
      </c>
    </row>
    <row r="15" spans="1:21" s="34" customFormat="1" ht="84" x14ac:dyDescent="0.35">
      <c r="A15" s="32">
        <f t="shared" ref="A15:A64" si="8">+A14+1</f>
        <v>3</v>
      </c>
      <c r="B15" s="39" t="s">
        <v>42</v>
      </c>
      <c r="C15" s="39" t="s">
        <v>36</v>
      </c>
      <c r="D15" s="40" t="s">
        <v>37</v>
      </c>
      <c r="E15" s="41" t="s">
        <v>43</v>
      </c>
      <c r="F15" s="42" t="s">
        <v>39</v>
      </c>
      <c r="G15" s="43">
        <v>45200</v>
      </c>
      <c r="H15" s="43">
        <v>45383</v>
      </c>
      <c r="I15" s="44">
        <v>66000</v>
      </c>
      <c r="J15" s="33"/>
      <c r="K15" s="46">
        <v>4615.76</v>
      </c>
      <c r="L15" s="44">
        <f t="shared" si="3"/>
        <v>1894.2</v>
      </c>
      <c r="M15" s="44">
        <f t="shared" si="4"/>
        <v>4686</v>
      </c>
      <c r="N15" s="44">
        <f>I15*1.1/100</f>
        <v>726</v>
      </c>
      <c r="O15" s="44">
        <f t="shared" si="5"/>
        <v>2006.4</v>
      </c>
      <c r="P15" s="44">
        <f t="shared" si="6"/>
        <v>4679.4000000000005</v>
      </c>
      <c r="Q15" s="44">
        <v>0</v>
      </c>
      <c r="R15" s="44">
        <f t="shared" si="0"/>
        <v>13992</v>
      </c>
      <c r="S15" s="44">
        <f t="shared" si="1"/>
        <v>8516.36</v>
      </c>
      <c r="T15" s="44">
        <f t="shared" si="2"/>
        <v>10091.400000000001</v>
      </c>
      <c r="U15" s="44">
        <f t="shared" si="7"/>
        <v>57483.64</v>
      </c>
    </row>
    <row r="16" spans="1:21" s="34" customFormat="1" ht="84" x14ac:dyDescent="0.35">
      <c r="A16" s="32">
        <f t="shared" si="8"/>
        <v>4</v>
      </c>
      <c r="B16" s="39" t="s">
        <v>44</v>
      </c>
      <c r="C16" s="39" t="s">
        <v>36</v>
      </c>
      <c r="D16" s="40" t="s">
        <v>37</v>
      </c>
      <c r="E16" s="41" t="s">
        <v>45</v>
      </c>
      <c r="F16" s="42" t="s">
        <v>39</v>
      </c>
      <c r="G16" s="43">
        <v>45292</v>
      </c>
      <c r="H16" s="43">
        <v>45474</v>
      </c>
      <c r="I16" s="44">
        <v>140000</v>
      </c>
      <c r="J16" s="33"/>
      <c r="K16" s="46">
        <v>21085.5</v>
      </c>
      <c r="L16" s="44">
        <f t="shared" si="3"/>
        <v>4018</v>
      </c>
      <c r="M16" s="44">
        <f t="shared" si="4"/>
        <v>9940</v>
      </c>
      <c r="N16" s="44">
        <f t="shared" ref="N16:N24" si="9">74808*1.1%</f>
        <v>822.88800000000003</v>
      </c>
      <c r="O16" s="44">
        <f t="shared" si="5"/>
        <v>4256</v>
      </c>
      <c r="P16" s="44">
        <f t="shared" si="6"/>
        <v>9926</v>
      </c>
      <c r="Q16" s="44">
        <v>1715.46</v>
      </c>
      <c r="R16" s="44">
        <f t="shared" si="0"/>
        <v>30678.347999999998</v>
      </c>
      <c r="S16" s="44">
        <f t="shared" si="1"/>
        <v>31074.959999999999</v>
      </c>
      <c r="T16" s="44">
        <f t="shared" si="2"/>
        <v>20688.887999999999</v>
      </c>
      <c r="U16" s="44">
        <f t="shared" si="7"/>
        <v>108925.04000000001</v>
      </c>
    </row>
    <row r="17" spans="1:21" s="34" customFormat="1" ht="42" x14ac:dyDescent="0.35">
      <c r="A17" s="32">
        <f t="shared" si="8"/>
        <v>5</v>
      </c>
      <c r="B17" s="39" t="s">
        <v>46</v>
      </c>
      <c r="C17" s="39" t="s">
        <v>47</v>
      </c>
      <c r="D17" s="40" t="s">
        <v>48</v>
      </c>
      <c r="E17" s="45" t="s">
        <v>49</v>
      </c>
      <c r="F17" s="42" t="s">
        <v>39</v>
      </c>
      <c r="G17" s="43">
        <v>45231</v>
      </c>
      <c r="H17" s="43">
        <v>45413</v>
      </c>
      <c r="I17" s="44">
        <v>90000</v>
      </c>
      <c r="J17" s="33"/>
      <c r="K17" s="46">
        <v>9753.1200000000008</v>
      </c>
      <c r="L17" s="44">
        <f t="shared" si="3"/>
        <v>2583</v>
      </c>
      <c r="M17" s="44">
        <f t="shared" si="4"/>
        <v>6390</v>
      </c>
      <c r="N17" s="44">
        <f t="shared" si="9"/>
        <v>822.88800000000003</v>
      </c>
      <c r="O17" s="44">
        <f t="shared" si="5"/>
        <v>2736</v>
      </c>
      <c r="P17" s="44">
        <f t="shared" si="6"/>
        <v>6381</v>
      </c>
      <c r="Q17" s="44">
        <v>0</v>
      </c>
      <c r="R17" s="47">
        <f t="shared" si="0"/>
        <v>18912.887999999999</v>
      </c>
      <c r="S17" s="47">
        <f t="shared" si="1"/>
        <v>15072.12</v>
      </c>
      <c r="T17" s="47">
        <f t="shared" si="2"/>
        <v>13593.887999999999</v>
      </c>
      <c r="U17" s="44">
        <f t="shared" si="7"/>
        <v>74927.88</v>
      </c>
    </row>
    <row r="18" spans="1:21" s="34" customFormat="1" ht="42" x14ac:dyDescent="0.35">
      <c r="A18" s="32">
        <f t="shared" si="8"/>
        <v>6</v>
      </c>
      <c r="B18" s="39" t="s">
        <v>50</v>
      </c>
      <c r="C18" s="39" t="s">
        <v>36</v>
      </c>
      <c r="D18" s="40" t="s">
        <v>51</v>
      </c>
      <c r="E18" s="45" t="s">
        <v>52</v>
      </c>
      <c r="F18" s="42" t="s">
        <v>39</v>
      </c>
      <c r="G18" s="43">
        <v>45139</v>
      </c>
      <c r="H18" s="43">
        <v>45323</v>
      </c>
      <c r="I18" s="44">
        <v>150000</v>
      </c>
      <c r="J18" s="33"/>
      <c r="K18" s="46">
        <v>23866.62</v>
      </c>
      <c r="L18" s="44">
        <f t="shared" si="3"/>
        <v>4305</v>
      </c>
      <c r="M18" s="44">
        <f t="shared" si="4"/>
        <v>10650</v>
      </c>
      <c r="N18" s="44">
        <f t="shared" si="9"/>
        <v>822.88800000000003</v>
      </c>
      <c r="O18" s="44">
        <f t="shared" si="5"/>
        <v>4560</v>
      </c>
      <c r="P18" s="44">
        <f t="shared" si="6"/>
        <v>10635</v>
      </c>
      <c r="Q18" s="44">
        <v>0</v>
      </c>
      <c r="R18" s="47">
        <f t="shared" si="0"/>
        <v>30972.887999999999</v>
      </c>
      <c r="S18" s="47">
        <f t="shared" si="1"/>
        <v>32731.62</v>
      </c>
      <c r="T18" s="47">
        <f t="shared" si="2"/>
        <v>22107.887999999999</v>
      </c>
      <c r="U18" s="44">
        <f t="shared" si="7"/>
        <v>117268.38</v>
      </c>
    </row>
    <row r="19" spans="1:21" s="35" customFormat="1" ht="42" x14ac:dyDescent="0.35">
      <c r="A19" s="32">
        <f t="shared" si="8"/>
        <v>7</v>
      </c>
      <c r="B19" s="41" t="s">
        <v>53</v>
      </c>
      <c r="C19" s="41" t="s">
        <v>47</v>
      </c>
      <c r="D19" s="45" t="s">
        <v>54</v>
      </c>
      <c r="E19" s="45" t="s">
        <v>55</v>
      </c>
      <c r="F19" s="42" t="s">
        <v>39</v>
      </c>
      <c r="G19" s="43">
        <v>45170</v>
      </c>
      <c r="H19" s="43">
        <v>45352</v>
      </c>
      <c r="I19" s="44">
        <v>90000</v>
      </c>
      <c r="J19" s="33"/>
      <c r="K19" s="46">
        <v>9753.1200000000008</v>
      </c>
      <c r="L19" s="44">
        <f t="shared" si="3"/>
        <v>2583</v>
      </c>
      <c r="M19" s="44">
        <f t="shared" si="4"/>
        <v>6390</v>
      </c>
      <c r="N19" s="44">
        <f t="shared" si="9"/>
        <v>822.88800000000003</v>
      </c>
      <c r="O19" s="44">
        <f t="shared" si="5"/>
        <v>2736</v>
      </c>
      <c r="P19" s="44">
        <f t="shared" si="6"/>
        <v>6381</v>
      </c>
      <c r="Q19" s="44">
        <v>0</v>
      </c>
      <c r="R19" s="47">
        <f t="shared" si="0"/>
        <v>18912.887999999999</v>
      </c>
      <c r="S19" s="48">
        <f t="shared" si="1"/>
        <v>15072.12</v>
      </c>
      <c r="T19" s="48">
        <f t="shared" si="2"/>
        <v>13593.887999999999</v>
      </c>
      <c r="U19" s="44">
        <f t="shared" si="7"/>
        <v>74927.88</v>
      </c>
    </row>
    <row r="20" spans="1:21" s="35" customFormat="1" ht="42" x14ac:dyDescent="0.35">
      <c r="A20" s="32">
        <f t="shared" si="8"/>
        <v>8</v>
      </c>
      <c r="B20" s="41" t="s">
        <v>56</v>
      </c>
      <c r="C20" s="41" t="s">
        <v>36</v>
      </c>
      <c r="D20" s="45" t="s">
        <v>54</v>
      </c>
      <c r="E20" s="45" t="s">
        <v>57</v>
      </c>
      <c r="F20" s="42" t="s">
        <v>39</v>
      </c>
      <c r="G20" s="43">
        <v>45292</v>
      </c>
      <c r="H20" s="43">
        <v>45474</v>
      </c>
      <c r="I20" s="44">
        <v>90000</v>
      </c>
      <c r="J20" s="33"/>
      <c r="K20" s="46">
        <v>9753.1200000000008</v>
      </c>
      <c r="L20" s="44">
        <f t="shared" si="3"/>
        <v>2583</v>
      </c>
      <c r="M20" s="44">
        <f t="shared" si="4"/>
        <v>6390</v>
      </c>
      <c r="N20" s="44">
        <f t="shared" si="9"/>
        <v>822.88800000000003</v>
      </c>
      <c r="O20" s="44">
        <f t="shared" si="5"/>
        <v>2736</v>
      </c>
      <c r="P20" s="44">
        <f t="shared" si="6"/>
        <v>6381</v>
      </c>
      <c r="Q20" s="44">
        <v>0</v>
      </c>
      <c r="R20" s="47">
        <f t="shared" si="0"/>
        <v>18912.887999999999</v>
      </c>
      <c r="S20" s="48">
        <f t="shared" si="1"/>
        <v>15072.12</v>
      </c>
      <c r="T20" s="48">
        <f t="shared" si="2"/>
        <v>13593.887999999999</v>
      </c>
      <c r="U20" s="44">
        <f t="shared" si="7"/>
        <v>74927.88</v>
      </c>
    </row>
    <row r="21" spans="1:21" s="35" customFormat="1" ht="42" x14ac:dyDescent="0.35">
      <c r="A21" s="32">
        <f t="shared" si="8"/>
        <v>9</v>
      </c>
      <c r="B21" s="41" t="s">
        <v>58</v>
      </c>
      <c r="C21" s="41" t="s">
        <v>36</v>
      </c>
      <c r="D21" s="45" t="s">
        <v>54</v>
      </c>
      <c r="E21" s="45" t="s">
        <v>59</v>
      </c>
      <c r="F21" s="42" t="s">
        <v>39</v>
      </c>
      <c r="G21" s="43">
        <v>45139</v>
      </c>
      <c r="H21" s="43">
        <v>45323</v>
      </c>
      <c r="I21" s="44">
        <v>75000</v>
      </c>
      <c r="J21" s="33"/>
      <c r="K21" s="46">
        <v>6309.38</v>
      </c>
      <c r="L21" s="44">
        <f t="shared" si="3"/>
        <v>2152.5</v>
      </c>
      <c r="M21" s="44">
        <f t="shared" si="4"/>
        <v>5325</v>
      </c>
      <c r="N21" s="44">
        <f t="shared" si="9"/>
        <v>822.88800000000003</v>
      </c>
      <c r="O21" s="44">
        <f t="shared" si="5"/>
        <v>2280</v>
      </c>
      <c r="P21" s="44">
        <f t="shared" si="6"/>
        <v>5317.5</v>
      </c>
      <c r="Q21" s="44">
        <v>0</v>
      </c>
      <c r="R21" s="47">
        <f t="shared" si="0"/>
        <v>15897.888000000001</v>
      </c>
      <c r="S21" s="48">
        <f t="shared" si="1"/>
        <v>10741.880000000001</v>
      </c>
      <c r="T21" s="48">
        <f t="shared" si="2"/>
        <v>11465.387999999999</v>
      </c>
      <c r="U21" s="44">
        <f t="shared" si="7"/>
        <v>64258.119999999995</v>
      </c>
    </row>
    <row r="22" spans="1:21" s="35" customFormat="1" ht="84" x14ac:dyDescent="0.35">
      <c r="A22" s="32">
        <f t="shared" si="8"/>
        <v>10</v>
      </c>
      <c r="B22" s="41" t="s">
        <v>60</v>
      </c>
      <c r="C22" s="41" t="s">
        <v>36</v>
      </c>
      <c r="D22" s="40" t="s">
        <v>61</v>
      </c>
      <c r="E22" s="45" t="s">
        <v>62</v>
      </c>
      <c r="F22" s="42" t="s">
        <v>39</v>
      </c>
      <c r="G22" s="43">
        <v>45200</v>
      </c>
      <c r="H22" s="43">
        <v>45383</v>
      </c>
      <c r="I22" s="44">
        <v>110000</v>
      </c>
      <c r="J22" s="33"/>
      <c r="K22" s="46">
        <v>14028.75</v>
      </c>
      <c r="L22" s="44">
        <f t="shared" si="3"/>
        <v>3157</v>
      </c>
      <c r="M22" s="44">
        <f t="shared" si="4"/>
        <v>7810</v>
      </c>
      <c r="N22" s="44">
        <f t="shared" si="9"/>
        <v>822.88800000000003</v>
      </c>
      <c r="O22" s="44">
        <f t="shared" si="5"/>
        <v>3344</v>
      </c>
      <c r="P22" s="44">
        <f t="shared" si="6"/>
        <v>7799.0000000000009</v>
      </c>
      <c r="Q22" s="44">
        <v>1715.46</v>
      </c>
      <c r="R22" s="47">
        <f t="shared" si="0"/>
        <v>24648.348000000002</v>
      </c>
      <c r="S22" s="48">
        <f t="shared" si="1"/>
        <v>22245.21</v>
      </c>
      <c r="T22" s="48">
        <f t="shared" si="2"/>
        <v>16431.888000000003</v>
      </c>
      <c r="U22" s="44">
        <f t="shared" si="7"/>
        <v>87754.790000000008</v>
      </c>
    </row>
    <row r="23" spans="1:21" s="34" customFormat="1" ht="42" x14ac:dyDescent="0.35">
      <c r="A23" s="32">
        <f t="shared" si="8"/>
        <v>11</v>
      </c>
      <c r="B23" s="39" t="s">
        <v>63</v>
      </c>
      <c r="C23" s="39" t="s">
        <v>47</v>
      </c>
      <c r="D23" s="40" t="s">
        <v>61</v>
      </c>
      <c r="E23" s="45" t="s">
        <v>64</v>
      </c>
      <c r="F23" s="42" t="s">
        <v>39</v>
      </c>
      <c r="G23" s="43">
        <v>45200</v>
      </c>
      <c r="H23" s="43">
        <v>45383</v>
      </c>
      <c r="I23" s="44">
        <v>90000</v>
      </c>
      <c r="J23" s="33"/>
      <c r="K23" s="44">
        <v>9753.1200000000008</v>
      </c>
      <c r="L23" s="44">
        <f t="shared" si="3"/>
        <v>2583</v>
      </c>
      <c r="M23" s="44">
        <f t="shared" si="4"/>
        <v>6390</v>
      </c>
      <c r="N23" s="44">
        <f t="shared" si="9"/>
        <v>822.88800000000003</v>
      </c>
      <c r="O23" s="44">
        <f t="shared" si="5"/>
        <v>2736</v>
      </c>
      <c r="P23" s="44">
        <f t="shared" si="6"/>
        <v>6381</v>
      </c>
      <c r="Q23" s="44">
        <v>0</v>
      </c>
      <c r="R23" s="44">
        <f t="shared" si="0"/>
        <v>18912.887999999999</v>
      </c>
      <c r="S23" s="44">
        <f t="shared" si="1"/>
        <v>15072.12</v>
      </c>
      <c r="T23" s="44">
        <f t="shared" si="2"/>
        <v>13593.887999999999</v>
      </c>
      <c r="U23" s="44">
        <f t="shared" si="7"/>
        <v>74927.88</v>
      </c>
    </row>
    <row r="24" spans="1:21" s="34" customFormat="1" ht="24" x14ac:dyDescent="0.35">
      <c r="A24" s="32">
        <f t="shared" si="8"/>
        <v>12</v>
      </c>
      <c r="B24" s="39" t="s">
        <v>65</v>
      </c>
      <c r="C24" s="39" t="s">
        <v>36</v>
      </c>
      <c r="D24" s="40" t="s">
        <v>61</v>
      </c>
      <c r="E24" s="45" t="s">
        <v>66</v>
      </c>
      <c r="F24" s="42" t="s">
        <v>39</v>
      </c>
      <c r="G24" s="43">
        <v>45200</v>
      </c>
      <c r="H24" s="43">
        <v>45383</v>
      </c>
      <c r="I24" s="44">
        <v>90000</v>
      </c>
      <c r="J24" s="33"/>
      <c r="K24" s="44">
        <v>9753.1200000000008</v>
      </c>
      <c r="L24" s="44">
        <f t="shared" si="3"/>
        <v>2583</v>
      </c>
      <c r="M24" s="44">
        <f t="shared" si="4"/>
        <v>6390</v>
      </c>
      <c r="N24" s="44">
        <f t="shared" si="9"/>
        <v>822.88800000000003</v>
      </c>
      <c r="O24" s="44">
        <f t="shared" si="5"/>
        <v>2736</v>
      </c>
      <c r="P24" s="44">
        <f t="shared" si="6"/>
        <v>6381</v>
      </c>
      <c r="Q24" s="44">
        <v>0</v>
      </c>
      <c r="R24" s="44">
        <f t="shared" si="0"/>
        <v>18912.887999999999</v>
      </c>
      <c r="S24" s="44">
        <f t="shared" si="1"/>
        <v>15072.12</v>
      </c>
      <c r="T24" s="44">
        <f t="shared" si="2"/>
        <v>13593.887999999999</v>
      </c>
      <c r="U24" s="44">
        <f t="shared" si="7"/>
        <v>74927.88</v>
      </c>
    </row>
    <row r="25" spans="1:21" s="34" customFormat="1" ht="42" x14ac:dyDescent="0.35">
      <c r="A25" s="32">
        <f t="shared" si="8"/>
        <v>13</v>
      </c>
      <c r="B25" s="39" t="s">
        <v>67</v>
      </c>
      <c r="C25" s="39" t="s">
        <v>36</v>
      </c>
      <c r="D25" s="40" t="s">
        <v>61</v>
      </c>
      <c r="E25" s="45" t="s">
        <v>68</v>
      </c>
      <c r="F25" s="42" t="s">
        <v>39</v>
      </c>
      <c r="G25" s="43">
        <v>45200</v>
      </c>
      <c r="H25" s="43">
        <v>45383</v>
      </c>
      <c r="I25" s="44">
        <v>90000</v>
      </c>
      <c r="J25" s="33"/>
      <c r="K25" s="44">
        <v>9753.1200000000008</v>
      </c>
      <c r="L25" s="44">
        <f t="shared" si="3"/>
        <v>2583</v>
      </c>
      <c r="M25" s="44">
        <f t="shared" si="4"/>
        <v>6390</v>
      </c>
      <c r="N25" s="44">
        <f>74808*1.1%</f>
        <v>822.88800000000003</v>
      </c>
      <c r="O25" s="44">
        <f t="shared" si="5"/>
        <v>2736</v>
      </c>
      <c r="P25" s="44">
        <f t="shared" si="6"/>
        <v>6381</v>
      </c>
      <c r="Q25" s="44">
        <v>0</v>
      </c>
      <c r="R25" s="44">
        <f t="shared" si="0"/>
        <v>18912.887999999999</v>
      </c>
      <c r="S25" s="44">
        <f t="shared" si="1"/>
        <v>15072.12</v>
      </c>
      <c r="T25" s="44">
        <f t="shared" si="2"/>
        <v>13593.887999999999</v>
      </c>
      <c r="U25" s="44">
        <f t="shared" si="7"/>
        <v>74927.88</v>
      </c>
    </row>
    <row r="26" spans="1:21" s="34" customFormat="1" ht="42" x14ac:dyDescent="0.35">
      <c r="A26" s="32">
        <f t="shared" si="8"/>
        <v>14</v>
      </c>
      <c r="B26" s="39" t="s">
        <v>69</v>
      </c>
      <c r="C26" s="39" t="s">
        <v>47</v>
      </c>
      <c r="D26" s="40" t="s">
        <v>61</v>
      </c>
      <c r="E26" s="45" t="s">
        <v>68</v>
      </c>
      <c r="F26" s="42" t="s">
        <v>39</v>
      </c>
      <c r="G26" s="43">
        <v>45231</v>
      </c>
      <c r="H26" s="43">
        <v>45413</v>
      </c>
      <c r="I26" s="44">
        <v>90000</v>
      </c>
      <c r="J26" s="33"/>
      <c r="K26" s="44">
        <v>9753.1200000000008</v>
      </c>
      <c r="L26" s="44">
        <f t="shared" si="3"/>
        <v>2583</v>
      </c>
      <c r="M26" s="44">
        <f t="shared" si="4"/>
        <v>6390</v>
      </c>
      <c r="N26" s="44">
        <f>74808*1.1%</f>
        <v>822.88800000000003</v>
      </c>
      <c r="O26" s="44">
        <f t="shared" si="5"/>
        <v>2736</v>
      </c>
      <c r="P26" s="44">
        <f t="shared" si="6"/>
        <v>6381</v>
      </c>
      <c r="Q26" s="44">
        <v>0</v>
      </c>
      <c r="R26" s="44">
        <f t="shared" si="0"/>
        <v>18912.887999999999</v>
      </c>
      <c r="S26" s="44">
        <f t="shared" si="1"/>
        <v>15072.12</v>
      </c>
      <c r="T26" s="44">
        <f t="shared" si="2"/>
        <v>13593.887999999999</v>
      </c>
      <c r="U26" s="44">
        <f t="shared" si="7"/>
        <v>74927.88</v>
      </c>
    </row>
    <row r="27" spans="1:21" s="34" customFormat="1" ht="24" x14ac:dyDescent="0.35">
      <c r="A27" s="32">
        <f t="shared" si="8"/>
        <v>15</v>
      </c>
      <c r="B27" s="39" t="s">
        <v>70</v>
      </c>
      <c r="C27" s="39" t="s">
        <v>47</v>
      </c>
      <c r="D27" s="40" t="s">
        <v>61</v>
      </c>
      <c r="E27" s="45" t="s">
        <v>71</v>
      </c>
      <c r="F27" s="42" t="s">
        <v>39</v>
      </c>
      <c r="G27" s="43">
        <v>45139</v>
      </c>
      <c r="H27" s="43">
        <v>45323</v>
      </c>
      <c r="I27" s="44">
        <v>75000</v>
      </c>
      <c r="J27" s="33"/>
      <c r="K27" s="44">
        <v>6309.38</v>
      </c>
      <c r="L27" s="44">
        <f t="shared" si="3"/>
        <v>2152.5</v>
      </c>
      <c r="M27" s="44">
        <f t="shared" si="4"/>
        <v>5325</v>
      </c>
      <c r="N27" s="44">
        <f t="shared" ref="N27:N29" si="10">74808*1.1%</f>
        <v>822.88800000000003</v>
      </c>
      <c r="O27" s="44">
        <f t="shared" si="5"/>
        <v>2280</v>
      </c>
      <c r="P27" s="44">
        <f t="shared" si="6"/>
        <v>5317.5</v>
      </c>
      <c r="Q27" s="44">
        <v>0</v>
      </c>
      <c r="R27" s="44">
        <f t="shared" si="0"/>
        <v>15897.888000000001</v>
      </c>
      <c r="S27" s="44">
        <f t="shared" si="1"/>
        <v>10741.880000000001</v>
      </c>
      <c r="T27" s="44">
        <f t="shared" si="2"/>
        <v>11465.387999999999</v>
      </c>
      <c r="U27" s="44">
        <f t="shared" si="7"/>
        <v>64258.119999999995</v>
      </c>
    </row>
    <row r="28" spans="1:21" s="34" customFormat="1" ht="84" x14ac:dyDescent="0.35">
      <c r="A28" s="32">
        <f t="shared" si="8"/>
        <v>16</v>
      </c>
      <c r="B28" s="39" t="s">
        <v>72</v>
      </c>
      <c r="C28" s="39" t="s">
        <v>36</v>
      </c>
      <c r="D28" s="40" t="s">
        <v>73</v>
      </c>
      <c r="E28" s="45" t="s">
        <v>74</v>
      </c>
      <c r="F28" s="42" t="s">
        <v>39</v>
      </c>
      <c r="G28" s="43">
        <v>45200</v>
      </c>
      <c r="H28" s="43">
        <v>45383</v>
      </c>
      <c r="I28" s="44">
        <v>100000</v>
      </c>
      <c r="J28" s="33"/>
      <c r="K28" s="44">
        <v>12105.37</v>
      </c>
      <c r="L28" s="44">
        <f t="shared" si="3"/>
        <v>2870</v>
      </c>
      <c r="M28" s="44">
        <f t="shared" si="4"/>
        <v>7100</v>
      </c>
      <c r="N28" s="44">
        <f t="shared" si="10"/>
        <v>822.88800000000003</v>
      </c>
      <c r="O28" s="44">
        <f t="shared" si="5"/>
        <v>3040</v>
      </c>
      <c r="P28" s="44">
        <f t="shared" si="6"/>
        <v>7090.0000000000009</v>
      </c>
      <c r="Q28" s="44">
        <v>0</v>
      </c>
      <c r="R28" s="44">
        <f t="shared" si="0"/>
        <v>20922.888000000003</v>
      </c>
      <c r="S28" s="44">
        <f t="shared" si="1"/>
        <v>18015.370000000003</v>
      </c>
      <c r="T28" s="44">
        <f t="shared" si="2"/>
        <v>15012.888000000001</v>
      </c>
      <c r="U28" s="44">
        <f t="shared" si="7"/>
        <v>81984.63</v>
      </c>
    </row>
    <row r="29" spans="1:21" s="34" customFormat="1" ht="84" x14ac:dyDescent="0.35">
      <c r="A29" s="32">
        <f t="shared" si="8"/>
        <v>17</v>
      </c>
      <c r="B29" s="39" t="s">
        <v>75</v>
      </c>
      <c r="C29" s="39" t="s">
        <v>36</v>
      </c>
      <c r="D29" s="40" t="s">
        <v>73</v>
      </c>
      <c r="E29" s="45" t="s">
        <v>76</v>
      </c>
      <c r="F29" s="42" t="s">
        <v>39</v>
      </c>
      <c r="G29" s="43">
        <v>45200</v>
      </c>
      <c r="H29" s="43">
        <v>45383</v>
      </c>
      <c r="I29" s="44">
        <v>100000</v>
      </c>
      <c r="J29" s="33"/>
      <c r="K29" s="44">
        <v>12105.37</v>
      </c>
      <c r="L29" s="44">
        <f t="shared" si="3"/>
        <v>2870</v>
      </c>
      <c r="M29" s="44">
        <f t="shared" si="4"/>
        <v>7100</v>
      </c>
      <c r="N29" s="44">
        <f t="shared" si="10"/>
        <v>822.88800000000003</v>
      </c>
      <c r="O29" s="44">
        <f t="shared" si="5"/>
        <v>3040</v>
      </c>
      <c r="P29" s="44">
        <f t="shared" si="6"/>
        <v>7090.0000000000009</v>
      </c>
      <c r="Q29" s="44">
        <v>0</v>
      </c>
      <c r="R29" s="44">
        <f t="shared" si="0"/>
        <v>20922.888000000003</v>
      </c>
      <c r="S29" s="44">
        <f t="shared" si="1"/>
        <v>18015.370000000003</v>
      </c>
      <c r="T29" s="44">
        <f t="shared" si="2"/>
        <v>15012.888000000001</v>
      </c>
      <c r="U29" s="44">
        <f t="shared" si="7"/>
        <v>81984.63</v>
      </c>
    </row>
    <row r="30" spans="1:21" s="34" customFormat="1" ht="84" x14ac:dyDescent="0.35">
      <c r="A30" s="32">
        <f t="shared" si="8"/>
        <v>18</v>
      </c>
      <c r="B30" s="39" t="s">
        <v>77</v>
      </c>
      <c r="C30" s="39" t="s">
        <v>47</v>
      </c>
      <c r="D30" s="40" t="s">
        <v>73</v>
      </c>
      <c r="E30" s="45" t="s">
        <v>38</v>
      </c>
      <c r="F30" s="42" t="s">
        <v>39</v>
      </c>
      <c r="G30" s="43">
        <v>45231</v>
      </c>
      <c r="H30" s="43">
        <v>45413</v>
      </c>
      <c r="I30" s="44">
        <v>66000</v>
      </c>
      <c r="J30" s="33"/>
      <c r="K30" s="44">
        <v>4615.76</v>
      </c>
      <c r="L30" s="44">
        <f t="shared" si="3"/>
        <v>1894.2</v>
      </c>
      <c r="M30" s="44">
        <f t="shared" si="4"/>
        <v>4686</v>
      </c>
      <c r="N30" s="44">
        <f>I30*1.1/100</f>
        <v>726</v>
      </c>
      <c r="O30" s="44">
        <f t="shared" si="5"/>
        <v>2006.4</v>
      </c>
      <c r="P30" s="44">
        <f t="shared" si="6"/>
        <v>4679.4000000000005</v>
      </c>
      <c r="Q30" s="44">
        <v>0</v>
      </c>
      <c r="R30" s="44">
        <f t="shared" si="0"/>
        <v>13992</v>
      </c>
      <c r="S30" s="44">
        <f t="shared" si="1"/>
        <v>8516.36</v>
      </c>
      <c r="T30" s="44">
        <f t="shared" si="2"/>
        <v>10091.400000000001</v>
      </c>
      <c r="U30" s="44">
        <f t="shared" si="7"/>
        <v>57483.64</v>
      </c>
    </row>
    <row r="31" spans="1:21" s="34" customFormat="1" ht="84" x14ac:dyDescent="0.35">
      <c r="A31" s="32">
        <f t="shared" si="8"/>
        <v>19</v>
      </c>
      <c r="B31" s="39" t="s">
        <v>78</v>
      </c>
      <c r="C31" s="39" t="s">
        <v>36</v>
      </c>
      <c r="D31" s="40" t="s">
        <v>73</v>
      </c>
      <c r="E31" s="45" t="s">
        <v>79</v>
      </c>
      <c r="F31" s="42" t="s">
        <v>39</v>
      </c>
      <c r="G31" s="43">
        <v>45231</v>
      </c>
      <c r="H31" s="43">
        <v>45413</v>
      </c>
      <c r="I31" s="44">
        <v>100000</v>
      </c>
      <c r="J31" s="33"/>
      <c r="K31" s="44">
        <v>11247.64</v>
      </c>
      <c r="L31" s="44">
        <f t="shared" si="3"/>
        <v>2870</v>
      </c>
      <c r="M31" s="44">
        <f t="shared" si="4"/>
        <v>7100</v>
      </c>
      <c r="N31" s="44">
        <f t="shared" ref="N31:N43" si="11">74808*1.1%</f>
        <v>822.88800000000003</v>
      </c>
      <c r="O31" s="44">
        <f t="shared" si="5"/>
        <v>3040</v>
      </c>
      <c r="P31" s="44">
        <f t="shared" si="6"/>
        <v>7090.0000000000009</v>
      </c>
      <c r="Q31" s="46">
        <f>1715.46*2</f>
        <v>3430.92</v>
      </c>
      <c r="R31" s="44">
        <f t="shared" si="0"/>
        <v>24353.808000000005</v>
      </c>
      <c r="S31" s="44">
        <f t="shared" si="1"/>
        <v>20588.559999999998</v>
      </c>
      <c r="T31" s="44">
        <f t="shared" si="2"/>
        <v>15012.888000000001</v>
      </c>
      <c r="U31" s="44">
        <f t="shared" si="7"/>
        <v>79411.44</v>
      </c>
    </row>
    <row r="32" spans="1:21" s="34" customFormat="1" ht="84" x14ac:dyDescent="0.35">
      <c r="A32" s="32">
        <f t="shared" si="8"/>
        <v>20</v>
      </c>
      <c r="B32" s="39" t="s">
        <v>80</v>
      </c>
      <c r="C32" s="39" t="s">
        <v>36</v>
      </c>
      <c r="D32" s="40" t="s">
        <v>73</v>
      </c>
      <c r="E32" s="45" t="s">
        <v>81</v>
      </c>
      <c r="F32" s="42" t="s">
        <v>39</v>
      </c>
      <c r="G32" s="43">
        <v>45231</v>
      </c>
      <c r="H32" s="43">
        <v>45413</v>
      </c>
      <c r="I32" s="44">
        <v>100000</v>
      </c>
      <c r="J32" s="33"/>
      <c r="K32" s="44">
        <v>12105.37</v>
      </c>
      <c r="L32" s="44">
        <f t="shared" si="3"/>
        <v>2870</v>
      </c>
      <c r="M32" s="44">
        <f t="shared" si="4"/>
        <v>7100</v>
      </c>
      <c r="N32" s="44">
        <f t="shared" si="11"/>
        <v>822.88800000000003</v>
      </c>
      <c r="O32" s="44">
        <f t="shared" si="5"/>
        <v>3040</v>
      </c>
      <c r="P32" s="44">
        <f t="shared" si="6"/>
        <v>7090.0000000000009</v>
      </c>
      <c r="Q32" s="44">
        <v>0</v>
      </c>
      <c r="R32" s="44">
        <f t="shared" si="0"/>
        <v>20922.888000000003</v>
      </c>
      <c r="S32" s="44">
        <f t="shared" si="1"/>
        <v>18015.370000000003</v>
      </c>
      <c r="T32" s="44">
        <f t="shared" si="2"/>
        <v>15012.888000000001</v>
      </c>
      <c r="U32" s="44">
        <f t="shared" si="7"/>
        <v>81984.63</v>
      </c>
    </row>
    <row r="33" spans="1:21" s="34" customFormat="1" ht="105" x14ac:dyDescent="0.35">
      <c r="A33" s="32">
        <f t="shared" si="8"/>
        <v>21</v>
      </c>
      <c r="B33" s="39" t="s">
        <v>82</v>
      </c>
      <c r="C33" s="39" t="s">
        <v>36</v>
      </c>
      <c r="D33" s="40" t="s">
        <v>73</v>
      </c>
      <c r="E33" s="45" t="s">
        <v>83</v>
      </c>
      <c r="F33" s="42" t="s">
        <v>39</v>
      </c>
      <c r="G33" s="43">
        <v>45231</v>
      </c>
      <c r="H33" s="43">
        <v>45413</v>
      </c>
      <c r="I33" s="44">
        <v>140000</v>
      </c>
      <c r="J33" s="33"/>
      <c r="K33" s="44">
        <v>21514.37</v>
      </c>
      <c r="L33" s="44">
        <f t="shared" si="3"/>
        <v>4018</v>
      </c>
      <c r="M33" s="44">
        <f t="shared" si="4"/>
        <v>9940</v>
      </c>
      <c r="N33" s="44">
        <f t="shared" si="11"/>
        <v>822.88800000000003</v>
      </c>
      <c r="O33" s="44">
        <f t="shared" si="5"/>
        <v>4256</v>
      </c>
      <c r="P33" s="44">
        <f t="shared" si="6"/>
        <v>9926</v>
      </c>
      <c r="Q33" s="44">
        <v>0</v>
      </c>
      <c r="R33" s="44">
        <f t="shared" si="0"/>
        <v>28962.887999999999</v>
      </c>
      <c r="S33" s="44">
        <f t="shared" si="1"/>
        <v>29788.37</v>
      </c>
      <c r="T33" s="44">
        <f t="shared" si="2"/>
        <v>20688.887999999999</v>
      </c>
      <c r="U33" s="44">
        <f t="shared" si="7"/>
        <v>110211.63</v>
      </c>
    </row>
    <row r="34" spans="1:21" s="34" customFormat="1" ht="84" x14ac:dyDescent="0.35">
      <c r="A34" s="32">
        <f t="shared" si="8"/>
        <v>22</v>
      </c>
      <c r="B34" s="39" t="s">
        <v>84</v>
      </c>
      <c r="C34" s="39" t="s">
        <v>36</v>
      </c>
      <c r="D34" s="40" t="s">
        <v>73</v>
      </c>
      <c r="E34" s="45" t="s">
        <v>85</v>
      </c>
      <c r="F34" s="42" t="s">
        <v>39</v>
      </c>
      <c r="G34" s="43">
        <v>45170</v>
      </c>
      <c r="H34" s="43">
        <v>45352</v>
      </c>
      <c r="I34" s="44">
        <v>100000</v>
      </c>
      <c r="J34" s="33"/>
      <c r="K34" s="44">
        <v>12105.37</v>
      </c>
      <c r="L34" s="44">
        <f t="shared" si="3"/>
        <v>2870</v>
      </c>
      <c r="M34" s="44">
        <f t="shared" si="4"/>
        <v>7100</v>
      </c>
      <c r="N34" s="44">
        <f t="shared" si="11"/>
        <v>822.88800000000003</v>
      </c>
      <c r="O34" s="44">
        <f t="shared" si="5"/>
        <v>3040</v>
      </c>
      <c r="P34" s="44">
        <f t="shared" si="6"/>
        <v>7090.0000000000009</v>
      </c>
      <c r="Q34" s="44">
        <v>0</v>
      </c>
      <c r="R34" s="44">
        <f t="shared" si="0"/>
        <v>20922.888000000003</v>
      </c>
      <c r="S34" s="44">
        <f t="shared" si="1"/>
        <v>18015.370000000003</v>
      </c>
      <c r="T34" s="44">
        <f t="shared" si="2"/>
        <v>15012.888000000001</v>
      </c>
      <c r="U34" s="44">
        <f t="shared" si="7"/>
        <v>81984.63</v>
      </c>
    </row>
    <row r="35" spans="1:21" s="34" customFormat="1" ht="84" x14ac:dyDescent="0.35">
      <c r="A35" s="32">
        <f t="shared" si="8"/>
        <v>23</v>
      </c>
      <c r="B35" s="39" t="s">
        <v>86</v>
      </c>
      <c r="C35" s="39" t="s">
        <v>36</v>
      </c>
      <c r="D35" s="40" t="s">
        <v>73</v>
      </c>
      <c r="E35" s="45" t="s">
        <v>87</v>
      </c>
      <c r="F35" s="42" t="s">
        <v>39</v>
      </c>
      <c r="G35" s="43">
        <v>45170</v>
      </c>
      <c r="H35" s="43">
        <v>45352</v>
      </c>
      <c r="I35" s="44">
        <v>100000</v>
      </c>
      <c r="J35" s="33"/>
      <c r="K35" s="44">
        <v>12105.37</v>
      </c>
      <c r="L35" s="44">
        <f t="shared" si="3"/>
        <v>2870</v>
      </c>
      <c r="M35" s="44">
        <f t="shared" si="4"/>
        <v>7100</v>
      </c>
      <c r="N35" s="44">
        <f t="shared" si="11"/>
        <v>822.88800000000003</v>
      </c>
      <c r="O35" s="44">
        <f t="shared" si="5"/>
        <v>3040</v>
      </c>
      <c r="P35" s="44">
        <f t="shared" si="6"/>
        <v>7090.0000000000009</v>
      </c>
      <c r="Q35" s="44">
        <v>0</v>
      </c>
      <c r="R35" s="44">
        <f t="shared" si="0"/>
        <v>20922.888000000003</v>
      </c>
      <c r="S35" s="44">
        <f t="shared" si="1"/>
        <v>18015.370000000003</v>
      </c>
      <c r="T35" s="44">
        <f t="shared" si="2"/>
        <v>15012.888000000001</v>
      </c>
      <c r="U35" s="44">
        <f t="shared" si="7"/>
        <v>81984.63</v>
      </c>
    </row>
    <row r="36" spans="1:21" s="34" customFormat="1" ht="84" x14ac:dyDescent="0.35">
      <c r="A36" s="32">
        <f t="shared" si="8"/>
        <v>24</v>
      </c>
      <c r="B36" s="39" t="s">
        <v>88</v>
      </c>
      <c r="C36" s="39" t="s">
        <v>36</v>
      </c>
      <c r="D36" s="40" t="s">
        <v>73</v>
      </c>
      <c r="E36" s="45" t="s">
        <v>89</v>
      </c>
      <c r="F36" s="42" t="s">
        <v>39</v>
      </c>
      <c r="G36" s="43">
        <v>45170</v>
      </c>
      <c r="H36" s="43">
        <v>45352</v>
      </c>
      <c r="I36" s="44">
        <v>100000</v>
      </c>
      <c r="J36" s="33"/>
      <c r="K36" s="44">
        <v>12105.37</v>
      </c>
      <c r="L36" s="44">
        <f t="shared" si="3"/>
        <v>2870</v>
      </c>
      <c r="M36" s="44">
        <f t="shared" si="4"/>
        <v>7100</v>
      </c>
      <c r="N36" s="44">
        <f t="shared" si="11"/>
        <v>822.88800000000003</v>
      </c>
      <c r="O36" s="44">
        <f t="shared" si="5"/>
        <v>3040</v>
      </c>
      <c r="P36" s="44">
        <f t="shared" si="6"/>
        <v>7090.0000000000009</v>
      </c>
      <c r="Q36" s="44">
        <v>0</v>
      </c>
      <c r="R36" s="44">
        <f t="shared" si="0"/>
        <v>20922.888000000003</v>
      </c>
      <c r="S36" s="44">
        <f t="shared" si="1"/>
        <v>18015.370000000003</v>
      </c>
      <c r="T36" s="44">
        <f t="shared" si="2"/>
        <v>15012.888000000001</v>
      </c>
      <c r="U36" s="44">
        <f t="shared" si="7"/>
        <v>81984.63</v>
      </c>
    </row>
    <row r="37" spans="1:21" s="34" customFormat="1" ht="84" x14ac:dyDescent="0.35">
      <c r="A37" s="32">
        <f t="shared" si="8"/>
        <v>25</v>
      </c>
      <c r="B37" s="39" t="s">
        <v>90</v>
      </c>
      <c r="C37" s="39" t="s">
        <v>36</v>
      </c>
      <c r="D37" s="40" t="s">
        <v>73</v>
      </c>
      <c r="E37" s="45" t="s">
        <v>81</v>
      </c>
      <c r="F37" s="42" t="s">
        <v>39</v>
      </c>
      <c r="G37" s="43">
        <v>45231</v>
      </c>
      <c r="H37" s="43">
        <v>45413</v>
      </c>
      <c r="I37" s="44">
        <v>100000</v>
      </c>
      <c r="J37" s="33"/>
      <c r="K37" s="44">
        <v>12105.37</v>
      </c>
      <c r="L37" s="44">
        <f t="shared" si="3"/>
        <v>2870</v>
      </c>
      <c r="M37" s="44">
        <f t="shared" si="4"/>
        <v>7100</v>
      </c>
      <c r="N37" s="44">
        <f t="shared" si="11"/>
        <v>822.88800000000003</v>
      </c>
      <c r="O37" s="44">
        <f t="shared" si="5"/>
        <v>3040</v>
      </c>
      <c r="P37" s="44">
        <f t="shared" si="6"/>
        <v>7090.0000000000009</v>
      </c>
      <c r="Q37" s="44">
        <v>0</v>
      </c>
      <c r="R37" s="44">
        <f t="shared" si="0"/>
        <v>20922.888000000003</v>
      </c>
      <c r="S37" s="44">
        <f t="shared" si="1"/>
        <v>18015.370000000003</v>
      </c>
      <c r="T37" s="44">
        <f t="shared" si="2"/>
        <v>15012.888000000001</v>
      </c>
      <c r="U37" s="44">
        <f t="shared" si="7"/>
        <v>81984.63</v>
      </c>
    </row>
    <row r="38" spans="1:21" s="34" customFormat="1" ht="24" x14ac:dyDescent="0.35">
      <c r="A38" s="32">
        <f t="shared" si="8"/>
        <v>26</v>
      </c>
      <c r="B38" s="39" t="s">
        <v>91</v>
      </c>
      <c r="C38" s="39" t="s">
        <v>47</v>
      </c>
      <c r="D38" s="40" t="s">
        <v>92</v>
      </c>
      <c r="E38" s="45" t="s">
        <v>93</v>
      </c>
      <c r="F38" s="42" t="s">
        <v>39</v>
      </c>
      <c r="G38" s="43">
        <v>45139</v>
      </c>
      <c r="H38" s="43">
        <v>45323</v>
      </c>
      <c r="I38" s="44">
        <v>60000</v>
      </c>
      <c r="J38" s="33"/>
      <c r="K38" s="49">
        <v>3486.68</v>
      </c>
      <c r="L38" s="44">
        <f t="shared" si="3"/>
        <v>1722</v>
      </c>
      <c r="M38" s="44">
        <f t="shared" si="4"/>
        <v>4260</v>
      </c>
      <c r="N38" s="44">
        <f>I38*1.1/100</f>
        <v>660</v>
      </c>
      <c r="O38" s="44">
        <f t="shared" si="5"/>
        <v>1824</v>
      </c>
      <c r="P38" s="44">
        <f t="shared" si="6"/>
        <v>4254</v>
      </c>
      <c r="Q38" s="44">
        <v>0</v>
      </c>
      <c r="R38" s="47">
        <f t="shared" si="0"/>
        <v>12720</v>
      </c>
      <c r="S38" s="47">
        <f t="shared" si="1"/>
        <v>7032.68</v>
      </c>
      <c r="T38" s="47">
        <f t="shared" si="2"/>
        <v>9174</v>
      </c>
      <c r="U38" s="44">
        <f t="shared" si="7"/>
        <v>52967.32</v>
      </c>
    </row>
    <row r="39" spans="1:21" s="34" customFormat="1" ht="24" x14ac:dyDescent="0.35">
      <c r="A39" s="32">
        <f t="shared" si="8"/>
        <v>27</v>
      </c>
      <c r="B39" s="39" t="s">
        <v>94</v>
      </c>
      <c r="C39" s="39" t="s">
        <v>47</v>
      </c>
      <c r="D39" s="40" t="s">
        <v>92</v>
      </c>
      <c r="E39" s="45" t="s">
        <v>95</v>
      </c>
      <c r="F39" s="42" t="s">
        <v>39</v>
      </c>
      <c r="G39" s="43">
        <v>45200</v>
      </c>
      <c r="H39" s="43">
        <v>45383</v>
      </c>
      <c r="I39" s="44">
        <v>90000</v>
      </c>
      <c r="J39" s="33"/>
      <c r="K39" s="44">
        <v>9753.1200000000008</v>
      </c>
      <c r="L39" s="44">
        <f t="shared" si="3"/>
        <v>2583</v>
      </c>
      <c r="M39" s="44">
        <f t="shared" si="4"/>
        <v>6390</v>
      </c>
      <c r="N39" s="44">
        <f t="shared" si="11"/>
        <v>822.88800000000003</v>
      </c>
      <c r="O39" s="44">
        <f t="shared" si="5"/>
        <v>2736</v>
      </c>
      <c r="P39" s="44">
        <f t="shared" si="6"/>
        <v>6381</v>
      </c>
      <c r="Q39" s="44">
        <v>0</v>
      </c>
      <c r="R39" s="47">
        <f t="shared" si="0"/>
        <v>18912.887999999999</v>
      </c>
      <c r="S39" s="47">
        <f t="shared" si="1"/>
        <v>15072.12</v>
      </c>
      <c r="T39" s="47">
        <f t="shared" si="2"/>
        <v>13593.887999999999</v>
      </c>
      <c r="U39" s="44">
        <f t="shared" si="7"/>
        <v>74927.88</v>
      </c>
    </row>
    <row r="40" spans="1:21" s="34" customFormat="1" ht="42" x14ac:dyDescent="0.35">
      <c r="A40" s="32">
        <f t="shared" si="8"/>
        <v>28</v>
      </c>
      <c r="B40" s="39" t="s">
        <v>96</v>
      </c>
      <c r="C40" s="39" t="s">
        <v>47</v>
      </c>
      <c r="D40" s="40" t="s">
        <v>48</v>
      </c>
      <c r="E40" s="45" t="s">
        <v>49</v>
      </c>
      <c r="F40" s="42" t="s">
        <v>39</v>
      </c>
      <c r="G40" s="43">
        <v>45170</v>
      </c>
      <c r="H40" s="43">
        <v>45352</v>
      </c>
      <c r="I40" s="44">
        <v>90000</v>
      </c>
      <c r="J40" s="33"/>
      <c r="K40" s="44">
        <v>9753.1200000000008</v>
      </c>
      <c r="L40" s="44">
        <f t="shared" si="3"/>
        <v>2583</v>
      </c>
      <c r="M40" s="44">
        <f t="shared" si="4"/>
        <v>6390</v>
      </c>
      <c r="N40" s="44">
        <f t="shared" si="11"/>
        <v>822.88800000000003</v>
      </c>
      <c r="O40" s="44">
        <f t="shared" si="5"/>
        <v>2736</v>
      </c>
      <c r="P40" s="44">
        <f t="shared" si="6"/>
        <v>6381</v>
      </c>
      <c r="Q40" s="44">
        <v>0</v>
      </c>
      <c r="R40" s="44">
        <f t="shared" si="0"/>
        <v>18912.887999999999</v>
      </c>
      <c r="S40" s="44">
        <f t="shared" si="1"/>
        <v>15072.12</v>
      </c>
      <c r="T40" s="44">
        <f t="shared" ref="T40:T49" si="12">M40+N40+P40</f>
        <v>13593.887999999999</v>
      </c>
      <c r="U40" s="44">
        <f t="shared" si="7"/>
        <v>74927.88</v>
      </c>
    </row>
    <row r="41" spans="1:21" s="34" customFormat="1" ht="63" x14ac:dyDescent="0.35">
      <c r="A41" s="32">
        <f t="shared" si="8"/>
        <v>29</v>
      </c>
      <c r="B41" s="39" t="s">
        <v>97</v>
      </c>
      <c r="C41" s="39" t="s">
        <v>36</v>
      </c>
      <c r="D41" s="40" t="s">
        <v>48</v>
      </c>
      <c r="E41" s="45" t="s">
        <v>98</v>
      </c>
      <c r="F41" s="42" t="s">
        <v>39</v>
      </c>
      <c r="G41" s="43">
        <v>45170</v>
      </c>
      <c r="H41" s="43">
        <v>45352</v>
      </c>
      <c r="I41" s="44">
        <v>90000</v>
      </c>
      <c r="J41" s="33"/>
      <c r="K41" s="44">
        <v>9753.1200000000008</v>
      </c>
      <c r="L41" s="44">
        <f t="shared" si="3"/>
        <v>2583</v>
      </c>
      <c r="M41" s="44">
        <f t="shared" si="4"/>
        <v>6390</v>
      </c>
      <c r="N41" s="44">
        <f t="shared" si="11"/>
        <v>822.88800000000003</v>
      </c>
      <c r="O41" s="44">
        <f t="shared" si="5"/>
        <v>2736</v>
      </c>
      <c r="P41" s="44">
        <f t="shared" si="6"/>
        <v>6381</v>
      </c>
      <c r="Q41" s="44">
        <v>0</v>
      </c>
      <c r="R41" s="44">
        <f t="shared" si="0"/>
        <v>18912.887999999999</v>
      </c>
      <c r="S41" s="44">
        <f t="shared" si="1"/>
        <v>15072.12</v>
      </c>
      <c r="T41" s="44">
        <f t="shared" si="12"/>
        <v>13593.887999999999</v>
      </c>
      <c r="U41" s="44">
        <f t="shared" si="7"/>
        <v>74927.88</v>
      </c>
    </row>
    <row r="42" spans="1:21" s="34" customFormat="1" ht="56.25" customHeight="1" x14ac:dyDescent="0.35">
      <c r="A42" s="32">
        <f t="shared" si="8"/>
        <v>30</v>
      </c>
      <c r="B42" s="39" t="s">
        <v>99</v>
      </c>
      <c r="C42" s="39" t="s">
        <v>36</v>
      </c>
      <c r="D42" s="40" t="s">
        <v>48</v>
      </c>
      <c r="E42" s="45" t="s">
        <v>100</v>
      </c>
      <c r="F42" s="42" t="s">
        <v>39</v>
      </c>
      <c r="G42" s="43">
        <v>45170</v>
      </c>
      <c r="H42" s="43">
        <v>45352</v>
      </c>
      <c r="I42" s="44">
        <v>60000</v>
      </c>
      <c r="J42" s="33"/>
      <c r="K42" s="44">
        <v>3486.68</v>
      </c>
      <c r="L42" s="44">
        <f t="shared" si="3"/>
        <v>1722</v>
      </c>
      <c r="M42" s="44">
        <f t="shared" si="4"/>
        <v>4260</v>
      </c>
      <c r="N42" s="44">
        <f>I42*1.1/100</f>
        <v>660</v>
      </c>
      <c r="O42" s="44">
        <f t="shared" si="5"/>
        <v>1824</v>
      </c>
      <c r="P42" s="44">
        <f t="shared" si="6"/>
        <v>4254</v>
      </c>
      <c r="Q42" s="44">
        <v>0</v>
      </c>
      <c r="R42" s="44">
        <f t="shared" si="0"/>
        <v>12720</v>
      </c>
      <c r="S42" s="44">
        <f t="shared" si="1"/>
        <v>7032.68</v>
      </c>
      <c r="T42" s="44">
        <f t="shared" si="12"/>
        <v>9174</v>
      </c>
      <c r="U42" s="44">
        <f t="shared" si="7"/>
        <v>52967.32</v>
      </c>
    </row>
    <row r="43" spans="1:21" s="34" customFormat="1" ht="56.25" customHeight="1" x14ac:dyDescent="0.35">
      <c r="A43" s="32">
        <f t="shared" si="8"/>
        <v>31</v>
      </c>
      <c r="B43" s="39" t="s">
        <v>101</v>
      </c>
      <c r="C43" s="39" t="s">
        <v>36</v>
      </c>
      <c r="D43" s="45" t="s">
        <v>102</v>
      </c>
      <c r="E43" s="40" t="s">
        <v>103</v>
      </c>
      <c r="F43" s="43" t="s">
        <v>39</v>
      </c>
      <c r="G43" s="43">
        <v>45292</v>
      </c>
      <c r="H43" s="43">
        <v>45474</v>
      </c>
      <c r="I43" s="44">
        <v>100000</v>
      </c>
      <c r="J43" s="33"/>
      <c r="K43" s="44">
        <v>12105.37</v>
      </c>
      <c r="L43" s="44">
        <f t="shared" si="3"/>
        <v>2870</v>
      </c>
      <c r="M43" s="44">
        <f t="shared" si="4"/>
        <v>7100</v>
      </c>
      <c r="N43" s="44">
        <f t="shared" si="11"/>
        <v>822.88800000000003</v>
      </c>
      <c r="O43" s="44">
        <f t="shared" si="5"/>
        <v>3040</v>
      </c>
      <c r="P43" s="44">
        <f t="shared" si="6"/>
        <v>7090.0000000000009</v>
      </c>
      <c r="Q43" s="44">
        <v>0</v>
      </c>
      <c r="R43" s="44">
        <f t="shared" si="0"/>
        <v>20922.888000000003</v>
      </c>
      <c r="S43" s="44">
        <f t="shared" si="1"/>
        <v>18015.370000000003</v>
      </c>
      <c r="T43" s="44">
        <f t="shared" si="12"/>
        <v>15012.888000000001</v>
      </c>
      <c r="U43" s="44">
        <f t="shared" si="7"/>
        <v>81984.63</v>
      </c>
    </row>
    <row r="44" spans="1:21" s="35" customFormat="1" ht="84" customHeight="1" x14ac:dyDescent="0.35">
      <c r="A44" s="32">
        <f t="shared" si="8"/>
        <v>32</v>
      </c>
      <c r="B44" s="39" t="s">
        <v>104</v>
      </c>
      <c r="C44" s="39" t="s">
        <v>47</v>
      </c>
      <c r="D44" s="45" t="s">
        <v>105</v>
      </c>
      <c r="E44" s="40" t="s">
        <v>106</v>
      </c>
      <c r="F44" s="42" t="s">
        <v>39</v>
      </c>
      <c r="G44" s="43">
        <v>45200</v>
      </c>
      <c r="H44" s="43">
        <v>45383</v>
      </c>
      <c r="I44" s="44">
        <v>90000</v>
      </c>
      <c r="J44" s="33"/>
      <c r="K44" s="44">
        <v>9753.1200000000008</v>
      </c>
      <c r="L44" s="44">
        <f t="shared" si="3"/>
        <v>2583</v>
      </c>
      <c r="M44" s="44">
        <f t="shared" si="4"/>
        <v>6390</v>
      </c>
      <c r="N44" s="44">
        <f>74808*1.1%</f>
        <v>822.88800000000003</v>
      </c>
      <c r="O44" s="44">
        <f t="shared" si="5"/>
        <v>2736</v>
      </c>
      <c r="P44" s="44">
        <f t="shared" si="6"/>
        <v>6381</v>
      </c>
      <c r="Q44" s="44">
        <v>0</v>
      </c>
      <c r="R44" s="44">
        <f t="shared" si="0"/>
        <v>18912.887999999999</v>
      </c>
      <c r="S44" s="44">
        <f t="shared" si="1"/>
        <v>15072.12</v>
      </c>
      <c r="T44" s="44">
        <f t="shared" si="12"/>
        <v>13593.887999999999</v>
      </c>
      <c r="U44" s="44">
        <f t="shared" si="7"/>
        <v>74927.88</v>
      </c>
    </row>
    <row r="45" spans="1:21" s="34" customFormat="1" ht="82.5" customHeight="1" x14ac:dyDescent="0.35">
      <c r="A45" s="32">
        <f t="shared" si="8"/>
        <v>33</v>
      </c>
      <c r="B45" s="39" t="s">
        <v>107</v>
      </c>
      <c r="C45" s="39" t="s">
        <v>47</v>
      </c>
      <c r="D45" s="45" t="s">
        <v>105</v>
      </c>
      <c r="E45" s="40" t="s">
        <v>108</v>
      </c>
      <c r="F45" s="42" t="s">
        <v>39</v>
      </c>
      <c r="G45" s="43">
        <v>45200</v>
      </c>
      <c r="H45" s="43">
        <v>45383</v>
      </c>
      <c r="I45" s="44">
        <v>160000</v>
      </c>
      <c r="J45" s="33"/>
      <c r="K45" s="44">
        <v>26218.87</v>
      </c>
      <c r="L45" s="44">
        <f t="shared" si="3"/>
        <v>4592</v>
      </c>
      <c r="M45" s="44">
        <f t="shared" si="4"/>
        <v>11360</v>
      </c>
      <c r="N45" s="44">
        <f>74808*1.1%</f>
        <v>822.88800000000003</v>
      </c>
      <c r="O45" s="44">
        <f t="shared" si="5"/>
        <v>4864</v>
      </c>
      <c r="P45" s="44">
        <f t="shared" si="6"/>
        <v>11344</v>
      </c>
      <c r="Q45" s="44">
        <v>0</v>
      </c>
      <c r="R45" s="44">
        <f t="shared" si="0"/>
        <v>32982.887999999999</v>
      </c>
      <c r="S45" s="44">
        <f t="shared" si="1"/>
        <v>35674.869999999995</v>
      </c>
      <c r="T45" s="44">
        <f t="shared" si="12"/>
        <v>23526.887999999999</v>
      </c>
      <c r="U45" s="44">
        <f t="shared" si="7"/>
        <v>124325.13</v>
      </c>
    </row>
    <row r="46" spans="1:21" s="34" customFormat="1" ht="82.5" customHeight="1" x14ac:dyDescent="0.35">
      <c r="A46" s="32">
        <f t="shared" si="8"/>
        <v>34</v>
      </c>
      <c r="B46" s="39" t="s">
        <v>109</v>
      </c>
      <c r="C46" s="39" t="s">
        <v>36</v>
      </c>
      <c r="D46" s="45" t="s">
        <v>105</v>
      </c>
      <c r="E46" s="40" t="s">
        <v>110</v>
      </c>
      <c r="F46" s="42" t="s">
        <v>39</v>
      </c>
      <c r="G46" s="43">
        <v>45231</v>
      </c>
      <c r="H46" s="43">
        <v>45413</v>
      </c>
      <c r="I46" s="44">
        <v>60000</v>
      </c>
      <c r="J46" s="33"/>
      <c r="K46" s="44">
        <v>3486.68</v>
      </c>
      <c r="L46" s="44">
        <f t="shared" si="3"/>
        <v>1722</v>
      </c>
      <c r="M46" s="44">
        <f t="shared" si="4"/>
        <v>4260</v>
      </c>
      <c r="N46" s="44">
        <f>I46*1.1/100</f>
        <v>660</v>
      </c>
      <c r="O46" s="44">
        <f t="shared" si="5"/>
        <v>1824</v>
      </c>
      <c r="P46" s="44">
        <f t="shared" si="6"/>
        <v>4254</v>
      </c>
      <c r="Q46" s="44">
        <v>0</v>
      </c>
      <c r="R46" s="44">
        <f t="shared" si="0"/>
        <v>12720</v>
      </c>
      <c r="S46" s="44">
        <f t="shared" si="1"/>
        <v>7032.68</v>
      </c>
      <c r="T46" s="44">
        <f t="shared" si="12"/>
        <v>9174</v>
      </c>
      <c r="U46" s="44">
        <f t="shared" si="7"/>
        <v>52967.32</v>
      </c>
    </row>
    <row r="47" spans="1:21" s="34" customFormat="1" ht="82.5" customHeight="1" x14ac:dyDescent="0.35">
      <c r="A47" s="32">
        <f t="shared" si="8"/>
        <v>35</v>
      </c>
      <c r="B47" s="39" t="s">
        <v>111</v>
      </c>
      <c r="C47" s="39" t="s">
        <v>36</v>
      </c>
      <c r="D47" s="45" t="s">
        <v>48</v>
      </c>
      <c r="E47" s="40" t="s">
        <v>112</v>
      </c>
      <c r="F47" s="42" t="s">
        <v>39</v>
      </c>
      <c r="G47" s="43">
        <v>45231</v>
      </c>
      <c r="H47" s="43">
        <v>45413</v>
      </c>
      <c r="I47" s="44">
        <v>90000</v>
      </c>
      <c r="J47" s="33"/>
      <c r="K47" s="44">
        <v>9753.1200000000008</v>
      </c>
      <c r="L47" s="44">
        <f t="shared" si="3"/>
        <v>2583</v>
      </c>
      <c r="M47" s="44">
        <f t="shared" si="4"/>
        <v>6390</v>
      </c>
      <c r="N47" s="44">
        <f>74808*1.1%</f>
        <v>822.88800000000003</v>
      </c>
      <c r="O47" s="44">
        <f t="shared" si="5"/>
        <v>2736</v>
      </c>
      <c r="P47" s="44">
        <f t="shared" si="6"/>
        <v>6381</v>
      </c>
      <c r="Q47" s="44">
        <v>0</v>
      </c>
      <c r="R47" s="44">
        <f t="shared" si="0"/>
        <v>18912.887999999999</v>
      </c>
      <c r="S47" s="44">
        <f t="shared" si="1"/>
        <v>15072.12</v>
      </c>
      <c r="T47" s="44">
        <f t="shared" si="12"/>
        <v>13593.887999999999</v>
      </c>
      <c r="U47" s="44">
        <f t="shared" si="7"/>
        <v>74927.88</v>
      </c>
    </row>
    <row r="48" spans="1:21" s="34" customFormat="1" ht="82.5" customHeight="1" x14ac:dyDescent="0.35">
      <c r="A48" s="32">
        <f t="shared" si="8"/>
        <v>36</v>
      </c>
      <c r="B48" s="39" t="s">
        <v>113</v>
      </c>
      <c r="C48" s="39" t="s">
        <v>47</v>
      </c>
      <c r="D48" s="40" t="s">
        <v>48</v>
      </c>
      <c r="E48" s="40" t="s">
        <v>114</v>
      </c>
      <c r="F48" s="42" t="s">
        <v>39</v>
      </c>
      <c r="G48" s="43">
        <v>45139</v>
      </c>
      <c r="H48" s="43">
        <v>45323</v>
      </c>
      <c r="I48" s="44">
        <v>160000</v>
      </c>
      <c r="J48" s="33"/>
      <c r="K48" s="44">
        <v>25790</v>
      </c>
      <c r="L48" s="44">
        <f t="shared" si="3"/>
        <v>4592</v>
      </c>
      <c r="M48" s="44">
        <f t="shared" si="4"/>
        <v>11360</v>
      </c>
      <c r="N48" s="44">
        <f t="shared" ref="N48" si="13">74808*1.1%</f>
        <v>822.88800000000003</v>
      </c>
      <c r="O48" s="44">
        <f t="shared" si="5"/>
        <v>4864</v>
      </c>
      <c r="P48" s="44">
        <f t="shared" si="6"/>
        <v>11344</v>
      </c>
      <c r="Q48" s="46">
        <v>1715.46</v>
      </c>
      <c r="R48" s="44">
        <f t="shared" si="0"/>
        <v>34698.347999999998</v>
      </c>
      <c r="S48" s="44">
        <f t="shared" si="1"/>
        <v>36961.46</v>
      </c>
      <c r="T48" s="44">
        <f t="shared" si="12"/>
        <v>23526.887999999999</v>
      </c>
      <c r="U48" s="44">
        <f t="shared" si="7"/>
        <v>123038.54000000001</v>
      </c>
    </row>
    <row r="49" spans="1:21" s="34" customFormat="1" ht="56.25" customHeight="1" x14ac:dyDescent="0.35">
      <c r="A49" s="32">
        <f t="shared" si="8"/>
        <v>37</v>
      </c>
      <c r="B49" s="39" t="s">
        <v>115</v>
      </c>
      <c r="C49" s="39" t="s">
        <v>36</v>
      </c>
      <c r="D49" s="45" t="s">
        <v>102</v>
      </c>
      <c r="E49" s="40" t="s">
        <v>116</v>
      </c>
      <c r="F49" s="42" t="s">
        <v>39</v>
      </c>
      <c r="G49" s="43">
        <v>45231</v>
      </c>
      <c r="H49" s="43">
        <v>45413</v>
      </c>
      <c r="I49" s="44">
        <v>190000</v>
      </c>
      <c r="J49" s="33"/>
      <c r="K49" s="44">
        <v>33298.269999999997</v>
      </c>
      <c r="L49" s="44">
        <f t="shared" si="3"/>
        <v>5453</v>
      </c>
      <c r="M49" s="44">
        <f t="shared" si="4"/>
        <v>13490</v>
      </c>
      <c r="N49" s="44">
        <f>74808*1.1%</f>
        <v>822.88800000000003</v>
      </c>
      <c r="O49" s="44">
        <f>187020*3.04%</f>
        <v>5685.4080000000004</v>
      </c>
      <c r="P49" s="44">
        <f>187020*7.09%</f>
        <v>13259.718000000001</v>
      </c>
      <c r="Q49" s="44">
        <v>0</v>
      </c>
      <c r="R49" s="44">
        <f t="shared" si="0"/>
        <v>38711.013999999996</v>
      </c>
      <c r="S49" s="44">
        <f t="shared" si="1"/>
        <v>44436.678</v>
      </c>
      <c r="T49" s="44">
        <f t="shared" si="12"/>
        <v>27572.606</v>
      </c>
      <c r="U49" s="44">
        <f t="shared" si="7"/>
        <v>145563.32199999999</v>
      </c>
    </row>
    <row r="50" spans="1:21" s="34" customFormat="1" ht="82.5" customHeight="1" x14ac:dyDescent="0.35">
      <c r="A50" s="32">
        <f t="shared" si="8"/>
        <v>38</v>
      </c>
      <c r="B50" s="39" t="s">
        <v>117</v>
      </c>
      <c r="C50" s="39" t="s">
        <v>36</v>
      </c>
      <c r="D50" s="45" t="s">
        <v>102</v>
      </c>
      <c r="E50" s="40" t="s">
        <v>43</v>
      </c>
      <c r="F50" s="42" t="s">
        <v>39</v>
      </c>
      <c r="G50" s="43">
        <v>45170</v>
      </c>
      <c r="H50" s="43">
        <v>45352</v>
      </c>
      <c r="I50" s="44">
        <v>66000</v>
      </c>
      <c r="J50" s="33"/>
      <c r="K50" s="44">
        <v>4615.76</v>
      </c>
      <c r="L50" s="44">
        <f t="shared" si="3"/>
        <v>1894.2</v>
      </c>
      <c r="M50" s="44">
        <f t="shared" si="4"/>
        <v>4686</v>
      </c>
      <c r="N50" s="44">
        <f>I50*1.1/100</f>
        <v>726</v>
      </c>
      <c r="O50" s="44">
        <f t="shared" ref="O50:O64" si="14">I50*3.04/100</f>
        <v>2006.4</v>
      </c>
      <c r="P50" s="44">
        <f t="shared" ref="P50:P64" si="15">+I50*7.09%</f>
        <v>4679.4000000000005</v>
      </c>
      <c r="Q50" s="44">
        <v>0</v>
      </c>
      <c r="R50" s="44">
        <f t="shared" si="0"/>
        <v>13992</v>
      </c>
      <c r="S50" s="44">
        <f>K50+L50+O50+Q50</f>
        <v>8516.36</v>
      </c>
      <c r="T50" s="44">
        <f>M50+N50+P50</f>
        <v>10091.400000000001</v>
      </c>
      <c r="U50" s="44">
        <f t="shared" si="7"/>
        <v>57483.64</v>
      </c>
    </row>
    <row r="51" spans="1:21" s="34" customFormat="1" ht="60" customHeight="1" x14ac:dyDescent="0.35">
      <c r="A51" s="32">
        <f t="shared" si="8"/>
        <v>39</v>
      </c>
      <c r="B51" s="39" t="s">
        <v>118</v>
      </c>
      <c r="C51" s="39" t="s">
        <v>36</v>
      </c>
      <c r="D51" s="45" t="s">
        <v>102</v>
      </c>
      <c r="E51" s="40" t="s">
        <v>119</v>
      </c>
      <c r="F51" s="42" t="s">
        <v>39</v>
      </c>
      <c r="G51" s="43">
        <v>45261</v>
      </c>
      <c r="H51" s="43">
        <v>45444</v>
      </c>
      <c r="I51" s="44">
        <v>100000</v>
      </c>
      <c r="J51" s="33"/>
      <c r="K51" s="44">
        <v>12105.37</v>
      </c>
      <c r="L51" s="44">
        <f t="shared" si="3"/>
        <v>2870</v>
      </c>
      <c r="M51" s="44">
        <f t="shared" si="4"/>
        <v>7100</v>
      </c>
      <c r="N51" s="44">
        <f t="shared" ref="N51:N53" si="16">74808*1.1%</f>
        <v>822.88800000000003</v>
      </c>
      <c r="O51" s="44">
        <f t="shared" si="14"/>
        <v>3040</v>
      </c>
      <c r="P51" s="44">
        <f t="shared" si="15"/>
        <v>7090.0000000000009</v>
      </c>
      <c r="Q51" s="44">
        <v>0</v>
      </c>
      <c r="R51" s="44">
        <f t="shared" si="0"/>
        <v>20922.888000000003</v>
      </c>
      <c r="S51" s="44">
        <f>+K51+L51+O51+Q51</f>
        <v>18015.370000000003</v>
      </c>
      <c r="T51" s="44">
        <f t="shared" ref="T51:T53" si="17">+M51+N51+P51</f>
        <v>15012.888000000001</v>
      </c>
      <c r="U51" s="44">
        <f t="shared" si="7"/>
        <v>81984.63</v>
      </c>
    </row>
    <row r="52" spans="1:21" s="34" customFormat="1" ht="60" customHeight="1" x14ac:dyDescent="0.35">
      <c r="A52" s="32">
        <f t="shared" si="8"/>
        <v>40</v>
      </c>
      <c r="B52" s="39" t="s">
        <v>120</v>
      </c>
      <c r="C52" s="39" t="s">
        <v>47</v>
      </c>
      <c r="D52" s="45" t="s">
        <v>102</v>
      </c>
      <c r="E52" s="40" t="s">
        <v>89</v>
      </c>
      <c r="F52" s="42" t="s">
        <v>39</v>
      </c>
      <c r="G52" s="43">
        <v>45261</v>
      </c>
      <c r="H52" s="43">
        <v>45444</v>
      </c>
      <c r="I52" s="44">
        <v>100000</v>
      </c>
      <c r="K52" s="44">
        <v>12105.37</v>
      </c>
      <c r="L52" s="44">
        <f t="shared" si="3"/>
        <v>2870</v>
      </c>
      <c r="M52" s="44">
        <f t="shared" si="4"/>
        <v>7100</v>
      </c>
      <c r="N52" s="44">
        <f t="shared" si="16"/>
        <v>822.88800000000003</v>
      </c>
      <c r="O52" s="44">
        <f t="shared" si="14"/>
        <v>3040</v>
      </c>
      <c r="P52" s="44">
        <f t="shared" si="15"/>
        <v>7090.0000000000009</v>
      </c>
      <c r="Q52" s="44">
        <v>0</v>
      </c>
      <c r="R52" s="44">
        <f t="shared" si="0"/>
        <v>20922.888000000003</v>
      </c>
      <c r="S52" s="44">
        <f t="shared" ref="S52:S53" si="18">+K52+L52+O52+Q52</f>
        <v>18015.370000000003</v>
      </c>
      <c r="T52" s="44">
        <f t="shared" si="17"/>
        <v>15012.888000000001</v>
      </c>
      <c r="U52" s="44">
        <f t="shared" si="7"/>
        <v>81984.63</v>
      </c>
    </row>
    <row r="53" spans="1:21" s="34" customFormat="1" ht="60" customHeight="1" x14ac:dyDescent="0.35">
      <c r="A53" s="32">
        <f t="shared" si="8"/>
        <v>41</v>
      </c>
      <c r="B53" s="39" t="s">
        <v>121</v>
      </c>
      <c r="C53" s="39" t="s">
        <v>47</v>
      </c>
      <c r="D53" s="45" t="s">
        <v>102</v>
      </c>
      <c r="E53" s="40" t="s">
        <v>85</v>
      </c>
      <c r="F53" s="42" t="s">
        <v>39</v>
      </c>
      <c r="G53" s="43">
        <v>45261</v>
      </c>
      <c r="H53" s="43">
        <v>45444</v>
      </c>
      <c r="I53" s="44">
        <v>100000</v>
      </c>
      <c r="J53" s="33"/>
      <c r="K53" s="44">
        <v>12105.37</v>
      </c>
      <c r="L53" s="44">
        <f t="shared" si="3"/>
        <v>2870</v>
      </c>
      <c r="M53" s="44">
        <f t="shared" si="4"/>
        <v>7100</v>
      </c>
      <c r="N53" s="44">
        <f t="shared" si="16"/>
        <v>822.88800000000003</v>
      </c>
      <c r="O53" s="44">
        <f t="shared" si="14"/>
        <v>3040</v>
      </c>
      <c r="P53" s="44">
        <f t="shared" si="15"/>
        <v>7090.0000000000009</v>
      </c>
      <c r="Q53" s="44">
        <v>0</v>
      </c>
      <c r="R53" s="44">
        <f t="shared" si="0"/>
        <v>20922.888000000003</v>
      </c>
      <c r="S53" s="44">
        <f t="shared" si="18"/>
        <v>18015.370000000003</v>
      </c>
      <c r="T53" s="44">
        <f t="shared" si="17"/>
        <v>15012.888000000001</v>
      </c>
      <c r="U53" s="44">
        <f t="shared" si="7"/>
        <v>81984.63</v>
      </c>
    </row>
    <row r="54" spans="1:21" s="34" customFormat="1" ht="60" customHeight="1" x14ac:dyDescent="0.35">
      <c r="A54" s="32">
        <f t="shared" si="8"/>
        <v>42</v>
      </c>
      <c r="B54" s="39" t="s">
        <v>122</v>
      </c>
      <c r="C54" s="39" t="s">
        <v>47</v>
      </c>
      <c r="D54" s="45" t="s">
        <v>123</v>
      </c>
      <c r="E54" s="40" t="s">
        <v>124</v>
      </c>
      <c r="F54" s="42" t="s">
        <v>39</v>
      </c>
      <c r="G54" s="43">
        <v>45170</v>
      </c>
      <c r="H54" s="43">
        <v>45352</v>
      </c>
      <c r="I54" s="44">
        <v>75000</v>
      </c>
      <c r="J54" s="33"/>
      <c r="K54" s="44">
        <v>6309.38</v>
      </c>
      <c r="L54" s="44">
        <f t="shared" si="3"/>
        <v>2152.5</v>
      </c>
      <c r="M54" s="44">
        <f t="shared" si="4"/>
        <v>5325</v>
      </c>
      <c r="N54" s="44">
        <f>74808*1.1%</f>
        <v>822.88800000000003</v>
      </c>
      <c r="O54" s="44">
        <f t="shared" si="14"/>
        <v>2280</v>
      </c>
      <c r="P54" s="44">
        <f t="shared" si="15"/>
        <v>5317.5</v>
      </c>
      <c r="Q54" s="44">
        <v>0</v>
      </c>
      <c r="R54" s="44">
        <f t="shared" si="0"/>
        <v>15897.888000000001</v>
      </c>
      <c r="S54" s="44">
        <f t="shared" ref="S54:S56" si="19">K54+L54+O54+Q54</f>
        <v>10741.880000000001</v>
      </c>
      <c r="T54" s="44">
        <f t="shared" ref="T54:T56" si="20">M54+N54+P54</f>
        <v>11465.387999999999</v>
      </c>
      <c r="U54" s="44">
        <f t="shared" si="7"/>
        <v>64258.119999999995</v>
      </c>
    </row>
    <row r="55" spans="1:21" s="34" customFormat="1" ht="60" customHeight="1" x14ac:dyDescent="0.35">
      <c r="A55" s="32">
        <f t="shared" si="8"/>
        <v>43</v>
      </c>
      <c r="B55" s="39" t="s">
        <v>125</v>
      </c>
      <c r="C55" s="39" t="s">
        <v>47</v>
      </c>
      <c r="D55" s="45" t="s">
        <v>126</v>
      </c>
      <c r="E55" s="40" t="s">
        <v>127</v>
      </c>
      <c r="F55" s="42" t="s">
        <v>39</v>
      </c>
      <c r="G55" s="43">
        <v>45180</v>
      </c>
      <c r="H55" s="43">
        <v>45352</v>
      </c>
      <c r="I55" s="44">
        <v>90000</v>
      </c>
      <c r="J55" s="33"/>
      <c r="K55" s="44">
        <v>9753.1200000000008</v>
      </c>
      <c r="L55" s="44">
        <f t="shared" si="3"/>
        <v>2583</v>
      </c>
      <c r="M55" s="44">
        <f t="shared" si="4"/>
        <v>6390</v>
      </c>
      <c r="N55" s="44">
        <f>74808*1.1%</f>
        <v>822.88800000000003</v>
      </c>
      <c r="O55" s="44">
        <f t="shared" si="14"/>
        <v>2736</v>
      </c>
      <c r="P55" s="44">
        <f t="shared" si="15"/>
        <v>6381</v>
      </c>
      <c r="Q55" s="44">
        <v>0</v>
      </c>
      <c r="R55" s="44">
        <f t="shared" si="0"/>
        <v>18912.887999999999</v>
      </c>
      <c r="S55" s="44">
        <f t="shared" si="19"/>
        <v>15072.12</v>
      </c>
      <c r="T55" s="44">
        <f t="shared" si="20"/>
        <v>13593.887999999999</v>
      </c>
      <c r="U55" s="44">
        <f t="shared" si="7"/>
        <v>74927.88</v>
      </c>
    </row>
    <row r="56" spans="1:21" s="34" customFormat="1" ht="60" customHeight="1" x14ac:dyDescent="0.35">
      <c r="A56" s="32">
        <f t="shared" si="8"/>
        <v>44</v>
      </c>
      <c r="B56" s="39" t="s">
        <v>128</v>
      </c>
      <c r="C56" s="39" t="s">
        <v>47</v>
      </c>
      <c r="D56" s="45" t="s">
        <v>126</v>
      </c>
      <c r="E56" s="40" t="s">
        <v>129</v>
      </c>
      <c r="F56" s="42" t="s">
        <v>39</v>
      </c>
      <c r="G56" s="43">
        <v>45170</v>
      </c>
      <c r="H56" s="43">
        <v>45352</v>
      </c>
      <c r="I56" s="44">
        <v>75000</v>
      </c>
      <c r="J56" s="33"/>
      <c r="K56" s="44">
        <v>6309.38</v>
      </c>
      <c r="L56" s="44">
        <f t="shared" si="3"/>
        <v>2152.5</v>
      </c>
      <c r="M56" s="44">
        <f t="shared" si="4"/>
        <v>5325</v>
      </c>
      <c r="N56" s="44">
        <f>74808*1.1%</f>
        <v>822.88800000000003</v>
      </c>
      <c r="O56" s="44">
        <f t="shared" si="14"/>
        <v>2280</v>
      </c>
      <c r="P56" s="44">
        <f t="shared" si="15"/>
        <v>5317.5</v>
      </c>
      <c r="Q56" s="44">
        <v>0</v>
      </c>
      <c r="R56" s="44">
        <f t="shared" si="0"/>
        <v>15897.888000000001</v>
      </c>
      <c r="S56" s="44">
        <f t="shared" si="19"/>
        <v>10741.880000000001</v>
      </c>
      <c r="T56" s="44">
        <f t="shared" si="20"/>
        <v>11465.387999999999</v>
      </c>
      <c r="U56" s="44">
        <f t="shared" si="7"/>
        <v>64258.119999999995</v>
      </c>
    </row>
    <row r="57" spans="1:21" s="34" customFormat="1" ht="60" customHeight="1" x14ac:dyDescent="0.35">
      <c r="A57" s="32">
        <f t="shared" si="8"/>
        <v>45</v>
      </c>
      <c r="B57" s="39" t="s">
        <v>130</v>
      </c>
      <c r="C57" s="39" t="s">
        <v>47</v>
      </c>
      <c r="D57" s="40" t="s">
        <v>92</v>
      </c>
      <c r="E57" s="40" t="s">
        <v>131</v>
      </c>
      <c r="F57" s="42" t="s">
        <v>39</v>
      </c>
      <c r="G57" s="43">
        <v>45231</v>
      </c>
      <c r="H57" s="43">
        <v>45413</v>
      </c>
      <c r="I57" s="44">
        <v>90000</v>
      </c>
      <c r="J57" s="33"/>
      <c r="K57" s="44">
        <v>9324.25</v>
      </c>
      <c r="L57" s="44">
        <f t="shared" si="3"/>
        <v>2583</v>
      </c>
      <c r="M57" s="44">
        <f t="shared" si="4"/>
        <v>6390</v>
      </c>
      <c r="N57" s="44">
        <f t="shared" ref="N57:N64" si="21">74808*1.1%</f>
        <v>822.88800000000003</v>
      </c>
      <c r="O57" s="44">
        <f t="shared" si="14"/>
        <v>2736</v>
      </c>
      <c r="P57" s="44">
        <f t="shared" si="15"/>
        <v>6381</v>
      </c>
      <c r="Q57" s="46">
        <v>1715.46</v>
      </c>
      <c r="R57" s="44">
        <f t="shared" si="0"/>
        <v>20628.347999999998</v>
      </c>
      <c r="S57" s="44">
        <f>K57+L57+O57+Q57</f>
        <v>16358.71</v>
      </c>
      <c r="T57" s="44">
        <f>M57+N57+P57</f>
        <v>13593.887999999999</v>
      </c>
      <c r="U57" s="44">
        <f t="shared" si="7"/>
        <v>73641.290000000008</v>
      </c>
    </row>
    <row r="58" spans="1:21" s="34" customFormat="1" ht="56.25" customHeight="1" x14ac:dyDescent="0.35">
      <c r="A58" s="32">
        <f t="shared" si="8"/>
        <v>46</v>
      </c>
      <c r="B58" s="39" t="s">
        <v>132</v>
      </c>
      <c r="C58" s="39" t="s">
        <v>36</v>
      </c>
      <c r="D58" s="45" t="s">
        <v>126</v>
      </c>
      <c r="E58" s="40" t="s">
        <v>127</v>
      </c>
      <c r="F58" s="42" t="s">
        <v>39</v>
      </c>
      <c r="G58" s="43">
        <v>45200</v>
      </c>
      <c r="H58" s="43">
        <v>45383</v>
      </c>
      <c r="I58" s="44">
        <v>90000</v>
      </c>
      <c r="J58" s="33"/>
      <c r="K58" s="44">
        <v>9753.1200000000008</v>
      </c>
      <c r="L58" s="44">
        <f t="shared" si="3"/>
        <v>2583</v>
      </c>
      <c r="M58" s="44">
        <f t="shared" si="4"/>
        <v>6390</v>
      </c>
      <c r="N58" s="44">
        <f t="shared" si="21"/>
        <v>822.88800000000003</v>
      </c>
      <c r="O58" s="44">
        <f t="shared" si="14"/>
        <v>2736</v>
      </c>
      <c r="P58" s="44">
        <f t="shared" si="15"/>
        <v>6381</v>
      </c>
      <c r="Q58" s="44">
        <v>0</v>
      </c>
      <c r="R58" s="44">
        <f t="shared" si="0"/>
        <v>18912.887999999999</v>
      </c>
      <c r="S58" s="44">
        <f t="shared" ref="S58:S64" si="22">K58+L58+O58+Q58</f>
        <v>15072.12</v>
      </c>
      <c r="T58" s="44">
        <f t="shared" ref="T58:T64" si="23">M58+N58+P58</f>
        <v>13593.887999999999</v>
      </c>
      <c r="U58" s="44">
        <f t="shared" si="7"/>
        <v>74927.88</v>
      </c>
    </row>
    <row r="59" spans="1:21" s="34" customFormat="1" ht="56.25" customHeight="1" x14ac:dyDescent="0.35">
      <c r="A59" s="32">
        <f t="shared" si="8"/>
        <v>47</v>
      </c>
      <c r="B59" s="39" t="s">
        <v>133</v>
      </c>
      <c r="C59" s="39" t="s">
        <v>36</v>
      </c>
      <c r="D59" s="45" t="s">
        <v>48</v>
      </c>
      <c r="E59" s="40" t="s">
        <v>112</v>
      </c>
      <c r="F59" s="42" t="s">
        <v>39</v>
      </c>
      <c r="G59" s="43">
        <v>45200</v>
      </c>
      <c r="H59" s="43">
        <v>45383</v>
      </c>
      <c r="I59" s="44">
        <v>75000</v>
      </c>
      <c r="J59" s="33"/>
      <c r="K59" s="44">
        <v>6309.38</v>
      </c>
      <c r="L59" s="44">
        <f t="shared" si="3"/>
        <v>2152.5</v>
      </c>
      <c r="M59" s="44">
        <f t="shared" si="4"/>
        <v>5325</v>
      </c>
      <c r="N59" s="44">
        <f t="shared" si="21"/>
        <v>822.88800000000003</v>
      </c>
      <c r="O59" s="44">
        <f t="shared" si="14"/>
        <v>2280</v>
      </c>
      <c r="P59" s="44">
        <f t="shared" si="15"/>
        <v>5317.5</v>
      </c>
      <c r="Q59" s="44">
        <v>0</v>
      </c>
      <c r="R59" s="44">
        <f t="shared" si="0"/>
        <v>15897.888000000001</v>
      </c>
      <c r="S59" s="44">
        <f t="shared" si="22"/>
        <v>10741.880000000001</v>
      </c>
      <c r="T59" s="44">
        <f t="shared" si="23"/>
        <v>11465.387999999999</v>
      </c>
      <c r="U59" s="44">
        <f t="shared" si="7"/>
        <v>64258.119999999995</v>
      </c>
    </row>
    <row r="60" spans="1:21" s="34" customFormat="1" ht="56.25" customHeight="1" x14ac:dyDescent="0.35">
      <c r="A60" s="32">
        <f t="shared" si="8"/>
        <v>48</v>
      </c>
      <c r="B60" s="39" t="s">
        <v>134</v>
      </c>
      <c r="C60" s="39" t="s">
        <v>36</v>
      </c>
      <c r="D60" s="45" t="s">
        <v>48</v>
      </c>
      <c r="E60" s="40" t="s">
        <v>112</v>
      </c>
      <c r="F60" s="42" t="s">
        <v>39</v>
      </c>
      <c r="G60" s="43">
        <v>45200</v>
      </c>
      <c r="H60" s="43">
        <v>45383</v>
      </c>
      <c r="I60" s="44">
        <v>75000</v>
      </c>
      <c r="J60" s="33"/>
      <c r="K60" s="44">
        <v>6309.38</v>
      </c>
      <c r="L60" s="44">
        <f t="shared" si="3"/>
        <v>2152.5</v>
      </c>
      <c r="M60" s="44">
        <f t="shared" si="4"/>
        <v>5325</v>
      </c>
      <c r="N60" s="44">
        <f t="shared" si="21"/>
        <v>822.88800000000003</v>
      </c>
      <c r="O60" s="44">
        <f t="shared" si="14"/>
        <v>2280</v>
      </c>
      <c r="P60" s="44">
        <f t="shared" si="15"/>
        <v>5317.5</v>
      </c>
      <c r="Q60" s="44">
        <v>0</v>
      </c>
      <c r="R60" s="44">
        <f t="shared" si="0"/>
        <v>15897.888000000001</v>
      </c>
      <c r="S60" s="44">
        <f t="shared" si="22"/>
        <v>10741.880000000001</v>
      </c>
      <c r="T60" s="44">
        <f t="shared" si="23"/>
        <v>11465.387999999999</v>
      </c>
      <c r="U60" s="44">
        <f t="shared" si="7"/>
        <v>64258.119999999995</v>
      </c>
    </row>
    <row r="61" spans="1:21" s="34" customFormat="1" ht="56.25" customHeight="1" x14ac:dyDescent="0.35">
      <c r="A61" s="32">
        <f t="shared" si="8"/>
        <v>49</v>
      </c>
      <c r="B61" s="39" t="s">
        <v>135</v>
      </c>
      <c r="C61" s="39" t="s">
        <v>36</v>
      </c>
      <c r="D61" s="45" t="s">
        <v>48</v>
      </c>
      <c r="E61" s="40" t="s">
        <v>100</v>
      </c>
      <c r="F61" s="42" t="s">
        <v>39</v>
      </c>
      <c r="G61" s="43">
        <v>45231</v>
      </c>
      <c r="H61" s="43">
        <v>45413</v>
      </c>
      <c r="I61" s="44">
        <v>60000</v>
      </c>
      <c r="J61" s="33"/>
      <c r="K61" s="44">
        <v>3486.68</v>
      </c>
      <c r="L61" s="44">
        <f t="shared" si="3"/>
        <v>1722</v>
      </c>
      <c r="M61" s="44">
        <f t="shared" si="4"/>
        <v>4260</v>
      </c>
      <c r="N61" s="44">
        <f>I61*1.1/100</f>
        <v>660</v>
      </c>
      <c r="O61" s="44">
        <f t="shared" si="14"/>
        <v>1824</v>
      </c>
      <c r="P61" s="44">
        <f t="shared" si="15"/>
        <v>4254</v>
      </c>
      <c r="Q61" s="44">
        <v>0</v>
      </c>
      <c r="R61" s="44">
        <f t="shared" si="0"/>
        <v>12720</v>
      </c>
      <c r="S61" s="44">
        <f t="shared" si="22"/>
        <v>7032.68</v>
      </c>
      <c r="T61" s="44">
        <f t="shared" si="23"/>
        <v>9174</v>
      </c>
      <c r="U61" s="44">
        <f t="shared" si="7"/>
        <v>52967.32</v>
      </c>
    </row>
    <row r="62" spans="1:21" s="34" customFormat="1" ht="56.25" customHeight="1" x14ac:dyDescent="0.35">
      <c r="A62" s="32">
        <f t="shared" si="8"/>
        <v>50</v>
      </c>
      <c r="B62" s="39" t="s">
        <v>136</v>
      </c>
      <c r="C62" s="39" t="s">
        <v>36</v>
      </c>
      <c r="D62" s="40" t="s">
        <v>92</v>
      </c>
      <c r="E62" s="40" t="s">
        <v>131</v>
      </c>
      <c r="F62" s="42" t="s">
        <v>39</v>
      </c>
      <c r="G62" s="43">
        <v>45261</v>
      </c>
      <c r="H62" s="43">
        <v>45413</v>
      </c>
      <c r="I62" s="44">
        <v>90000</v>
      </c>
      <c r="J62" s="33"/>
      <c r="K62" s="44">
        <v>9753.1200000000008</v>
      </c>
      <c r="L62" s="44">
        <f t="shared" si="3"/>
        <v>2583</v>
      </c>
      <c r="M62" s="44">
        <f t="shared" si="4"/>
        <v>6390</v>
      </c>
      <c r="N62" s="44">
        <f t="shared" si="21"/>
        <v>822.88800000000003</v>
      </c>
      <c r="O62" s="44">
        <f t="shared" si="14"/>
        <v>2736</v>
      </c>
      <c r="P62" s="44">
        <f t="shared" si="15"/>
        <v>6381</v>
      </c>
      <c r="Q62" s="44">
        <v>0</v>
      </c>
      <c r="R62" s="44">
        <f t="shared" si="0"/>
        <v>18912.887999999999</v>
      </c>
      <c r="S62" s="44">
        <f t="shared" si="22"/>
        <v>15072.12</v>
      </c>
      <c r="T62" s="44">
        <f t="shared" si="23"/>
        <v>13593.887999999999</v>
      </c>
      <c r="U62" s="44">
        <f t="shared" si="7"/>
        <v>74927.88</v>
      </c>
    </row>
    <row r="63" spans="1:21" s="34" customFormat="1" ht="56.25" customHeight="1" x14ac:dyDescent="0.35">
      <c r="A63" s="32">
        <f t="shared" si="8"/>
        <v>51</v>
      </c>
      <c r="B63" s="39" t="s">
        <v>137</v>
      </c>
      <c r="C63" s="39" t="s">
        <v>47</v>
      </c>
      <c r="D63" s="40" t="s">
        <v>92</v>
      </c>
      <c r="E63" s="40" t="s">
        <v>95</v>
      </c>
      <c r="F63" s="42" t="s">
        <v>39</v>
      </c>
      <c r="G63" s="43">
        <v>45139</v>
      </c>
      <c r="H63" s="43">
        <v>45323</v>
      </c>
      <c r="I63" s="44">
        <v>75000</v>
      </c>
      <c r="J63" s="33"/>
      <c r="K63" s="44">
        <v>6309.38</v>
      </c>
      <c r="L63" s="44">
        <f t="shared" si="3"/>
        <v>2152.5</v>
      </c>
      <c r="M63" s="44">
        <f t="shared" si="4"/>
        <v>5325</v>
      </c>
      <c r="N63" s="44">
        <f t="shared" si="21"/>
        <v>822.88800000000003</v>
      </c>
      <c r="O63" s="44">
        <f t="shared" si="14"/>
        <v>2280</v>
      </c>
      <c r="P63" s="44">
        <f t="shared" si="15"/>
        <v>5317.5</v>
      </c>
      <c r="Q63" s="44">
        <v>0</v>
      </c>
      <c r="R63" s="44">
        <f t="shared" si="0"/>
        <v>15897.888000000001</v>
      </c>
      <c r="S63" s="44">
        <f t="shared" si="22"/>
        <v>10741.880000000001</v>
      </c>
      <c r="T63" s="44">
        <f t="shared" si="23"/>
        <v>11465.387999999999</v>
      </c>
      <c r="U63" s="44">
        <f t="shared" si="7"/>
        <v>64258.119999999995</v>
      </c>
    </row>
    <row r="64" spans="1:21" s="34" customFormat="1" ht="56.25" customHeight="1" x14ac:dyDescent="0.35">
      <c r="A64" s="32">
        <f t="shared" si="8"/>
        <v>52</v>
      </c>
      <c r="B64" s="39" t="s">
        <v>138</v>
      </c>
      <c r="C64" s="39" t="s">
        <v>47</v>
      </c>
      <c r="D64" s="40" t="s">
        <v>92</v>
      </c>
      <c r="E64" s="40" t="s">
        <v>131</v>
      </c>
      <c r="F64" s="42" t="s">
        <v>39</v>
      </c>
      <c r="G64" s="43">
        <v>45231</v>
      </c>
      <c r="H64" s="43">
        <v>45413</v>
      </c>
      <c r="I64" s="44">
        <v>90000</v>
      </c>
      <c r="J64" s="33"/>
      <c r="K64" s="44">
        <v>9753.1200000000008</v>
      </c>
      <c r="L64" s="44">
        <f t="shared" si="3"/>
        <v>2583</v>
      </c>
      <c r="M64" s="44">
        <f t="shared" si="4"/>
        <v>6390</v>
      </c>
      <c r="N64" s="44">
        <f t="shared" si="21"/>
        <v>822.88800000000003</v>
      </c>
      <c r="O64" s="44">
        <f t="shared" si="14"/>
        <v>2736</v>
      </c>
      <c r="P64" s="44">
        <f t="shared" si="15"/>
        <v>6381</v>
      </c>
      <c r="Q64" s="44">
        <v>0</v>
      </c>
      <c r="R64" s="44">
        <f t="shared" si="0"/>
        <v>18912.887999999999</v>
      </c>
      <c r="S64" s="44">
        <f t="shared" si="22"/>
        <v>15072.12</v>
      </c>
      <c r="T64" s="44">
        <f t="shared" si="23"/>
        <v>13593.887999999999</v>
      </c>
      <c r="U64" s="44">
        <f t="shared" si="7"/>
        <v>74927.88</v>
      </c>
    </row>
    <row r="65" spans="1:21" s="38" customFormat="1" ht="56.25" customHeight="1" x14ac:dyDescent="0.2">
      <c r="A65" s="60" t="s">
        <v>21</v>
      </c>
      <c r="B65" s="60"/>
      <c r="C65" s="60"/>
      <c r="D65" s="60"/>
      <c r="E65" s="60"/>
      <c r="F65" s="60"/>
      <c r="G65" s="36"/>
      <c r="H65" s="36"/>
      <c r="I65" s="37">
        <f t="shared" ref="I65:U65" si="24">SUM(I13:I64)</f>
        <v>4949000</v>
      </c>
      <c r="J65" s="37">
        <f t="shared" si="24"/>
        <v>0</v>
      </c>
      <c r="K65" s="37">
        <f t="shared" si="24"/>
        <v>573673.05000000005</v>
      </c>
      <c r="L65" s="37">
        <f t="shared" si="24"/>
        <v>142036.29999999999</v>
      </c>
      <c r="M65" s="37">
        <f t="shared" si="24"/>
        <v>351379</v>
      </c>
      <c r="N65" s="37">
        <f t="shared" si="24"/>
        <v>41751.071999999986</v>
      </c>
      <c r="O65" s="37">
        <f t="shared" si="24"/>
        <v>150359.008</v>
      </c>
      <c r="P65" s="37">
        <f t="shared" si="24"/>
        <v>350672.81800000003</v>
      </c>
      <c r="Q65" s="37">
        <f t="shared" si="24"/>
        <v>10292.759999999998</v>
      </c>
      <c r="R65" s="37">
        <f t="shared" si="24"/>
        <v>1046490.9580000004</v>
      </c>
      <c r="S65" s="37">
        <f t="shared" si="24"/>
        <v>876361.1179999999</v>
      </c>
      <c r="T65" s="37">
        <f t="shared" si="24"/>
        <v>743802.89000000025</v>
      </c>
      <c r="U65" s="37">
        <f t="shared" si="24"/>
        <v>4072638.8819999984</v>
      </c>
    </row>
    <row r="66" spans="1:21" s="14" customFormat="1" ht="24" customHeight="1" x14ac:dyDescent="0.2">
      <c r="A66" s="9" t="s">
        <v>3</v>
      </c>
      <c r="B66" s="10"/>
      <c r="C66" s="10"/>
      <c r="D66" s="10"/>
      <c r="E66" s="8"/>
      <c r="F66" s="8"/>
      <c r="G66" s="8"/>
      <c r="H66" s="8"/>
      <c r="I66" s="11"/>
      <c r="J66" s="11"/>
      <c r="K66" s="12"/>
      <c r="L66" s="12"/>
      <c r="M66" s="13"/>
      <c r="N66" s="8"/>
      <c r="O66" s="8"/>
      <c r="P66" s="8"/>
      <c r="Q66" s="8"/>
      <c r="R66" s="12"/>
      <c r="S66" s="12"/>
      <c r="T66" s="12"/>
      <c r="U66" s="8"/>
    </row>
    <row r="67" spans="1:21" s="14" customFormat="1" ht="24" customHeight="1" x14ac:dyDescent="0.2">
      <c r="A67" s="8" t="s">
        <v>27</v>
      </c>
      <c r="B67" s="10"/>
      <c r="C67" s="10"/>
      <c r="D67" s="10"/>
      <c r="E67" s="8"/>
      <c r="F67" s="8"/>
      <c r="G67" s="8"/>
      <c r="H67" s="8"/>
      <c r="I67" s="8"/>
      <c r="J67" s="8"/>
      <c r="K67" s="15"/>
      <c r="L67" s="12"/>
      <c r="M67" s="13"/>
      <c r="N67" s="8"/>
      <c r="O67" s="8"/>
      <c r="P67" s="8"/>
      <c r="Q67" s="8"/>
      <c r="R67" s="12"/>
      <c r="S67" s="12"/>
      <c r="T67" s="12"/>
      <c r="U67" s="8"/>
    </row>
    <row r="68" spans="1:21" s="14" customFormat="1" ht="24" customHeight="1" x14ac:dyDescent="0.2">
      <c r="A68" s="8" t="s">
        <v>30</v>
      </c>
      <c r="B68" s="10"/>
      <c r="C68" s="10"/>
      <c r="D68" s="10"/>
      <c r="E68" s="8"/>
      <c r="F68" s="8"/>
      <c r="G68" s="8"/>
      <c r="H68" s="8"/>
      <c r="I68" s="11" t="s">
        <v>25</v>
      </c>
      <c r="J68" s="11"/>
      <c r="K68" s="16"/>
      <c r="L68" s="12"/>
      <c r="M68" s="13"/>
      <c r="N68" s="12"/>
      <c r="O68" s="12"/>
      <c r="P68" s="17"/>
      <c r="Q68" s="18"/>
      <c r="R68" s="12"/>
      <c r="S68" s="12"/>
      <c r="T68" s="13"/>
      <c r="U68" s="8"/>
    </row>
    <row r="69" spans="1:21" s="14" customFormat="1" ht="24" customHeight="1" x14ac:dyDescent="0.2">
      <c r="A69" s="8" t="s">
        <v>31</v>
      </c>
      <c r="B69" s="10"/>
      <c r="C69" s="10"/>
      <c r="D69" s="10"/>
      <c r="E69" s="8"/>
      <c r="F69" s="8"/>
      <c r="G69" s="8"/>
      <c r="H69" s="8"/>
      <c r="I69" s="19"/>
      <c r="J69" s="19"/>
      <c r="K69" s="19" t="s">
        <v>141</v>
      </c>
      <c r="L69" s="20"/>
      <c r="M69" s="21"/>
      <c r="N69" s="21"/>
      <c r="O69" s="13"/>
      <c r="P69" s="13"/>
      <c r="Q69" s="17"/>
      <c r="R69" s="17"/>
      <c r="S69" s="13"/>
      <c r="T69" s="8"/>
      <c r="U69" s="8"/>
    </row>
    <row r="70" spans="1:21" s="14" customFormat="1" ht="22.5" customHeight="1" x14ac:dyDescent="0.2">
      <c r="A70" s="8" t="s">
        <v>139</v>
      </c>
      <c r="B70" s="10"/>
      <c r="C70" s="10"/>
      <c r="D70" s="10"/>
      <c r="E70" s="8"/>
      <c r="F70" s="10"/>
      <c r="G70" s="10"/>
      <c r="H70" s="10"/>
      <c r="I70" s="22"/>
      <c r="J70" s="22"/>
      <c r="K70" s="22" t="s">
        <v>140</v>
      </c>
      <c r="L70" s="23"/>
      <c r="M70" s="13"/>
      <c r="N70" s="13"/>
      <c r="O70" s="13"/>
      <c r="P70" s="13"/>
      <c r="Q70" s="17"/>
      <c r="R70" s="17"/>
      <c r="S70" s="13"/>
      <c r="T70" s="13"/>
      <c r="U70" s="8"/>
    </row>
    <row r="71" spans="1:21" s="14" customFormat="1" ht="24" customHeight="1" x14ac:dyDescent="0.2">
      <c r="A71" s="24" t="s">
        <v>26</v>
      </c>
      <c r="B71" s="24"/>
      <c r="C71" s="24"/>
      <c r="D71" s="24"/>
      <c r="E71" s="24"/>
      <c r="F71" s="24"/>
      <c r="G71" s="24"/>
      <c r="H71" s="24"/>
      <c r="I71" s="25"/>
      <c r="J71" s="25"/>
      <c r="K71" s="16"/>
      <c r="L71" s="26"/>
      <c r="M71" s="8"/>
      <c r="N71" s="13"/>
      <c r="O71" s="26"/>
      <c r="P71" s="13"/>
      <c r="Q71" s="13"/>
      <c r="R71" s="13"/>
      <c r="S71" s="13"/>
      <c r="T71" s="13"/>
      <c r="U71" s="13"/>
    </row>
    <row r="72" spans="1:21" s="29" customFormat="1" ht="24" customHeight="1" x14ac:dyDescent="0.2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27"/>
      <c r="P72" s="28"/>
      <c r="Q72" s="28"/>
      <c r="R72" s="28"/>
      <c r="S72" s="28"/>
      <c r="T72" s="28"/>
      <c r="U72" s="28"/>
    </row>
  </sheetData>
  <mergeCells count="28">
    <mergeCell ref="H10:H12"/>
    <mergeCell ref="A7:U7"/>
    <mergeCell ref="O11:P11"/>
    <mergeCell ref="B10:B12"/>
    <mergeCell ref="A72:N72"/>
    <mergeCell ref="L11:M11"/>
    <mergeCell ref="A65:F65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3" orientation="landscape" r:id="rId1"/>
  <headerFooter alignWithMargins="0"/>
  <rowBreaks count="1" manualBreakCount="1">
    <brk id="71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2022-11-07T12:09:25Z</cp:lastPrinted>
  <dcterms:created xsi:type="dcterms:W3CDTF">2006-07-11T17:39:34Z</dcterms:created>
  <dcterms:modified xsi:type="dcterms:W3CDTF">2024-02-08T14:36:07Z</dcterms:modified>
</cp:coreProperties>
</file>