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8E8E1CFC-0A55-43FB-A948-AC3BFDD8D4A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" l="1"/>
  <c r="P49" i="1"/>
  <c r="O49" i="1"/>
  <c r="N59" i="1"/>
  <c r="N54" i="1"/>
  <c r="N17" i="1" l="1"/>
  <c r="L17" i="1"/>
  <c r="M17" i="1"/>
  <c r="O17" i="1"/>
  <c r="P17" i="1"/>
  <c r="N56" i="1"/>
  <c r="N60" i="1"/>
  <c r="N64" i="1"/>
  <c r="N63" i="1"/>
  <c r="N62" i="1"/>
  <c r="N58" i="1"/>
  <c r="N57" i="1"/>
  <c r="N55" i="1"/>
  <c r="N53" i="1"/>
  <c r="N52" i="1"/>
  <c r="N51" i="1"/>
  <c r="N49" i="1"/>
  <c r="N48" i="1"/>
  <c r="N47" i="1"/>
  <c r="N46" i="1"/>
  <c r="N45" i="1"/>
  <c r="N44" i="1"/>
  <c r="N42" i="1"/>
  <c r="N41" i="1"/>
  <c r="N40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4" i="1"/>
  <c r="T17" i="1" l="1"/>
  <c r="R17" i="1"/>
  <c r="S17" i="1"/>
  <c r="U17" i="1" s="1"/>
  <c r="P64" i="1"/>
  <c r="T64" i="1" s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6" i="1"/>
  <c r="P15" i="1"/>
  <c r="P14" i="1"/>
  <c r="P13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S35" i="1" s="1"/>
  <c r="U35" i="1" s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N39" i="1"/>
  <c r="N61" i="1"/>
  <c r="N50" i="1"/>
  <c r="N43" i="1"/>
  <c r="N31" i="1"/>
  <c r="N15" i="1"/>
  <c r="N13" i="1"/>
  <c r="M64" i="1"/>
  <c r="M63" i="1"/>
  <c r="M62" i="1"/>
  <c r="M61" i="1"/>
  <c r="M60" i="1"/>
  <c r="M59" i="1"/>
  <c r="M58" i="1"/>
  <c r="T58" i="1" s="1"/>
  <c r="M57" i="1"/>
  <c r="M56" i="1"/>
  <c r="M55" i="1"/>
  <c r="M54" i="1"/>
  <c r="T54" i="1" s="1"/>
  <c r="M53" i="1"/>
  <c r="M52" i="1"/>
  <c r="M51" i="1"/>
  <c r="T51" i="1" s="1"/>
  <c r="M50" i="1"/>
  <c r="M49" i="1"/>
  <c r="M48" i="1"/>
  <c r="M47" i="1"/>
  <c r="M46" i="1"/>
  <c r="M45" i="1"/>
  <c r="T45" i="1" s="1"/>
  <c r="M44" i="1"/>
  <c r="M43" i="1"/>
  <c r="T43" i="1" s="1"/>
  <c r="M42" i="1"/>
  <c r="M41" i="1"/>
  <c r="T41" i="1" s="1"/>
  <c r="M40" i="1"/>
  <c r="M39" i="1"/>
  <c r="M38" i="1"/>
  <c r="M37" i="1"/>
  <c r="M36" i="1"/>
  <c r="M35" i="1"/>
  <c r="T35" i="1" s="1"/>
  <c r="M34" i="1"/>
  <c r="M33" i="1"/>
  <c r="M32" i="1"/>
  <c r="M31" i="1"/>
  <c r="M30" i="1"/>
  <c r="M29" i="1"/>
  <c r="T29" i="1" s="1"/>
  <c r="M28" i="1"/>
  <c r="M27" i="1"/>
  <c r="M26" i="1"/>
  <c r="M25" i="1"/>
  <c r="M24" i="1"/>
  <c r="M23" i="1"/>
  <c r="T23" i="1" s="1"/>
  <c r="M22" i="1"/>
  <c r="M21" i="1"/>
  <c r="M20" i="1"/>
  <c r="M19" i="1"/>
  <c r="M18" i="1"/>
  <c r="M16" i="1"/>
  <c r="M15" i="1"/>
  <c r="M14" i="1"/>
  <c r="T14" i="1" s="1"/>
  <c r="M13" i="1"/>
  <c r="L64" i="1"/>
  <c r="L63" i="1"/>
  <c r="L62" i="1"/>
  <c r="S62" i="1" s="1"/>
  <c r="U62" i="1" s="1"/>
  <c r="L61" i="1"/>
  <c r="L60" i="1"/>
  <c r="S60" i="1" s="1"/>
  <c r="U60" i="1" s="1"/>
  <c r="L59" i="1"/>
  <c r="L58" i="1"/>
  <c r="S58" i="1" s="1"/>
  <c r="U58" i="1" s="1"/>
  <c r="L57" i="1"/>
  <c r="L56" i="1"/>
  <c r="L55" i="1"/>
  <c r="S55" i="1" s="1"/>
  <c r="U55" i="1" s="1"/>
  <c r="L54" i="1"/>
  <c r="S54" i="1" s="1"/>
  <c r="U54" i="1" s="1"/>
  <c r="L53" i="1"/>
  <c r="L52" i="1"/>
  <c r="S52" i="1" s="1"/>
  <c r="U52" i="1" s="1"/>
  <c r="L51" i="1"/>
  <c r="L50" i="1"/>
  <c r="S50" i="1" s="1"/>
  <c r="U50" i="1" s="1"/>
  <c r="L49" i="1"/>
  <c r="S49" i="1" s="1"/>
  <c r="U49" i="1" s="1"/>
  <c r="L48" i="1"/>
  <c r="L47" i="1"/>
  <c r="L46" i="1"/>
  <c r="S46" i="1" s="1"/>
  <c r="U46" i="1" s="1"/>
  <c r="L45" i="1"/>
  <c r="S45" i="1" s="1"/>
  <c r="U45" i="1" s="1"/>
  <c r="L44" i="1"/>
  <c r="L43" i="1"/>
  <c r="L42" i="1"/>
  <c r="L41" i="1"/>
  <c r="S41" i="1" s="1"/>
  <c r="U41" i="1" s="1"/>
  <c r="L40" i="1"/>
  <c r="L39" i="1"/>
  <c r="L38" i="1"/>
  <c r="S38" i="1" s="1"/>
  <c r="U38" i="1" s="1"/>
  <c r="L37" i="1"/>
  <c r="S37" i="1" s="1"/>
  <c r="U37" i="1" s="1"/>
  <c r="L36" i="1"/>
  <c r="L35" i="1"/>
  <c r="L34" i="1"/>
  <c r="S34" i="1" s="1"/>
  <c r="U34" i="1" s="1"/>
  <c r="L33" i="1"/>
  <c r="S33" i="1" s="1"/>
  <c r="U33" i="1" s="1"/>
  <c r="L32" i="1"/>
  <c r="L31" i="1"/>
  <c r="L30" i="1"/>
  <c r="S30" i="1" s="1"/>
  <c r="U30" i="1" s="1"/>
  <c r="L29" i="1"/>
  <c r="R29" i="1" s="1"/>
  <c r="L28" i="1"/>
  <c r="L27" i="1"/>
  <c r="L26" i="1"/>
  <c r="S26" i="1" s="1"/>
  <c r="U26" i="1" s="1"/>
  <c r="L25" i="1"/>
  <c r="R25" i="1" s="1"/>
  <c r="L24" i="1"/>
  <c r="L23" i="1"/>
  <c r="L22" i="1"/>
  <c r="S22" i="1" s="1"/>
  <c r="U22" i="1" s="1"/>
  <c r="L21" i="1"/>
  <c r="S21" i="1" s="1"/>
  <c r="U21" i="1" s="1"/>
  <c r="L20" i="1"/>
  <c r="L19" i="1"/>
  <c r="L18" i="1"/>
  <c r="S18" i="1" s="1"/>
  <c r="U18" i="1" s="1"/>
  <c r="L16" i="1"/>
  <c r="R16" i="1" s="1"/>
  <c r="L15" i="1"/>
  <c r="L14" i="1"/>
  <c r="L13" i="1"/>
  <c r="S64" i="1"/>
  <c r="U64" i="1" s="1"/>
  <c r="T48" i="1"/>
  <c r="Q32" i="1"/>
  <c r="T32" i="1"/>
  <c r="T27" i="1"/>
  <c r="T25" i="1"/>
  <c r="S16" i="1"/>
  <c r="U16" i="1" s="1"/>
  <c r="T16" i="1"/>
  <c r="A14" i="1"/>
  <c r="A15" i="1" s="1"/>
  <c r="A16" i="1" s="1"/>
  <c r="J65" i="1"/>
  <c r="S25" i="1" l="1"/>
  <c r="U25" i="1" s="1"/>
  <c r="S14" i="1"/>
  <c r="U14" i="1" s="1"/>
  <c r="S19" i="1"/>
  <c r="U19" i="1" s="1"/>
  <c r="S23" i="1"/>
  <c r="U23" i="1" s="1"/>
  <c r="S27" i="1"/>
  <c r="U27" i="1" s="1"/>
  <c r="S31" i="1"/>
  <c r="U31" i="1" s="1"/>
  <c r="S39" i="1"/>
  <c r="U39" i="1" s="1"/>
  <c r="S43" i="1"/>
  <c r="U43" i="1" s="1"/>
  <c r="T61" i="1"/>
  <c r="S28" i="1"/>
  <c r="U28" i="1" s="1"/>
  <c r="S44" i="1"/>
  <c r="U44" i="1" s="1"/>
  <c r="R21" i="1"/>
  <c r="R37" i="1"/>
  <c r="T55" i="1"/>
  <c r="T63" i="1"/>
  <c r="R33" i="1"/>
  <c r="R36" i="1"/>
  <c r="T40" i="1"/>
  <c r="S29" i="1"/>
  <c r="U29" i="1" s="1"/>
  <c r="S15" i="1"/>
  <c r="U15" i="1" s="1"/>
  <c r="S20" i="1"/>
  <c r="U20" i="1" s="1"/>
  <c r="S24" i="1"/>
  <c r="U24" i="1" s="1"/>
  <c r="S36" i="1"/>
  <c r="U36" i="1" s="1"/>
  <c r="S48" i="1"/>
  <c r="U48" i="1" s="1"/>
  <c r="T5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R32" i="1"/>
  <c r="R40" i="1"/>
  <c r="R44" i="1"/>
  <c r="R47" i="1"/>
  <c r="R51" i="1"/>
  <c r="R55" i="1"/>
  <c r="S59" i="1"/>
  <c r="U59" i="1" s="1"/>
  <c r="S63" i="1"/>
  <c r="U63" i="1" s="1"/>
  <c r="T20" i="1"/>
  <c r="T24" i="1"/>
  <c r="T28" i="1"/>
  <c r="T36" i="1"/>
  <c r="T44" i="1"/>
  <c r="T59" i="1"/>
  <c r="T31" i="1"/>
  <c r="S56" i="1"/>
  <c r="U56" i="1" s="1"/>
  <c r="T21" i="1"/>
  <c r="R48" i="1"/>
  <c r="T52" i="1"/>
  <c r="T56" i="1"/>
  <c r="T60" i="1"/>
  <c r="T39" i="1"/>
  <c r="S57" i="1"/>
  <c r="U57" i="1" s="1"/>
  <c r="R50" i="1"/>
  <c r="T62" i="1"/>
  <c r="S40" i="1"/>
  <c r="U40" i="1" s="1"/>
  <c r="S51" i="1"/>
  <c r="U51" i="1" s="1"/>
  <c r="R63" i="1"/>
  <c r="S47" i="1"/>
  <c r="U47" i="1" s="1"/>
  <c r="T50" i="1"/>
  <c r="R59" i="1"/>
  <c r="S13" i="1"/>
  <c r="U13" i="1" s="1"/>
  <c r="S42" i="1"/>
  <c r="U42" i="1" s="1"/>
  <c r="T19" i="1"/>
  <c r="S32" i="1"/>
  <c r="U32" i="1" s="1"/>
  <c r="T15" i="1"/>
  <c r="T53" i="1"/>
  <c r="T18" i="1"/>
  <c r="R22" i="1"/>
  <c r="T26" i="1"/>
  <c r="T30" i="1"/>
  <c r="T34" i="1"/>
  <c r="T38" i="1"/>
  <c r="T42" i="1"/>
  <c r="T46" i="1"/>
  <c r="R13" i="1"/>
  <c r="S53" i="1"/>
  <c r="U53" i="1" s="1"/>
  <c r="S61" i="1"/>
  <c r="U61" i="1" s="1"/>
  <c r="T49" i="1"/>
  <c r="R26" i="1"/>
  <c r="R45" i="1"/>
  <c r="R56" i="1"/>
  <c r="R64" i="1"/>
  <c r="R14" i="1"/>
  <c r="R19" i="1"/>
  <c r="R23" i="1"/>
  <c r="R27" i="1"/>
  <c r="R31" i="1"/>
  <c r="R34" i="1"/>
  <c r="R38" i="1"/>
  <c r="R42" i="1"/>
  <c r="R46" i="1"/>
  <c r="T47" i="1"/>
  <c r="R49" i="1"/>
  <c r="R53" i="1"/>
  <c r="R57" i="1"/>
  <c r="R61" i="1"/>
  <c r="R18" i="1"/>
  <c r="R30" i="1"/>
  <c r="R41" i="1"/>
  <c r="R52" i="1"/>
  <c r="R60" i="1"/>
  <c r="T13" i="1"/>
  <c r="R15" i="1"/>
  <c r="R20" i="1"/>
  <c r="T22" i="1"/>
  <c r="R24" i="1"/>
  <c r="R28" i="1"/>
  <c r="T33" i="1"/>
  <c r="R35" i="1"/>
  <c r="T37" i="1"/>
  <c r="R39" i="1"/>
  <c r="R43" i="1"/>
  <c r="R54" i="1"/>
  <c r="R58" i="1"/>
  <c r="R62" i="1"/>
  <c r="I65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Q65" i="1"/>
  <c r="K65" i="1"/>
  <c r="P65" i="1" l="1"/>
  <c r="M65" i="1" l="1"/>
  <c r="N65" i="1"/>
  <c r="L65" i="1"/>
  <c r="O65" i="1"/>
  <c r="R65" i="1" l="1"/>
  <c r="T65" i="1"/>
  <c r="U65" i="1"/>
  <c r="S65" i="1"/>
</calcChain>
</file>

<file path=xl/sharedStrings.xml><?xml version="1.0" encoding="utf-8"?>
<sst xmlns="http://schemas.openxmlformats.org/spreadsheetml/2006/main" count="298" uniqueCount="141">
  <si>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</si>
  <si>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</si>
  <si>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</si>
  <si>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</si>
  <si>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</si>
  <si>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</si>
  <si>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</si>
  <si>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</si>
  <si>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</si>
  <si>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</si>
  <si>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</si>
  <si>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</si>
  <si>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</si>
  <si>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</si>
  <si>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</si>
  <si>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</si>
  <si>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</si>
  <si>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</si>
  <si>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</si>
  <si>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</si>
  <si>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</si>
  <si>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</si>
  <si>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</si>
  <si>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</si>
  <si>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</si>
  <si>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</si>
  <si>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</si>
  <si>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</si>
  <si>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</si>
  <si>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</si>
  <si>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</si>
  <si>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</si>
  <si>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</si>
  <si>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</si>
  <si>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</si>
  <si>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</si>
  <si>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</si>
  <si>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</si>
  <si>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</si>
  <si>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</si>
  <si>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</si>
  <si>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</si>
  <si>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</si>
  <si>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</si>
  <si>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</si>
  <si>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</si>
  <si>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</si>
  <si>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</si>
  <si>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</si>
  <si>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</si>
  <si>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</si>
  <si>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</si>
  <si>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</si>
  <si>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</si>
  <si>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</si>
  <si>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</si>
  <si>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</si>
  <si>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</si>
  <si>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</si>
  <si>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</si>
  <si>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</si>
  <si>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</si>
  <si>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</si>
  <si>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</si>
  <si>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</si>
  <si>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</si>
  <si>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</si>
  <si>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</si>
  <si>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</si>
  <si>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</si>
  <si>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</si>
  <si>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</si>
  <si>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</si>
  <si>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</si>
  <si>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</si>
  <si>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</si>
  <si>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</si>
  <si>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</si>
  <si>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</si>
  <si>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</si>
  <si>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</si>
  <si>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</si>
  <si>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</si>
  <si>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</si>
  <si>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</si>
  <si>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</si>
  <si>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</si>
  <si>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</si>
  <si>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</si>
  <si>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</si>
  <si>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</si>
  <si>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</si>
  <si>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</si>
  <si>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</si>
  <si>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</si>
  <si>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</si>
  <si>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</si>
  <si>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</si>
  <si>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</si>
  <si>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</si>
  <si>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</si>
  <si>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</si>
  <si>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</si>
  <si>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</si>
  <si>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</si>
  <si>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</si>
  <si>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</si>
  <si>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</si>
  <si>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</si>
  <si>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</si>
  <si>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</si>
  <si>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</si>
  <si>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</si>
  <si>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Enc. Departamento Seguridad y Monitoreo TIC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</si>
  <si>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</si>
  <si>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</si>
  <si>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</si>
  <si>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</si>
  <si>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</si>
  <si>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</si>
  <si>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</si>
  <si>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</si>
  <si>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</si>
  <si>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</si>
  <si>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</si>
  <si>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</si>
  <si>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</si>
  <si>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</si>
  <si>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</si>
  <si>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</si>
  <si>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</si>
  <si>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</si>
  <si>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</si>
  <si>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</si>
  <si>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</si>
  <si>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>KIRSSY GUILLERMINA PEREZ CRUZ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</si>
  <si>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</si>
  <si>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</si>
  <si>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</si>
  <si>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Correspondiente al mes de febrero del año 2024</t>
  </si>
  <si>
    <t>GABRIEL ALEJANDRO DE RIO MOQUETE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</si>
</sst>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abSelected="1" view="pageBreakPreview" topLeftCell="A54" zoomScale="55" zoomScaleNormal="70" zoomScaleSheetLayoutView="55" workbookViewId="0">
      <selection activeCell="A48" sqref="A48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139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36</v>
      </c>
      <c r="E13" s="41" t="s">
        <v>37</v>
      </c>
      <c r="F13" s="42" t="s">
        <v>38</v>
      </c>
      <c r="G13" s="43">
        <v>45231</v>
      </c>
      <c r="H13" s="43">
        <v>45413</v>
      </c>
      <c r="I13" s="44">
        <v>66000</v>
      </c>
      <c r="J13" s="33"/>
      <c r="K13" s="46">
        <v>4615.76</v>
      </c>
      <c r="L13" s="44">
        <f>I13*2.87/100</f>
        <v>1894.2</v>
      </c>
      <c r="M13" s="44">
        <f>I13*7.1/100</f>
        <v>4686</v>
      </c>
      <c r="N13" s="44">
        <f>I13*1.1/100</f>
        <v>726</v>
      </c>
      <c r="O13" s="44">
        <f>I13*3.04/100</f>
        <v>2006.4</v>
      </c>
      <c r="P13" s="44">
        <f>+I13*7.09%</f>
        <v>4679.4000000000005</v>
      </c>
      <c r="Q13" s="44">
        <v>0</v>
      </c>
      <c r="R13" s="44">
        <f>L13+M13+N13+O13+P13+Q13</f>
        <v>13992</v>
      </c>
      <c r="S13" s="44">
        <f>K13+L13+O13+Q13</f>
        <v>8516.36</v>
      </c>
      <c r="T13" s="44">
        <f>+M13+N13+P13</f>
        <v>10091.400000000001</v>
      </c>
      <c r="U13" s="44">
        <f>I13-S13</f>
        <v>57483.64</v>
      </c>
    </row>
    <row r="14" spans="1:21" s="34" customFormat="1" ht="84" x14ac:dyDescent="0.35">
      <c r="A14" s="32">
        <f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45231</v>
      </c>
      <c r="H14" s="43">
        <v>45413</v>
      </c>
      <c r="I14" s="44">
        <v>140000</v>
      </c>
      <c r="J14" s="33"/>
      <c r="K14" s="46">
        <v>21514.37</v>
      </c>
      <c r="L14" s="44">
        <f>I14*2.87/100</f>
        <v>4018</v>
      </c>
      <c r="M14" s="44">
        <f>I14*7.1/100</f>
        <v>9940</v>
      </c>
      <c r="N14" s="44">
        <f>77410*1.1%</f>
        <v>851.5100000000001</v>
      </c>
      <c r="O14" s="44">
        <f>I14*3.04/100</f>
        <v>4256</v>
      </c>
      <c r="P14" s="44">
        <f>+I14*7.09%</f>
        <v>9926</v>
      </c>
      <c r="Q14" s="44">
        <v>0</v>
      </c>
      <c r="R14" s="44">
        <f>L14+M14+N14+O14+P14+Q14</f>
        <v>28991.510000000002</v>
      </c>
      <c r="S14" s="44">
        <f>K14+L14+O14+Q14</f>
        <v>29788.37</v>
      </c>
      <c r="T14" s="44">
        <f>+M14+N14+P14</f>
        <v>20717.510000000002</v>
      </c>
      <c r="U14" s="44">
        <f>I14-S14</f>
        <v>110211.63</v>
      </c>
    </row>
    <row r="15" spans="1:21" s="34" customFormat="1" ht="84" x14ac:dyDescent="0.35">
      <c r="A15" s="32">
        <f>+A14+1</f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45200</v>
      </c>
      <c r="H15" s="43">
        <v>45383</v>
      </c>
      <c r="I15" s="44">
        <v>66000</v>
      </c>
      <c r="J15" s="33"/>
      <c r="K15" s="46">
        <v>4615.76</v>
      </c>
      <c r="L15" s="44">
        <f>I15*2.87/100</f>
        <v>1894.2</v>
      </c>
      <c r="M15" s="44">
        <f>I15*7.1/100</f>
        <v>4686</v>
      </c>
      <c r="N15" s="44">
        <f>I15*1.1/100</f>
        <v>726</v>
      </c>
      <c r="O15" s="44">
        <f>I15*3.04/100</f>
        <v>2006.4</v>
      </c>
      <c r="P15" s="44">
        <f>+I15*7.09%</f>
        <v>4679.4000000000005</v>
      </c>
      <c r="Q15" s="44">
        <v>0</v>
      </c>
      <c r="R15" s="44">
        <f>L15+M15+N15+O15+P15+Q15</f>
        <v>13992</v>
      </c>
      <c r="S15" s="44">
        <f>K15+L15+O15+Q15</f>
        <v>8516.36</v>
      </c>
      <c r="T15" s="44">
        <f>+M15+N15+P15</f>
        <v>10091.400000000001</v>
      </c>
      <c r="U15" s="44">
        <f>I15-S15</f>
        <v>57483.64</v>
      </c>
    </row>
    <row r="16" spans="1:21" s="34" customFormat="1" ht="84" x14ac:dyDescent="0.35">
      <c r="A16" s="32">
        <f>+A15+1</f>
        <v>4</v>
      </c>
      <c r="B16" s="39" t="s">
        <v>43</v>
      </c>
      <c r="C16" s="39" t="s">
        <v>35</v>
      </c>
      <c r="D16" s="40" t="s">
        <v>36</v>
      </c>
      <c r="E16" s="41" t="s">
        <v>44</v>
      </c>
      <c r="F16" s="42" t="s">
        <v>38</v>
      </c>
      <c r="G16" s="43">
        <v>45292</v>
      </c>
      <c r="H16" s="43">
        <v>45474</v>
      </c>
      <c r="I16" s="44">
        <v>140000</v>
      </c>
      <c r="J16" s="33"/>
      <c r="K16" s="46">
        <v>21085.5</v>
      </c>
      <c r="L16" s="44">
        <f>I16*2.87/100</f>
        <v>4018</v>
      </c>
      <c r="M16" s="44">
        <f>I16*7.1/100</f>
        <v>9940</v>
      </c>
      <c r="N16" s="44">
        <f t="shared" ref="N16:N21" si="0">77410*1.1%</f>
        <v>851.5100000000001</v>
      </c>
      <c r="O16" s="44">
        <f>I16*3.04/100</f>
        <v>4256</v>
      </c>
      <c r="P16" s="44">
        <f>+I16*7.09%</f>
        <v>9926</v>
      </c>
      <c r="Q16" s="44">
        <v>1715.46</v>
      </c>
      <c r="R16" s="44">
        <f>L16+M16+N16+O16+P16+Q16</f>
        <v>30706.97</v>
      </c>
      <c r="S16" s="44">
        <f>K16+L16+O16+Q16</f>
        <v>31074.959999999999</v>
      </c>
      <c r="T16" s="44">
        <f>+M16+N16+P16</f>
        <v>20717.510000000002</v>
      </c>
      <c r="U16" s="44">
        <f>I16-S16</f>
        <v>108925.04000000001</v>
      </c>
    </row>
    <row r="17" spans="1:21" s="34" customFormat="1" ht="84" x14ac:dyDescent="0.35">
      <c r="A17" s="32">
        <f>+A16+1</f>
        <v>5</v>
      </c>
      <c r="B17" s="39" t="s">
        <v>140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45323</v>
      </c>
      <c r="H17" s="43">
        <v>45505</v>
      </c>
      <c r="I17" s="44">
        <v>66000</v>
      </c>
      <c r="J17" s="33"/>
      <c r="K17" s="46">
        <v>4615.76</v>
      </c>
      <c r="L17" s="44">
        <f>I17*2.87/100</f>
        <v>1894.2</v>
      </c>
      <c r="M17" s="44">
        <f>I17*7.1/100</f>
        <v>4686</v>
      </c>
      <c r="N17" s="44">
        <f>+I17*1.1%</f>
        <v>726.00000000000011</v>
      </c>
      <c r="O17" s="44">
        <f>I17*3.04/100</f>
        <v>2006.4</v>
      </c>
      <c r="P17" s="44">
        <f>+I17*7.09%</f>
        <v>4679.4000000000005</v>
      </c>
      <c r="Q17" s="44">
        <v>0</v>
      </c>
      <c r="R17" s="44">
        <f>L17+M17+N17+O17+P17+Q17</f>
        <v>13992</v>
      </c>
      <c r="S17" s="44">
        <f>K17+L17+O17+Q17</f>
        <v>8516.36</v>
      </c>
      <c r="T17" s="44">
        <f>+M17+N17+P17</f>
        <v>10091.400000000001</v>
      </c>
      <c r="U17" s="44">
        <f>I17-S17</f>
        <v>57483.64</v>
      </c>
    </row>
    <row r="18" spans="1:21" s="34" customFormat="1" ht="42" x14ac:dyDescent="0.35">
      <c r="A18" s="32">
        <f>+A17+1</f>
        <v>6</v>
      </c>
      <c r="B18" s="39" t="s">
        <v>45</v>
      </c>
      <c r="C18" s="39" t="s">
        <v>46</v>
      </c>
      <c r="D18" s="40" t="s">
        <v>47</v>
      </c>
      <c r="E18" s="45" t="s">
        <v>48</v>
      </c>
      <c r="F18" s="42" t="s">
        <v>38</v>
      </c>
      <c r="G18" s="43">
        <v>45231</v>
      </c>
      <c r="H18" s="43">
        <v>45413</v>
      </c>
      <c r="I18" s="44">
        <v>90000</v>
      </c>
      <c r="J18" s="33"/>
      <c r="K18" s="46">
        <v>9753.1200000000008</v>
      </c>
      <c r="L18" s="44">
        <f>I18*2.87/100</f>
        <v>2583</v>
      </c>
      <c r="M18" s="44">
        <f>I18*7.1/100</f>
        <v>6390</v>
      </c>
      <c r="N18" s="44">
        <f t="shared" si="0"/>
        <v>851.5100000000001</v>
      </c>
      <c r="O18" s="44">
        <f>I18*3.04/100</f>
        <v>2736</v>
      </c>
      <c r="P18" s="44">
        <f>+I18*7.09%</f>
        <v>6381</v>
      </c>
      <c r="Q18" s="44">
        <v>0</v>
      </c>
      <c r="R18" s="47">
        <f>L18+M18+N18+O18+P18+Q18</f>
        <v>18941.510000000002</v>
      </c>
      <c r="S18" s="47">
        <f>K18+L18+O18+Q18</f>
        <v>15072.12</v>
      </c>
      <c r="T18" s="47">
        <f>+M18+N18+P18</f>
        <v>13622.51</v>
      </c>
      <c r="U18" s="44">
        <f>I18-S18</f>
        <v>74927.88</v>
      </c>
    </row>
    <row r="19" spans="1:21" s="34" customFormat="1" ht="42" x14ac:dyDescent="0.35">
      <c r="A19" s="32">
        <f>+A18+1</f>
        <v>7</v>
      </c>
      <c r="B19" s="39" t="s">
        <v>49</v>
      </c>
      <c r="C19" s="39" t="s">
        <v>35</v>
      </c>
      <c r="D19" s="40" t="s">
        <v>50</v>
      </c>
      <c r="E19" s="45" t="s">
        <v>51</v>
      </c>
      <c r="F19" s="42" t="s">
        <v>38</v>
      </c>
      <c r="G19" s="43">
        <v>45323</v>
      </c>
      <c r="H19" s="43">
        <v>45505</v>
      </c>
      <c r="I19" s="44">
        <v>160000</v>
      </c>
      <c r="J19" s="33"/>
      <c r="K19" s="46">
        <v>26218.87</v>
      </c>
      <c r="L19" s="44">
        <f>I19*2.87/100</f>
        <v>4592</v>
      </c>
      <c r="M19" s="44">
        <f>I19*7.1/100</f>
        <v>11360</v>
      </c>
      <c r="N19" s="44">
        <f t="shared" si="0"/>
        <v>851.5100000000001</v>
      </c>
      <c r="O19" s="44">
        <f>I19*3.04/100</f>
        <v>4864</v>
      </c>
      <c r="P19" s="44">
        <f>+I19*7.09%</f>
        <v>11344</v>
      </c>
      <c r="Q19" s="44">
        <v>0</v>
      </c>
      <c r="R19" s="47">
        <f>L19+M19+N19+O19+P19+Q19</f>
        <v>33011.509999999995</v>
      </c>
      <c r="S19" s="47">
        <f>K19+L19+O19+Q19</f>
        <v>35674.869999999995</v>
      </c>
      <c r="T19" s="47">
        <f>+M19+N19+P19</f>
        <v>23555.510000000002</v>
      </c>
      <c r="U19" s="44">
        <f>I19-S19</f>
        <v>124325.13</v>
      </c>
    </row>
    <row r="20" spans="1:21" s="35" customFormat="1" ht="42" x14ac:dyDescent="0.35">
      <c r="A20" s="32">
        <f>+A19+1</f>
        <v>8</v>
      </c>
      <c r="B20" s="41" t="s">
        <v>52</v>
      </c>
      <c r="C20" s="41" t="s">
        <v>46</v>
      </c>
      <c r="D20" s="45" t="s">
        <v>53</v>
      </c>
      <c r="E20" s="45" t="s">
        <v>54</v>
      </c>
      <c r="F20" s="42" t="s">
        <v>38</v>
      </c>
      <c r="G20" s="43">
        <v>45170</v>
      </c>
      <c r="H20" s="43">
        <v>45352</v>
      </c>
      <c r="I20" s="44">
        <v>90000</v>
      </c>
      <c r="J20" s="33"/>
      <c r="K20" s="46">
        <v>9753.1200000000008</v>
      </c>
      <c r="L20" s="44">
        <f>I20*2.87/100</f>
        <v>2583</v>
      </c>
      <c r="M20" s="44">
        <f>I20*7.1/100</f>
        <v>6390</v>
      </c>
      <c r="N20" s="44">
        <f t="shared" si="0"/>
        <v>851.5100000000001</v>
      </c>
      <c r="O20" s="44">
        <f>I20*3.04/100</f>
        <v>2736</v>
      </c>
      <c r="P20" s="44">
        <f>+I20*7.09%</f>
        <v>6381</v>
      </c>
      <c r="Q20" s="44">
        <v>0</v>
      </c>
      <c r="R20" s="47">
        <f>L20+M20+N20+O20+P20+Q20</f>
        <v>18941.510000000002</v>
      </c>
      <c r="S20" s="48">
        <f>K20+L20+O20+Q20</f>
        <v>15072.12</v>
      </c>
      <c r="T20" s="48">
        <f>+M20+N20+P20</f>
        <v>13622.51</v>
      </c>
      <c r="U20" s="44">
        <f>I20-S20</f>
        <v>74927.88</v>
      </c>
    </row>
    <row r="21" spans="1:21" s="35" customFormat="1" ht="42" x14ac:dyDescent="0.35">
      <c r="A21" s="32">
        <f>+A20+1</f>
        <v>9</v>
      </c>
      <c r="B21" s="41" t="s">
        <v>55</v>
      </c>
      <c r="C21" s="41" t="s">
        <v>35</v>
      </c>
      <c r="D21" s="45" t="s">
        <v>53</v>
      </c>
      <c r="E21" s="45" t="s">
        <v>56</v>
      </c>
      <c r="F21" s="42" t="s">
        <v>38</v>
      </c>
      <c r="G21" s="43">
        <v>45292</v>
      </c>
      <c r="H21" s="43">
        <v>45474</v>
      </c>
      <c r="I21" s="44">
        <v>90000</v>
      </c>
      <c r="J21" s="33"/>
      <c r="K21" s="46">
        <v>9753.1200000000008</v>
      </c>
      <c r="L21" s="44">
        <f>I21*2.87/100</f>
        <v>2583</v>
      </c>
      <c r="M21" s="44">
        <f>I21*7.1/100</f>
        <v>6390</v>
      </c>
      <c r="N21" s="44">
        <f t="shared" si="0"/>
        <v>851.5100000000001</v>
      </c>
      <c r="O21" s="44">
        <f>I21*3.04/100</f>
        <v>2736</v>
      </c>
      <c r="P21" s="44">
        <f>+I21*7.09%</f>
        <v>6381</v>
      </c>
      <c r="Q21" s="44">
        <v>0</v>
      </c>
      <c r="R21" s="47">
        <f>L21+M21+N21+O21+P21+Q21</f>
        <v>18941.510000000002</v>
      </c>
      <c r="S21" s="48">
        <f>K21+L21+O21+Q21</f>
        <v>15072.12</v>
      </c>
      <c r="T21" s="48">
        <f>+M21+N21+P21</f>
        <v>13622.51</v>
      </c>
      <c r="U21" s="44">
        <f>I21-S21</f>
        <v>74927.88</v>
      </c>
    </row>
    <row r="22" spans="1:21" s="35" customFormat="1" ht="42" x14ac:dyDescent="0.35">
      <c r="A22" s="32">
        <f>+A21+1</f>
        <v>10</v>
      </c>
      <c r="B22" s="41" t="s">
        <v>57</v>
      </c>
      <c r="C22" s="41" t="s">
        <v>35</v>
      </c>
      <c r="D22" s="45" t="s">
        <v>53</v>
      </c>
      <c r="E22" s="45" t="s">
        <v>58</v>
      </c>
      <c r="F22" s="42" t="s">
        <v>38</v>
      </c>
      <c r="G22" s="43">
        <v>45323</v>
      </c>
      <c r="H22" s="43">
        <v>45505</v>
      </c>
      <c r="I22" s="44">
        <v>90000</v>
      </c>
      <c r="J22" s="33"/>
      <c r="K22" s="46">
        <v>9753.1200000000008</v>
      </c>
      <c r="L22" s="44">
        <f>I22*2.87/100</f>
        <v>2583</v>
      </c>
      <c r="M22" s="44">
        <f>I22*7.1/100</f>
        <v>6390</v>
      </c>
      <c r="N22" s="44">
        <f>77410*1.1%</f>
        <v>851.5100000000001</v>
      </c>
      <c r="O22" s="44">
        <f>I22*3.04/100</f>
        <v>2736</v>
      </c>
      <c r="P22" s="44">
        <f>+I22*7.09%</f>
        <v>6381</v>
      </c>
      <c r="Q22" s="44">
        <v>0</v>
      </c>
      <c r="R22" s="47">
        <f>L22+M22+N22+O22+P22+Q22</f>
        <v>18941.510000000002</v>
      </c>
      <c r="S22" s="48">
        <f>K22+L22+O22+Q22</f>
        <v>15072.12</v>
      </c>
      <c r="T22" s="48">
        <f>+M22+N22+P22</f>
        <v>13622.51</v>
      </c>
      <c r="U22" s="44">
        <f>I22-S22</f>
        <v>74927.88</v>
      </c>
    </row>
    <row r="23" spans="1:21" s="35" customFormat="1" ht="84" x14ac:dyDescent="0.35">
      <c r="A23" s="32">
        <f>+A22+1</f>
        <v>11</v>
      </c>
      <c r="B23" s="41" t="s">
        <v>59</v>
      </c>
      <c r="C23" s="41" t="s">
        <v>35</v>
      </c>
      <c r="D23" s="40" t="s">
        <v>60</v>
      </c>
      <c r="E23" s="45" t="s">
        <v>61</v>
      </c>
      <c r="F23" s="42" t="s">
        <v>38</v>
      </c>
      <c r="G23" s="43">
        <v>45200</v>
      </c>
      <c r="H23" s="43">
        <v>45383</v>
      </c>
      <c r="I23" s="44">
        <v>110000</v>
      </c>
      <c r="J23" s="33"/>
      <c r="K23" s="46">
        <v>14028.75</v>
      </c>
      <c r="L23" s="44">
        <f>I23*2.87/100</f>
        <v>3157</v>
      </c>
      <c r="M23" s="44">
        <f>I23*7.1/100</f>
        <v>7810</v>
      </c>
      <c r="N23" s="44">
        <f>77410*1.1%</f>
        <v>851.5100000000001</v>
      </c>
      <c r="O23" s="44">
        <f>I23*3.04/100</f>
        <v>3344</v>
      </c>
      <c r="P23" s="44">
        <f>+I23*7.09%</f>
        <v>7799.0000000000009</v>
      </c>
      <c r="Q23" s="44">
        <v>1715.46</v>
      </c>
      <c r="R23" s="47">
        <f>L23+M23+N23+O23+P23+Q23</f>
        <v>24676.97</v>
      </c>
      <c r="S23" s="48">
        <f>K23+L23+O23+Q23</f>
        <v>22245.21</v>
      </c>
      <c r="T23" s="48">
        <f>+M23+N23+P23</f>
        <v>16460.510000000002</v>
      </c>
      <c r="U23" s="44">
        <f>I23-S23</f>
        <v>87754.790000000008</v>
      </c>
    </row>
    <row r="24" spans="1:21" s="34" customFormat="1" ht="42" x14ac:dyDescent="0.35">
      <c r="A24" s="32">
        <f>+A23+1</f>
        <v>12</v>
      </c>
      <c r="B24" s="39" t="s">
        <v>62</v>
      </c>
      <c r="C24" s="39" t="s">
        <v>46</v>
      </c>
      <c r="D24" s="40" t="s">
        <v>60</v>
      </c>
      <c r="E24" s="45" t="s">
        <v>63</v>
      </c>
      <c r="F24" s="42" t="s">
        <v>38</v>
      </c>
      <c r="G24" s="43">
        <v>45200</v>
      </c>
      <c r="H24" s="43">
        <v>45383</v>
      </c>
      <c r="I24" s="44">
        <v>90000</v>
      </c>
      <c r="J24" s="33"/>
      <c r="K24" s="44">
        <v>9753.1200000000008</v>
      </c>
      <c r="L24" s="44">
        <f>I24*2.87/100</f>
        <v>2583</v>
      </c>
      <c r="M24" s="44">
        <f>I24*7.1/100</f>
        <v>6390</v>
      </c>
      <c r="N24" s="44">
        <f>77410*1.1%</f>
        <v>851.5100000000001</v>
      </c>
      <c r="O24" s="44">
        <f>I24*3.04/100</f>
        <v>2736</v>
      </c>
      <c r="P24" s="44">
        <f>+I24*7.09%</f>
        <v>6381</v>
      </c>
      <c r="Q24" s="44">
        <v>0</v>
      </c>
      <c r="R24" s="44">
        <f>L24+M24+N24+O24+P24+Q24</f>
        <v>18941.510000000002</v>
      </c>
      <c r="S24" s="44">
        <f>K24+L24+O24+Q24</f>
        <v>15072.12</v>
      </c>
      <c r="T24" s="44">
        <f>+M24+N24+P24</f>
        <v>13622.51</v>
      </c>
      <c r="U24" s="44">
        <f>I24-S24</f>
        <v>74927.88</v>
      </c>
    </row>
    <row r="25" spans="1:21" s="34" customFormat="1" ht="24" x14ac:dyDescent="0.35">
      <c r="A25" s="32">
        <f>+A24+1</f>
        <v>13</v>
      </c>
      <c r="B25" s="39" t="s">
        <v>64</v>
      </c>
      <c r="C25" s="39" t="s">
        <v>35</v>
      </c>
      <c r="D25" s="40" t="s">
        <v>60</v>
      </c>
      <c r="E25" s="45" t="s">
        <v>65</v>
      </c>
      <c r="F25" s="42" t="s">
        <v>38</v>
      </c>
      <c r="G25" s="43">
        <v>45200</v>
      </c>
      <c r="H25" s="43">
        <v>45383</v>
      </c>
      <c r="I25" s="44">
        <v>90000</v>
      </c>
      <c r="J25" s="33"/>
      <c r="K25" s="44">
        <v>9753.1200000000008</v>
      </c>
      <c r="L25" s="44">
        <f>I25*2.87/100</f>
        <v>2583</v>
      </c>
      <c r="M25" s="44">
        <f>I25*7.1/100</f>
        <v>6390</v>
      </c>
      <c r="N25" s="44">
        <f>77410*1.1%</f>
        <v>851.5100000000001</v>
      </c>
      <c r="O25" s="44">
        <f>I25*3.04/100</f>
        <v>2736</v>
      </c>
      <c r="P25" s="44">
        <f>+I25*7.09%</f>
        <v>6381</v>
      </c>
      <c r="Q25" s="44">
        <v>0</v>
      </c>
      <c r="R25" s="44">
        <f>L25+M25+N25+O25+P25+Q25</f>
        <v>18941.510000000002</v>
      </c>
      <c r="S25" s="44">
        <f>K25+L25+O25+Q25</f>
        <v>15072.12</v>
      </c>
      <c r="T25" s="44">
        <f>+M25+N25+P25</f>
        <v>13622.51</v>
      </c>
      <c r="U25" s="44">
        <f>I25-S25</f>
        <v>74927.88</v>
      </c>
    </row>
    <row r="26" spans="1:21" s="34" customFormat="1" ht="42" x14ac:dyDescent="0.35">
      <c r="A26" s="32">
        <f>+A25+1</f>
        <v>14</v>
      </c>
      <c r="B26" s="39" t="s">
        <v>66</v>
      </c>
      <c r="C26" s="39" t="s">
        <v>35</v>
      </c>
      <c r="D26" s="40" t="s">
        <v>60</v>
      </c>
      <c r="E26" s="45" t="s">
        <v>67</v>
      </c>
      <c r="F26" s="42" t="s">
        <v>38</v>
      </c>
      <c r="G26" s="43">
        <v>45200</v>
      </c>
      <c r="H26" s="43">
        <v>45383</v>
      </c>
      <c r="I26" s="44">
        <v>90000</v>
      </c>
      <c r="J26" s="33"/>
      <c r="K26" s="44">
        <v>9753.1200000000008</v>
      </c>
      <c r="L26" s="44">
        <f>I26*2.87/100</f>
        <v>2583</v>
      </c>
      <c r="M26" s="44">
        <f>I26*7.1/100</f>
        <v>6390</v>
      </c>
      <c r="N26" s="44">
        <f>77410*1.1%</f>
        <v>851.5100000000001</v>
      </c>
      <c r="O26" s="44">
        <f>I26*3.04/100</f>
        <v>2736</v>
      </c>
      <c r="P26" s="44">
        <f>+I26*7.09%</f>
        <v>6381</v>
      </c>
      <c r="Q26" s="44">
        <v>0</v>
      </c>
      <c r="R26" s="44">
        <f>L26+M26+N26+O26+P26+Q26</f>
        <v>18941.510000000002</v>
      </c>
      <c r="S26" s="44">
        <f>K26+L26+O26+Q26</f>
        <v>15072.12</v>
      </c>
      <c r="T26" s="44">
        <f>+M26+N26+P26</f>
        <v>13622.51</v>
      </c>
      <c r="U26" s="44">
        <f>I26-S26</f>
        <v>74927.88</v>
      </c>
    </row>
    <row r="27" spans="1:21" s="34" customFormat="1" ht="42" x14ac:dyDescent="0.35">
      <c r="A27" s="32">
        <f>+A26+1</f>
        <v>15</v>
      </c>
      <c r="B27" s="39" t="s">
        <v>68</v>
      </c>
      <c r="C27" s="39" t="s">
        <v>46</v>
      </c>
      <c r="D27" s="40" t="s">
        <v>60</v>
      </c>
      <c r="E27" s="45" t="s">
        <v>67</v>
      </c>
      <c r="F27" s="42" t="s">
        <v>38</v>
      </c>
      <c r="G27" s="43">
        <v>45231</v>
      </c>
      <c r="H27" s="43">
        <v>45413</v>
      </c>
      <c r="I27" s="44">
        <v>90000</v>
      </c>
      <c r="J27" s="33"/>
      <c r="K27" s="44">
        <v>9753.1200000000008</v>
      </c>
      <c r="L27" s="44">
        <f>I27*2.87/100</f>
        <v>2583</v>
      </c>
      <c r="M27" s="44">
        <f>I27*7.1/100</f>
        <v>6390</v>
      </c>
      <c r="N27" s="44">
        <f>77410*1.1%</f>
        <v>851.5100000000001</v>
      </c>
      <c r="O27" s="44">
        <f>I27*3.04/100</f>
        <v>2736</v>
      </c>
      <c r="P27" s="44">
        <f>+I27*7.09%</f>
        <v>6381</v>
      </c>
      <c r="Q27" s="44">
        <v>0</v>
      </c>
      <c r="R27" s="44">
        <f>L27+M27+N27+O27+P27+Q27</f>
        <v>18941.510000000002</v>
      </c>
      <c r="S27" s="44">
        <f>K27+L27+O27+Q27</f>
        <v>15072.12</v>
      </c>
      <c r="T27" s="44">
        <f>+M27+N27+P27</f>
        <v>13622.51</v>
      </c>
      <c r="U27" s="44">
        <f>I27-S27</f>
        <v>74927.88</v>
      </c>
    </row>
    <row r="28" spans="1:21" s="34" customFormat="1" ht="24" x14ac:dyDescent="0.35">
      <c r="A28" s="32">
        <f>+A27+1</f>
        <v>16</v>
      </c>
      <c r="B28" s="39" t="s">
        <v>69</v>
      </c>
      <c r="C28" s="39" t="s">
        <v>46</v>
      </c>
      <c r="D28" s="40" t="s">
        <v>60</v>
      </c>
      <c r="E28" s="45" t="s">
        <v>70</v>
      </c>
      <c r="F28" s="42" t="s">
        <v>38</v>
      </c>
      <c r="G28" s="43">
        <v>45323</v>
      </c>
      <c r="H28" s="43">
        <v>45505</v>
      </c>
      <c r="I28" s="44">
        <v>90000</v>
      </c>
      <c r="J28" s="33"/>
      <c r="K28" s="44">
        <v>9753.1200000000008</v>
      </c>
      <c r="L28" s="44">
        <f>I28*2.87/100</f>
        <v>2583</v>
      </c>
      <c r="M28" s="44">
        <f>I28*7.1/100</f>
        <v>6390</v>
      </c>
      <c r="N28" s="44">
        <f>77410*1.1%</f>
        <v>851.5100000000001</v>
      </c>
      <c r="O28" s="44">
        <f>I28*3.04/100</f>
        <v>2736</v>
      </c>
      <c r="P28" s="44">
        <f>+I28*7.09%</f>
        <v>6381</v>
      </c>
      <c r="Q28" s="44">
        <v>0</v>
      </c>
      <c r="R28" s="44">
        <f>L28+M28+N28+O28+P28+Q28</f>
        <v>18941.510000000002</v>
      </c>
      <c r="S28" s="44">
        <f>K28+L28+O28+Q28</f>
        <v>15072.12</v>
      </c>
      <c r="T28" s="44">
        <f>+M28+N28+P28</f>
        <v>13622.51</v>
      </c>
      <c r="U28" s="44">
        <f>I28-S28</f>
        <v>74927.88</v>
      </c>
    </row>
    <row r="29" spans="1:21" s="34" customFormat="1" ht="84" x14ac:dyDescent="0.35">
      <c r="A29" s="32">
        <f>+A28+1</f>
        <v>17</v>
      </c>
      <c r="B29" s="39" t="s">
        <v>71</v>
      </c>
      <c r="C29" s="39" t="s">
        <v>35</v>
      </c>
      <c r="D29" s="40" t="s">
        <v>72</v>
      </c>
      <c r="E29" s="45" t="s">
        <v>73</v>
      </c>
      <c r="F29" s="42" t="s">
        <v>38</v>
      </c>
      <c r="G29" s="43">
        <v>45200</v>
      </c>
      <c r="H29" s="43">
        <v>45383</v>
      </c>
      <c r="I29" s="44">
        <v>100000</v>
      </c>
      <c r="J29" s="33"/>
      <c r="K29" s="44">
        <v>12105.37</v>
      </c>
      <c r="L29" s="44">
        <f>I29*2.87/100</f>
        <v>2870</v>
      </c>
      <c r="M29" s="44">
        <f>I29*7.1/100</f>
        <v>7100</v>
      </c>
      <c r="N29" s="44">
        <f>77410*1.1%</f>
        <v>851.5100000000001</v>
      </c>
      <c r="O29" s="44">
        <f>I29*3.04/100</f>
        <v>3040</v>
      </c>
      <c r="P29" s="44">
        <f>+I29*7.09%</f>
        <v>7090.0000000000009</v>
      </c>
      <c r="Q29" s="44">
        <v>0</v>
      </c>
      <c r="R29" s="44">
        <f>L29+M29+N29+O29+P29+Q29</f>
        <v>20951.510000000002</v>
      </c>
      <c r="S29" s="44">
        <f>K29+L29+O29+Q29</f>
        <v>18015.370000000003</v>
      </c>
      <c r="T29" s="44">
        <f>+M29+N29+P29</f>
        <v>15041.510000000002</v>
      </c>
      <c r="U29" s="44">
        <f>I29-S29</f>
        <v>81984.63</v>
      </c>
    </row>
    <row r="30" spans="1:21" s="34" customFormat="1" ht="84" x14ac:dyDescent="0.35">
      <c r="A30" s="32">
        <f>+A29+1</f>
        <v>18</v>
      </c>
      <c r="B30" s="39" t="s">
        <v>74</v>
      </c>
      <c r="C30" s="39" t="s">
        <v>35</v>
      </c>
      <c r="D30" s="40" t="s">
        <v>72</v>
      </c>
      <c r="E30" s="45" t="s">
        <v>75</v>
      </c>
      <c r="F30" s="42" t="s">
        <v>38</v>
      </c>
      <c r="G30" s="43">
        <v>45200</v>
      </c>
      <c r="H30" s="43">
        <v>45383</v>
      </c>
      <c r="I30" s="44">
        <v>100000</v>
      </c>
      <c r="J30" s="33"/>
      <c r="K30" s="44">
        <v>12105.37</v>
      </c>
      <c r="L30" s="44">
        <f>I30*2.87/100</f>
        <v>2870</v>
      </c>
      <c r="M30" s="44">
        <f>I30*7.1/100</f>
        <v>7100</v>
      </c>
      <c r="N30" s="44">
        <f>77410*1.1%</f>
        <v>851.5100000000001</v>
      </c>
      <c r="O30" s="44">
        <f>I30*3.04/100</f>
        <v>3040</v>
      </c>
      <c r="P30" s="44">
        <f>+I30*7.09%</f>
        <v>7090.0000000000009</v>
      </c>
      <c r="Q30" s="44">
        <v>0</v>
      </c>
      <c r="R30" s="44">
        <f>L30+M30+N30+O30+P30+Q30</f>
        <v>20951.510000000002</v>
      </c>
      <c r="S30" s="44">
        <f>K30+L30+O30+Q30</f>
        <v>18015.370000000003</v>
      </c>
      <c r="T30" s="44">
        <f>+M30+N30+P30</f>
        <v>15041.510000000002</v>
      </c>
      <c r="U30" s="44">
        <f>I30-S30</f>
        <v>81984.63</v>
      </c>
    </row>
    <row r="31" spans="1:21" s="34" customFormat="1" ht="84" x14ac:dyDescent="0.35">
      <c r="A31" s="32">
        <f>+A30+1</f>
        <v>19</v>
      </c>
      <c r="B31" s="39" t="s">
        <v>76</v>
      </c>
      <c r="C31" s="39" t="s">
        <v>46</v>
      </c>
      <c r="D31" s="40" t="s">
        <v>72</v>
      </c>
      <c r="E31" s="45" t="s">
        <v>37</v>
      </c>
      <c r="F31" s="42" t="s">
        <v>38</v>
      </c>
      <c r="G31" s="43">
        <v>45231</v>
      </c>
      <c r="H31" s="43">
        <v>45413</v>
      </c>
      <c r="I31" s="44">
        <v>66000</v>
      </c>
      <c r="J31" s="33"/>
      <c r="K31" s="44">
        <v>4615.76</v>
      </c>
      <c r="L31" s="44">
        <f>I31*2.87/100</f>
        <v>1894.2</v>
      </c>
      <c r="M31" s="44">
        <f>I31*7.1/100</f>
        <v>4686</v>
      </c>
      <c r="N31" s="44">
        <f>I31*1.1/100</f>
        <v>726</v>
      </c>
      <c r="O31" s="44">
        <f>I31*3.04/100</f>
        <v>2006.4</v>
      </c>
      <c r="P31" s="44">
        <f>+I31*7.09%</f>
        <v>4679.4000000000005</v>
      </c>
      <c r="Q31" s="44">
        <v>0</v>
      </c>
      <c r="R31" s="44">
        <f>L31+M31+N31+O31+P31+Q31</f>
        <v>13992</v>
      </c>
      <c r="S31" s="44">
        <f>K31+L31+O31+Q31</f>
        <v>8516.36</v>
      </c>
      <c r="T31" s="44">
        <f>+M31+N31+P31</f>
        <v>10091.400000000001</v>
      </c>
      <c r="U31" s="44">
        <f>I31-S31</f>
        <v>57483.64</v>
      </c>
    </row>
    <row r="32" spans="1:21" s="34" customFormat="1" ht="84" x14ac:dyDescent="0.35">
      <c r="A32" s="32">
        <f>+A31+1</f>
        <v>20</v>
      </c>
      <c r="B32" s="39" t="s">
        <v>77</v>
      </c>
      <c r="C32" s="39" t="s">
        <v>35</v>
      </c>
      <c r="D32" s="40" t="s">
        <v>72</v>
      </c>
      <c r="E32" s="45" t="s">
        <v>78</v>
      </c>
      <c r="F32" s="42" t="s">
        <v>38</v>
      </c>
      <c r="G32" s="43">
        <v>45231</v>
      </c>
      <c r="H32" s="43">
        <v>45413</v>
      </c>
      <c r="I32" s="44">
        <v>100000</v>
      </c>
      <c r="J32" s="33"/>
      <c r="K32" s="44">
        <v>11247.64</v>
      </c>
      <c r="L32" s="44">
        <f>I32*2.87/100</f>
        <v>2870</v>
      </c>
      <c r="M32" s="44">
        <f>I32*7.1/100</f>
        <v>7100</v>
      </c>
      <c r="N32" s="44">
        <f>77410*1.1%</f>
        <v>851.5100000000001</v>
      </c>
      <c r="O32" s="44">
        <f>I32*3.04/100</f>
        <v>3040</v>
      </c>
      <c r="P32" s="44">
        <f>+I32*7.09%</f>
        <v>7090.0000000000009</v>
      </c>
      <c r="Q32" s="46">
        <f>1715.46*2</f>
        <v>3430.92</v>
      </c>
      <c r="R32" s="44">
        <f>L32+M32+N32+O32+P32+Q32</f>
        <v>24382.43</v>
      </c>
      <c r="S32" s="44">
        <f>K32+L32+O32+Q32</f>
        <v>20588.559999999998</v>
      </c>
      <c r="T32" s="44">
        <f>+M32+N32+P32</f>
        <v>15041.510000000002</v>
      </c>
      <c r="U32" s="44">
        <f>I32-S32</f>
        <v>79411.44</v>
      </c>
    </row>
    <row r="33" spans="1:21" s="34" customFormat="1" ht="84" x14ac:dyDescent="0.35">
      <c r="A33" s="32">
        <f>+A32+1</f>
        <v>21</v>
      </c>
      <c r="B33" s="39" t="s">
        <v>79</v>
      </c>
      <c r="C33" s="39" t="s">
        <v>35</v>
      </c>
      <c r="D33" s="40" t="s">
        <v>72</v>
      </c>
      <c r="E33" s="45" t="s">
        <v>80</v>
      </c>
      <c r="F33" s="42" t="s">
        <v>38</v>
      </c>
      <c r="G33" s="43">
        <v>45231</v>
      </c>
      <c r="H33" s="43">
        <v>45413</v>
      </c>
      <c r="I33" s="44">
        <v>100000</v>
      </c>
      <c r="J33" s="33"/>
      <c r="K33" s="44">
        <v>12105.37</v>
      </c>
      <c r="L33" s="44">
        <f>I33*2.87/100</f>
        <v>2870</v>
      </c>
      <c r="M33" s="44">
        <f>I33*7.1/100</f>
        <v>7100</v>
      </c>
      <c r="N33" s="44">
        <f>77410*1.1%</f>
        <v>851.5100000000001</v>
      </c>
      <c r="O33" s="44">
        <f>I33*3.04/100</f>
        <v>3040</v>
      </c>
      <c r="P33" s="44">
        <f>+I33*7.09%</f>
        <v>7090.0000000000009</v>
      </c>
      <c r="Q33" s="44">
        <v>0</v>
      </c>
      <c r="R33" s="44">
        <f>L33+M33+N33+O33+P33+Q33</f>
        <v>20951.510000000002</v>
      </c>
      <c r="S33" s="44">
        <f>K33+L33+O33+Q33</f>
        <v>18015.370000000003</v>
      </c>
      <c r="T33" s="44">
        <f>+M33+N33+P33</f>
        <v>15041.510000000002</v>
      </c>
      <c r="U33" s="44">
        <f>I33-S33</f>
        <v>81984.63</v>
      </c>
    </row>
    <row r="34" spans="1:21" s="34" customFormat="1" ht="105" x14ac:dyDescent="0.35">
      <c r="A34" s="32">
        <f>+A33+1</f>
        <v>22</v>
      </c>
      <c r="B34" s="39" t="s">
        <v>81</v>
      </c>
      <c r="C34" s="39" t="s">
        <v>35</v>
      </c>
      <c r="D34" s="40" t="s">
        <v>72</v>
      </c>
      <c r="E34" s="45" t="s">
        <v>82</v>
      </c>
      <c r="F34" s="42" t="s">
        <v>38</v>
      </c>
      <c r="G34" s="43">
        <v>45231</v>
      </c>
      <c r="H34" s="43">
        <v>45413</v>
      </c>
      <c r="I34" s="44">
        <v>140000</v>
      </c>
      <c r="J34" s="33"/>
      <c r="K34" s="44">
        <v>21514.37</v>
      </c>
      <c r="L34" s="44">
        <f>I34*2.87/100</f>
        <v>4018</v>
      </c>
      <c r="M34" s="44">
        <f>I34*7.1/100</f>
        <v>9940</v>
      </c>
      <c r="N34" s="44">
        <f>77410*1.1%</f>
        <v>851.5100000000001</v>
      </c>
      <c r="O34" s="44">
        <f>I34*3.04/100</f>
        <v>4256</v>
      </c>
      <c r="P34" s="44">
        <f>+I34*7.09%</f>
        <v>9926</v>
      </c>
      <c r="Q34" s="44">
        <v>0</v>
      </c>
      <c r="R34" s="44">
        <f>L34+M34+N34+O34+P34+Q34</f>
        <v>28991.510000000002</v>
      </c>
      <c r="S34" s="44">
        <f>K34+L34+O34+Q34</f>
        <v>29788.37</v>
      </c>
      <c r="T34" s="44">
        <f>+M34+N34+P34</f>
        <v>20717.510000000002</v>
      </c>
      <c r="U34" s="44">
        <f>I34-S34</f>
        <v>110211.63</v>
      </c>
    </row>
    <row r="35" spans="1:21" s="34" customFormat="1" ht="84" x14ac:dyDescent="0.35">
      <c r="A35" s="32">
        <f>+A34+1</f>
        <v>23</v>
      </c>
      <c r="B35" s="39" t="s">
        <v>83</v>
      </c>
      <c r="C35" s="39" t="s">
        <v>35</v>
      </c>
      <c r="D35" s="40" t="s">
        <v>72</v>
      </c>
      <c r="E35" s="45" t="s">
        <v>84</v>
      </c>
      <c r="F35" s="42" t="s">
        <v>38</v>
      </c>
      <c r="G35" s="43">
        <v>45170</v>
      </c>
      <c r="H35" s="43">
        <v>45352</v>
      </c>
      <c r="I35" s="44">
        <v>100000</v>
      </c>
      <c r="J35" s="33"/>
      <c r="K35" s="44">
        <v>12105.37</v>
      </c>
      <c r="L35" s="44">
        <f>I35*2.87/100</f>
        <v>2870</v>
      </c>
      <c r="M35" s="44">
        <f>I35*7.1/100</f>
        <v>7100</v>
      </c>
      <c r="N35" s="44">
        <f>77410*1.1%</f>
        <v>851.5100000000001</v>
      </c>
      <c r="O35" s="44">
        <f>I35*3.04/100</f>
        <v>3040</v>
      </c>
      <c r="P35" s="44">
        <f>+I35*7.09%</f>
        <v>7090.0000000000009</v>
      </c>
      <c r="Q35" s="44">
        <v>0</v>
      </c>
      <c r="R35" s="44">
        <f>L35+M35+N35+O35+P35+Q35</f>
        <v>20951.510000000002</v>
      </c>
      <c r="S35" s="44">
        <f>K35+L35+O35+Q35</f>
        <v>18015.370000000003</v>
      </c>
      <c r="T35" s="44">
        <f>+M35+N35+P35</f>
        <v>15041.510000000002</v>
      </c>
      <c r="U35" s="44">
        <f>I35-S35</f>
        <v>81984.63</v>
      </c>
    </row>
    <row r="36" spans="1:21" s="34" customFormat="1" ht="84" x14ac:dyDescent="0.35">
      <c r="A36" s="32">
        <f>+A35+1</f>
        <v>24</v>
      </c>
      <c r="B36" s="39" t="s">
        <v>85</v>
      </c>
      <c r="C36" s="39" t="s">
        <v>35</v>
      </c>
      <c r="D36" s="40" t="s">
        <v>72</v>
      </c>
      <c r="E36" s="45" t="s">
        <v>86</v>
      </c>
      <c r="F36" s="42" t="s">
        <v>38</v>
      </c>
      <c r="G36" s="43">
        <v>45170</v>
      </c>
      <c r="H36" s="43">
        <v>45352</v>
      </c>
      <c r="I36" s="44">
        <v>100000</v>
      </c>
      <c r="J36" s="33"/>
      <c r="K36" s="44">
        <v>12105.37</v>
      </c>
      <c r="L36" s="44">
        <f>I36*2.87/100</f>
        <v>2870</v>
      </c>
      <c r="M36" s="44">
        <f>I36*7.1/100</f>
        <v>7100</v>
      </c>
      <c r="N36" s="44">
        <f>77410*1.1%</f>
        <v>851.5100000000001</v>
      </c>
      <c r="O36" s="44">
        <f>I36*3.04/100</f>
        <v>3040</v>
      </c>
      <c r="P36" s="44">
        <f>+I36*7.09%</f>
        <v>7090.0000000000009</v>
      </c>
      <c r="Q36" s="44">
        <v>0</v>
      </c>
      <c r="R36" s="44">
        <f>L36+M36+N36+O36+P36+Q36</f>
        <v>20951.510000000002</v>
      </c>
      <c r="S36" s="44">
        <f>K36+L36+O36+Q36</f>
        <v>18015.370000000003</v>
      </c>
      <c r="T36" s="44">
        <f>+M36+N36+P36</f>
        <v>15041.510000000002</v>
      </c>
      <c r="U36" s="44">
        <f>I36-S36</f>
        <v>81984.63</v>
      </c>
    </row>
    <row r="37" spans="1:21" s="34" customFormat="1" ht="84" x14ac:dyDescent="0.35">
      <c r="A37" s="32">
        <f>+A36+1</f>
        <v>25</v>
      </c>
      <c r="B37" s="39" t="s">
        <v>87</v>
      </c>
      <c r="C37" s="39" t="s">
        <v>35</v>
      </c>
      <c r="D37" s="40" t="s">
        <v>72</v>
      </c>
      <c r="E37" s="45" t="s">
        <v>88</v>
      </c>
      <c r="F37" s="42" t="s">
        <v>38</v>
      </c>
      <c r="G37" s="43">
        <v>45170</v>
      </c>
      <c r="H37" s="43">
        <v>45352</v>
      </c>
      <c r="I37" s="44">
        <v>100000</v>
      </c>
      <c r="J37" s="33"/>
      <c r="K37" s="44">
        <v>12105.37</v>
      </c>
      <c r="L37" s="44">
        <f>I37*2.87/100</f>
        <v>2870</v>
      </c>
      <c r="M37" s="44">
        <f>I37*7.1/100</f>
        <v>7100</v>
      </c>
      <c r="N37" s="44">
        <f>77410*1.1%</f>
        <v>851.5100000000001</v>
      </c>
      <c r="O37" s="44">
        <f>I37*3.04/100</f>
        <v>3040</v>
      </c>
      <c r="P37" s="44">
        <f>+I37*7.09%</f>
        <v>7090.0000000000009</v>
      </c>
      <c r="Q37" s="44">
        <v>0</v>
      </c>
      <c r="R37" s="44">
        <f>L37+M37+N37+O37+P37+Q37</f>
        <v>20951.510000000002</v>
      </c>
      <c r="S37" s="44">
        <f>K37+L37+O37+Q37</f>
        <v>18015.370000000003</v>
      </c>
      <c r="T37" s="44">
        <f>+M37+N37+P37</f>
        <v>15041.510000000002</v>
      </c>
      <c r="U37" s="44">
        <f>I37-S37</f>
        <v>81984.63</v>
      </c>
    </row>
    <row r="38" spans="1:21" s="34" customFormat="1" ht="84" x14ac:dyDescent="0.35">
      <c r="A38" s="32">
        <f>+A37+1</f>
        <v>26</v>
      </c>
      <c r="B38" s="39" t="s">
        <v>89</v>
      </c>
      <c r="C38" s="39" t="s">
        <v>35</v>
      </c>
      <c r="D38" s="40" t="s">
        <v>72</v>
      </c>
      <c r="E38" s="45" t="s">
        <v>80</v>
      </c>
      <c r="F38" s="42" t="s">
        <v>38</v>
      </c>
      <c r="G38" s="43">
        <v>45231</v>
      </c>
      <c r="H38" s="43">
        <v>45413</v>
      </c>
      <c r="I38" s="44">
        <v>100000</v>
      </c>
      <c r="J38" s="33"/>
      <c r="K38" s="44">
        <v>12105.37</v>
      </c>
      <c r="L38" s="44">
        <f>I38*2.87/100</f>
        <v>2870</v>
      </c>
      <c r="M38" s="44">
        <f>I38*7.1/100</f>
        <v>7100</v>
      </c>
      <c r="N38" s="44">
        <f>77410*1.1%</f>
        <v>851.5100000000001</v>
      </c>
      <c r="O38" s="44">
        <f>I38*3.04/100</f>
        <v>3040</v>
      </c>
      <c r="P38" s="44">
        <f>+I38*7.09%</f>
        <v>7090.0000000000009</v>
      </c>
      <c r="Q38" s="44">
        <v>0</v>
      </c>
      <c r="R38" s="44">
        <f>L38+M38+N38+O38+P38+Q38</f>
        <v>20951.510000000002</v>
      </c>
      <c r="S38" s="44">
        <f>K38+L38+O38+Q38</f>
        <v>18015.370000000003</v>
      </c>
      <c r="T38" s="44">
        <f>+M38+N38+P38</f>
        <v>15041.510000000002</v>
      </c>
      <c r="U38" s="44">
        <f>I38-S38</f>
        <v>81984.63</v>
      </c>
    </row>
    <row r="39" spans="1:21" s="34" customFormat="1" ht="24" x14ac:dyDescent="0.35">
      <c r="A39" s="32">
        <f>+A38+1</f>
        <v>27</v>
      </c>
      <c r="B39" s="39" t="s">
        <v>90</v>
      </c>
      <c r="C39" s="39" t="s">
        <v>46</v>
      </c>
      <c r="D39" s="40" t="s">
        <v>91</v>
      </c>
      <c r="E39" s="45" t="s">
        <v>92</v>
      </c>
      <c r="F39" s="42" t="s">
        <v>38</v>
      </c>
      <c r="G39" s="43">
        <v>45323</v>
      </c>
      <c r="H39" s="43">
        <v>45505</v>
      </c>
      <c r="I39" s="44">
        <v>60000</v>
      </c>
      <c r="J39" s="33"/>
      <c r="K39" s="49">
        <v>3486.68</v>
      </c>
      <c r="L39" s="44">
        <f>I39*2.87/100</f>
        <v>1722</v>
      </c>
      <c r="M39" s="44">
        <f>I39*7.1/100</f>
        <v>4260</v>
      </c>
      <c r="N39" s="44">
        <f>I39*1.1/100</f>
        <v>660</v>
      </c>
      <c r="O39" s="44">
        <f>I39*3.04/100</f>
        <v>1824</v>
      </c>
      <c r="P39" s="44">
        <f>+I39*7.09%</f>
        <v>4254</v>
      </c>
      <c r="Q39" s="44">
        <v>0</v>
      </c>
      <c r="R39" s="47">
        <f>L39+M39+N39+O39+P39+Q39</f>
        <v>12720</v>
      </c>
      <c r="S39" s="47">
        <f>K39+L39+O39+Q39</f>
        <v>7032.68</v>
      </c>
      <c r="T39" s="47">
        <f>+M39+N39+P39</f>
        <v>9174</v>
      </c>
      <c r="U39" s="44">
        <f>I39-S39</f>
        <v>52967.32</v>
      </c>
    </row>
    <row r="40" spans="1:21" s="34" customFormat="1" ht="24" x14ac:dyDescent="0.35">
      <c r="A40" s="32">
        <f>+A39+1</f>
        <v>28</v>
      </c>
      <c r="B40" s="39" t="s">
        <v>93</v>
      </c>
      <c r="C40" s="39" t="s">
        <v>46</v>
      </c>
      <c r="D40" s="40" t="s">
        <v>91</v>
      </c>
      <c r="E40" s="45" t="s">
        <v>94</v>
      </c>
      <c r="F40" s="42" t="s">
        <v>38</v>
      </c>
      <c r="G40" s="43">
        <v>45200</v>
      </c>
      <c r="H40" s="43">
        <v>45383</v>
      </c>
      <c r="I40" s="44">
        <v>90000</v>
      </c>
      <c r="J40" s="33"/>
      <c r="K40" s="44">
        <v>9753.1200000000008</v>
      </c>
      <c r="L40" s="44">
        <f>I40*2.87/100</f>
        <v>2583</v>
      </c>
      <c r="M40" s="44">
        <f>I40*7.1/100</f>
        <v>6390</v>
      </c>
      <c r="N40" s="44">
        <f>77410*1.1%</f>
        <v>851.5100000000001</v>
      </c>
      <c r="O40" s="44">
        <f>I40*3.04/100</f>
        <v>2736</v>
      </c>
      <c r="P40" s="44">
        <f>+I40*7.09%</f>
        <v>6381</v>
      </c>
      <c r="Q40" s="44">
        <v>0</v>
      </c>
      <c r="R40" s="47">
        <f>L40+M40+N40+O40+P40+Q40</f>
        <v>18941.510000000002</v>
      </c>
      <c r="S40" s="47">
        <f>K40+L40+O40+Q40</f>
        <v>15072.12</v>
      </c>
      <c r="T40" s="47">
        <f>+M40+N40+P40</f>
        <v>13622.51</v>
      </c>
      <c r="U40" s="44">
        <f>I40-S40</f>
        <v>74927.88</v>
      </c>
    </row>
    <row r="41" spans="1:21" s="34" customFormat="1" ht="42" x14ac:dyDescent="0.35">
      <c r="A41" s="32">
        <f>+A40+1</f>
        <v>29</v>
      </c>
      <c r="B41" s="39" t="s">
        <v>95</v>
      </c>
      <c r="C41" s="39" t="s">
        <v>46</v>
      </c>
      <c r="D41" s="40" t="s">
        <v>47</v>
      </c>
      <c r="E41" s="45" t="s">
        <v>48</v>
      </c>
      <c r="F41" s="42" t="s">
        <v>38</v>
      </c>
      <c r="G41" s="43">
        <v>45170</v>
      </c>
      <c r="H41" s="43">
        <v>45352</v>
      </c>
      <c r="I41" s="44">
        <v>90000</v>
      </c>
      <c r="J41" s="33"/>
      <c r="K41" s="44">
        <v>9753.1200000000008</v>
      </c>
      <c r="L41" s="44">
        <f>I41*2.87/100</f>
        <v>2583</v>
      </c>
      <c r="M41" s="44">
        <f>I41*7.1/100</f>
        <v>6390</v>
      </c>
      <c r="N41" s="44">
        <f>77410*1.1%</f>
        <v>851.5100000000001</v>
      </c>
      <c r="O41" s="44">
        <f>I41*3.04/100</f>
        <v>2736</v>
      </c>
      <c r="P41" s="44">
        <f>+I41*7.09%</f>
        <v>6381</v>
      </c>
      <c r="Q41" s="44">
        <v>0</v>
      </c>
      <c r="R41" s="44">
        <f>L41+M41+N41+O41+P41+Q41</f>
        <v>18941.510000000002</v>
      </c>
      <c r="S41" s="44">
        <f>K41+L41+O41+Q41</f>
        <v>15072.12</v>
      </c>
      <c r="T41" s="44">
        <f>M41+N41+P41</f>
        <v>13622.51</v>
      </c>
      <c r="U41" s="44">
        <f>I41-S41</f>
        <v>74927.88</v>
      </c>
    </row>
    <row r="42" spans="1:21" s="34" customFormat="1" ht="63" x14ac:dyDescent="0.35">
      <c r="A42" s="32">
        <f>+A41+1</f>
        <v>30</v>
      </c>
      <c r="B42" s="39" t="s">
        <v>96</v>
      </c>
      <c r="C42" s="39" t="s">
        <v>35</v>
      </c>
      <c r="D42" s="40" t="s">
        <v>47</v>
      </c>
      <c r="E42" s="45" t="s">
        <v>97</v>
      </c>
      <c r="F42" s="42" t="s">
        <v>38</v>
      </c>
      <c r="G42" s="43">
        <v>45170</v>
      </c>
      <c r="H42" s="43">
        <v>45352</v>
      </c>
      <c r="I42" s="44">
        <v>90000</v>
      </c>
      <c r="J42" s="33"/>
      <c r="K42" s="44">
        <v>9753.1200000000008</v>
      </c>
      <c r="L42" s="44">
        <f>I42*2.87/100</f>
        <v>2583</v>
      </c>
      <c r="M42" s="44">
        <f>I42*7.1/100</f>
        <v>6390</v>
      </c>
      <c r="N42" s="44">
        <f>77410*1.1%</f>
        <v>851.5100000000001</v>
      </c>
      <c r="O42" s="44">
        <f>I42*3.04/100</f>
        <v>2736</v>
      </c>
      <c r="P42" s="44">
        <f>+I42*7.09%</f>
        <v>6381</v>
      </c>
      <c r="Q42" s="44">
        <v>0</v>
      </c>
      <c r="R42" s="44">
        <f>L42+M42+N42+O42+P42+Q42</f>
        <v>18941.510000000002</v>
      </c>
      <c r="S42" s="44">
        <f>K42+L42+O42+Q42</f>
        <v>15072.12</v>
      </c>
      <c r="T42" s="44">
        <f>M42+N42+P42</f>
        <v>13622.51</v>
      </c>
      <c r="U42" s="44">
        <f>I42-S42</f>
        <v>74927.88</v>
      </c>
    </row>
    <row r="43" spans="1:21" s="34" customFormat="1" ht="56.25" customHeight="1" x14ac:dyDescent="0.35">
      <c r="A43" s="32">
        <f>+A42+1</f>
        <v>31</v>
      </c>
      <c r="B43" s="39" t="s">
        <v>98</v>
      </c>
      <c r="C43" s="39" t="s">
        <v>35</v>
      </c>
      <c r="D43" s="40" t="s">
        <v>47</v>
      </c>
      <c r="E43" s="45" t="s">
        <v>99</v>
      </c>
      <c r="F43" s="42" t="s">
        <v>38</v>
      </c>
      <c r="G43" s="43">
        <v>45170</v>
      </c>
      <c r="H43" s="43">
        <v>45352</v>
      </c>
      <c r="I43" s="44">
        <v>60000</v>
      </c>
      <c r="J43" s="33"/>
      <c r="K43" s="44">
        <v>3486.68</v>
      </c>
      <c r="L43" s="44">
        <f>I43*2.87/100</f>
        <v>1722</v>
      </c>
      <c r="M43" s="44">
        <f>I43*7.1/100</f>
        <v>4260</v>
      </c>
      <c r="N43" s="44">
        <f>I43*1.1/100</f>
        <v>660</v>
      </c>
      <c r="O43" s="44">
        <f>I43*3.04/100</f>
        <v>1824</v>
      </c>
      <c r="P43" s="44">
        <f>+I43*7.09%</f>
        <v>4254</v>
      </c>
      <c r="Q43" s="44">
        <v>0</v>
      </c>
      <c r="R43" s="44">
        <f>L43+M43+N43+O43+P43+Q43</f>
        <v>12720</v>
      </c>
      <c r="S43" s="44">
        <f>K43+L43+O43+Q43</f>
        <v>7032.68</v>
      </c>
      <c r="T43" s="44">
        <f>M43+N43+P43</f>
        <v>9174</v>
      </c>
      <c r="U43" s="44">
        <f>I43-S43</f>
        <v>52967.32</v>
      </c>
    </row>
    <row r="44" spans="1:21" s="34" customFormat="1" ht="56.25" customHeight="1" x14ac:dyDescent="0.35">
      <c r="A44" s="32">
        <f>+A43+1</f>
        <v>32</v>
      </c>
      <c r="B44" s="39" t="s">
        <v>100</v>
      </c>
      <c r="C44" s="39" t="s">
        <v>35</v>
      </c>
      <c r="D44" s="45" t="s">
        <v>101</v>
      </c>
      <c r="E44" s="40" t="s">
        <v>102</v>
      </c>
      <c r="F44" s="43" t="s">
        <v>38</v>
      </c>
      <c r="G44" s="43">
        <v>45292</v>
      </c>
      <c r="H44" s="43">
        <v>45474</v>
      </c>
      <c r="I44" s="44">
        <v>100000</v>
      </c>
      <c r="J44" s="33"/>
      <c r="K44" s="44">
        <v>12105.37</v>
      </c>
      <c r="L44" s="44">
        <f>I44*2.87/100</f>
        <v>2870</v>
      </c>
      <c r="M44" s="44">
        <f>I44*7.1/100</f>
        <v>7100</v>
      </c>
      <c r="N44" s="44">
        <f>77410*1.1%</f>
        <v>851.5100000000001</v>
      </c>
      <c r="O44" s="44">
        <f>I44*3.04/100</f>
        <v>3040</v>
      </c>
      <c r="P44" s="44">
        <f>+I44*7.09%</f>
        <v>7090.0000000000009</v>
      </c>
      <c r="Q44" s="44">
        <v>0</v>
      </c>
      <c r="R44" s="44">
        <f>L44+M44+N44+O44+P44+Q44</f>
        <v>20951.510000000002</v>
      </c>
      <c r="S44" s="44">
        <f>K44+L44+O44+Q44</f>
        <v>18015.370000000003</v>
      </c>
      <c r="T44" s="44">
        <f>M44+N44+P44</f>
        <v>15041.510000000002</v>
      </c>
      <c r="U44" s="44">
        <f>I44-S44</f>
        <v>81984.63</v>
      </c>
    </row>
    <row r="45" spans="1:21" s="35" customFormat="1" ht="84" customHeight="1" x14ac:dyDescent="0.35">
      <c r="A45" s="32">
        <f>+A44+1</f>
        <v>33</v>
      </c>
      <c r="B45" s="39" t="s">
        <v>103</v>
      </c>
      <c r="C45" s="39" t="s">
        <v>46</v>
      </c>
      <c r="D45" s="45" t="s">
        <v>104</v>
      </c>
      <c r="E45" s="40" t="s">
        <v>105</v>
      </c>
      <c r="F45" s="42" t="s">
        <v>38</v>
      </c>
      <c r="G45" s="43">
        <v>45200</v>
      </c>
      <c r="H45" s="43">
        <v>45383</v>
      </c>
      <c r="I45" s="44">
        <v>90000</v>
      </c>
      <c r="J45" s="33"/>
      <c r="K45" s="44">
        <v>9753.1200000000008</v>
      </c>
      <c r="L45" s="44">
        <f>I45*2.87/100</f>
        <v>2583</v>
      </c>
      <c r="M45" s="44">
        <f>I45*7.1/100</f>
        <v>6390</v>
      </c>
      <c r="N45" s="44">
        <f>77410*1.1%</f>
        <v>851.5100000000001</v>
      </c>
      <c r="O45" s="44">
        <f>I45*3.04/100</f>
        <v>2736</v>
      </c>
      <c r="P45" s="44">
        <f>+I45*7.09%</f>
        <v>6381</v>
      </c>
      <c r="Q45" s="44">
        <v>0</v>
      </c>
      <c r="R45" s="44">
        <f>L45+M45+N45+O45+P45+Q45</f>
        <v>18941.510000000002</v>
      </c>
      <c r="S45" s="44">
        <f>K45+L45+O45+Q45</f>
        <v>15072.12</v>
      </c>
      <c r="T45" s="44">
        <f>M45+N45+P45</f>
        <v>13622.51</v>
      </c>
      <c r="U45" s="44">
        <f>I45-S45</f>
        <v>74927.88</v>
      </c>
    </row>
    <row r="46" spans="1:21" s="34" customFormat="1" ht="82.5" customHeight="1" x14ac:dyDescent="0.35">
      <c r="A46" s="32">
        <f>+A45+1</f>
        <v>34</v>
      </c>
      <c r="B46" s="39" t="s">
        <v>106</v>
      </c>
      <c r="C46" s="39" t="s">
        <v>46</v>
      </c>
      <c r="D46" s="45" t="s">
        <v>104</v>
      </c>
      <c r="E46" s="40" t="s">
        <v>107</v>
      </c>
      <c r="F46" s="42" t="s">
        <v>38</v>
      </c>
      <c r="G46" s="43">
        <v>45200</v>
      </c>
      <c r="H46" s="43">
        <v>45383</v>
      </c>
      <c r="I46" s="44">
        <v>160000</v>
      </c>
      <c r="J46" s="33"/>
      <c r="K46" s="44">
        <v>26218.87</v>
      </c>
      <c r="L46" s="44">
        <f>I46*2.87/100</f>
        <v>4592</v>
      </c>
      <c r="M46" s="44">
        <f>I46*7.1/100</f>
        <v>11360</v>
      </c>
      <c r="N46" s="44">
        <f>77410*1.1%</f>
        <v>851.5100000000001</v>
      </c>
      <c r="O46" s="44">
        <f>I46*3.04/100</f>
        <v>4864</v>
      </c>
      <c r="P46" s="44">
        <f>+I46*7.09%</f>
        <v>11344</v>
      </c>
      <c r="Q46" s="44">
        <v>0</v>
      </c>
      <c r="R46" s="44">
        <f>L46+M46+N46+O46+P46+Q46</f>
        <v>33011.509999999995</v>
      </c>
      <c r="S46" s="44">
        <f>K46+L46+O46+Q46</f>
        <v>35674.869999999995</v>
      </c>
      <c r="T46" s="44">
        <f>M46+N46+P46</f>
        <v>23555.510000000002</v>
      </c>
      <c r="U46" s="44">
        <f>I46-S46</f>
        <v>124325.13</v>
      </c>
    </row>
    <row r="47" spans="1:21" s="34" customFormat="1" ht="82.5" customHeight="1" x14ac:dyDescent="0.35">
      <c r="A47" s="32">
        <f>+A46+1</f>
        <v>35</v>
      </c>
      <c r="B47" s="39" t="s">
        <v>108</v>
      </c>
      <c r="C47" s="39" t="s">
        <v>35</v>
      </c>
      <c r="D47" s="45" t="s">
        <v>47</v>
      </c>
      <c r="E47" s="40" t="s">
        <v>109</v>
      </c>
      <c r="F47" s="42" t="s">
        <v>38</v>
      </c>
      <c r="G47" s="43">
        <v>45231</v>
      </c>
      <c r="H47" s="43">
        <v>45413</v>
      </c>
      <c r="I47" s="44">
        <v>90000</v>
      </c>
      <c r="J47" s="33"/>
      <c r="K47" s="44">
        <v>9753.1200000000008</v>
      </c>
      <c r="L47" s="44">
        <f>I47*2.87/100</f>
        <v>2583</v>
      </c>
      <c r="M47" s="44">
        <f>I47*7.1/100</f>
        <v>6390</v>
      </c>
      <c r="N47" s="44">
        <f>77410*1.1%</f>
        <v>851.5100000000001</v>
      </c>
      <c r="O47" s="44">
        <f>I47*3.04/100</f>
        <v>2736</v>
      </c>
      <c r="P47" s="44">
        <f>+I47*7.09%</f>
        <v>6381</v>
      </c>
      <c r="Q47" s="44">
        <v>0</v>
      </c>
      <c r="R47" s="44">
        <f>L47+M47+N47+O47+P47+Q47</f>
        <v>18941.510000000002</v>
      </c>
      <c r="S47" s="44">
        <f>K47+L47+O47+Q47</f>
        <v>15072.12</v>
      </c>
      <c r="T47" s="44">
        <f>M47+N47+P47</f>
        <v>13622.51</v>
      </c>
      <c r="U47" s="44">
        <f>I47-S47</f>
        <v>74927.88</v>
      </c>
    </row>
    <row r="48" spans="1:21" s="34" customFormat="1" ht="82.5" customHeight="1" x14ac:dyDescent="0.35">
      <c r="A48" s="32">
        <f>+A47+1</f>
        <v>36</v>
      </c>
      <c r="B48" s="39" t="s">
        <v>110</v>
      </c>
      <c r="C48" s="39" t="s">
        <v>46</v>
      </c>
      <c r="D48" s="40" t="s">
        <v>47</v>
      </c>
      <c r="E48" s="40" t="s">
        <v>111</v>
      </c>
      <c r="F48" s="42" t="s">
        <v>38</v>
      </c>
      <c r="G48" s="43">
        <v>45323</v>
      </c>
      <c r="H48" s="43">
        <v>45505</v>
      </c>
      <c r="I48" s="44">
        <v>160000</v>
      </c>
      <c r="J48" s="33"/>
      <c r="K48" s="44">
        <v>25790</v>
      </c>
      <c r="L48" s="44">
        <f>I48*2.87/100</f>
        <v>4592</v>
      </c>
      <c r="M48" s="44">
        <f>I48*7.1/100</f>
        <v>11360</v>
      </c>
      <c r="N48" s="44">
        <f>77410*1.1%</f>
        <v>851.5100000000001</v>
      </c>
      <c r="O48" s="44">
        <f>I48*3.04/100</f>
        <v>4864</v>
      </c>
      <c r="P48" s="44">
        <f>+I48*7.09%</f>
        <v>11344</v>
      </c>
      <c r="Q48" s="46">
        <v>1715.46</v>
      </c>
      <c r="R48" s="44">
        <f>L48+M48+N48+O48+P48+Q48</f>
        <v>34726.969999999994</v>
      </c>
      <c r="S48" s="44">
        <f>K48+L48+O48+Q48</f>
        <v>36961.46</v>
      </c>
      <c r="T48" s="44">
        <f>M48+N48+P48</f>
        <v>23555.510000000002</v>
      </c>
      <c r="U48" s="44">
        <f>I48-S48</f>
        <v>123038.54000000001</v>
      </c>
    </row>
    <row r="49" spans="1:21" s="34" customFormat="1" ht="56.25" customHeight="1" x14ac:dyDescent="0.35">
      <c r="A49" s="32">
        <f>+A48+1</f>
        <v>37</v>
      </c>
      <c r="B49" s="39" t="s">
        <v>112</v>
      </c>
      <c r="C49" s="39" t="s">
        <v>35</v>
      </c>
      <c r="D49" s="45" t="s">
        <v>101</v>
      </c>
      <c r="E49" s="40" t="s">
        <v>113</v>
      </c>
      <c r="F49" s="42" t="s">
        <v>38</v>
      </c>
      <c r="G49" s="43">
        <v>45231</v>
      </c>
      <c r="H49" s="43">
        <v>45413</v>
      </c>
      <c r="I49" s="44">
        <v>190000</v>
      </c>
      <c r="J49" s="33"/>
      <c r="K49" s="44">
        <v>33275.620000000003</v>
      </c>
      <c r="L49" s="44">
        <f>I49*2.87/100</f>
        <v>5453</v>
      </c>
      <c r="M49" s="44">
        <f>I49*7.1/100</f>
        <v>13490</v>
      </c>
      <c r="N49" s="44">
        <f>77410*1.1%</f>
        <v>851.5100000000001</v>
      </c>
      <c r="O49" s="44">
        <f>+I49*3.04%</f>
        <v>5776</v>
      </c>
      <c r="P49" s="44">
        <f>+I49*7.09%</f>
        <v>13471</v>
      </c>
      <c r="Q49" s="44">
        <v>0</v>
      </c>
      <c r="R49" s="44">
        <f>L49+M49+N49+O49+P49+Q49</f>
        <v>39041.509999999995</v>
      </c>
      <c r="S49" s="44">
        <f>K49+L49+O49+Q49</f>
        <v>44504.62</v>
      </c>
      <c r="T49" s="44">
        <f>M49+N49+P49</f>
        <v>27812.510000000002</v>
      </c>
      <c r="U49" s="44">
        <f>I49-S49</f>
        <v>145495.38</v>
      </c>
    </row>
    <row r="50" spans="1:21" s="34" customFormat="1" ht="82.5" customHeight="1" x14ac:dyDescent="0.35">
      <c r="A50" s="32">
        <f>+A49+1</f>
        <v>38</v>
      </c>
      <c r="B50" s="39" t="s">
        <v>114</v>
      </c>
      <c r="C50" s="39" t="s">
        <v>35</v>
      </c>
      <c r="D50" s="45" t="s">
        <v>101</v>
      </c>
      <c r="E50" s="40" t="s">
        <v>42</v>
      </c>
      <c r="F50" s="42" t="s">
        <v>38</v>
      </c>
      <c r="G50" s="43">
        <v>45170</v>
      </c>
      <c r="H50" s="43">
        <v>45352</v>
      </c>
      <c r="I50" s="44">
        <v>66000</v>
      </c>
      <c r="J50" s="33"/>
      <c r="K50" s="44">
        <v>4615.76</v>
      </c>
      <c r="L50" s="44">
        <f>I50*2.87/100</f>
        <v>1894.2</v>
      </c>
      <c r="M50" s="44">
        <f>I50*7.1/100</f>
        <v>4686</v>
      </c>
      <c r="N50" s="44">
        <f>I50*1.1/100</f>
        <v>726</v>
      </c>
      <c r="O50" s="44">
        <f t="shared" ref="O50:O64" si="1">I50*3.04/100</f>
        <v>2006.4</v>
      </c>
      <c r="P50" s="44">
        <f t="shared" ref="P50:P64" si="2">+I50*7.09%</f>
        <v>4679.4000000000005</v>
      </c>
      <c r="Q50" s="44">
        <v>0</v>
      </c>
      <c r="R50" s="44">
        <f>L50+M50+N50+O50+P50+Q50</f>
        <v>13992</v>
      </c>
      <c r="S50" s="44">
        <f>K50+L50+O50+Q50</f>
        <v>8516.36</v>
      </c>
      <c r="T50" s="44">
        <f>M50+N50+P50</f>
        <v>10091.400000000001</v>
      </c>
      <c r="U50" s="44">
        <f>I50-S50</f>
        <v>57483.64</v>
      </c>
    </row>
    <row r="51" spans="1:21" s="34" customFormat="1" ht="60" customHeight="1" x14ac:dyDescent="0.35">
      <c r="A51" s="32">
        <f>+A50+1</f>
        <v>39</v>
      </c>
      <c r="B51" s="39" t="s">
        <v>115</v>
      </c>
      <c r="C51" s="39" t="s">
        <v>35</v>
      </c>
      <c r="D51" s="45" t="s">
        <v>101</v>
      </c>
      <c r="E51" s="40" t="s">
        <v>116</v>
      </c>
      <c r="F51" s="42" t="s">
        <v>38</v>
      </c>
      <c r="G51" s="43">
        <v>45261</v>
      </c>
      <c r="H51" s="43">
        <v>45444</v>
      </c>
      <c r="I51" s="44">
        <v>100000</v>
      </c>
      <c r="J51" s="33"/>
      <c r="K51" s="44">
        <v>12105.37</v>
      </c>
      <c r="L51" s="44">
        <f>I51*2.87/100</f>
        <v>2870</v>
      </c>
      <c r="M51" s="44">
        <f>I51*7.1/100</f>
        <v>7100</v>
      </c>
      <c r="N51" s="44">
        <f>77410*1.1%</f>
        <v>851.5100000000001</v>
      </c>
      <c r="O51" s="44">
        <f t="shared" si="1"/>
        <v>3040</v>
      </c>
      <c r="P51" s="44">
        <f t="shared" si="2"/>
        <v>7090.0000000000009</v>
      </c>
      <c r="Q51" s="44">
        <v>0</v>
      </c>
      <c r="R51" s="44">
        <f>L51+M51+N51+O51+P51+Q51</f>
        <v>20951.510000000002</v>
      </c>
      <c r="S51" s="44">
        <f>+K51+L51+O51+Q51</f>
        <v>18015.370000000003</v>
      </c>
      <c r="T51" s="44">
        <f t="shared" ref="T51:T53" si="3">+M51+N51+P51</f>
        <v>15041.510000000002</v>
      </c>
      <c r="U51" s="44">
        <f>I51-S51</f>
        <v>81984.63</v>
      </c>
    </row>
    <row r="52" spans="1:21" s="34" customFormat="1" ht="60" customHeight="1" x14ac:dyDescent="0.35">
      <c r="A52" s="32">
        <f>+A51+1</f>
        <v>40</v>
      </c>
      <c r="B52" s="39" t="s">
        <v>117</v>
      </c>
      <c r="C52" s="39" t="s">
        <v>46</v>
      </c>
      <c r="D52" s="45" t="s">
        <v>101</v>
      </c>
      <c r="E52" s="40" t="s">
        <v>88</v>
      </c>
      <c r="F52" s="42" t="s">
        <v>38</v>
      </c>
      <c r="G52" s="43">
        <v>45261</v>
      </c>
      <c r="H52" s="43">
        <v>45444</v>
      </c>
      <c r="I52" s="44">
        <v>100000</v>
      </c>
      <c r="K52" s="44">
        <v>12105.37</v>
      </c>
      <c r="L52" s="44">
        <f>I52*2.87/100</f>
        <v>2870</v>
      </c>
      <c r="M52" s="44">
        <f>I52*7.1/100</f>
        <v>7100</v>
      </c>
      <c r="N52" s="44">
        <f>77410*1.1%</f>
        <v>851.5100000000001</v>
      </c>
      <c r="O52" s="44">
        <f t="shared" si="1"/>
        <v>3040</v>
      </c>
      <c r="P52" s="44">
        <f t="shared" si="2"/>
        <v>7090.0000000000009</v>
      </c>
      <c r="Q52" s="44">
        <v>0</v>
      </c>
      <c r="R52" s="44">
        <f>L52+M52+N52+O52+P52+Q52</f>
        <v>20951.510000000002</v>
      </c>
      <c r="S52" s="44">
        <f t="shared" ref="S52:S53" si="4">+K52+L52+O52+Q52</f>
        <v>18015.370000000003</v>
      </c>
      <c r="T52" s="44">
        <f t="shared" si="3"/>
        <v>15041.510000000002</v>
      </c>
      <c r="U52" s="44">
        <f>I52-S52</f>
        <v>81984.63</v>
      </c>
    </row>
    <row r="53" spans="1:21" s="34" customFormat="1" ht="60" customHeight="1" x14ac:dyDescent="0.35">
      <c r="A53" s="32">
        <f>+A52+1</f>
        <v>41</v>
      </c>
      <c r="B53" s="39" t="s">
        <v>118</v>
      </c>
      <c r="C53" s="39" t="s">
        <v>46</v>
      </c>
      <c r="D53" s="45" t="s">
        <v>101</v>
      </c>
      <c r="E53" s="40" t="s">
        <v>84</v>
      </c>
      <c r="F53" s="42" t="s">
        <v>38</v>
      </c>
      <c r="G53" s="43">
        <v>45261</v>
      </c>
      <c r="H53" s="43">
        <v>45444</v>
      </c>
      <c r="I53" s="44">
        <v>100000</v>
      </c>
      <c r="J53" s="33"/>
      <c r="K53" s="44">
        <v>12105.37</v>
      </c>
      <c r="L53" s="44">
        <f>I53*2.87/100</f>
        <v>2870</v>
      </c>
      <c r="M53" s="44">
        <f>I53*7.1/100</f>
        <v>7100</v>
      </c>
      <c r="N53" s="44">
        <f>77410*1.1%</f>
        <v>851.5100000000001</v>
      </c>
      <c r="O53" s="44">
        <f t="shared" si="1"/>
        <v>3040</v>
      </c>
      <c r="P53" s="44">
        <f t="shared" si="2"/>
        <v>7090.0000000000009</v>
      </c>
      <c r="Q53" s="44">
        <v>0</v>
      </c>
      <c r="R53" s="44">
        <f>L53+M53+N53+O53+P53+Q53</f>
        <v>20951.510000000002</v>
      </c>
      <c r="S53" s="44">
        <f t="shared" si="4"/>
        <v>18015.370000000003</v>
      </c>
      <c r="T53" s="44">
        <f t="shared" si="3"/>
        <v>15041.510000000002</v>
      </c>
      <c r="U53" s="44">
        <f>I53-S53</f>
        <v>81984.63</v>
      </c>
    </row>
    <row r="54" spans="1:21" s="34" customFormat="1" ht="60" customHeight="1" x14ac:dyDescent="0.35">
      <c r="A54" s="32">
        <f>+A53+1</f>
        <v>42</v>
      </c>
      <c r="B54" s="39" t="s">
        <v>119</v>
      </c>
      <c r="C54" s="39" t="s">
        <v>46</v>
      </c>
      <c r="D54" s="45" t="s">
        <v>120</v>
      </c>
      <c r="E54" s="40" t="s">
        <v>121</v>
      </c>
      <c r="F54" s="42" t="s">
        <v>38</v>
      </c>
      <c r="G54" s="43">
        <v>45170</v>
      </c>
      <c r="H54" s="43">
        <v>45352</v>
      </c>
      <c r="I54" s="44">
        <v>75000</v>
      </c>
      <c r="J54" s="33"/>
      <c r="K54" s="44">
        <v>6309.38</v>
      </c>
      <c r="L54" s="44">
        <f>I54*2.87/100</f>
        <v>2152.5</v>
      </c>
      <c r="M54" s="44">
        <f>I54*7.1/100</f>
        <v>5325</v>
      </c>
      <c r="N54" s="44">
        <f>+I54*1.1%</f>
        <v>825.00000000000011</v>
      </c>
      <c r="O54" s="44">
        <f t="shared" si="1"/>
        <v>2280</v>
      </c>
      <c r="P54" s="44">
        <f t="shared" si="2"/>
        <v>5317.5</v>
      </c>
      <c r="Q54" s="44">
        <v>0</v>
      </c>
      <c r="R54" s="44">
        <f>L54+M54+N54+O54+P54+Q54</f>
        <v>15900</v>
      </c>
      <c r="S54" s="44">
        <f t="shared" ref="S54:S56" si="5">K54+L54+O54+Q54</f>
        <v>10741.880000000001</v>
      </c>
      <c r="T54" s="44">
        <f t="shared" ref="T54:T56" si="6">M54+N54+P54</f>
        <v>11467.5</v>
      </c>
      <c r="U54" s="44">
        <f>I54-S54</f>
        <v>64258.119999999995</v>
      </c>
    </row>
    <row r="55" spans="1:21" s="34" customFormat="1" ht="60" customHeight="1" x14ac:dyDescent="0.35">
      <c r="A55" s="32">
        <f>+A54+1</f>
        <v>43</v>
      </c>
      <c r="B55" s="39" t="s">
        <v>122</v>
      </c>
      <c r="C55" s="39" t="s">
        <v>46</v>
      </c>
      <c r="D55" s="45" t="s">
        <v>123</v>
      </c>
      <c r="E55" s="40" t="s">
        <v>124</v>
      </c>
      <c r="F55" s="42" t="s">
        <v>38</v>
      </c>
      <c r="G55" s="43">
        <v>45180</v>
      </c>
      <c r="H55" s="43">
        <v>45352</v>
      </c>
      <c r="I55" s="44">
        <v>90000</v>
      </c>
      <c r="J55" s="33"/>
      <c r="K55" s="44">
        <v>9324.25</v>
      </c>
      <c r="L55" s="44">
        <f>I55*2.87/100</f>
        <v>2583</v>
      </c>
      <c r="M55" s="44">
        <f>I55*7.1/100</f>
        <v>6390</v>
      </c>
      <c r="N55" s="44">
        <f>77410*1.1%</f>
        <v>851.5100000000001</v>
      </c>
      <c r="O55" s="44">
        <f t="shared" si="1"/>
        <v>2736</v>
      </c>
      <c r="P55" s="44">
        <f t="shared" si="2"/>
        <v>6381</v>
      </c>
      <c r="Q55" s="46">
        <v>1715.46</v>
      </c>
      <c r="R55" s="44">
        <f>L55+M55+N55+O55+P55+Q55</f>
        <v>20656.97</v>
      </c>
      <c r="S55" s="44">
        <f t="shared" si="5"/>
        <v>16358.71</v>
      </c>
      <c r="T55" s="44">
        <f t="shared" si="6"/>
        <v>13622.51</v>
      </c>
      <c r="U55" s="44">
        <f>I55-S55</f>
        <v>73641.290000000008</v>
      </c>
    </row>
    <row r="56" spans="1:21" s="34" customFormat="1" ht="60" customHeight="1" x14ac:dyDescent="0.35">
      <c r="A56" s="32">
        <f>+A55+1</f>
        <v>44</v>
      </c>
      <c r="B56" s="39" t="s">
        <v>125</v>
      </c>
      <c r="C56" s="39" t="s">
        <v>46</v>
      </c>
      <c r="D56" s="45" t="s">
        <v>123</v>
      </c>
      <c r="E56" s="40" t="s">
        <v>126</v>
      </c>
      <c r="F56" s="42" t="s">
        <v>38</v>
      </c>
      <c r="G56" s="43">
        <v>45170</v>
      </c>
      <c r="H56" s="43">
        <v>45352</v>
      </c>
      <c r="I56" s="44">
        <v>75000</v>
      </c>
      <c r="J56" s="33"/>
      <c r="K56" s="44">
        <v>6309.38</v>
      </c>
      <c r="L56" s="44">
        <f>I56*2.87/100</f>
        <v>2152.5</v>
      </c>
      <c r="M56" s="44">
        <f>I56*7.1/100</f>
        <v>5325</v>
      </c>
      <c r="N56" s="44">
        <f>I56*1.1/100</f>
        <v>825</v>
      </c>
      <c r="O56" s="44">
        <f t="shared" si="1"/>
        <v>2280</v>
      </c>
      <c r="P56" s="44">
        <f t="shared" si="2"/>
        <v>5317.5</v>
      </c>
      <c r="Q56" s="44">
        <v>0</v>
      </c>
      <c r="R56" s="44">
        <f>L56+M56+N56+O56+P56+Q56</f>
        <v>15900</v>
      </c>
      <c r="S56" s="44">
        <f t="shared" si="5"/>
        <v>10741.880000000001</v>
      </c>
      <c r="T56" s="44">
        <f t="shared" si="6"/>
        <v>11467.5</v>
      </c>
      <c r="U56" s="44">
        <f>I56-S56</f>
        <v>64258.119999999995</v>
      </c>
    </row>
    <row r="57" spans="1:21" s="34" customFormat="1" ht="60" customHeight="1" x14ac:dyDescent="0.35">
      <c r="A57" s="32">
        <f>+A56+1</f>
        <v>45</v>
      </c>
      <c r="B57" s="39" t="s">
        <v>127</v>
      </c>
      <c r="C57" s="39" t="s">
        <v>46</v>
      </c>
      <c r="D57" s="40" t="s">
        <v>91</v>
      </c>
      <c r="E57" s="40" t="s">
        <v>128</v>
      </c>
      <c r="F57" s="42" t="s">
        <v>38</v>
      </c>
      <c r="G57" s="43">
        <v>45231</v>
      </c>
      <c r="H57" s="43">
        <v>45413</v>
      </c>
      <c r="I57" s="44">
        <v>90000</v>
      </c>
      <c r="J57" s="33"/>
      <c r="K57" s="44">
        <v>9324.25</v>
      </c>
      <c r="L57" s="44">
        <f>I57*2.87/100</f>
        <v>2583</v>
      </c>
      <c r="M57" s="44">
        <f>I57*7.1/100</f>
        <v>6390</v>
      </c>
      <c r="N57" s="44">
        <f>77410*1.1%</f>
        <v>851.5100000000001</v>
      </c>
      <c r="O57" s="44">
        <f t="shared" si="1"/>
        <v>2736</v>
      </c>
      <c r="P57" s="44">
        <f t="shared" si="2"/>
        <v>6381</v>
      </c>
      <c r="Q57" s="46">
        <v>1715.46</v>
      </c>
      <c r="R57" s="44">
        <f>L57+M57+N57+O57+P57+Q57</f>
        <v>20656.97</v>
      </c>
      <c r="S57" s="44">
        <f>K57+L57+O57+Q57</f>
        <v>16358.71</v>
      </c>
      <c r="T57" s="44">
        <f>M57+N57+P57</f>
        <v>13622.51</v>
      </c>
      <c r="U57" s="44">
        <f>I57-S57</f>
        <v>73641.290000000008</v>
      </c>
    </row>
    <row r="58" spans="1:21" s="34" customFormat="1" ht="56.25" customHeight="1" x14ac:dyDescent="0.35">
      <c r="A58" s="32">
        <f>+A57+1</f>
        <v>46</v>
      </c>
      <c r="B58" s="39" t="s">
        <v>129</v>
      </c>
      <c r="C58" s="39" t="s">
        <v>35</v>
      </c>
      <c r="D58" s="45" t="s">
        <v>123</v>
      </c>
      <c r="E58" s="40" t="s">
        <v>124</v>
      </c>
      <c r="F58" s="42" t="s">
        <v>38</v>
      </c>
      <c r="G58" s="43">
        <v>45200</v>
      </c>
      <c r="H58" s="43">
        <v>45383</v>
      </c>
      <c r="I58" s="44">
        <v>90000</v>
      </c>
      <c r="J58" s="33"/>
      <c r="K58" s="44">
        <v>9753.1200000000008</v>
      </c>
      <c r="L58" s="44">
        <f>I58*2.87/100</f>
        <v>2583</v>
      </c>
      <c r="M58" s="44">
        <f>I58*7.1/100</f>
        <v>6390</v>
      </c>
      <c r="N58" s="44">
        <f>77410*1.1%</f>
        <v>851.5100000000001</v>
      </c>
      <c r="O58" s="44">
        <f t="shared" si="1"/>
        <v>2736</v>
      </c>
      <c r="P58" s="44">
        <f t="shared" si="2"/>
        <v>6381</v>
      </c>
      <c r="Q58" s="44">
        <v>0</v>
      </c>
      <c r="R58" s="44">
        <f>L58+M58+N58+O58+P58+Q58</f>
        <v>18941.510000000002</v>
      </c>
      <c r="S58" s="44">
        <f t="shared" ref="S58:S64" si="7">K58+L58+O58+Q58</f>
        <v>15072.12</v>
      </c>
      <c r="T58" s="44">
        <f t="shared" ref="T58:T64" si="8">M58+N58+P58</f>
        <v>13622.51</v>
      </c>
      <c r="U58" s="44">
        <f>I58-S58</f>
        <v>74927.88</v>
      </c>
    </row>
    <row r="59" spans="1:21" s="34" customFormat="1" ht="56.25" customHeight="1" x14ac:dyDescent="0.35">
      <c r="A59" s="32">
        <f>+A58+1</f>
        <v>47</v>
      </c>
      <c r="B59" s="39" t="s">
        <v>130</v>
      </c>
      <c r="C59" s="39" t="s">
        <v>35</v>
      </c>
      <c r="D59" s="45" t="s">
        <v>47</v>
      </c>
      <c r="E59" s="40" t="s">
        <v>109</v>
      </c>
      <c r="F59" s="42" t="s">
        <v>38</v>
      </c>
      <c r="G59" s="43">
        <v>45200</v>
      </c>
      <c r="H59" s="43">
        <v>45383</v>
      </c>
      <c r="I59" s="44">
        <v>75000</v>
      </c>
      <c r="J59" s="33"/>
      <c r="K59" s="44">
        <v>6309.38</v>
      </c>
      <c r="L59" s="44">
        <f>I59*2.87/100</f>
        <v>2152.5</v>
      </c>
      <c r="M59" s="44">
        <f>I59*7.1/100</f>
        <v>5325</v>
      </c>
      <c r="N59" s="44">
        <f>+I59*1.1%</f>
        <v>825.00000000000011</v>
      </c>
      <c r="O59" s="44">
        <f t="shared" si="1"/>
        <v>2280</v>
      </c>
      <c r="P59" s="44">
        <f t="shared" si="2"/>
        <v>5317.5</v>
      </c>
      <c r="Q59" s="44">
        <v>0</v>
      </c>
      <c r="R59" s="44">
        <f>L59+M59+N59+O59+P59+Q59</f>
        <v>15900</v>
      </c>
      <c r="S59" s="44">
        <f t="shared" si="7"/>
        <v>10741.880000000001</v>
      </c>
      <c r="T59" s="44">
        <f t="shared" si="8"/>
        <v>11467.5</v>
      </c>
      <c r="U59" s="44">
        <f>I59-S59</f>
        <v>64258.119999999995</v>
      </c>
    </row>
    <row r="60" spans="1:21" s="34" customFormat="1" ht="56.25" customHeight="1" x14ac:dyDescent="0.35">
      <c r="A60" s="32">
        <f>+A59+1</f>
        <v>48</v>
      </c>
      <c r="B60" s="39" t="s">
        <v>131</v>
      </c>
      <c r="C60" s="39" t="s">
        <v>35</v>
      </c>
      <c r="D60" s="45" t="s">
        <v>47</v>
      </c>
      <c r="E60" s="40" t="s">
        <v>109</v>
      </c>
      <c r="F60" s="42" t="s">
        <v>38</v>
      </c>
      <c r="G60" s="43">
        <v>45200</v>
      </c>
      <c r="H60" s="43">
        <v>45383</v>
      </c>
      <c r="I60" s="44">
        <v>75000</v>
      </c>
      <c r="J60" s="33"/>
      <c r="K60" s="44">
        <v>6309.38</v>
      </c>
      <c r="L60" s="44">
        <f>I60*2.87/100</f>
        <v>2152.5</v>
      </c>
      <c r="M60" s="44">
        <f>I60*7.1/100</f>
        <v>5325</v>
      </c>
      <c r="N60" s="44">
        <f>I60*1.1/100</f>
        <v>825</v>
      </c>
      <c r="O60" s="44">
        <f t="shared" si="1"/>
        <v>2280</v>
      </c>
      <c r="P60" s="44">
        <f t="shared" si="2"/>
        <v>5317.5</v>
      </c>
      <c r="Q60" s="44">
        <v>0</v>
      </c>
      <c r="R60" s="44">
        <f>L60+M60+N60+O60+P60+Q60</f>
        <v>15900</v>
      </c>
      <c r="S60" s="44">
        <f t="shared" si="7"/>
        <v>10741.880000000001</v>
      </c>
      <c r="T60" s="44">
        <f t="shared" si="8"/>
        <v>11467.5</v>
      </c>
      <c r="U60" s="44">
        <f>I60-S60</f>
        <v>64258.119999999995</v>
      </c>
    </row>
    <row r="61" spans="1:21" s="34" customFormat="1" ht="56.25" customHeight="1" x14ac:dyDescent="0.35">
      <c r="A61" s="32">
        <f>+A60+1</f>
        <v>49</v>
      </c>
      <c r="B61" s="39" t="s">
        <v>132</v>
      </c>
      <c r="C61" s="39" t="s">
        <v>35</v>
      </c>
      <c r="D61" s="45" t="s">
        <v>47</v>
      </c>
      <c r="E61" s="40" t="s">
        <v>99</v>
      </c>
      <c r="F61" s="42" t="s">
        <v>38</v>
      </c>
      <c r="G61" s="43">
        <v>45231</v>
      </c>
      <c r="H61" s="43">
        <v>45413</v>
      </c>
      <c r="I61" s="44">
        <v>60000</v>
      </c>
      <c r="J61" s="33"/>
      <c r="K61" s="44">
        <v>3486.68</v>
      </c>
      <c r="L61" s="44">
        <f>I61*2.87/100</f>
        <v>1722</v>
      </c>
      <c r="M61" s="44">
        <f>I61*7.1/100</f>
        <v>4260</v>
      </c>
      <c r="N61" s="44">
        <f>I61*1.1/100</f>
        <v>660</v>
      </c>
      <c r="O61" s="44">
        <f t="shared" si="1"/>
        <v>1824</v>
      </c>
      <c r="P61" s="44">
        <f t="shared" si="2"/>
        <v>4254</v>
      </c>
      <c r="Q61" s="44">
        <v>0</v>
      </c>
      <c r="R61" s="44">
        <f>L61+M61+N61+O61+P61+Q61</f>
        <v>12720</v>
      </c>
      <c r="S61" s="44">
        <f t="shared" si="7"/>
        <v>7032.68</v>
      </c>
      <c r="T61" s="44">
        <f t="shared" si="8"/>
        <v>9174</v>
      </c>
      <c r="U61" s="44">
        <f>I61-S61</f>
        <v>52967.32</v>
      </c>
    </row>
    <row r="62" spans="1:21" s="34" customFormat="1" ht="56.25" customHeight="1" x14ac:dyDescent="0.35">
      <c r="A62" s="32">
        <f>+A61+1</f>
        <v>50</v>
      </c>
      <c r="B62" s="39" t="s">
        <v>133</v>
      </c>
      <c r="C62" s="39" t="s">
        <v>35</v>
      </c>
      <c r="D62" s="40" t="s">
        <v>91</v>
      </c>
      <c r="E62" s="40" t="s">
        <v>128</v>
      </c>
      <c r="F62" s="42" t="s">
        <v>38</v>
      </c>
      <c r="G62" s="43">
        <v>45261</v>
      </c>
      <c r="H62" s="43">
        <v>45413</v>
      </c>
      <c r="I62" s="44">
        <v>90000</v>
      </c>
      <c r="J62" s="33"/>
      <c r="K62" s="44">
        <v>9753.1200000000008</v>
      </c>
      <c r="L62" s="44">
        <f>I62*2.87/100</f>
        <v>2583</v>
      </c>
      <c r="M62" s="44">
        <f>I62*7.1/100</f>
        <v>6390</v>
      </c>
      <c r="N62" s="44">
        <f t="shared" ref="N62:N64" si="9">77410*1.1%</f>
        <v>851.5100000000001</v>
      </c>
      <c r="O62" s="44">
        <f t="shared" si="1"/>
        <v>2736</v>
      </c>
      <c r="P62" s="44">
        <f t="shared" si="2"/>
        <v>6381</v>
      </c>
      <c r="Q62" s="44">
        <v>0</v>
      </c>
      <c r="R62" s="44">
        <f>L62+M62+N62+O62+P62+Q62</f>
        <v>18941.510000000002</v>
      </c>
      <c r="S62" s="44">
        <f t="shared" si="7"/>
        <v>15072.12</v>
      </c>
      <c r="T62" s="44">
        <f t="shared" si="8"/>
        <v>13622.51</v>
      </c>
      <c r="U62" s="44">
        <f>I62-S62</f>
        <v>74927.88</v>
      </c>
    </row>
    <row r="63" spans="1:21" s="34" customFormat="1" ht="56.25" customHeight="1" x14ac:dyDescent="0.35">
      <c r="A63" s="32">
        <f>+A62+1</f>
        <v>51</v>
      </c>
      <c r="B63" s="39" t="s">
        <v>134</v>
      </c>
      <c r="C63" s="39" t="s">
        <v>46</v>
      </c>
      <c r="D63" s="40" t="s">
        <v>91</v>
      </c>
      <c r="E63" s="40" t="s">
        <v>94</v>
      </c>
      <c r="F63" s="42" t="s">
        <v>38</v>
      </c>
      <c r="G63" s="43">
        <v>45323</v>
      </c>
      <c r="H63" s="43">
        <v>45505</v>
      </c>
      <c r="I63" s="44">
        <v>90000</v>
      </c>
      <c r="J63" s="33"/>
      <c r="K63" s="44">
        <v>9753.1200000000008</v>
      </c>
      <c r="L63" s="44">
        <f>I63*2.87/100</f>
        <v>2583</v>
      </c>
      <c r="M63" s="44">
        <f>I63*7.1/100</f>
        <v>6390</v>
      </c>
      <c r="N63" s="44">
        <f t="shared" si="9"/>
        <v>851.5100000000001</v>
      </c>
      <c r="O63" s="44">
        <f t="shared" si="1"/>
        <v>2736</v>
      </c>
      <c r="P63" s="44">
        <f t="shared" si="2"/>
        <v>6381</v>
      </c>
      <c r="Q63" s="44">
        <v>0</v>
      </c>
      <c r="R63" s="44">
        <f>L63+M63+N63+O63+P63+Q63</f>
        <v>18941.510000000002</v>
      </c>
      <c r="S63" s="44">
        <f t="shared" si="7"/>
        <v>15072.12</v>
      </c>
      <c r="T63" s="44">
        <f t="shared" si="8"/>
        <v>13622.51</v>
      </c>
      <c r="U63" s="44">
        <f>I63-S63</f>
        <v>74927.88</v>
      </c>
    </row>
    <row r="64" spans="1:21" s="34" customFormat="1" ht="56.25" customHeight="1" x14ac:dyDescent="0.35">
      <c r="A64" s="32">
        <f>+A63+1</f>
        <v>52</v>
      </c>
      <c r="B64" s="39" t="s">
        <v>135</v>
      </c>
      <c r="C64" s="39" t="s">
        <v>46</v>
      </c>
      <c r="D64" s="40" t="s">
        <v>91</v>
      </c>
      <c r="E64" s="40" t="s">
        <v>128</v>
      </c>
      <c r="F64" s="42" t="s">
        <v>38</v>
      </c>
      <c r="G64" s="43">
        <v>45231</v>
      </c>
      <c r="H64" s="43">
        <v>45413</v>
      </c>
      <c r="I64" s="44">
        <v>90000</v>
      </c>
      <c r="J64" s="33"/>
      <c r="K64" s="44">
        <v>9753.1200000000008</v>
      </c>
      <c r="L64" s="44">
        <f>I64*2.87/100</f>
        <v>2583</v>
      </c>
      <c r="M64" s="44">
        <f>I64*7.1/100</f>
        <v>6390</v>
      </c>
      <c r="N64" s="44">
        <f t="shared" si="9"/>
        <v>851.5100000000001</v>
      </c>
      <c r="O64" s="44">
        <f t="shared" si="1"/>
        <v>2736</v>
      </c>
      <c r="P64" s="44">
        <f t="shared" si="2"/>
        <v>6381</v>
      </c>
      <c r="Q64" s="44">
        <v>0</v>
      </c>
      <c r="R64" s="44">
        <f>L64+M64+N64+O64+P64+Q64</f>
        <v>18941.510000000002</v>
      </c>
      <c r="S64" s="44">
        <f t="shared" si="7"/>
        <v>15072.12</v>
      </c>
      <c r="T64" s="44">
        <f t="shared" si="8"/>
        <v>13622.51</v>
      </c>
      <c r="U64" s="44">
        <f>I64-S64</f>
        <v>74927.88</v>
      </c>
    </row>
    <row r="65" spans="1:21" s="38" customFormat="1" ht="56.25" customHeight="1" x14ac:dyDescent="0.2">
      <c r="A65" s="60" t="s">
        <v>21</v>
      </c>
      <c r="B65" s="60"/>
      <c r="C65" s="60"/>
      <c r="D65" s="60"/>
      <c r="E65" s="60"/>
      <c r="F65" s="60"/>
      <c r="G65" s="36"/>
      <c r="H65" s="36"/>
      <c r="I65" s="37">
        <f>SUM(I13:I64)</f>
        <v>5010000</v>
      </c>
      <c r="J65" s="37">
        <f>SUM(J13:J64)</f>
        <v>0</v>
      </c>
      <c r="K65" s="37">
        <f>SUM(K13:K64)</f>
        <v>587034.07999999996</v>
      </c>
      <c r="L65" s="37">
        <f>SUM(L13:L64)</f>
        <v>143787</v>
      </c>
      <c r="M65" s="37">
        <f>SUM(M13:M64)</f>
        <v>355710</v>
      </c>
      <c r="N65" s="37">
        <f>SUM(N13:N64)</f>
        <v>42970.399999999994</v>
      </c>
      <c r="O65" s="37">
        <f>SUM(O13:O64)</f>
        <v>152304</v>
      </c>
      <c r="P65" s="37">
        <f>SUM(P13:P64)</f>
        <v>355209</v>
      </c>
      <c r="Q65" s="37">
        <f>SUM(Q13:Q64)</f>
        <v>12008.219999999998</v>
      </c>
      <c r="R65" s="37">
        <f>SUM(R13:R64)</f>
        <v>1061988.6200000001</v>
      </c>
      <c r="S65" s="37">
        <f>SUM(S13:S64)</f>
        <v>895133.29999999981</v>
      </c>
      <c r="T65" s="37">
        <f>SUM(T13:T64)</f>
        <v>753889.40000000026</v>
      </c>
      <c r="U65" s="37">
        <f>SUM(U13:U64)</f>
        <v>4114866.6999999974</v>
      </c>
    </row>
    <row r="66" spans="1:21" s="14" customFormat="1" ht="24" customHeight="1" x14ac:dyDescent="0.2">
      <c r="A66" s="9" t="s">
        <v>3</v>
      </c>
      <c r="B66" s="10"/>
      <c r="C66" s="10"/>
      <c r="D66" s="10"/>
      <c r="E66" s="8"/>
      <c r="F66" s="8"/>
      <c r="G66" s="8"/>
      <c r="H66" s="8"/>
      <c r="I66" s="11"/>
      <c r="J66" s="11"/>
      <c r="K66" s="12"/>
      <c r="L66" s="12"/>
      <c r="M66" s="13"/>
      <c r="N66" s="8"/>
      <c r="O66" s="8"/>
      <c r="P66" s="8"/>
      <c r="Q66" s="8"/>
      <c r="R66" s="12"/>
      <c r="S66" s="12"/>
      <c r="T66" s="12"/>
      <c r="U66" s="8"/>
    </row>
    <row r="67" spans="1:21" s="14" customFormat="1" ht="24" customHeight="1" x14ac:dyDescent="0.2">
      <c r="A67" s="8" t="s">
        <v>27</v>
      </c>
      <c r="B67" s="10"/>
      <c r="C67" s="10"/>
      <c r="D67" s="10"/>
      <c r="E67" s="8"/>
      <c r="F67" s="8"/>
      <c r="G67" s="8"/>
      <c r="H67" s="8"/>
      <c r="I67" s="8"/>
      <c r="J67" s="8"/>
      <c r="K67" s="15"/>
      <c r="L67" s="12"/>
      <c r="M67" s="13"/>
      <c r="N67" s="8"/>
      <c r="O67" s="8"/>
      <c r="P67" s="8"/>
      <c r="Q67" s="8"/>
      <c r="R67" s="12"/>
      <c r="S67" s="12"/>
      <c r="T67" s="12"/>
      <c r="U67" s="8"/>
    </row>
    <row r="68" spans="1:21" s="14" customFormat="1" ht="24" customHeight="1" x14ac:dyDescent="0.2">
      <c r="A68" s="8" t="s">
        <v>30</v>
      </c>
      <c r="B68" s="10"/>
      <c r="C68" s="10"/>
      <c r="D68" s="10"/>
      <c r="E68" s="8"/>
      <c r="F68" s="8"/>
      <c r="G68" s="8"/>
      <c r="H68" s="8"/>
      <c r="I68" s="11" t="s">
        <v>25</v>
      </c>
      <c r="J68" s="11"/>
      <c r="K68" s="16"/>
      <c r="L68" s="12"/>
      <c r="M68" s="13"/>
      <c r="N68" s="12"/>
      <c r="O68" s="12"/>
      <c r="P68" s="17"/>
      <c r="Q68" s="18"/>
      <c r="R68" s="12"/>
      <c r="S68" s="12"/>
      <c r="T68" s="13"/>
      <c r="U68" s="8"/>
    </row>
    <row r="69" spans="1:21" s="14" customFormat="1" ht="24" customHeight="1" x14ac:dyDescent="0.2">
      <c r="A69" s="8" t="s">
        <v>31</v>
      </c>
      <c r="B69" s="10"/>
      <c r="C69" s="10"/>
      <c r="D69" s="10"/>
      <c r="E69" s="8"/>
      <c r="F69" s="8"/>
      <c r="G69" s="8"/>
      <c r="H69" s="8"/>
      <c r="I69" s="19"/>
      <c r="J69" s="19"/>
      <c r="K69" s="19" t="s">
        <v>138</v>
      </c>
      <c r="L69" s="20"/>
      <c r="M69" s="21"/>
      <c r="N69" s="21"/>
      <c r="O69" s="13"/>
      <c r="P69" s="13"/>
      <c r="Q69" s="17"/>
      <c r="R69" s="17"/>
      <c r="S69" s="13"/>
      <c r="T69" s="8"/>
      <c r="U69" s="8"/>
    </row>
    <row r="70" spans="1:21" s="14" customFormat="1" ht="22.5" customHeight="1" x14ac:dyDescent="0.2">
      <c r="A70" s="8" t="s">
        <v>136</v>
      </c>
      <c r="B70" s="10"/>
      <c r="C70" s="10"/>
      <c r="D70" s="10"/>
      <c r="E70" s="8"/>
      <c r="F70" s="10"/>
      <c r="G70" s="10"/>
      <c r="H70" s="10"/>
      <c r="I70" s="22"/>
      <c r="J70" s="22"/>
      <c r="K70" s="22" t="s">
        <v>137</v>
      </c>
      <c r="L70" s="23"/>
      <c r="M70" s="13"/>
      <c r="N70" s="13"/>
      <c r="O70" s="13"/>
      <c r="P70" s="13"/>
      <c r="Q70" s="17"/>
      <c r="R70" s="17"/>
      <c r="S70" s="13"/>
      <c r="T70" s="13"/>
      <c r="U70" s="8"/>
    </row>
    <row r="71" spans="1:21" s="14" customFormat="1" ht="24" customHeight="1" x14ac:dyDescent="0.2">
      <c r="A71" s="24" t="s">
        <v>26</v>
      </c>
      <c r="B71" s="24"/>
      <c r="C71" s="24"/>
      <c r="D71" s="24"/>
      <c r="E71" s="24"/>
      <c r="F71" s="24"/>
      <c r="G71" s="24"/>
      <c r="H71" s="24"/>
      <c r="I71" s="25"/>
      <c r="J71" s="25"/>
      <c r="K71" s="16"/>
      <c r="L71" s="26"/>
      <c r="M71" s="8"/>
      <c r="N71" s="13"/>
      <c r="O71" s="26"/>
      <c r="P71" s="13"/>
      <c r="Q71" s="13"/>
      <c r="R71" s="13"/>
      <c r="S71" s="13"/>
      <c r="T71" s="13"/>
      <c r="U71" s="13"/>
    </row>
    <row r="72" spans="1:21" s="29" customFormat="1" ht="24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27"/>
      <c r="P72" s="28"/>
      <c r="Q72" s="28"/>
      <c r="R72" s="28"/>
      <c r="S72" s="28"/>
      <c r="T72" s="28"/>
      <c r="U72" s="28"/>
    </row>
  </sheetData>
  <mergeCells count="28">
    <mergeCell ref="H10:H12"/>
    <mergeCell ref="A7:U7"/>
    <mergeCell ref="O11:P11"/>
    <mergeCell ref="B10:B12"/>
    <mergeCell ref="A72:N72"/>
    <mergeCell ref="L11:M11"/>
    <mergeCell ref="A65:F65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3" orientation="landscape" r:id="rId1"/>
  <headerFooter alignWithMargins="0"/>
  <rowBreaks count="1" manualBreakCount="1">
    <brk id="71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2024-03-15T12:47:50Z</dcterms:modified>
</cp:coreProperties>
</file>