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AGOSTO\"/>
    </mc:Choice>
  </mc:AlternateContent>
  <xr:revisionPtr revIDLastSave="0" documentId="13_ncr:1_{956D9034-00BE-498C-9C1C-BA91A111ED28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Probatorio'!$A$1:$U$52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" l="1"/>
  <c r="M22" i="1"/>
  <c r="M44" i="1"/>
  <c r="M42" i="1"/>
  <c r="O33" i="1"/>
  <c r="N33" i="1"/>
  <c r="K23" i="1"/>
  <c r="M18" i="1"/>
  <c r="M17" i="1"/>
  <c r="M43" i="1"/>
  <c r="K43" i="1"/>
  <c r="L43" i="1"/>
  <c r="S43" i="1" s="1"/>
  <c r="N43" i="1"/>
  <c r="Q43" i="1" s="1"/>
  <c r="O43" i="1"/>
  <c r="M38" i="1"/>
  <c r="O38" i="1"/>
  <c r="S38" i="1" s="1"/>
  <c r="N38" i="1"/>
  <c r="K38" i="1"/>
  <c r="L38" i="1"/>
  <c r="R43" i="1" l="1"/>
  <c r="T43" i="1" s="1"/>
  <c r="Q38" i="1"/>
  <c r="R38" i="1"/>
  <c r="T38" i="1" s="1"/>
  <c r="P45" i="1"/>
  <c r="J45" i="1"/>
  <c r="O39" i="1"/>
  <c r="N39" i="1"/>
  <c r="M39" i="1"/>
  <c r="L39" i="1"/>
  <c r="S39" i="1" s="1"/>
  <c r="K39" i="1"/>
  <c r="O37" i="1"/>
  <c r="N37" i="1"/>
  <c r="M37" i="1"/>
  <c r="L37" i="1"/>
  <c r="K37" i="1"/>
  <c r="M36" i="1"/>
  <c r="S36" i="1" s="1"/>
  <c r="K36" i="1"/>
  <c r="L36" i="1"/>
  <c r="N36" i="1"/>
  <c r="O36" i="1"/>
  <c r="M35" i="1"/>
  <c r="K35" i="1"/>
  <c r="L35" i="1"/>
  <c r="N35" i="1"/>
  <c r="O35" i="1"/>
  <c r="M41" i="1"/>
  <c r="K41" i="1"/>
  <c r="L41" i="1"/>
  <c r="N41" i="1"/>
  <c r="O41" i="1"/>
  <c r="K29" i="1"/>
  <c r="L29" i="1"/>
  <c r="M29" i="1"/>
  <c r="N29" i="1"/>
  <c r="O29" i="1"/>
  <c r="R35" i="1" l="1"/>
  <c r="T35" i="1" s="1"/>
  <c r="S37" i="1"/>
  <c r="Q35" i="1"/>
  <c r="Q37" i="1"/>
  <c r="Q36" i="1"/>
  <c r="S35" i="1"/>
  <c r="R39" i="1"/>
  <c r="T39" i="1" s="1"/>
  <c r="R36" i="1"/>
  <c r="T36" i="1" s="1"/>
  <c r="R37" i="1"/>
  <c r="T37" i="1" s="1"/>
  <c r="Q39" i="1"/>
  <c r="Q29" i="1"/>
  <c r="S41" i="1"/>
  <c r="Q41" i="1"/>
  <c r="R41" i="1"/>
  <c r="T41" i="1" s="1"/>
  <c r="M23" i="1"/>
  <c r="L23" i="1"/>
  <c r="N23" i="1"/>
  <c r="O23" i="1"/>
  <c r="K22" i="1"/>
  <c r="L22" i="1"/>
  <c r="N22" i="1"/>
  <c r="O22" i="1"/>
  <c r="M19" i="1"/>
  <c r="L19" i="1"/>
  <c r="K19" i="1"/>
  <c r="N19" i="1"/>
  <c r="O19" i="1"/>
  <c r="Q22" i="1" l="1"/>
  <c r="S22" i="1"/>
  <c r="R23" i="1"/>
  <c r="T23" i="1" s="1"/>
  <c r="Q23" i="1"/>
  <c r="R22" i="1"/>
  <c r="T22" i="1" s="1"/>
  <c r="S23" i="1"/>
  <c r="Q19" i="1"/>
  <c r="R19" i="1"/>
  <c r="T19" i="1" s="1"/>
  <c r="S19" i="1"/>
  <c r="I45" i="1" l="1"/>
  <c r="O24" i="1"/>
  <c r="N24" i="1"/>
  <c r="M40" i="1" l="1"/>
  <c r="M34" i="1"/>
  <c r="M33" i="1"/>
  <c r="M24" i="1"/>
  <c r="K18" i="1" l="1"/>
  <c r="L18" i="1"/>
  <c r="N18" i="1"/>
  <c r="O18" i="1"/>
  <c r="O32" i="1"/>
  <c r="N32" i="1"/>
  <c r="M32" i="1"/>
  <c r="L32" i="1"/>
  <c r="K32" i="1"/>
  <c r="O31" i="1"/>
  <c r="N31" i="1"/>
  <c r="M31" i="1"/>
  <c r="L31" i="1"/>
  <c r="K31" i="1"/>
  <c r="K30" i="1"/>
  <c r="L30" i="1"/>
  <c r="M30" i="1"/>
  <c r="N30" i="1"/>
  <c r="O30" i="1"/>
  <c r="N26" i="1"/>
  <c r="M26" i="1"/>
  <c r="K26" i="1"/>
  <c r="L26" i="1"/>
  <c r="O26" i="1"/>
  <c r="O25" i="1"/>
  <c r="M25" i="1"/>
  <c r="K25" i="1"/>
  <c r="L25" i="1"/>
  <c r="N25" i="1"/>
  <c r="S18" i="1" l="1"/>
  <c r="R18" i="1"/>
  <c r="T18" i="1" s="1"/>
  <c r="Q18" i="1"/>
  <c r="R30" i="1"/>
  <c r="T30" i="1" s="1"/>
  <c r="S32" i="1"/>
  <c r="S31" i="1"/>
  <c r="Q32" i="1"/>
  <c r="R31" i="1"/>
  <c r="T31" i="1" s="1"/>
  <c r="R32" i="1"/>
  <c r="T32" i="1" s="1"/>
  <c r="Q30" i="1"/>
  <c r="S30" i="1"/>
  <c r="Q31" i="1"/>
  <c r="R25" i="1"/>
  <c r="T25" i="1" s="1"/>
  <c r="R26" i="1"/>
  <c r="T26" i="1" s="1"/>
  <c r="S26" i="1"/>
  <c r="Q25" i="1"/>
  <c r="Q26" i="1"/>
  <c r="S25" i="1"/>
  <c r="L33" i="1"/>
  <c r="O44" i="1"/>
  <c r="O42" i="1"/>
  <c r="O40" i="1"/>
  <c r="O34" i="1"/>
  <c r="O28" i="1"/>
  <c r="O27" i="1"/>
  <c r="O21" i="1"/>
  <c r="O20" i="1"/>
  <c r="O17" i="1"/>
  <c r="O16" i="1"/>
  <c r="O15" i="1"/>
  <c r="O14" i="1"/>
  <c r="O13" i="1"/>
  <c r="O45" i="1" l="1"/>
  <c r="K44" i="1"/>
  <c r="L44" i="1"/>
  <c r="N44" i="1"/>
  <c r="K42" i="1"/>
  <c r="L42" i="1"/>
  <c r="N42" i="1"/>
  <c r="K40" i="1"/>
  <c r="L40" i="1"/>
  <c r="N40" i="1"/>
  <c r="Q42" i="1" l="1"/>
  <c r="Q40" i="1"/>
  <c r="Q44" i="1"/>
  <c r="R42" i="1"/>
  <c r="T42" i="1" s="1"/>
  <c r="S44" i="1"/>
  <c r="R44" i="1"/>
  <c r="T44" i="1" s="1"/>
  <c r="S42" i="1"/>
  <c r="S40" i="1"/>
  <c r="R40" i="1"/>
  <c r="T40" i="1" s="1"/>
  <c r="K34" i="1"/>
  <c r="L34" i="1"/>
  <c r="N34" i="1"/>
  <c r="K33" i="1"/>
  <c r="Q33" i="1" s="1"/>
  <c r="Q34" i="1" l="1"/>
  <c r="S33" i="1"/>
  <c r="R33" i="1"/>
  <c r="T33" i="1" s="1"/>
  <c r="R34" i="1"/>
  <c r="T34" i="1" s="1"/>
  <c r="S34" i="1"/>
  <c r="K28" i="1"/>
  <c r="L28" i="1"/>
  <c r="M28" i="1"/>
  <c r="N28" i="1"/>
  <c r="M27" i="1"/>
  <c r="K27" i="1"/>
  <c r="L27" i="1"/>
  <c r="N27" i="1"/>
  <c r="L24" i="1"/>
  <c r="Q24" i="1" s="1"/>
  <c r="K21" i="1"/>
  <c r="L21" i="1"/>
  <c r="M21" i="1"/>
  <c r="N21" i="1"/>
  <c r="K20" i="1"/>
  <c r="L20" i="1"/>
  <c r="M20" i="1"/>
  <c r="N20" i="1"/>
  <c r="Q27" i="1" l="1"/>
  <c r="Q20" i="1"/>
  <c r="Q21" i="1"/>
  <c r="Q28" i="1"/>
  <c r="R28" i="1"/>
  <c r="T28" i="1" s="1"/>
  <c r="S28" i="1"/>
  <c r="S29" i="1"/>
  <c r="S27" i="1"/>
  <c r="S20" i="1"/>
  <c r="R27" i="1"/>
  <c r="T27" i="1" s="1"/>
  <c r="R29" i="1"/>
  <c r="T29" i="1" s="1"/>
  <c r="S24" i="1"/>
  <c r="R24" i="1"/>
  <c r="T24" i="1" s="1"/>
  <c r="R21" i="1"/>
  <c r="T21" i="1" s="1"/>
  <c r="R20" i="1"/>
  <c r="T20" i="1" s="1"/>
  <c r="S21" i="1"/>
  <c r="K17" i="1"/>
  <c r="L17" i="1"/>
  <c r="N17" i="1"/>
  <c r="Q17" i="1" l="1"/>
  <c r="S17" i="1"/>
  <c r="R17" i="1"/>
  <c r="T17" i="1" s="1"/>
  <c r="K16" i="1"/>
  <c r="L16" i="1"/>
  <c r="M16" i="1"/>
  <c r="N16" i="1"/>
  <c r="Q16" i="1" l="1"/>
  <c r="R16" i="1"/>
  <c r="T16" i="1" s="1"/>
  <c r="S16" i="1"/>
  <c r="K15" i="1" l="1"/>
  <c r="L15" i="1"/>
  <c r="M15" i="1"/>
  <c r="N15" i="1"/>
  <c r="K14" i="1"/>
  <c r="L14" i="1"/>
  <c r="M14" i="1"/>
  <c r="N14" i="1"/>
  <c r="K13" i="1"/>
  <c r="K45" i="1" s="1"/>
  <c r="L13" i="1"/>
  <c r="L45" i="1" s="1"/>
  <c r="M13" i="1"/>
  <c r="M45" i="1" s="1"/>
  <c r="N13" i="1"/>
  <c r="N45" i="1" l="1"/>
  <c r="Q13" i="1"/>
  <c r="Q14" i="1"/>
  <c r="Q15" i="1"/>
  <c r="S15" i="1"/>
  <c r="S14" i="1"/>
  <c r="R13" i="1"/>
  <c r="R14" i="1"/>
  <c r="T14" i="1" s="1"/>
  <c r="S13" i="1"/>
  <c r="R15" i="1"/>
  <c r="T15" i="1" s="1"/>
  <c r="Q45" i="1" l="1"/>
  <c r="S45" i="1"/>
  <c r="T13" i="1"/>
  <c r="T45" i="1" s="1"/>
  <c r="R45" i="1"/>
</calcChain>
</file>

<file path=xl/sharedStrings.xml><?xml version="1.0" encoding="utf-8"?>
<sst xmlns="http://schemas.openxmlformats.org/spreadsheetml/2006/main" count="197" uniqueCount="110">
  <si>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</si>
  <si>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</si>
  <si>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</si>
  <si>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</si>
  <si>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</si>
  <si>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</si>
  <si>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</si>
  <si>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</si>
  <si>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</si>
  <si>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</si>
  <si>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</si>
  <si>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</si>
  <si>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</si>
  <si>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</si>
  <si>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</si>
  <si>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</si>
  <si>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</si>
  <si>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</si>
  <si>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</si>
  <si>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</si>
  <si>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</si>
  <si>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</si>
  <si>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</si>
  <si>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</si>
  <si>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Digitalizador</t>
  </si>
  <si>
    <t xml:space="preserve">Contratado 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</si>
  <si>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</si>
  <si>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</si>
  <si>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</si>
  <si>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</si>
  <si>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</si>
  <si>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</si>
  <si>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</si>
  <si>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Dirección Financiera</t>
  </si>
  <si>
    <t>JERJES OSMAR MEDINA VARGAS</t>
  </si>
  <si>
    <t xml:space="preserve">Soporte Tecnico Informatico </t>
  </si>
  <si>
    <t>Dirección de Tecnologías de la Información y Comunicación</t>
  </si>
  <si>
    <t>JORGE CAMPUSANO NUÑEZ</t>
  </si>
  <si>
    <t>ESMERALDA CASTAÑO GUZMAN</t>
  </si>
  <si>
    <t>NOELIA ROSARIO REYES</t>
  </si>
  <si>
    <t>Dirección  Juridica</t>
  </si>
  <si>
    <t>Paralegal</t>
  </si>
  <si>
    <t>JASSON MIGUEL PAYANO CONCEPCION</t>
  </si>
  <si>
    <t>Analista de Conciliación</t>
  </si>
  <si>
    <t xml:space="preserve">contratado </t>
  </si>
  <si>
    <t>Gerencia</t>
  </si>
  <si>
    <t>Contrato</t>
  </si>
  <si>
    <t xml:space="preserve">Gestor de Redes Sociales </t>
  </si>
  <si>
    <t xml:space="preserve">Dirección de Tecnologias de la Información y Comunicación </t>
  </si>
  <si>
    <t>Dirección Juridica</t>
  </si>
  <si>
    <t xml:space="preserve">SANDY GUERRERO RAMON </t>
  </si>
  <si>
    <t xml:space="preserve"> GUSTAVO EMILIO RAMIREZ VIDAL </t>
  </si>
  <si>
    <t xml:space="preserve"> DIANA ZULEIKA TERRERO ORTIZ </t>
  </si>
  <si>
    <t>NERMIS CESARINA ANDUJAR TRONCOSO</t>
  </si>
  <si>
    <t xml:space="preserve"> AMANDA MONEGRO LORENZO</t>
  </si>
  <si>
    <t xml:space="preserve">  SAMIRA PICHARDO GUZMAN 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</si>
  <si>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</si>
  <si>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</si>
  <si>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</si>
  <si>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Contrato </t>
  </si>
  <si>
    <t>Enc. Divisionde Inteligencia de Negocios TIC</t>
  </si>
  <si>
    <t>SALLY PATRICIA DIAZ GRISANTY</t>
  </si>
  <si>
    <t xml:space="preserve">Analista de Inteligencia de Negocios TIC </t>
  </si>
  <si>
    <t xml:space="preserve"> JOHANNA MILAGROS WHILKIS ORTIZ</t>
  </si>
  <si>
    <t xml:space="preserve">NURYS ALTAGRACIA PINEDA MARTINEZ </t>
  </si>
  <si>
    <t>Abogado (a)</t>
  </si>
  <si>
    <t>MAXIMO JUAN MIÑOSO SANTONI</t>
  </si>
  <si>
    <t>Director (a) Juridico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</si>
  <si>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</si>
  <si>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</si>
  <si>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</si>
  <si>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</si>
  <si>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</si>
  <si>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</si>
  <si>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ADOLFA MIGUELINA PRESINAL ROSSIS</t>
  </si>
  <si>
    <t>Contratos</t>
  </si>
  <si>
    <t>Nómina de Sueldos: Empleados Contratados Temporero</t>
  </si>
  <si>
    <t>Dirección de Fiscalización Externa</t>
  </si>
  <si>
    <t>Fiscalizador de Seguridad Social</t>
  </si>
  <si>
    <t>ALEX ALBERTO TORRES OCUMARES</t>
  </si>
  <si>
    <t>Tecnico de Fiscalización Externa</t>
  </si>
  <si>
    <t>EVELIN CAROLINA MORALES LORENZO</t>
  </si>
  <si>
    <t>JOSUE PERALTA REYES</t>
  </si>
  <si>
    <t>YERALDIN COLLADO MONTES DE OCA</t>
  </si>
  <si>
    <t>Analista Dist. Recaudo y Pagos Electronicos</t>
  </si>
  <si>
    <t xml:space="preserve">   (4*) Deducción directa declaración TSS del SUIRPLUS por registro de dependientes adicionales al SDSS. RD$1,350.12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</si>
  <si>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</si>
  <si>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</si>
  <si>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JUAN INOCENCIO ALBA MONES</t>
  </si>
  <si>
    <t>Contador</t>
  </si>
  <si>
    <t>contrato</t>
  </si>
  <si>
    <t>ADONIS ALEXANDER SEVERINO PEREZ</t>
  </si>
  <si>
    <t>Desarrollador de Software II</t>
  </si>
  <si>
    <t>ISMAEL ALTAGRACIA JONES</t>
  </si>
  <si>
    <t>Desarrollador de Software I</t>
  </si>
  <si>
    <t>FRANK LEYVI BURGOS PITTA</t>
  </si>
  <si>
    <t>Dirección de Servicios</t>
  </si>
  <si>
    <t>Gestor de Trámites y Servicios</t>
  </si>
  <si>
    <t>SAHONY ANYELINE SANTANA OSORIA</t>
  </si>
  <si>
    <t>Recepcionista</t>
  </si>
  <si>
    <t>LAURA PATRICIA RICARDO RODRIGUEZ</t>
  </si>
  <si>
    <t>DIMARDDY ONAVIS NUÑEZ SANCHEZ</t>
  </si>
  <si>
    <t>Analista de Trámite y Gestión de Servicios</t>
  </si>
  <si>
    <t>Analista de Fiscalización Externa</t>
  </si>
  <si>
    <t>JOHANNY CELINA LAPPOST MANZUETA</t>
  </si>
  <si>
    <t>LY RAYNEL MENDEZ VASQUEZ</t>
  </si>
  <si>
    <t>Enc. Seguridad y Monitoreo TIC</t>
  </si>
  <si>
    <t>ADAMANAY DIAZ BATISTA</t>
  </si>
  <si>
    <t>Enc. Depto. Fiscalización Empleadores y ARS</t>
  </si>
  <si>
    <t>Correspondiente al mes de agosto 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</si>
</sst>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14" fontId="15" fillId="0" borderId="1" xfId="0" applyNumberFormat="1" applyFont="1" applyFill="1" applyBorder="1" applyAlignment="1">
      <alignment horizontal="center" vertical="top" wrapText="1" readingOrder="1"/>
    </xf>
    <xf numFmtId="0" fontId="15" fillId="0" borderId="1" xfId="0" applyNumberFormat="1" applyFont="1" applyFill="1" applyBorder="1" applyAlignment="1">
      <alignment horizontal="left" vertical="top" wrapText="1" readingOrder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Fill="1" applyBorder="1" applyAlignment="1">
      <alignment horizontal="right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0" borderId="1" xfId="0" applyNumberFormat="1" applyFont="1" applyFill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 wrapText="1" readingOrder="1"/>
    </xf>
    <xf numFmtId="4" fontId="15" fillId="2" borderId="1" xfId="0" applyNumberFormat="1" applyFont="1" applyFill="1" applyBorder="1" applyAlignment="1">
      <alignment horizontal="right"/>
    </xf>
    <xf numFmtId="165" fontId="15" fillId="0" borderId="1" xfId="0" applyNumberFormat="1" applyFont="1" applyFill="1" applyBorder="1" applyAlignment="1">
      <alignment horizontal="right" vertical="center" wrapText="1" readingOrder="1"/>
    </xf>
    <xf numFmtId="4" fontId="15" fillId="0" borderId="1" xfId="0" applyNumberFormat="1" applyFont="1" applyFill="1" applyBorder="1" applyAlignment="1">
      <alignment horizontal="right"/>
    </xf>
    <xf numFmtId="164" fontId="15" fillId="0" borderId="1" xfId="4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1394947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52"/>
  <sheetViews>
    <sheetView tabSelected="1" view="pageBreakPreview" zoomScale="55" zoomScaleNormal="70" zoomScaleSheetLayoutView="55" workbookViewId="0">
      <selection activeCell="E16" sqref="E16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J3" s="2"/>
    </row>
    <row r="4" spans="1:21" s="1" customFormat="1" ht="61.5" customHeight="1" x14ac:dyDescent="0.7">
      <c r="A4" s="67" t="s">
        <v>71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5" spans="1:21" s="1" customFormat="1" ht="45.75" customHeight="1" x14ac:dyDescent="0.2">
      <c r="A5" s="66" t="s">
        <v>76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1" s="11" customFormat="1" ht="3" customHeight="1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1" s="11" customFormat="1" ht="6" hidden="1" customHeight="1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1" s="1" customFormat="1" ht="47.25" customHeight="1" x14ac:dyDescent="0.2">
      <c r="A9" s="68" t="s">
        <v>109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spans="1:21" ht="36.75" customHeight="1" x14ac:dyDescent="0.2">
      <c r="A10" s="62" t="s">
        <v>18</v>
      </c>
      <c r="B10" s="63" t="s">
        <v>14</v>
      </c>
      <c r="C10" s="58" t="s">
        <v>68</v>
      </c>
      <c r="D10" s="58" t="s">
        <v>20</v>
      </c>
      <c r="E10" s="58" t="s">
        <v>15</v>
      </c>
      <c r="F10" s="58" t="s">
        <v>19</v>
      </c>
      <c r="G10" s="58" t="s">
        <v>26</v>
      </c>
      <c r="H10" s="58" t="s">
        <v>27</v>
      </c>
      <c r="I10" s="62" t="s">
        <v>16</v>
      </c>
      <c r="J10" s="62" t="s">
        <v>22</v>
      </c>
      <c r="K10" s="63" t="s">
        <v>9</v>
      </c>
      <c r="L10" s="63"/>
      <c r="M10" s="63"/>
      <c r="N10" s="63"/>
      <c r="O10" s="63"/>
      <c r="P10" s="63"/>
      <c r="Q10" s="63"/>
      <c r="R10" s="62" t="s">
        <v>2</v>
      </c>
      <c r="S10" s="62"/>
      <c r="T10" s="62" t="s">
        <v>17</v>
      </c>
    </row>
    <row r="11" spans="1:21" ht="37.5" customHeight="1" x14ac:dyDescent="0.2">
      <c r="A11" s="62"/>
      <c r="B11" s="63"/>
      <c r="C11" s="59"/>
      <c r="D11" s="59"/>
      <c r="E11" s="59"/>
      <c r="F11" s="59"/>
      <c r="G11" s="59"/>
      <c r="H11" s="59"/>
      <c r="I11" s="62"/>
      <c r="J11" s="62"/>
      <c r="K11" s="62" t="s">
        <v>12</v>
      </c>
      <c r="L11" s="62"/>
      <c r="M11" s="62" t="s">
        <v>10</v>
      </c>
      <c r="N11" s="62" t="s">
        <v>13</v>
      </c>
      <c r="O11" s="62"/>
      <c r="P11" s="62" t="s">
        <v>11</v>
      </c>
      <c r="Q11" s="62" t="s">
        <v>0</v>
      </c>
      <c r="R11" s="62" t="s">
        <v>4</v>
      </c>
      <c r="S11" s="62" t="s">
        <v>1</v>
      </c>
      <c r="T11" s="62"/>
    </row>
    <row r="12" spans="1:21" ht="42" x14ac:dyDescent="0.2">
      <c r="A12" s="62"/>
      <c r="B12" s="63"/>
      <c r="C12" s="60"/>
      <c r="D12" s="60"/>
      <c r="E12" s="60"/>
      <c r="F12" s="60"/>
      <c r="G12" s="60"/>
      <c r="H12" s="60"/>
      <c r="I12" s="62"/>
      <c r="J12" s="62"/>
      <c r="K12" s="46" t="s">
        <v>5</v>
      </c>
      <c r="L12" s="46" t="s">
        <v>6</v>
      </c>
      <c r="M12" s="62"/>
      <c r="N12" s="46" t="s">
        <v>7</v>
      </c>
      <c r="O12" s="46" t="s">
        <v>8</v>
      </c>
      <c r="P12" s="62"/>
      <c r="Q12" s="62"/>
      <c r="R12" s="62"/>
      <c r="S12" s="62"/>
      <c r="T12" s="62"/>
    </row>
    <row r="13" spans="1:21" s="12" customFormat="1" ht="84" x14ac:dyDescent="0.35">
      <c r="A13" s="28">
        <v>1</v>
      </c>
      <c r="B13" s="29" t="s">
        <v>34</v>
      </c>
      <c r="C13" s="29" t="s">
        <v>69</v>
      </c>
      <c r="D13" s="33" t="s">
        <v>36</v>
      </c>
      <c r="E13" s="32" t="s">
        <v>35</v>
      </c>
      <c r="F13" s="30" t="s">
        <v>25</v>
      </c>
      <c r="G13" s="31">
        <v>44317</v>
      </c>
      <c r="H13" s="31">
        <v>44866</v>
      </c>
      <c r="I13" s="50">
        <v>50000</v>
      </c>
      <c r="J13" s="54">
        <v>1854</v>
      </c>
      <c r="K13" s="50">
        <f t="shared" ref="K13:K22" si="0">I13*2.87/100</f>
        <v>1435</v>
      </c>
      <c r="L13" s="50">
        <f t="shared" ref="L13:L30" si="1">I13*7.1/100</f>
        <v>3550</v>
      </c>
      <c r="M13" s="50">
        <f t="shared" ref="M13:M21" si="2">I13*1.1/100</f>
        <v>550.00000000000011</v>
      </c>
      <c r="N13" s="50">
        <f t="shared" ref="N13:N23" si="3">I13*3.04/100</f>
        <v>1520</v>
      </c>
      <c r="O13" s="50">
        <f t="shared" ref="O13:O23" si="4">+I13*7.09%</f>
        <v>3545.0000000000005</v>
      </c>
      <c r="P13" s="50">
        <v>0</v>
      </c>
      <c r="Q13" s="50">
        <f t="shared" ref="Q13:Q44" si="5">K13+L13+M13+N13+O13+P13</f>
        <v>10600</v>
      </c>
      <c r="R13" s="50">
        <f t="shared" ref="R13:R44" si="6">J13+K13+N13+P13</f>
        <v>4809</v>
      </c>
      <c r="S13" s="50">
        <f t="shared" ref="S13:S26" si="7">+L13+M13+O13</f>
        <v>7645</v>
      </c>
      <c r="T13" s="50">
        <f t="shared" ref="T13:T44" si="8">I13-R13</f>
        <v>45191</v>
      </c>
      <c r="U13" s="13"/>
    </row>
    <row r="14" spans="1:21" s="12" customFormat="1" ht="42" x14ac:dyDescent="0.35">
      <c r="A14" s="28">
        <v>2</v>
      </c>
      <c r="B14" s="29" t="s">
        <v>37</v>
      </c>
      <c r="C14" s="29" t="s">
        <v>69</v>
      </c>
      <c r="D14" s="33" t="s">
        <v>77</v>
      </c>
      <c r="E14" s="34" t="s">
        <v>78</v>
      </c>
      <c r="F14" s="30" t="s">
        <v>25</v>
      </c>
      <c r="G14" s="31">
        <v>44682</v>
      </c>
      <c r="H14" s="31">
        <v>44866</v>
      </c>
      <c r="I14" s="50">
        <v>60000</v>
      </c>
      <c r="J14" s="54">
        <v>1166.49</v>
      </c>
      <c r="K14" s="51">
        <f t="shared" si="0"/>
        <v>1722</v>
      </c>
      <c r="L14" s="52">
        <f t="shared" si="1"/>
        <v>4260</v>
      </c>
      <c r="M14" s="53">
        <f t="shared" si="2"/>
        <v>660</v>
      </c>
      <c r="N14" s="51">
        <f t="shared" si="3"/>
        <v>1824</v>
      </c>
      <c r="O14" s="52">
        <f t="shared" si="4"/>
        <v>4254</v>
      </c>
      <c r="P14" s="54">
        <v>0</v>
      </c>
      <c r="Q14" s="52">
        <f t="shared" si="5"/>
        <v>12720</v>
      </c>
      <c r="R14" s="52">
        <f t="shared" si="6"/>
        <v>4712.49</v>
      </c>
      <c r="S14" s="52">
        <f t="shared" si="7"/>
        <v>9174</v>
      </c>
      <c r="T14" s="52">
        <f t="shared" si="8"/>
        <v>55287.51</v>
      </c>
      <c r="U14" s="13"/>
    </row>
    <row r="15" spans="1:21" s="12" customFormat="1" ht="42" x14ac:dyDescent="0.35">
      <c r="A15" s="28">
        <v>3</v>
      </c>
      <c r="B15" s="29" t="s">
        <v>38</v>
      </c>
      <c r="C15" s="29" t="s">
        <v>70</v>
      </c>
      <c r="D15" s="33" t="s">
        <v>77</v>
      </c>
      <c r="E15" s="34" t="s">
        <v>78</v>
      </c>
      <c r="F15" s="30" t="s">
        <v>25</v>
      </c>
      <c r="G15" s="31">
        <v>44682</v>
      </c>
      <c r="H15" s="31">
        <v>44866</v>
      </c>
      <c r="I15" s="50">
        <v>60000</v>
      </c>
      <c r="J15" s="54">
        <v>1166.49</v>
      </c>
      <c r="K15" s="51">
        <f t="shared" si="0"/>
        <v>1722</v>
      </c>
      <c r="L15" s="52">
        <f t="shared" si="1"/>
        <v>4260</v>
      </c>
      <c r="M15" s="53">
        <f t="shared" si="2"/>
        <v>660</v>
      </c>
      <c r="N15" s="51">
        <f t="shared" si="3"/>
        <v>1824</v>
      </c>
      <c r="O15" s="52">
        <f t="shared" si="4"/>
        <v>4254</v>
      </c>
      <c r="P15" s="54">
        <v>0</v>
      </c>
      <c r="Q15" s="52">
        <f t="shared" si="5"/>
        <v>12720</v>
      </c>
      <c r="R15" s="52">
        <f t="shared" si="6"/>
        <v>4712.49</v>
      </c>
      <c r="S15" s="52">
        <f t="shared" si="7"/>
        <v>9174</v>
      </c>
      <c r="T15" s="52">
        <f t="shared" si="8"/>
        <v>55287.51</v>
      </c>
      <c r="U15" s="13"/>
    </row>
    <row r="16" spans="1:21" s="17" customFormat="1" ht="21" x14ac:dyDescent="0.35">
      <c r="A16" s="28">
        <v>4</v>
      </c>
      <c r="B16" s="32" t="s">
        <v>39</v>
      </c>
      <c r="C16" s="32" t="s">
        <v>70</v>
      </c>
      <c r="D16" s="34" t="s">
        <v>40</v>
      </c>
      <c r="E16" s="34" t="s">
        <v>41</v>
      </c>
      <c r="F16" s="32" t="s">
        <v>25</v>
      </c>
      <c r="G16" s="31">
        <v>44774</v>
      </c>
      <c r="H16" s="31">
        <v>44958</v>
      </c>
      <c r="I16" s="50">
        <v>43000</v>
      </c>
      <c r="J16" s="54">
        <v>0</v>
      </c>
      <c r="K16" s="51">
        <f t="shared" si="0"/>
        <v>1234.0999999999999</v>
      </c>
      <c r="L16" s="51">
        <f t="shared" si="1"/>
        <v>3053</v>
      </c>
      <c r="M16" s="55">
        <f t="shared" si="2"/>
        <v>473.00000000000006</v>
      </c>
      <c r="N16" s="51">
        <f t="shared" si="3"/>
        <v>1307.2</v>
      </c>
      <c r="O16" s="52">
        <f t="shared" si="4"/>
        <v>3048.7000000000003</v>
      </c>
      <c r="P16" s="56">
        <v>0</v>
      </c>
      <c r="Q16" s="52">
        <f t="shared" si="5"/>
        <v>9116</v>
      </c>
      <c r="R16" s="51">
        <f t="shared" si="6"/>
        <v>2541.3000000000002</v>
      </c>
      <c r="S16" s="51">
        <f t="shared" si="7"/>
        <v>6574.7000000000007</v>
      </c>
      <c r="T16" s="52">
        <f t="shared" si="8"/>
        <v>40458.699999999997</v>
      </c>
      <c r="U16" s="16"/>
    </row>
    <row r="17" spans="1:21" s="12" customFormat="1" ht="42" x14ac:dyDescent="0.35">
      <c r="A17" s="28">
        <v>5</v>
      </c>
      <c r="B17" s="29" t="s">
        <v>42</v>
      </c>
      <c r="C17" s="29" t="s">
        <v>69</v>
      </c>
      <c r="D17" s="33" t="s">
        <v>33</v>
      </c>
      <c r="E17" s="34" t="s">
        <v>43</v>
      </c>
      <c r="F17" s="30" t="s">
        <v>44</v>
      </c>
      <c r="G17" s="31">
        <v>44713</v>
      </c>
      <c r="H17" s="31">
        <v>44896</v>
      </c>
      <c r="I17" s="50">
        <v>75000</v>
      </c>
      <c r="J17" s="50">
        <v>6309.38</v>
      </c>
      <c r="K17" s="50">
        <f t="shared" si="0"/>
        <v>2152.5</v>
      </c>
      <c r="L17" s="50">
        <f t="shared" si="1"/>
        <v>5325</v>
      </c>
      <c r="M17" s="53">
        <f t="shared" ref="M17:M18" si="9">65050*1.1%</f>
        <v>715.55000000000007</v>
      </c>
      <c r="N17" s="50">
        <f t="shared" si="3"/>
        <v>2280</v>
      </c>
      <c r="O17" s="50">
        <f t="shared" si="4"/>
        <v>5317.5</v>
      </c>
      <c r="P17" s="54">
        <v>0</v>
      </c>
      <c r="Q17" s="50">
        <f t="shared" si="5"/>
        <v>15790.55</v>
      </c>
      <c r="R17" s="50">
        <f t="shared" si="6"/>
        <v>10741.880000000001</v>
      </c>
      <c r="S17" s="50">
        <f t="shared" si="7"/>
        <v>11358.05</v>
      </c>
      <c r="T17" s="50">
        <f t="shared" si="8"/>
        <v>64258.119999999995</v>
      </c>
      <c r="U17" s="13"/>
    </row>
    <row r="18" spans="1:21" s="12" customFormat="1" ht="63" x14ac:dyDescent="0.35">
      <c r="A18" s="28">
        <v>6</v>
      </c>
      <c r="B18" s="29" t="s">
        <v>83</v>
      </c>
      <c r="C18" s="29" t="s">
        <v>70</v>
      </c>
      <c r="D18" s="33" t="s">
        <v>33</v>
      </c>
      <c r="E18" s="34" t="s">
        <v>84</v>
      </c>
      <c r="F18" s="30" t="s">
        <v>46</v>
      </c>
      <c r="G18" s="31">
        <v>44652</v>
      </c>
      <c r="H18" s="31">
        <v>44835</v>
      </c>
      <c r="I18" s="50">
        <v>75000</v>
      </c>
      <c r="J18" s="50">
        <v>6309.38</v>
      </c>
      <c r="K18" s="50">
        <f t="shared" si="0"/>
        <v>2152.5</v>
      </c>
      <c r="L18" s="50">
        <f t="shared" si="1"/>
        <v>5325</v>
      </c>
      <c r="M18" s="53">
        <f t="shared" si="9"/>
        <v>715.55000000000007</v>
      </c>
      <c r="N18" s="50">
        <f t="shared" si="3"/>
        <v>2280</v>
      </c>
      <c r="O18" s="50">
        <f t="shared" si="4"/>
        <v>5317.5</v>
      </c>
      <c r="P18" s="54">
        <v>0</v>
      </c>
      <c r="Q18" s="50">
        <f t="shared" ref="Q18:Q19" si="10">K18+L18+M18+N18+O18+P18</f>
        <v>15790.55</v>
      </c>
      <c r="R18" s="50">
        <f t="shared" ref="R18" si="11">J18+K18+N18+P18</f>
        <v>10741.880000000001</v>
      </c>
      <c r="S18" s="50">
        <f t="shared" ref="S18" si="12">+L18+M18+O18</f>
        <v>11358.05</v>
      </c>
      <c r="T18" s="50">
        <f t="shared" si="8"/>
        <v>64258.119999999995</v>
      </c>
      <c r="U18" s="13"/>
    </row>
    <row r="19" spans="1:21" s="12" customFormat="1" ht="21" x14ac:dyDescent="0.35">
      <c r="A19" s="28">
        <v>7</v>
      </c>
      <c r="B19" s="29" t="s">
        <v>88</v>
      </c>
      <c r="C19" s="29" t="s">
        <v>69</v>
      </c>
      <c r="D19" s="33" t="s">
        <v>33</v>
      </c>
      <c r="E19" s="34" t="s">
        <v>89</v>
      </c>
      <c r="F19" s="30" t="s">
        <v>90</v>
      </c>
      <c r="G19" s="31">
        <v>44652</v>
      </c>
      <c r="H19" s="31">
        <v>44835</v>
      </c>
      <c r="I19" s="50">
        <v>75000</v>
      </c>
      <c r="J19" s="50">
        <v>6309.38</v>
      </c>
      <c r="K19" s="50">
        <f t="shared" si="0"/>
        <v>2152.5</v>
      </c>
      <c r="L19" s="50">
        <f t="shared" si="1"/>
        <v>5325</v>
      </c>
      <c r="M19" s="53">
        <f>65050*1.1%</f>
        <v>715.55000000000007</v>
      </c>
      <c r="N19" s="50">
        <f t="shared" si="3"/>
        <v>2280</v>
      </c>
      <c r="O19" s="50">
        <f t="shared" si="4"/>
        <v>5317.5</v>
      </c>
      <c r="P19" s="54">
        <v>0</v>
      </c>
      <c r="Q19" s="50">
        <f t="shared" si="10"/>
        <v>15790.55</v>
      </c>
      <c r="R19" s="50">
        <f t="shared" ref="R19" si="13">J19+K19+N19+P19</f>
        <v>10741.880000000001</v>
      </c>
      <c r="S19" s="50">
        <f t="shared" ref="S19" si="14">+L19+M19+O19</f>
        <v>11358.05</v>
      </c>
      <c r="T19" s="50">
        <f t="shared" ref="T19" si="15">I19-R19</f>
        <v>64258.119999999995</v>
      </c>
      <c r="U19" s="13"/>
    </row>
    <row r="20" spans="1:21" s="12" customFormat="1" ht="42" x14ac:dyDescent="0.35">
      <c r="A20" s="28">
        <v>8</v>
      </c>
      <c r="B20" s="29" t="s">
        <v>55</v>
      </c>
      <c r="C20" s="29" t="s">
        <v>70</v>
      </c>
      <c r="D20" s="33" t="s">
        <v>45</v>
      </c>
      <c r="E20" s="34" t="s">
        <v>47</v>
      </c>
      <c r="F20" s="30" t="s">
        <v>46</v>
      </c>
      <c r="G20" s="31">
        <v>44652</v>
      </c>
      <c r="H20" s="31">
        <v>44835</v>
      </c>
      <c r="I20" s="50">
        <v>50000</v>
      </c>
      <c r="J20" s="54">
        <v>1854</v>
      </c>
      <c r="K20" s="51">
        <f t="shared" si="0"/>
        <v>1435</v>
      </c>
      <c r="L20" s="52">
        <f t="shared" si="1"/>
        <v>3550</v>
      </c>
      <c r="M20" s="53">
        <f t="shared" si="2"/>
        <v>550.00000000000011</v>
      </c>
      <c r="N20" s="51">
        <f t="shared" si="3"/>
        <v>1520</v>
      </c>
      <c r="O20" s="52">
        <f t="shared" si="4"/>
        <v>3545.0000000000005</v>
      </c>
      <c r="P20" s="54">
        <v>0</v>
      </c>
      <c r="Q20" s="52">
        <f t="shared" si="5"/>
        <v>10600</v>
      </c>
      <c r="R20" s="50">
        <f t="shared" si="6"/>
        <v>4809</v>
      </c>
      <c r="S20" s="50">
        <f t="shared" si="7"/>
        <v>7645</v>
      </c>
      <c r="T20" s="50">
        <f t="shared" si="8"/>
        <v>45191</v>
      </c>
      <c r="U20" s="13"/>
    </row>
    <row r="21" spans="1:21" s="12" customFormat="1" ht="42" x14ac:dyDescent="0.35">
      <c r="A21" s="28">
        <v>9</v>
      </c>
      <c r="B21" s="29" t="s">
        <v>54</v>
      </c>
      <c r="C21" s="29" t="s">
        <v>70</v>
      </c>
      <c r="D21" s="33" t="s">
        <v>23</v>
      </c>
      <c r="E21" s="34" t="s">
        <v>24</v>
      </c>
      <c r="F21" s="30" t="s">
        <v>46</v>
      </c>
      <c r="G21" s="31">
        <v>44652</v>
      </c>
      <c r="H21" s="31">
        <v>44835</v>
      </c>
      <c r="I21" s="50">
        <v>32000</v>
      </c>
      <c r="J21" s="54">
        <v>0</v>
      </c>
      <c r="K21" s="51">
        <f t="shared" si="0"/>
        <v>918.4</v>
      </c>
      <c r="L21" s="52">
        <f t="shared" si="1"/>
        <v>2272</v>
      </c>
      <c r="M21" s="53">
        <f t="shared" si="2"/>
        <v>352</v>
      </c>
      <c r="N21" s="51">
        <f t="shared" si="3"/>
        <v>972.8</v>
      </c>
      <c r="O21" s="52">
        <f t="shared" si="4"/>
        <v>2268.8000000000002</v>
      </c>
      <c r="P21" s="54">
        <v>0</v>
      </c>
      <c r="Q21" s="52">
        <f t="shared" si="5"/>
        <v>6784</v>
      </c>
      <c r="R21" s="50">
        <f t="shared" si="6"/>
        <v>1891.1999999999998</v>
      </c>
      <c r="S21" s="50">
        <f t="shared" si="7"/>
        <v>4892.8</v>
      </c>
      <c r="T21" s="50">
        <f t="shared" si="8"/>
        <v>30108.799999999999</v>
      </c>
      <c r="U21" s="13"/>
    </row>
    <row r="22" spans="1:21" s="12" customFormat="1" ht="84" x14ac:dyDescent="0.35">
      <c r="A22" s="28">
        <v>10</v>
      </c>
      <c r="B22" s="29" t="s">
        <v>91</v>
      </c>
      <c r="C22" s="29" t="s">
        <v>69</v>
      </c>
      <c r="D22" s="33" t="s">
        <v>48</v>
      </c>
      <c r="E22" s="34" t="s">
        <v>94</v>
      </c>
      <c r="F22" s="30" t="s">
        <v>46</v>
      </c>
      <c r="G22" s="31">
        <v>44652</v>
      </c>
      <c r="H22" s="31">
        <v>44835</v>
      </c>
      <c r="I22" s="50">
        <v>75000</v>
      </c>
      <c r="J22" s="50">
        <v>6309.38</v>
      </c>
      <c r="K22" s="50">
        <f t="shared" si="0"/>
        <v>2152.5</v>
      </c>
      <c r="L22" s="50">
        <f t="shared" si="1"/>
        <v>5325</v>
      </c>
      <c r="M22" s="50">
        <f>65050*1.1%</f>
        <v>715.55000000000007</v>
      </c>
      <c r="N22" s="50">
        <f t="shared" si="3"/>
        <v>2280</v>
      </c>
      <c r="O22" s="50">
        <f t="shared" si="4"/>
        <v>5317.5</v>
      </c>
      <c r="P22" s="54">
        <v>0</v>
      </c>
      <c r="Q22" s="50">
        <f t="shared" ref="Q22" si="16">K22+L22+M22+N22+O22+P22</f>
        <v>15790.55</v>
      </c>
      <c r="R22" s="50">
        <f t="shared" ref="R22" si="17">J22+K22+N22+P22</f>
        <v>10741.880000000001</v>
      </c>
      <c r="S22" s="50">
        <f t="shared" ref="S22" si="18">+L22+M22+O22</f>
        <v>11358.05</v>
      </c>
      <c r="T22" s="50">
        <f t="shared" ref="T22" si="19">I22-R22</f>
        <v>64258.119999999995</v>
      </c>
      <c r="U22" s="13"/>
    </row>
    <row r="23" spans="1:21" s="12" customFormat="1" ht="84" x14ac:dyDescent="0.35">
      <c r="A23" s="28">
        <v>11</v>
      </c>
      <c r="B23" s="29" t="s">
        <v>93</v>
      </c>
      <c r="C23" s="29" t="s">
        <v>69</v>
      </c>
      <c r="D23" s="33" t="s">
        <v>48</v>
      </c>
      <c r="E23" s="34" t="s">
        <v>92</v>
      </c>
      <c r="F23" s="30" t="s">
        <v>46</v>
      </c>
      <c r="G23" s="31">
        <v>44652</v>
      </c>
      <c r="H23" s="31">
        <v>44835</v>
      </c>
      <c r="I23" s="50">
        <v>90000</v>
      </c>
      <c r="J23" s="50">
        <v>9753.1200000000008</v>
      </c>
      <c r="K23" s="50">
        <f>I23*2.87/100</f>
        <v>2583</v>
      </c>
      <c r="L23" s="50">
        <f t="shared" si="1"/>
        <v>6390</v>
      </c>
      <c r="M23" s="53">
        <f>65050*1.1%</f>
        <v>715.55000000000007</v>
      </c>
      <c r="N23" s="50">
        <f t="shared" si="3"/>
        <v>2736</v>
      </c>
      <c r="O23" s="50">
        <f t="shared" si="4"/>
        <v>6381</v>
      </c>
      <c r="P23" s="54">
        <v>0</v>
      </c>
      <c r="Q23" s="50">
        <f t="shared" ref="Q23" si="20">K23+L23+M23+N23+O23+P23</f>
        <v>18805.55</v>
      </c>
      <c r="R23" s="50">
        <f t="shared" ref="R23" si="21">J23+K23+N23+P23</f>
        <v>15072.12</v>
      </c>
      <c r="S23" s="50">
        <f t="shared" ref="S23" si="22">+L23+M23+O23</f>
        <v>13486.55</v>
      </c>
      <c r="T23" s="50">
        <f t="shared" ref="T23" si="23">I23-R23</f>
        <v>74927.88</v>
      </c>
      <c r="U23" s="13"/>
    </row>
    <row r="24" spans="1:21" s="12" customFormat="1" ht="21" x14ac:dyDescent="0.35">
      <c r="A24" s="28">
        <v>12</v>
      </c>
      <c r="B24" s="29" t="s">
        <v>53</v>
      </c>
      <c r="C24" s="29" t="s">
        <v>70</v>
      </c>
      <c r="D24" s="33" t="s">
        <v>49</v>
      </c>
      <c r="E24" s="34" t="s">
        <v>67</v>
      </c>
      <c r="F24" s="30" t="s">
        <v>46</v>
      </c>
      <c r="G24" s="31">
        <v>44652</v>
      </c>
      <c r="H24" s="31">
        <v>44835</v>
      </c>
      <c r="I24" s="50">
        <v>210000</v>
      </c>
      <c r="J24" s="49">
        <v>38340.17</v>
      </c>
      <c r="K24" s="51">
        <f>+I24*2.87%</f>
        <v>6027</v>
      </c>
      <c r="L24" s="52">
        <f t="shared" si="1"/>
        <v>14910</v>
      </c>
      <c r="M24" s="53">
        <f>65050*1.1%</f>
        <v>715.55000000000007</v>
      </c>
      <c r="N24" s="51">
        <f>162625*3.04%</f>
        <v>4943.8</v>
      </c>
      <c r="O24" s="52">
        <f>162625*7.09%</f>
        <v>11530.112500000001</v>
      </c>
      <c r="P24" s="54">
        <v>0</v>
      </c>
      <c r="Q24" s="52">
        <f t="shared" si="5"/>
        <v>38126.462500000001</v>
      </c>
      <c r="R24" s="52">
        <f t="shared" si="6"/>
        <v>49310.97</v>
      </c>
      <c r="S24" s="52">
        <f t="shared" si="7"/>
        <v>27155.662499999999</v>
      </c>
      <c r="T24" s="52">
        <f t="shared" si="8"/>
        <v>160689.03</v>
      </c>
      <c r="U24" s="13"/>
    </row>
    <row r="25" spans="1:21" s="12" customFormat="1" ht="21" x14ac:dyDescent="0.35">
      <c r="A25" s="28">
        <v>13</v>
      </c>
      <c r="B25" s="29" t="s">
        <v>72</v>
      </c>
      <c r="C25" s="29" t="s">
        <v>70</v>
      </c>
      <c r="D25" s="33" t="s">
        <v>49</v>
      </c>
      <c r="E25" s="34" t="s">
        <v>73</v>
      </c>
      <c r="F25" s="30" t="s">
        <v>46</v>
      </c>
      <c r="G25" s="31">
        <v>44774</v>
      </c>
      <c r="H25" s="31">
        <v>44958</v>
      </c>
      <c r="I25" s="50">
        <v>46000</v>
      </c>
      <c r="J25" s="49">
        <v>1251</v>
      </c>
      <c r="K25" s="51">
        <f>+I25*2.87%</f>
        <v>1320.2</v>
      </c>
      <c r="L25" s="52">
        <f t="shared" si="1"/>
        <v>3266</v>
      </c>
      <c r="M25" s="53">
        <f>+I25*1.1%</f>
        <v>506.00000000000006</v>
      </c>
      <c r="N25" s="51">
        <f>+I25*3.04%</f>
        <v>1398.4</v>
      </c>
      <c r="O25" s="52">
        <f>+I25*7.09%</f>
        <v>3261.4</v>
      </c>
      <c r="P25" s="54">
        <v>0</v>
      </c>
      <c r="Q25" s="52">
        <f t="shared" si="5"/>
        <v>9752</v>
      </c>
      <c r="R25" s="52">
        <f t="shared" si="6"/>
        <v>3969.6</v>
      </c>
      <c r="S25" s="52">
        <f t="shared" si="7"/>
        <v>7033.4</v>
      </c>
      <c r="T25" s="52">
        <f t="shared" si="8"/>
        <v>42030.400000000001</v>
      </c>
      <c r="U25" s="13"/>
    </row>
    <row r="26" spans="1:21" s="12" customFormat="1" ht="21" x14ac:dyDescent="0.35">
      <c r="A26" s="28">
        <v>14</v>
      </c>
      <c r="B26" s="29" t="s">
        <v>74</v>
      </c>
      <c r="C26" s="29" t="s">
        <v>70</v>
      </c>
      <c r="D26" s="33" t="s">
        <v>49</v>
      </c>
      <c r="E26" s="34" t="s">
        <v>73</v>
      </c>
      <c r="F26" s="30" t="s">
        <v>75</v>
      </c>
      <c r="G26" s="31">
        <v>44774</v>
      </c>
      <c r="H26" s="31">
        <v>44986</v>
      </c>
      <c r="I26" s="50">
        <v>46000</v>
      </c>
      <c r="J26" s="49">
        <v>1251</v>
      </c>
      <c r="K26" s="51">
        <f>+I26*2.87%</f>
        <v>1320.2</v>
      </c>
      <c r="L26" s="52">
        <f t="shared" si="1"/>
        <v>3266</v>
      </c>
      <c r="M26" s="53">
        <f>+I26*1.1%</f>
        <v>506.00000000000006</v>
      </c>
      <c r="N26" s="51">
        <f>+I26*3.04%</f>
        <v>1398.4</v>
      </c>
      <c r="O26" s="52">
        <f>+I26*7.09%</f>
        <v>3261.4</v>
      </c>
      <c r="P26" s="54">
        <v>0</v>
      </c>
      <c r="Q26" s="52">
        <f t="shared" si="5"/>
        <v>9752</v>
      </c>
      <c r="R26" s="52">
        <f t="shared" si="6"/>
        <v>3969.6</v>
      </c>
      <c r="S26" s="52">
        <f t="shared" si="7"/>
        <v>7033.4</v>
      </c>
      <c r="T26" s="52">
        <f t="shared" si="8"/>
        <v>42030.400000000001</v>
      </c>
      <c r="U26" s="13"/>
    </row>
    <row r="27" spans="1:21" s="12" customFormat="1" ht="42" x14ac:dyDescent="0.35">
      <c r="A27" s="28">
        <v>15</v>
      </c>
      <c r="B27" s="29" t="s">
        <v>52</v>
      </c>
      <c r="C27" s="29" t="s">
        <v>70</v>
      </c>
      <c r="D27" s="33" t="s">
        <v>77</v>
      </c>
      <c r="E27" s="34" t="s">
        <v>78</v>
      </c>
      <c r="F27" s="30" t="s">
        <v>46</v>
      </c>
      <c r="G27" s="31">
        <v>44621</v>
      </c>
      <c r="H27" s="31">
        <v>44805</v>
      </c>
      <c r="I27" s="50">
        <v>60000</v>
      </c>
      <c r="J27" s="54">
        <v>2600.84</v>
      </c>
      <c r="K27" s="51">
        <f t="shared" ref="K27:K30" si="24">I27*2.87/100</f>
        <v>1722</v>
      </c>
      <c r="L27" s="52">
        <f t="shared" si="1"/>
        <v>4260</v>
      </c>
      <c r="M27" s="53">
        <f t="shared" ref="M27:M30" si="25">I27*1.1/100</f>
        <v>660</v>
      </c>
      <c r="N27" s="50">
        <f t="shared" ref="N27:N30" si="26">I27*3.04/100</f>
        <v>1824</v>
      </c>
      <c r="O27" s="50">
        <f t="shared" ref="O27:O30" si="27">+I27*7.09%</f>
        <v>4254</v>
      </c>
      <c r="P27" s="54">
        <v>0</v>
      </c>
      <c r="Q27" s="50">
        <f t="shared" si="5"/>
        <v>12720</v>
      </c>
      <c r="R27" s="50">
        <f t="shared" si="6"/>
        <v>6146.84</v>
      </c>
      <c r="S27" s="50">
        <f t="shared" ref="S27:S44" si="28">L27+M27+O27</f>
        <v>9174</v>
      </c>
      <c r="T27" s="50">
        <f t="shared" si="8"/>
        <v>53853.16</v>
      </c>
      <c r="U27" s="13"/>
    </row>
    <row r="28" spans="1:21" s="12" customFormat="1" ht="42" x14ac:dyDescent="0.35">
      <c r="A28" s="28">
        <v>16</v>
      </c>
      <c r="B28" s="29" t="s">
        <v>51</v>
      </c>
      <c r="C28" s="29" t="s">
        <v>69</v>
      </c>
      <c r="D28" s="33" t="s">
        <v>77</v>
      </c>
      <c r="E28" s="34" t="s">
        <v>80</v>
      </c>
      <c r="F28" s="30" t="s">
        <v>46</v>
      </c>
      <c r="G28" s="31">
        <v>44621</v>
      </c>
      <c r="H28" s="31">
        <v>44805</v>
      </c>
      <c r="I28" s="50">
        <v>50000</v>
      </c>
      <c r="J28" s="54">
        <v>1854</v>
      </c>
      <c r="K28" s="51">
        <f t="shared" si="24"/>
        <v>1435</v>
      </c>
      <c r="L28" s="52">
        <f t="shared" si="1"/>
        <v>3550</v>
      </c>
      <c r="M28" s="53">
        <f t="shared" si="25"/>
        <v>550.00000000000011</v>
      </c>
      <c r="N28" s="50">
        <f t="shared" si="26"/>
        <v>1520</v>
      </c>
      <c r="O28" s="50">
        <f t="shared" si="27"/>
        <v>3545.0000000000005</v>
      </c>
      <c r="P28" s="54">
        <v>0</v>
      </c>
      <c r="Q28" s="50">
        <f t="shared" si="5"/>
        <v>10600</v>
      </c>
      <c r="R28" s="50">
        <f t="shared" si="6"/>
        <v>4809</v>
      </c>
      <c r="S28" s="50">
        <f t="shared" si="28"/>
        <v>7645</v>
      </c>
      <c r="T28" s="50">
        <f t="shared" si="8"/>
        <v>45191</v>
      </c>
      <c r="U28" s="13"/>
    </row>
    <row r="29" spans="1:21" s="12" customFormat="1" ht="56.25" customHeight="1" x14ac:dyDescent="0.35">
      <c r="A29" s="28">
        <v>17</v>
      </c>
      <c r="B29" s="29" t="s">
        <v>50</v>
      </c>
      <c r="C29" s="29" t="s">
        <v>69</v>
      </c>
      <c r="D29" s="33" t="s">
        <v>77</v>
      </c>
      <c r="E29" s="34" t="s">
        <v>80</v>
      </c>
      <c r="F29" s="30" t="s">
        <v>46</v>
      </c>
      <c r="G29" s="31">
        <v>44621</v>
      </c>
      <c r="H29" s="31">
        <v>44805</v>
      </c>
      <c r="I29" s="50">
        <v>50000</v>
      </c>
      <c r="J29" s="50">
        <v>1854</v>
      </c>
      <c r="K29" s="50">
        <f t="shared" si="24"/>
        <v>1435</v>
      </c>
      <c r="L29" s="50">
        <f t="shared" si="1"/>
        <v>3550</v>
      </c>
      <c r="M29" s="50">
        <f t="shared" si="25"/>
        <v>550.00000000000011</v>
      </c>
      <c r="N29" s="50">
        <f t="shared" si="26"/>
        <v>1520</v>
      </c>
      <c r="O29" s="50">
        <f t="shared" si="27"/>
        <v>3545.0000000000005</v>
      </c>
      <c r="P29" s="54">
        <v>0</v>
      </c>
      <c r="Q29" s="50">
        <f t="shared" si="5"/>
        <v>10600</v>
      </c>
      <c r="R29" s="50">
        <f t="shared" si="6"/>
        <v>4809</v>
      </c>
      <c r="S29" s="50">
        <f t="shared" si="28"/>
        <v>7645</v>
      </c>
      <c r="T29" s="50">
        <f t="shared" si="8"/>
        <v>45191</v>
      </c>
      <c r="U29" s="13"/>
    </row>
    <row r="30" spans="1:21" s="12" customFormat="1" ht="56.25" customHeight="1" x14ac:dyDescent="0.35">
      <c r="A30" s="28">
        <v>18</v>
      </c>
      <c r="B30" s="29" t="s">
        <v>79</v>
      </c>
      <c r="C30" s="29" t="s">
        <v>69</v>
      </c>
      <c r="D30" s="33" t="s">
        <v>77</v>
      </c>
      <c r="E30" s="34" t="s">
        <v>80</v>
      </c>
      <c r="F30" s="30" t="s">
        <v>46</v>
      </c>
      <c r="G30" s="31">
        <v>44621</v>
      </c>
      <c r="H30" s="31">
        <v>44805</v>
      </c>
      <c r="I30" s="50">
        <v>50000</v>
      </c>
      <c r="J30" s="50">
        <v>1129.0999999999999</v>
      </c>
      <c r="K30" s="50">
        <f t="shared" si="24"/>
        <v>1435</v>
      </c>
      <c r="L30" s="50">
        <f t="shared" si="1"/>
        <v>3550</v>
      </c>
      <c r="M30" s="50">
        <f t="shared" si="25"/>
        <v>550.00000000000011</v>
      </c>
      <c r="N30" s="50">
        <f t="shared" si="26"/>
        <v>1520</v>
      </c>
      <c r="O30" s="50">
        <f t="shared" si="27"/>
        <v>3545.0000000000005</v>
      </c>
      <c r="P30" s="54">
        <v>0</v>
      </c>
      <c r="Q30" s="50">
        <f t="shared" si="5"/>
        <v>10600</v>
      </c>
      <c r="R30" s="50">
        <f t="shared" si="6"/>
        <v>4084.1</v>
      </c>
      <c r="S30" s="50">
        <f t="shared" si="28"/>
        <v>7645</v>
      </c>
      <c r="T30" s="50">
        <f t="shared" si="8"/>
        <v>45915.9</v>
      </c>
      <c r="U30" s="13"/>
    </row>
    <row r="31" spans="1:21" s="12" customFormat="1" ht="56.25" customHeight="1" x14ac:dyDescent="0.35">
      <c r="A31" s="28">
        <v>19</v>
      </c>
      <c r="B31" s="29" t="s">
        <v>81</v>
      </c>
      <c r="C31" s="29" t="s">
        <v>70</v>
      </c>
      <c r="D31" s="33" t="s">
        <v>77</v>
      </c>
      <c r="E31" s="34" t="s">
        <v>80</v>
      </c>
      <c r="F31" s="30" t="s">
        <v>46</v>
      </c>
      <c r="G31" s="31">
        <v>44621</v>
      </c>
      <c r="H31" s="31">
        <v>44805</v>
      </c>
      <c r="I31" s="50">
        <v>50000</v>
      </c>
      <c r="J31" s="50">
        <v>0</v>
      </c>
      <c r="K31" s="50">
        <f t="shared" ref="K31:K32" si="29">I31*2.87/100</f>
        <v>1435</v>
      </c>
      <c r="L31" s="50">
        <f t="shared" ref="L31:L32" si="30">I31*7.1/100</f>
        <v>3550</v>
      </c>
      <c r="M31" s="50">
        <f t="shared" ref="M31:M32" si="31">I31*1.1/100</f>
        <v>550.00000000000011</v>
      </c>
      <c r="N31" s="50">
        <f t="shared" ref="N31:N32" si="32">I31*3.04/100</f>
        <v>1520</v>
      </c>
      <c r="O31" s="50">
        <f t="shared" ref="O31:O32" si="33">+I31*7.09%</f>
        <v>3545.0000000000005</v>
      </c>
      <c r="P31" s="54">
        <v>0</v>
      </c>
      <c r="Q31" s="50">
        <f t="shared" si="5"/>
        <v>10600</v>
      </c>
      <c r="R31" s="50">
        <f t="shared" si="6"/>
        <v>2955</v>
      </c>
      <c r="S31" s="50">
        <f t="shared" si="28"/>
        <v>7645</v>
      </c>
      <c r="T31" s="50">
        <f t="shared" si="8"/>
        <v>47045</v>
      </c>
      <c r="U31" s="13"/>
    </row>
    <row r="32" spans="1:21" s="12" customFormat="1" ht="56.25" customHeight="1" x14ac:dyDescent="0.35">
      <c r="A32" s="28">
        <v>20</v>
      </c>
      <c r="B32" s="29" t="s">
        <v>82</v>
      </c>
      <c r="C32" s="29" t="s">
        <v>69</v>
      </c>
      <c r="D32" s="33" t="s">
        <v>77</v>
      </c>
      <c r="E32" s="34" t="s">
        <v>80</v>
      </c>
      <c r="F32" s="30" t="s">
        <v>46</v>
      </c>
      <c r="G32" s="31">
        <v>44621</v>
      </c>
      <c r="H32" s="31">
        <v>44805</v>
      </c>
      <c r="I32" s="50">
        <v>50000</v>
      </c>
      <c r="J32" s="50">
        <v>251.52</v>
      </c>
      <c r="K32" s="50">
        <f t="shared" si="29"/>
        <v>1435</v>
      </c>
      <c r="L32" s="50">
        <f t="shared" si="30"/>
        <v>3550</v>
      </c>
      <c r="M32" s="50">
        <f t="shared" si="31"/>
        <v>550.00000000000011</v>
      </c>
      <c r="N32" s="50">
        <f t="shared" si="32"/>
        <v>1520</v>
      </c>
      <c r="O32" s="50">
        <f t="shared" si="33"/>
        <v>3545.0000000000005</v>
      </c>
      <c r="P32" s="54">
        <v>1350.12</v>
      </c>
      <c r="Q32" s="50">
        <f t="shared" si="5"/>
        <v>11950.119999999999</v>
      </c>
      <c r="R32" s="50">
        <f t="shared" si="6"/>
        <v>4556.6399999999994</v>
      </c>
      <c r="S32" s="50">
        <f t="shared" si="28"/>
        <v>7645</v>
      </c>
      <c r="T32" s="50">
        <f t="shared" si="8"/>
        <v>45443.360000000001</v>
      </c>
      <c r="U32" s="13"/>
    </row>
    <row r="33" spans="1:84" s="17" customFormat="1" ht="84" customHeight="1" x14ac:dyDescent="0.35">
      <c r="A33" s="28">
        <v>21</v>
      </c>
      <c r="B33" s="29" t="s">
        <v>56</v>
      </c>
      <c r="C33" s="29" t="s">
        <v>70</v>
      </c>
      <c r="D33" s="34" t="s">
        <v>58</v>
      </c>
      <c r="E33" s="33" t="s">
        <v>57</v>
      </c>
      <c r="F33" s="30" t="s">
        <v>59</v>
      </c>
      <c r="G33" s="31">
        <v>44682</v>
      </c>
      <c r="H33" s="31">
        <v>44866</v>
      </c>
      <c r="I33" s="50">
        <v>185000</v>
      </c>
      <c r="J33" s="50">
        <v>32269.54</v>
      </c>
      <c r="K33" s="50">
        <f t="shared" ref="K33:K44" si="34">I33*2.87/100</f>
        <v>5309.5</v>
      </c>
      <c r="L33" s="50">
        <f>+I33*7.1%</f>
        <v>13134.999999999998</v>
      </c>
      <c r="M33" s="50">
        <f>65050*1.1%</f>
        <v>715.55000000000007</v>
      </c>
      <c r="N33" s="51">
        <f>162625*3.04%</f>
        <v>4943.8</v>
      </c>
      <c r="O33" s="50">
        <f>162625*7.09%</f>
        <v>11530.112500000001</v>
      </c>
      <c r="P33" s="56">
        <v>0</v>
      </c>
      <c r="Q33" s="50">
        <f t="shared" si="5"/>
        <v>35633.962500000001</v>
      </c>
      <c r="R33" s="50">
        <f t="shared" si="6"/>
        <v>42522.840000000004</v>
      </c>
      <c r="S33" s="50">
        <f t="shared" si="28"/>
        <v>25380.662499999999</v>
      </c>
      <c r="T33" s="50">
        <f t="shared" si="8"/>
        <v>142477.16</v>
      </c>
      <c r="U33" s="16"/>
    </row>
    <row r="34" spans="1:84" s="12" customFormat="1" ht="82.5" customHeight="1" x14ac:dyDescent="0.35">
      <c r="A34" s="28">
        <v>22</v>
      </c>
      <c r="B34" s="29" t="s">
        <v>63</v>
      </c>
      <c r="C34" s="29" t="s">
        <v>70</v>
      </c>
      <c r="D34" s="34" t="s">
        <v>58</v>
      </c>
      <c r="E34" s="33" t="s">
        <v>60</v>
      </c>
      <c r="F34" s="30" t="s">
        <v>59</v>
      </c>
      <c r="G34" s="31">
        <v>44682</v>
      </c>
      <c r="H34" s="31">
        <v>44866</v>
      </c>
      <c r="I34" s="50">
        <v>140000</v>
      </c>
      <c r="J34" s="50">
        <v>21176.84</v>
      </c>
      <c r="K34" s="50">
        <f t="shared" si="34"/>
        <v>4018</v>
      </c>
      <c r="L34" s="50">
        <f t="shared" ref="L34:L44" si="35">I34*7.1/100</f>
        <v>9940</v>
      </c>
      <c r="M34" s="50">
        <f>65050*1.1%</f>
        <v>715.55000000000007</v>
      </c>
      <c r="N34" s="50">
        <f>I34*3.04/100</f>
        <v>4256</v>
      </c>
      <c r="O34" s="50">
        <f t="shared" ref="O34:O44" si="36">+I34*7.09%</f>
        <v>9926</v>
      </c>
      <c r="P34" s="54">
        <v>1350.12</v>
      </c>
      <c r="Q34" s="50">
        <f t="shared" si="5"/>
        <v>30205.67</v>
      </c>
      <c r="R34" s="50">
        <f t="shared" si="6"/>
        <v>30800.959999999999</v>
      </c>
      <c r="S34" s="50">
        <f t="shared" si="28"/>
        <v>20581.55</v>
      </c>
      <c r="T34" s="50">
        <f t="shared" si="8"/>
        <v>109199.04000000001</v>
      </c>
      <c r="U34" s="13"/>
    </row>
    <row r="35" spans="1:84" s="12" customFormat="1" ht="82.5" customHeight="1" x14ac:dyDescent="0.35">
      <c r="A35" s="28">
        <v>23</v>
      </c>
      <c r="B35" s="29" t="s">
        <v>98</v>
      </c>
      <c r="C35" s="29" t="s">
        <v>70</v>
      </c>
      <c r="D35" s="34" t="s">
        <v>23</v>
      </c>
      <c r="E35" s="33" t="s">
        <v>99</v>
      </c>
      <c r="F35" s="30" t="s">
        <v>46</v>
      </c>
      <c r="G35" s="31">
        <v>44713</v>
      </c>
      <c r="H35" s="31">
        <v>44835</v>
      </c>
      <c r="I35" s="50">
        <v>31000</v>
      </c>
      <c r="J35" s="57">
        <v>0</v>
      </c>
      <c r="K35" s="50">
        <f t="shared" si="34"/>
        <v>889.7</v>
      </c>
      <c r="L35" s="50">
        <f t="shared" si="35"/>
        <v>2201</v>
      </c>
      <c r="M35" s="50">
        <f>+I35*1.1%</f>
        <v>341.00000000000006</v>
      </c>
      <c r="N35" s="50">
        <f>I35*3.04/100</f>
        <v>942.4</v>
      </c>
      <c r="O35" s="50">
        <f t="shared" si="36"/>
        <v>2197.9</v>
      </c>
      <c r="P35" s="54">
        <v>0</v>
      </c>
      <c r="Q35" s="50">
        <f t="shared" si="5"/>
        <v>6572</v>
      </c>
      <c r="R35" s="50">
        <f t="shared" si="6"/>
        <v>1832.1</v>
      </c>
      <c r="S35" s="50">
        <f t="shared" ref="S35:S38" si="37">L35+M35+O35</f>
        <v>4739.8999999999996</v>
      </c>
      <c r="T35" s="50">
        <f t="shared" ref="T35:T38" si="38">I35-R35</f>
        <v>29167.9</v>
      </c>
      <c r="U35" s="13"/>
    </row>
    <row r="36" spans="1:84" s="12" customFormat="1" ht="82.5" customHeight="1" x14ac:dyDescent="0.35">
      <c r="A36" s="28">
        <v>24</v>
      </c>
      <c r="B36" s="29" t="s">
        <v>100</v>
      </c>
      <c r="C36" s="29" t="s">
        <v>70</v>
      </c>
      <c r="D36" s="34" t="s">
        <v>96</v>
      </c>
      <c r="E36" s="33" t="s">
        <v>102</v>
      </c>
      <c r="F36" s="30" t="s">
        <v>46</v>
      </c>
      <c r="G36" s="31">
        <v>44713</v>
      </c>
      <c r="H36" s="31">
        <v>44896</v>
      </c>
      <c r="I36" s="50">
        <v>60000</v>
      </c>
      <c r="J36" s="50">
        <v>3486.68</v>
      </c>
      <c r="K36" s="50">
        <f t="shared" si="34"/>
        <v>1722</v>
      </c>
      <c r="L36" s="50">
        <f t="shared" si="35"/>
        <v>4260</v>
      </c>
      <c r="M36" s="50">
        <f>+I36*1.1%</f>
        <v>660.00000000000011</v>
      </c>
      <c r="N36" s="50">
        <f>I36*3.04/100</f>
        <v>1824</v>
      </c>
      <c r="O36" s="50">
        <f t="shared" si="36"/>
        <v>4254</v>
      </c>
      <c r="P36" s="54">
        <v>0</v>
      </c>
      <c r="Q36" s="50">
        <f t="shared" si="5"/>
        <v>12720</v>
      </c>
      <c r="R36" s="50">
        <f t="shared" si="6"/>
        <v>7032.68</v>
      </c>
      <c r="S36" s="50">
        <f t="shared" si="37"/>
        <v>9174</v>
      </c>
      <c r="T36" s="50">
        <f t="shared" si="38"/>
        <v>52967.32</v>
      </c>
      <c r="U36" s="13"/>
    </row>
    <row r="37" spans="1:84" s="12" customFormat="1" ht="82.5" customHeight="1" x14ac:dyDescent="0.35">
      <c r="A37" s="28">
        <v>25</v>
      </c>
      <c r="B37" s="29" t="s">
        <v>101</v>
      </c>
      <c r="C37" s="29" t="s">
        <v>69</v>
      </c>
      <c r="D37" s="34" t="s">
        <v>77</v>
      </c>
      <c r="E37" s="33" t="s">
        <v>103</v>
      </c>
      <c r="F37" s="30" t="s">
        <v>46</v>
      </c>
      <c r="G37" s="31">
        <v>44713</v>
      </c>
      <c r="H37" s="31">
        <v>44896</v>
      </c>
      <c r="I37" s="50">
        <v>60000</v>
      </c>
      <c r="J37" s="50">
        <v>3486.68</v>
      </c>
      <c r="K37" s="50">
        <f t="shared" ref="K37:K38" si="39">I37*2.87/100</f>
        <v>1722</v>
      </c>
      <c r="L37" s="50">
        <f t="shared" si="35"/>
        <v>4260</v>
      </c>
      <c r="M37" s="50">
        <f>+I37*1.1%</f>
        <v>660.00000000000011</v>
      </c>
      <c r="N37" s="50">
        <f>I37*3.04/100</f>
        <v>1824</v>
      </c>
      <c r="O37" s="50">
        <f t="shared" ref="O37" si="40">+I37*7.09%</f>
        <v>4254</v>
      </c>
      <c r="P37" s="54">
        <v>0</v>
      </c>
      <c r="Q37" s="50">
        <f t="shared" si="5"/>
        <v>12720</v>
      </c>
      <c r="R37" s="50">
        <f t="shared" si="6"/>
        <v>7032.68</v>
      </c>
      <c r="S37" s="50">
        <f t="shared" si="37"/>
        <v>9174</v>
      </c>
      <c r="T37" s="50">
        <f t="shared" si="38"/>
        <v>52967.32</v>
      </c>
      <c r="U37" s="13"/>
    </row>
    <row r="38" spans="1:84" s="12" customFormat="1" ht="82.5" customHeight="1" x14ac:dyDescent="0.35">
      <c r="A38" s="28">
        <v>26</v>
      </c>
      <c r="B38" s="29" t="s">
        <v>105</v>
      </c>
      <c r="C38" s="29" t="s">
        <v>69</v>
      </c>
      <c r="D38" s="34" t="s">
        <v>58</v>
      </c>
      <c r="E38" s="33" t="s">
        <v>106</v>
      </c>
      <c r="F38" s="30" t="s">
        <v>46</v>
      </c>
      <c r="G38" s="31">
        <v>44713</v>
      </c>
      <c r="H38" s="31">
        <v>44896</v>
      </c>
      <c r="I38" s="50">
        <v>175000</v>
      </c>
      <c r="J38" s="50">
        <v>29841.29</v>
      </c>
      <c r="K38" s="50">
        <f t="shared" si="39"/>
        <v>5022.5</v>
      </c>
      <c r="L38" s="50">
        <f t="shared" si="35"/>
        <v>12425</v>
      </c>
      <c r="M38" s="50">
        <f>65050*1.1%</f>
        <v>715.55000000000007</v>
      </c>
      <c r="N38" s="50">
        <f>162625*3.04%</f>
        <v>4943.8</v>
      </c>
      <c r="O38" s="50">
        <f>162625*7.09%</f>
        <v>11530.112500000001</v>
      </c>
      <c r="P38" s="54">
        <v>0</v>
      </c>
      <c r="Q38" s="50">
        <f t="shared" si="5"/>
        <v>34636.962500000001</v>
      </c>
      <c r="R38" s="50">
        <f t="shared" si="6"/>
        <v>39807.590000000004</v>
      </c>
      <c r="S38" s="50">
        <f t="shared" si="37"/>
        <v>24670.662499999999</v>
      </c>
      <c r="T38" s="50">
        <f t="shared" si="38"/>
        <v>135192.41</v>
      </c>
      <c r="U38" s="13"/>
    </row>
    <row r="39" spans="1:84" s="12" customFormat="1" ht="82.5" customHeight="1" x14ac:dyDescent="0.35">
      <c r="A39" s="28">
        <v>27</v>
      </c>
      <c r="B39" s="29" t="s">
        <v>104</v>
      </c>
      <c r="C39" s="29" t="s">
        <v>70</v>
      </c>
      <c r="D39" s="34" t="s">
        <v>77</v>
      </c>
      <c r="E39" s="33" t="s">
        <v>103</v>
      </c>
      <c r="F39" s="30" t="s">
        <v>46</v>
      </c>
      <c r="G39" s="31">
        <v>44713</v>
      </c>
      <c r="H39" s="31">
        <v>44896</v>
      </c>
      <c r="I39" s="50">
        <v>60000</v>
      </c>
      <c r="J39" s="50">
        <v>3486.68</v>
      </c>
      <c r="K39" s="50">
        <f t="shared" ref="K39" si="41">I39*2.87/100</f>
        <v>1722</v>
      </c>
      <c r="L39" s="50">
        <f t="shared" si="35"/>
        <v>4260</v>
      </c>
      <c r="M39" s="50">
        <f>+I39*1.1%</f>
        <v>660.00000000000011</v>
      </c>
      <c r="N39" s="50">
        <f t="shared" ref="N39:N44" si="42">I39*3.04/100</f>
        <v>1824</v>
      </c>
      <c r="O39" s="50">
        <f t="shared" ref="O39" si="43">+I39*7.09%</f>
        <v>4254</v>
      </c>
      <c r="P39" s="54">
        <v>0</v>
      </c>
      <c r="Q39" s="50">
        <f t="shared" si="5"/>
        <v>12720</v>
      </c>
      <c r="R39" s="50">
        <f t="shared" ref="R39" si="44">J39+K39+N39+P39</f>
        <v>7032.68</v>
      </c>
      <c r="S39" s="50">
        <f t="shared" ref="S39" si="45">L39+M39+O39</f>
        <v>9174</v>
      </c>
      <c r="T39" s="50">
        <f t="shared" ref="T39" si="46">I39-R39</f>
        <v>52967.32</v>
      </c>
      <c r="U39" s="13"/>
    </row>
    <row r="40" spans="1:84" s="12" customFormat="1" ht="60" customHeight="1" x14ac:dyDescent="0.35">
      <c r="A40" s="28">
        <v>28</v>
      </c>
      <c r="B40" s="29" t="s">
        <v>61</v>
      </c>
      <c r="C40" s="29" t="s">
        <v>70</v>
      </c>
      <c r="D40" s="34" t="s">
        <v>58</v>
      </c>
      <c r="E40" s="33" t="s">
        <v>62</v>
      </c>
      <c r="F40" s="30" t="s">
        <v>46</v>
      </c>
      <c r="G40" s="31">
        <v>44682</v>
      </c>
      <c r="H40" s="31">
        <v>44866</v>
      </c>
      <c r="I40" s="50">
        <v>75000</v>
      </c>
      <c r="J40" s="50">
        <v>6309.38</v>
      </c>
      <c r="K40" s="50">
        <f t="shared" si="34"/>
        <v>2152.5</v>
      </c>
      <c r="L40" s="50">
        <f t="shared" si="35"/>
        <v>5325</v>
      </c>
      <c r="M40" s="50">
        <f>65050*1.1%</f>
        <v>715.55000000000007</v>
      </c>
      <c r="N40" s="50">
        <f t="shared" si="42"/>
        <v>2280</v>
      </c>
      <c r="O40" s="50">
        <f t="shared" si="36"/>
        <v>5317.5</v>
      </c>
      <c r="P40" s="54">
        <v>0</v>
      </c>
      <c r="Q40" s="50">
        <f t="shared" si="5"/>
        <v>15790.55</v>
      </c>
      <c r="R40" s="50">
        <f t="shared" si="6"/>
        <v>10741.880000000001</v>
      </c>
      <c r="S40" s="50">
        <f t="shared" si="28"/>
        <v>11358.05</v>
      </c>
      <c r="T40" s="50">
        <f t="shared" si="8"/>
        <v>64258.119999999995</v>
      </c>
      <c r="U40" s="13"/>
    </row>
    <row r="41" spans="1:84" s="12" customFormat="1" ht="60" customHeight="1" x14ac:dyDescent="0.35">
      <c r="A41" s="28">
        <v>29</v>
      </c>
      <c r="B41" s="29" t="s">
        <v>95</v>
      </c>
      <c r="C41" s="29" t="s">
        <v>69</v>
      </c>
      <c r="D41" s="34" t="s">
        <v>96</v>
      </c>
      <c r="E41" s="33" t="s">
        <v>97</v>
      </c>
      <c r="F41" s="30" t="s">
        <v>46</v>
      </c>
      <c r="G41" s="31">
        <v>44682</v>
      </c>
      <c r="H41" s="31">
        <v>44866</v>
      </c>
      <c r="I41" s="50">
        <v>40000</v>
      </c>
      <c r="J41" s="50">
        <v>442.65</v>
      </c>
      <c r="K41" s="50">
        <f t="shared" si="34"/>
        <v>1148</v>
      </c>
      <c r="L41" s="50">
        <f t="shared" si="35"/>
        <v>2840</v>
      </c>
      <c r="M41" s="50">
        <f t="shared" ref="M41" si="47">I41*1.1/100</f>
        <v>440</v>
      </c>
      <c r="N41" s="50">
        <f t="shared" si="42"/>
        <v>1216</v>
      </c>
      <c r="O41" s="50">
        <f t="shared" si="36"/>
        <v>2836</v>
      </c>
      <c r="P41" s="54">
        <v>0</v>
      </c>
      <c r="Q41" s="50">
        <f t="shared" si="5"/>
        <v>8480</v>
      </c>
      <c r="R41" s="50">
        <f t="shared" si="6"/>
        <v>2806.65</v>
      </c>
      <c r="S41" s="50">
        <f t="shared" ref="S41" si="48">L41+M41+O41</f>
        <v>6116</v>
      </c>
      <c r="T41" s="50">
        <f t="shared" ref="T41" si="49">I41-R41</f>
        <v>37193.35</v>
      </c>
      <c r="U41" s="13"/>
    </row>
    <row r="42" spans="1:84" s="12" customFormat="1" ht="56.25" customHeight="1" x14ac:dyDescent="0.35">
      <c r="A42" s="28">
        <v>30</v>
      </c>
      <c r="B42" s="29" t="s">
        <v>64</v>
      </c>
      <c r="C42" s="29" t="s">
        <v>70</v>
      </c>
      <c r="D42" s="33" t="s">
        <v>49</v>
      </c>
      <c r="E42" s="33" t="s">
        <v>65</v>
      </c>
      <c r="F42" s="30" t="s">
        <v>59</v>
      </c>
      <c r="G42" s="31">
        <v>44682</v>
      </c>
      <c r="H42" s="31">
        <v>44866</v>
      </c>
      <c r="I42" s="50">
        <v>75000</v>
      </c>
      <c r="J42" s="50">
        <v>6309.38</v>
      </c>
      <c r="K42" s="50">
        <f t="shared" si="34"/>
        <v>2152.5</v>
      </c>
      <c r="L42" s="50">
        <f t="shared" si="35"/>
        <v>5325</v>
      </c>
      <c r="M42" s="50">
        <f>65050*1.1%</f>
        <v>715.55000000000007</v>
      </c>
      <c r="N42" s="50">
        <f t="shared" si="42"/>
        <v>2280</v>
      </c>
      <c r="O42" s="50">
        <f t="shared" si="36"/>
        <v>5317.5</v>
      </c>
      <c r="P42" s="54">
        <v>0</v>
      </c>
      <c r="Q42" s="50">
        <f t="shared" si="5"/>
        <v>15790.55</v>
      </c>
      <c r="R42" s="50">
        <f t="shared" si="6"/>
        <v>10741.880000000001</v>
      </c>
      <c r="S42" s="50">
        <f t="shared" si="28"/>
        <v>11358.05</v>
      </c>
      <c r="T42" s="50">
        <f t="shared" si="8"/>
        <v>64258.119999999995</v>
      </c>
      <c r="U42" s="13"/>
    </row>
    <row r="43" spans="1:84" s="12" customFormat="1" ht="56.25" customHeight="1" x14ac:dyDescent="0.35">
      <c r="A43" s="28">
        <v>31</v>
      </c>
      <c r="B43" s="29" t="s">
        <v>107</v>
      </c>
      <c r="C43" s="29" t="s">
        <v>70</v>
      </c>
      <c r="D43" s="33" t="s">
        <v>77</v>
      </c>
      <c r="E43" s="33" t="s">
        <v>108</v>
      </c>
      <c r="F43" s="30" t="s">
        <v>46</v>
      </c>
      <c r="G43" s="31">
        <v>44743</v>
      </c>
      <c r="H43" s="31">
        <v>44927</v>
      </c>
      <c r="I43" s="50">
        <v>140000</v>
      </c>
      <c r="J43" s="50">
        <v>21176.84</v>
      </c>
      <c r="K43" s="50">
        <f t="shared" si="34"/>
        <v>4018</v>
      </c>
      <c r="L43" s="50">
        <f t="shared" si="35"/>
        <v>9940</v>
      </c>
      <c r="M43" s="50">
        <f>65050*1.1%</f>
        <v>715.55000000000007</v>
      </c>
      <c r="N43" s="50">
        <f t="shared" si="42"/>
        <v>4256</v>
      </c>
      <c r="O43" s="50">
        <f t="shared" si="36"/>
        <v>9926</v>
      </c>
      <c r="P43" s="54">
        <v>1350.12</v>
      </c>
      <c r="Q43" s="50">
        <f t="shared" ref="Q43" si="50">K43+L43+M43+N43+O43+P43</f>
        <v>30205.67</v>
      </c>
      <c r="R43" s="50">
        <f t="shared" ref="R43" si="51">J43+K43+N43+P43</f>
        <v>30800.959999999999</v>
      </c>
      <c r="S43" s="50">
        <f t="shared" ref="S43" si="52">L43+M43+O43</f>
        <v>20581.55</v>
      </c>
      <c r="T43" s="50">
        <f t="shared" ref="T43" si="53">I43-R43</f>
        <v>109199.04000000001</v>
      </c>
      <c r="U43" s="13"/>
    </row>
    <row r="44" spans="1:84" s="12" customFormat="1" ht="56.25" customHeight="1" x14ac:dyDescent="0.35">
      <c r="A44" s="28">
        <v>32</v>
      </c>
      <c r="B44" s="29" t="s">
        <v>66</v>
      </c>
      <c r="C44" s="29" t="s">
        <v>69</v>
      </c>
      <c r="D44" s="33" t="s">
        <v>49</v>
      </c>
      <c r="E44" s="33" t="s">
        <v>65</v>
      </c>
      <c r="F44" s="30" t="s">
        <v>59</v>
      </c>
      <c r="G44" s="31">
        <v>44682</v>
      </c>
      <c r="H44" s="31">
        <v>44866</v>
      </c>
      <c r="I44" s="50">
        <v>75000</v>
      </c>
      <c r="J44" s="50">
        <v>6309.38</v>
      </c>
      <c r="K44" s="50">
        <f t="shared" si="34"/>
        <v>2152.5</v>
      </c>
      <c r="L44" s="50">
        <f t="shared" si="35"/>
        <v>5325</v>
      </c>
      <c r="M44" s="50">
        <f>65050*1.1%</f>
        <v>715.55000000000007</v>
      </c>
      <c r="N44" s="50">
        <f t="shared" si="42"/>
        <v>2280</v>
      </c>
      <c r="O44" s="50">
        <f t="shared" si="36"/>
        <v>5317.5</v>
      </c>
      <c r="P44" s="54">
        <v>0</v>
      </c>
      <c r="Q44" s="50">
        <f t="shared" si="5"/>
        <v>15790.55</v>
      </c>
      <c r="R44" s="50">
        <f t="shared" si="6"/>
        <v>10741.880000000001</v>
      </c>
      <c r="S44" s="50">
        <f t="shared" si="28"/>
        <v>11358.05</v>
      </c>
      <c r="T44" s="50">
        <f t="shared" si="8"/>
        <v>64258.119999999995</v>
      </c>
      <c r="U44" s="13"/>
    </row>
    <row r="45" spans="1:84" s="8" customFormat="1" ht="56.25" customHeight="1" x14ac:dyDescent="0.2">
      <c r="A45" s="65" t="s">
        <v>21</v>
      </c>
      <c r="B45" s="65"/>
      <c r="C45" s="65"/>
      <c r="D45" s="65"/>
      <c r="E45" s="65"/>
      <c r="F45" s="65"/>
      <c r="G45" s="47"/>
      <c r="H45" s="47"/>
      <c r="I45" s="48">
        <f>SUM(I13:I44)</f>
        <v>2413000</v>
      </c>
      <c r="J45" s="48">
        <f t="shared" ref="J45:T45" si="54">SUM(J13:J44)</f>
        <v>223858.59</v>
      </c>
      <c r="K45" s="48">
        <f t="shared" si="54"/>
        <v>69253.100000000006</v>
      </c>
      <c r="L45" s="48">
        <f t="shared" si="54"/>
        <v>171323</v>
      </c>
      <c r="M45" s="48">
        <f t="shared" si="54"/>
        <v>19730.149999999998</v>
      </c>
      <c r="N45" s="48">
        <f t="shared" si="54"/>
        <v>70858.600000000006</v>
      </c>
      <c r="O45" s="48">
        <f t="shared" si="54"/>
        <v>165259.03750000001</v>
      </c>
      <c r="P45" s="48">
        <f t="shared" si="54"/>
        <v>4050.3599999999997</v>
      </c>
      <c r="Q45" s="48">
        <f t="shared" si="54"/>
        <v>500474.2475</v>
      </c>
      <c r="R45" s="48">
        <f t="shared" si="54"/>
        <v>368020.65</v>
      </c>
      <c r="S45" s="48">
        <f t="shared" si="54"/>
        <v>356312.18749999994</v>
      </c>
      <c r="T45" s="48">
        <f t="shared" si="54"/>
        <v>2044979.3500000006</v>
      </c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</row>
    <row r="46" spans="1:84" s="9" customFormat="1" ht="24" customHeight="1" x14ac:dyDescent="0.2">
      <c r="A46" s="35" t="s">
        <v>3</v>
      </c>
      <c r="B46" s="36"/>
      <c r="C46" s="36"/>
      <c r="D46" s="36"/>
      <c r="E46" s="20"/>
      <c r="F46" s="20"/>
      <c r="G46" s="20"/>
      <c r="H46" s="20"/>
      <c r="I46" s="38"/>
      <c r="J46" s="18"/>
      <c r="K46" s="18"/>
      <c r="L46" s="21"/>
      <c r="M46" s="20"/>
      <c r="N46" s="20"/>
      <c r="O46" s="20"/>
      <c r="P46" s="20"/>
      <c r="Q46" s="18"/>
      <c r="R46" s="18"/>
      <c r="S46" s="18"/>
      <c r="T46" s="19"/>
      <c r="U46" s="10"/>
    </row>
    <row r="47" spans="1:84" s="9" customFormat="1" ht="24" customHeight="1" x14ac:dyDescent="0.2">
      <c r="A47" s="20" t="s">
        <v>32</v>
      </c>
      <c r="B47" s="36"/>
      <c r="C47" s="36"/>
      <c r="D47" s="36"/>
      <c r="E47" s="20"/>
      <c r="F47" s="20"/>
      <c r="G47" s="20"/>
      <c r="H47" s="20"/>
      <c r="I47" s="19"/>
      <c r="J47" s="24"/>
      <c r="K47" s="18"/>
      <c r="L47" s="21"/>
      <c r="M47" s="20"/>
      <c r="N47" s="20"/>
      <c r="O47" s="20"/>
      <c r="P47" s="20"/>
      <c r="Q47" s="18"/>
      <c r="R47" s="18"/>
      <c r="S47" s="18"/>
      <c r="T47" s="19"/>
      <c r="U47" s="10"/>
    </row>
    <row r="48" spans="1:84" s="9" customFormat="1" ht="24" customHeight="1" x14ac:dyDescent="0.2">
      <c r="A48" s="20" t="s">
        <v>86</v>
      </c>
      <c r="B48" s="36"/>
      <c r="C48" s="36"/>
      <c r="D48" s="36"/>
      <c r="E48" s="20"/>
      <c r="F48" s="20"/>
      <c r="G48" s="20"/>
      <c r="H48" s="20"/>
      <c r="I48" s="38" t="s">
        <v>28</v>
      </c>
      <c r="J48" s="26"/>
      <c r="K48" s="18"/>
      <c r="L48" s="21"/>
      <c r="M48" s="18"/>
      <c r="N48" s="18"/>
      <c r="O48" s="43"/>
      <c r="P48" s="45"/>
      <c r="Q48" s="18"/>
      <c r="R48" s="18"/>
      <c r="S48" s="22"/>
      <c r="T48" s="19"/>
      <c r="U48" s="10"/>
    </row>
    <row r="49" spans="1:21" s="9" customFormat="1" ht="24" customHeight="1" x14ac:dyDescent="0.2">
      <c r="A49" s="20" t="s">
        <v>87</v>
      </c>
      <c r="B49" s="36"/>
      <c r="C49" s="36"/>
      <c r="D49" s="36"/>
      <c r="E49" s="20"/>
      <c r="F49" s="20"/>
      <c r="G49" s="20"/>
      <c r="H49" s="20"/>
      <c r="I49" s="39"/>
      <c r="J49" s="39" t="s">
        <v>30</v>
      </c>
      <c r="K49" s="40"/>
      <c r="L49" s="23"/>
      <c r="M49" s="23"/>
      <c r="N49" s="21"/>
      <c r="O49" s="21"/>
      <c r="P49" s="43"/>
      <c r="Q49" s="43"/>
      <c r="R49" s="21"/>
      <c r="S49" s="19"/>
      <c r="T49" s="19"/>
      <c r="U49" s="10"/>
    </row>
    <row r="50" spans="1:21" s="9" customFormat="1" ht="24" customHeight="1" x14ac:dyDescent="0.2">
      <c r="A50" s="20" t="s">
        <v>85</v>
      </c>
      <c r="B50" s="36"/>
      <c r="C50" s="36"/>
      <c r="D50" s="36"/>
      <c r="E50" s="20"/>
      <c r="F50" s="36"/>
      <c r="G50" s="36"/>
      <c r="H50" s="36"/>
      <c r="I50" s="41"/>
      <c r="J50" s="41" t="s">
        <v>31</v>
      </c>
      <c r="K50" s="42"/>
      <c r="L50" s="22"/>
      <c r="M50" s="22"/>
      <c r="N50" s="22"/>
      <c r="O50" s="22"/>
      <c r="P50" s="44"/>
      <c r="Q50" s="44"/>
      <c r="R50" s="22"/>
      <c r="S50" s="21"/>
      <c r="T50" s="19"/>
      <c r="U50" s="10"/>
    </row>
    <row r="51" spans="1:21" s="9" customFormat="1" ht="24" customHeight="1" x14ac:dyDescent="0.2">
      <c r="A51" s="37" t="s">
        <v>29</v>
      </c>
      <c r="B51" s="37"/>
      <c r="C51" s="37"/>
      <c r="D51" s="37"/>
      <c r="E51" s="37"/>
      <c r="F51" s="37"/>
      <c r="G51" s="37"/>
      <c r="H51" s="37"/>
      <c r="I51" s="25"/>
      <c r="J51" s="26"/>
      <c r="K51" s="27"/>
      <c r="L51" s="20"/>
      <c r="M51" s="21"/>
      <c r="N51" s="27"/>
      <c r="O51" s="21"/>
      <c r="P51" s="21"/>
      <c r="Q51" s="21"/>
      <c r="R51" s="21"/>
      <c r="S51" s="21"/>
      <c r="T51" s="21"/>
    </row>
    <row r="52" spans="1:21" s="1" customFormat="1" ht="24" customHeight="1" x14ac:dyDescent="0.2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15"/>
      <c r="O52" s="5"/>
      <c r="P52" s="5"/>
      <c r="Q52" s="5"/>
      <c r="R52" s="5"/>
      <c r="S52" s="5"/>
      <c r="T52" s="5"/>
    </row>
  </sheetData>
  <mergeCells count="27"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  <mergeCell ref="H10:H12"/>
    <mergeCell ref="A7:T7"/>
    <mergeCell ref="N11:O11"/>
    <mergeCell ref="B10:B12"/>
    <mergeCell ref="A52:M52"/>
    <mergeCell ref="K11:L11"/>
    <mergeCell ref="A45:F45"/>
    <mergeCell ref="F10:F12"/>
    <mergeCell ref="G10:G12"/>
    <mergeCell ref="I10:I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8" fitToHeight="3" orientation="landscape" r:id="rId1"/>
  <headerFooter alignWithMargins="0"/>
  <rowBreaks count="1" manualBreakCount="1">
    <brk id="51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2022-09-05T18:40:02Z</cp:lastPrinted>
  <dcterms:created xsi:type="dcterms:W3CDTF">2006-07-11T17:39:34Z</dcterms:created>
  <dcterms:modified xsi:type="dcterms:W3CDTF">2022-09-05T18:40:48Z</dcterms:modified>
</cp:coreProperties>
</file>