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\\falken\RRHH\AÑO 2021\NOMINAS TRANSPARENCIA\DICIEMBRE\"/>
    </mc:Choice>
  </mc:AlternateContent>
  <xr:revisionPtr revIDLastSave="0" documentId="13_ncr:1_{2F2A566A-6F43-43E8-A286-ED2F2AD754F2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Probatorio'!$A$1:$U$67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2" i="1" l="1"/>
  <c r="K17" i="1"/>
  <c r="L17" i="1"/>
  <c r="M17" i="1"/>
  <c r="N17" i="1"/>
  <c r="O17" i="1"/>
  <c r="K32" i="1"/>
  <c r="R32" i="1" s="1"/>
  <c r="T32" i="1" s="1"/>
  <c r="L32" i="1"/>
  <c r="N32" i="1"/>
  <c r="O32" i="1"/>
  <c r="K31" i="1"/>
  <c r="L31" i="1"/>
  <c r="M31" i="1"/>
  <c r="N31" i="1"/>
  <c r="O31" i="1"/>
  <c r="O54" i="1"/>
  <c r="N54" i="1"/>
  <c r="M54" i="1"/>
  <c r="L54" i="1"/>
  <c r="K54" i="1"/>
  <c r="O53" i="1"/>
  <c r="N53" i="1"/>
  <c r="M53" i="1"/>
  <c r="L53" i="1"/>
  <c r="K53" i="1"/>
  <c r="O52" i="1"/>
  <c r="N52" i="1"/>
  <c r="M52" i="1"/>
  <c r="L52" i="1"/>
  <c r="K52" i="1"/>
  <c r="O51" i="1"/>
  <c r="N51" i="1"/>
  <c r="M51" i="1"/>
  <c r="L51" i="1"/>
  <c r="K51" i="1"/>
  <c r="K50" i="1"/>
  <c r="L50" i="1"/>
  <c r="M50" i="1"/>
  <c r="N50" i="1"/>
  <c r="O50" i="1"/>
  <c r="O55" i="1"/>
  <c r="O42" i="1"/>
  <c r="N44" i="1"/>
  <c r="M44" i="1"/>
  <c r="K44" i="1"/>
  <c r="L44" i="1"/>
  <c r="O44" i="1"/>
  <c r="O43" i="1"/>
  <c r="M43" i="1"/>
  <c r="K43" i="1"/>
  <c r="L43" i="1"/>
  <c r="N43" i="1"/>
  <c r="N55" i="1"/>
  <c r="N42" i="1"/>
  <c r="M59" i="1"/>
  <c r="M58" i="1"/>
  <c r="M57" i="1"/>
  <c r="M56" i="1"/>
  <c r="M55" i="1"/>
  <c r="M42" i="1"/>
  <c r="M41" i="1"/>
  <c r="M33" i="1"/>
  <c r="K42" i="1"/>
  <c r="R17" i="1" l="1"/>
  <c r="T17" i="1" s="1"/>
  <c r="S17" i="1"/>
  <c r="Q17" i="1"/>
  <c r="S31" i="1"/>
  <c r="Q32" i="1"/>
  <c r="S32" i="1"/>
  <c r="R31" i="1"/>
  <c r="T31" i="1" s="1"/>
  <c r="Q31" i="1"/>
  <c r="R50" i="1"/>
  <c r="T50" i="1" s="1"/>
  <c r="S52" i="1"/>
  <c r="S53" i="1"/>
  <c r="R54" i="1"/>
  <c r="T54" i="1" s="1"/>
  <c r="S51" i="1"/>
  <c r="Q52" i="1"/>
  <c r="S54" i="1"/>
  <c r="R51" i="1"/>
  <c r="T51" i="1" s="1"/>
  <c r="R53" i="1"/>
  <c r="T53" i="1" s="1"/>
  <c r="Q53" i="1"/>
  <c r="R52" i="1"/>
  <c r="T52" i="1" s="1"/>
  <c r="Q50" i="1"/>
  <c r="Q54" i="1"/>
  <c r="S50" i="1"/>
  <c r="Q51" i="1"/>
  <c r="R43" i="1"/>
  <c r="T43" i="1" s="1"/>
  <c r="R44" i="1"/>
  <c r="T44" i="1" s="1"/>
  <c r="S44" i="1"/>
  <c r="Q43" i="1"/>
  <c r="Q44" i="1"/>
  <c r="S43" i="1"/>
  <c r="L55" i="1"/>
  <c r="O59" i="1"/>
  <c r="O58" i="1"/>
  <c r="O57" i="1"/>
  <c r="O56" i="1"/>
  <c r="O49" i="1"/>
  <c r="O48" i="1"/>
  <c r="O47" i="1"/>
  <c r="O46" i="1"/>
  <c r="O45" i="1"/>
  <c r="O41" i="1"/>
  <c r="O40" i="1"/>
  <c r="O39" i="1"/>
  <c r="O38" i="1"/>
  <c r="O37" i="1"/>
  <c r="O36" i="1"/>
  <c r="O35" i="1"/>
  <c r="O34" i="1"/>
  <c r="O33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6" i="1"/>
  <c r="O15" i="1"/>
  <c r="O14" i="1"/>
  <c r="O13" i="1"/>
  <c r="O60" i="1" l="1"/>
  <c r="I60" i="1" l="1"/>
  <c r="K59" i="1"/>
  <c r="L59" i="1"/>
  <c r="N59" i="1"/>
  <c r="K58" i="1"/>
  <c r="L58" i="1"/>
  <c r="N58" i="1"/>
  <c r="K57" i="1"/>
  <c r="L57" i="1"/>
  <c r="N57" i="1"/>
  <c r="Q58" i="1" l="1"/>
  <c r="Q57" i="1"/>
  <c r="Q59" i="1"/>
  <c r="R58" i="1"/>
  <c r="T58" i="1" s="1"/>
  <c r="S59" i="1"/>
  <c r="R59" i="1"/>
  <c r="T59" i="1" s="1"/>
  <c r="S58" i="1"/>
  <c r="S57" i="1"/>
  <c r="R57" i="1"/>
  <c r="T57" i="1" s="1"/>
  <c r="K56" i="1"/>
  <c r="L56" i="1"/>
  <c r="N56" i="1"/>
  <c r="K55" i="1"/>
  <c r="Q55" i="1" s="1"/>
  <c r="Q56" i="1" l="1"/>
  <c r="S55" i="1"/>
  <c r="R55" i="1"/>
  <c r="T55" i="1" s="1"/>
  <c r="R56" i="1"/>
  <c r="T56" i="1" s="1"/>
  <c r="S56" i="1"/>
  <c r="K49" i="1"/>
  <c r="L49" i="1"/>
  <c r="M49" i="1"/>
  <c r="N49" i="1"/>
  <c r="K48" i="1"/>
  <c r="L48" i="1"/>
  <c r="M48" i="1"/>
  <c r="N48" i="1"/>
  <c r="M47" i="1"/>
  <c r="K47" i="1"/>
  <c r="L47" i="1"/>
  <c r="N47" i="1"/>
  <c r="M46" i="1"/>
  <c r="K46" i="1"/>
  <c r="L46" i="1"/>
  <c r="N46" i="1"/>
  <c r="M45" i="1"/>
  <c r="K45" i="1"/>
  <c r="L45" i="1"/>
  <c r="N45" i="1"/>
  <c r="L42" i="1"/>
  <c r="Q42" i="1" s="1"/>
  <c r="K41" i="1"/>
  <c r="L41" i="1"/>
  <c r="N41" i="1"/>
  <c r="K40" i="1"/>
  <c r="L40" i="1"/>
  <c r="M40" i="1"/>
  <c r="N40" i="1"/>
  <c r="K39" i="1"/>
  <c r="L39" i="1"/>
  <c r="M39" i="1"/>
  <c r="N39" i="1"/>
  <c r="K38" i="1"/>
  <c r="L38" i="1"/>
  <c r="M38" i="1"/>
  <c r="N38" i="1"/>
  <c r="K37" i="1"/>
  <c r="L37" i="1"/>
  <c r="M37" i="1"/>
  <c r="N37" i="1"/>
  <c r="K36" i="1"/>
  <c r="L36" i="1"/>
  <c r="M36" i="1"/>
  <c r="N36" i="1"/>
  <c r="K35" i="1"/>
  <c r="L35" i="1"/>
  <c r="M35" i="1"/>
  <c r="N35" i="1"/>
  <c r="K34" i="1"/>
  <c r="L34" i="1"/>
  <c r="M34" i="1"/>
  <c r="N34" i="1"/>
  <c r="K33" i="1"/>
  <c r="L33" i="1"/>
  <c r="N33" i="1"/>
  <c r="Q41" i="1" l="1"/>
  <c r="Q46" i="1"/>
  <c r="Q47" i="1"/>
  <c r="Q33" i="1"/>
  <c r="Q34" i="1"/>
  <c r="Q35" i="1"/>
  <c r="Q36" i="1"/>
  <c r="Q37" i="1"/>
  <c r="Q38" i="1"/>
  <c r="Q39" i="1"/>
  <c r="Q40" i="1"/>
  <c r="Q48" i="1"/>
  <c r="Q49" i="1"/>
  <c r="Q45" i="1"/>
  <c r="S38" i="1"/>
  <c r="R48" i="1"/>
  <c r="T48" i="1" s="1"/>
  <c r="S48" i="1"/>
  <c r="S49" i="1"/>
  <c r="R46" i="1"/>
  <c r="T46" i="1" s="1"/>
  <c r="S46" i="1"/>
  <c r="S47" i="1"/>
  <c r="S34" i="1"/>
  <c r="R47" i="1"/>
  <c r="T47" i="1" s="1"/>
  <c r="R49" i="1"/>
  <c r="T49" i="1" s="1"/>
  <c r="S45" i="1"/>
  <c r="S42" i="1"/>
  <c r="R42" i="1"/>
  <c r="T42" i="1" s="1"/>
  <c r="S33" i="1"/>
  <c r="R33" i="1"/>
  <c r="T33" i="1" s="1"/>
  <c r="R37" i="1"/>
  <c r="T37" i="1" s="1"/>
  <c r="R45" i="1"/>
  <c r="T45" i="1" s="1"/>
  <c r="R41" i="1"/>
  <c r="T41" i="1" s="1"/>
  <c r="R39" i="1"/>
  <c r="T39" i="1" s="1"/>
  <c r="S40" i="1"/>
  <c r="R40" i="1"/>
  <c r="T40" i="1" s="1"/>
  <c r="R36" i="1"/>
  <c r="T36" i="1" s="1"/>
  <c r="R38" i="1"/>
  <c r="T38" i="1" s="1"/>
  <c r="R34" i="1"/>
  <c r="T34" i="1" s="1"/>
  <c r="S41" i="1"/>
  <c r="S39" i="1"/>
  <c r="R35" i="1"/>
  <c r="T35" i="1" s="1"/>
  <c r="S36" i="1"/>
  <c r="S37" i="1"/>
  <c r="S35" i="1"/>
  <c r="K30" i="1"/>
  <c r="L30" i="1"/>
  <c r="M30" i="1"/>
  <c r="N30" i="1"/>
  <c r="Q30" i="1" l="1"/>
  <c r="S30" i="1"/>
  <c r="R30" i="1"/>
  <c r="T30" i="1" s="1"/>
  <c r="K28" i="1"/>
  <c r="L28" i="1"/>
  <c r="M28" i="1"/>
  <c r="N28" i="1"/>
  <c r="K27" i="1"/>
  <c r="L27" i="1"/>
  <c r="M27" i="1"/>
  <c r="N27" i="1"/>
  <c r="K26" i="1"/>
  <c r="L26" i="1"/>
  <c r="M26" i="1"/>
  <c r="N26" i="1"/>
  <c r="Q26" i="1" l="1"/>
  <c r="Q27" i="1"/>
  <c r="Q28" i="1"/>
  <c r="R26" i="1"/>
  <c r="T26" i="1" s="1"/>
  <c r="R27" i="1"/>
  <c r="T27" i="1" s="1"/>
  <c r="S28" i="1"/>
  <c r="S27" i="1"/>
  <c r="S26" i="1"/>
  <c r="R28" i="1"/>
  <c r="T28" i="1" s="1"/>
  <c r="K29" i="1" l="1"/>
  <c r="L29" i="1"/>
  <c r="M29" i="1"/>
  <c r="N29" i="1"/>
  <c r="K25" i="1"/>
  <c r="L25" i="1"/>
  <c r="M25" i="1"/>
  <c r="N25" i="1"/>
  <c r="K24" i="1"/>
  <c r="L24" i="1"/>
  <c r="M24" i="1"/>
  <c r="N24" i="1"/>
  <c r="K23" i="1"/>
  <c r="L23" i="1"/>
  <c r="M23" i="1"/>
  <c r="N23" i="1"/>
  <c r="K22" i="1"/>
  <c r="L22" i="1"/>
  <c r="M22" i="1"/>
  <c r="N22" i="1"/>
  <c r="K21" i="1"/>
  <c r="L21" i="1"/>
  <c r="M21" i="1"/>
  <c r="N21" i="1"/>
  <c r="K20" i="1"/>
  <c r="L20" i="1"/>
  <c r="M20" i="1"/>
  <c r="N20" i="1"/>
  <c r="K19" i="1"/>
  <c r="L19" i="1"/>
  <c r="M19" i="1"/>
  <c r="N19" i="1"/>
  <c r="K18" i="1"/>
  <c r="L18" i="1"/>
  <c r="M18" i="1"/>
  <c r="N18" i="1"/>
  <c r="Q18" i="1" l="1"/>
  <c r="Q19" i="1"/>
  <c r="Q20" i="1"/>
  <c r="Q21" i="1"/>
  <c r="Q22" i="1"/>
  <c r="Q23" i="1"/>
  <c r="Q24" i="1"/>
  <c r="Q25" i="1"/>
  <c r="Q29" i="1"/>
  <c r="S24" i="1"/>
  <c r="S29" i="1"/>
  <c r="S22" i="1"/>
  <c r="S23" i="1"/>
  <c r="S20" i="1"/>
  <c r="S25" i="1"/>
  <c r="R29" i="1"/>
  <c r="T29" i="1" s="1"/>
  <c r="R18" i="1"/>
  <c r="T18" i="1" s="1"/>
  <c r="S21" i="1"/>
  <c r="R21" i="1"/>
  <c r="T21" i="1" s="1"/>
  <c r="R24" i="1"/>
  <c r="T24" i="1" s="1"/>
  <c r="R20" i="1"/>
  <c r="T20" i="1" s="1"/>
  <c r="S18" i="1"/>
  <c r="R22" i="1"/>
  <c r="T22" i="1" s="1"/>
  <c r="R23" i="1"/>
  <c r="T23" i="1" s="1"/>
  <c r="S19" i="1"/>
  <c r="R19" i="1"/>
  <c r="T19" i="1" s="1"/>
  <c r="R25" i="1"/>
  <c r="T25" i="1" s="1"/>
  <c r="K16" i="1"/>
  <c r="L16" i="1"/>
  <c r="M16" i="1"/>
  <c r="N16" i="1"/>
  <c r="K15" i="1"/>
  <c r="L15" i="1"/>
  <c r="M15" i="1"/>
  <c r="N15" i="1"/>
  <c r="K14" i="1"/>
  <c r="L14" i="1"/>
  <c r="M14" i="1"/>
  <c r="N14" i="1"/>
  <c r="Q14" i="1" l="1"/>
  <c r="Q15" i="1"/>
  <c r="Q16" i="1"/>
  <c r="S16" i="1"/>
  <c r="R16" i="1"/>
  <c r="T16" i="1" s="1"/>
  <c r="S14" i="1"/>
  <c r="R14" i="1"/>
  <c r="T14" i="1" s="1"/>
  <c r="S15" i="1"/>
  <c r="R15" i="1"/>
  <c r="T15" i="1" s="1"/>
  <c r="K13" i="1" l="1"/>
  <c r="L13" i="1"/>
  <c r="M13" i="1"/>
  <c r="N13" i="1"/>
  <c r="Q13" i="1" l="1"/>
  <c r="S13" i="1"/>
  <c r="R13" i="1"/>
  <c r="T13" i="1" s="1"/>
  <c r="P60" i="1" l="1"/>
  <c r="J60" i="1"/>
  <c r="K60" i="1" l="1"/>
  <c r="M60" i="1"/>
  <c r="L60" i="1"/>
  <c r="N60" i="1"/>
  <c r="T60" i="1" l="1"/>
  <c r="R60" i="1"/>
  <c r="Q60" i="1"/>
  <c r="S60" i="1"/>
</calcChain>
</file>

<file path=xl/sharedStrings.xml><?xml version="1.0" encoding="utf-8"?>
<sst xmlns="http://schemas.openxmlformats.org/spreadsheetml/2006/main" count="272" uniqueCount="123">
  <si>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</si>
  <si>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</si>
  <si>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</si>
  <si>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</si>
  <si>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</si>
  <si>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</si>
  <si>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</si>
  <si>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</si>
  <si>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</si>
  <si>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</si>
  <si>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</si>
  <si>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</si>
  <si>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</si>
  <si>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</si>
  <si>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</si>
  <si>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</si>
  <si>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</si>
  <si>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</si>
  <si>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</si>
  <si>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</si>
  <si>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</si>
  <si>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</si>
  <si>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</si>
  <si>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Dirección Administrativa</t>
  </si>
  <si>
    <t>Digitalizador</t>
  </si>
  <si>
    <t xml:space="preserve">Contratado </t>
  </si>
  <si>
    <t>Desde</t>
  </si>
  <si>
    <t>Hasta</t>
  </si>
  <si>
    <t xml:space="preserve">        Preparado Por:                                            Aprobado por:                                                  Aprobado por:</t>
  </si>
  <si>
    <t xml:space="preserve">     por cada dependiente adicional registrado.</t>
  </si>
  <si>
    <t xml:space="preserve">          Pilar Peña                                                               Jose Israel Del Orbe                                                    Henry Sahdalá</t>
  </si>
  <si>
    <t>Directora de Recursos Humanos                                   Director de Finanzas                                          Tesorero de la Seguridad Social</t>
  </si>
  <si>
    <t xml:space="preserve">   (1*) Deducción directa en declaración ISR empleados del SUIRPLUS. Rentas hasta RD$416,220.00 estan exentas.</t>
  </si>
  <si>
    <t xml:space="preserve">   (2*) Salario cotizable hasta RD$134,820.00, deducción directa de la declaración TSS del SUIRPLUS.</t>
  </si>
  <si>
    <t xml:space="preserve">   (3*) Salario cotizable hasta RD$269,640.00, deducción directa de la declaración TSS del SUIRPLUS.</t>
  </si>
  <si>
    <t>JONATHAN MIGUEL BENITEZ PEGUERO</t>
  </si>
  <si>
    <t>Dirección Financiera</t>
  </si>
  <si>
    <t xml:space="preserve">   (4*) Deducción directa declaración TSS del SUIRPLUS por registro de dependientes adicionales al SDSS. RD$1,190.12 </t>
  </si>
  <si>
    <t>EDUILIN BIENVENIDO FELIZ PEREZ</t>
  </si>
  <si>
    <t>ROSANGELA DEL VALLE MONTERO</t>
  </si>
  <si>
    <t>PAOLA IBET VENTURA PEÑA</t>
  </si>
  <si>
    <t>Analista De Control y Operaciones</t>
  </si>
  <si>
    <t>JERJES OSMAR MEDINA VARGAS</t>
  </si>
  <si>
    <t xml:space="preserve">Soporte Tecnico Informatico </t>
  </si>
  <si>
    <t>Dirección de Tecnologías de la Información y Comunicación</t>
  </si>
  <si>
    <t>CLEOTILDE MONTERO QUEZADA</t>
  </si>
  <si>
    <t>JORGE CAMPUSANO NUÑEZ</t>
  </si>
  <si>
    <t xml:space="preserve">EVELYN KARINA HENRIQUEZ DE MOLINA </t>
  </si>
  <si>
    <t>ESMERALDA CASTAÑO GUZMAN</t>
  </si>
  <si>
    <t>KARY ESTHER FABIAN HEREDIA</t>
  </si>
  <si>
    <t>RUTH NOEMI CONCEPCION BAEZ</t>
  </si>
  <si>
    <t>CLARIBEL CONTRERAS CONTRERAS</t>
  </si>
  <si>
    <t>JUANA RAMIREZ LORENZO</t>
  </si>
  <si>
    <t>Auditor I De Seguridad Social</t>
  </si>
  <si>
    <t xml:space="preserve">Departamento de Control y Analisis de las Operaciones </t>
  </si>
  <si>
    <t>NOELIA ROSARIO REYES</t>
  </si>
  <si>
    <t>Dirección  Juridica</t>
  </si>
  <si>
    <t>Paralegal</t>
  </si>
  <si>
    <t>DENISSE ALTAGRACIA OZUNA CONSTANZO</t>
  </si>
  <si>
    <t>JENNIFER ROSADO GUERRERO</t>
  </si>
  <si>
    <t>JASSON MIGUEL PAYANO CONCEPCION</t>
  </si>
  <si>
    <t>Analista de Conciliación</t>
  </si>
  <si>
    <t xml:space="preserve">contratado </t>
  </si>
  <si>
    <t>ANA LISANIA BATISTA MATEO</t>
  </si>
  <si>
    <t xml:space="preserve">Encargado (a) Departamento de Comunicaciones </t>
  </si>
  <si>
    <t>Gerencia</t>
  </si>
  <si>
    <t>Contrato</t>
  </si>
  <si>
    <t xml:space="preserve">Gestor de Redes Sociales </t>
  </si>
  <si>
    <t xml:space="preserve">Dirección de Tecnologias de la Información y Comunicación </t>
  </si>
  <si>
    <t>Administrador (a) de Accesos</t>
  </si>
  <si>
    <t>Dirección Juridica</t>
  </si>
  <si>
    <t xml:space="preserve">SANDY GUERRERO RAMON </t>
  </si>
  <si>
    <t xml:space="preserve"> GUSTAVO EMILIO RAMIREZ VIDAL </t>
  </si>
  <si>
    <t xml:space="preserve"> DIANA ZULEIKA TERRERO ORTIZ </t>
  </si>
  <si>
    <t xml:space="preserve"> ANA DELQUIS REYES DE LA CRUZ </t>
  </si>
  <si>
    <t xml:space="preserve">  KATHERINE ACOSTA </t>
  </si>
  <si>
    <t>NERMIS CESARINA ANDUJAR TRONCOSO</t>
  </si>
  <si>
    <t xml:space="preserve"> ROBINSON STEVEN PION VASQUEZ </t>
  </si>
  <si>
    <t xml:space="preserve"> VICTOR BONILLA VILLAVERDE</t>
  </si>
  <si>
    <t xml:space="preserve"> JOEL FRANCISCO ROMAN MARTE</t>
  </si>
  <si>
    <t xml:space="preserve"> JULISSA PACHECO SANTANA </t>
  </si>
  <si>
    <t xml:space="preserve"> YODELSON MANUEL SOSA CABRAL</t>
  </si>
  <si>
    <t xml:space="preserve"> AMANDA MONEGRO LORENZO</t>
  </si>
  <si>
    <t xml:space="preserve">  SAMIRA PICHARDO GUZMAN </t>
  </si>
  <si>
    <t>LUDWILKA ALESANDRA DE LEON CIPRIAN</t>
  </si>
  <si>
    <t xml:space="preserve">Enc. Departamento Gestion de Explotacion de Datos </t>
  </si>
  <si>
    <t xml:space="preserve">Dirección de Tecnologias de la Información Comunicación </t>
  </si>
  <si>
    <t xml:space="preserve">Contrato </t>
  </si>
  <si>
    <t>Enc. Divisionde Inteligencia de Negocios TIC</t>
  </si>
  <si>
    <t>SALLY PATRICIA DIAZ GRISANTY</t>
  </si>
  <si>
    <t xml:space="preserve">Analista de Inteligencia de Negocios TIC </t>
  </si>
  <si>
    <t xml:space="preserve"> JOHANNA MILAGROS WHILKIS ORTIZ</t>
  </si>
  <si>
    <t xml:space="preserve">NURYS ALTAGRACIA PINEDA MARTINEZ </t>
  </si>
  <si>
    <t>Abogado (a)</t>
  </si>
  <si>
    <t>MAXIMO JUAN MIÑOSO SANTONI</t>
  </si>
  <si>
    <t>Director (a) Juridico</t>
  </si>
  <si>
    <t>Sexo</t>
  </si>
  <si>
    <t>Masculino</t>
  </si>
  <si>
    <t>Femenino</t>
  </si>
  <si>
    <t xml:space="preserve">Tesorería de la Seguridad Social </t>
  </si>
  <si>
    <t>RUTH ESTHER SANTANA CONCEPCIóN</t>
  </si>
  <si>
    <t>Gestor de Cobros</t>
  </si>
  <si>
    <t>ADOLFA MIGUELINA PRESINAL ROSSIS</t>
  </si>
  <si>
    <t>Contratos</t>
  </si>
  <si>
    <t>Nómina de Sueldos: Empleados Contratados Temporero</t>
  </si>
  <si>
    <t>Dirección de Fiscalización Externa</t>
  </si>
  <si>
    <t>Fiscalizador de Seguridad Social</t>
  </si>
  <si>
    <t>ALEX ALBERTO TORRES OCUMARES</t>
  </si>
  <si>
    <t>Tecnico de Fiscalización Externa</t>
  </si>
  <si>
    <t>EVELIN CAROLINA MORALES LORENZO</t>
  </si>
  <si>
    <t>JOSUE PERALTA REYES</t>
  </si>
  <si>
    <t>ROMULO RAFAEL NUÑEZ GUZMAN</t>
  </si>
  <si>
    <t>VICTOR EDUARDO BRITO ROJAS</t>
  </si>
  <si>
    <t>YERALDIN COLLADO MONTES DE OCA</t>
  </si>
  <si>
    <t>Analista Dist. Recaudo y Pagos Electronicos</t>
  </si>
  <si>
    <t>JOSE PEÑA BATISTA</t>
  </si>
  <si>
    <t>Contador</t>
  </si>
  <si>
    <t>contrato</t>
  </si>
  <si>
    <t>LUZ MERCEDES ACOSTA RODRIGUEZ</t>
  </si>
  <si>
    <t>Departamento de Planificaci[on y Desarrollo</t>
  </si>
  <si>
    <t>Analista de Planificación</t>
  </si>
  <si>
    <t xml:space="preserve"> MIGUEL ANGEL DE LA CRUZ SOSA </t>
  </si>
  <si>
    <t>Correspondiente al mes de diciembre del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</si>
</sst>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[$-10C0A]#,##0.00;\-#,##0.00"/>
    <numFmt numFmtId="166" formatCode="m/d/yyyy;@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2"/>
      <color rgb="FF00B050"/>
      <name val="Arial"/>
      <family val="2"/>
    </font>
    <font>
      <b/>
      <sz val="28"/>
      <color theme="0"/>
      <name val="Century Gothic"/>
      <family val="2"/>
    </font>
    <font>
      <b/>
      <sz val="48"/>
      <name val="Century Gothic"/>
      <family val="2"/>
    </font>
    <font>
      <b/>
      <sz val="16"/>
      <name val="Calibri Light"/>
      <family val="2"/>
    </font>
    <font>
      <sz val="16"/>
      <name val="Calibri Light"/>
      <family val="2"/>
    </font>
    <font>
      <u/>
      <sz val="16"/>
      <name val="Calibri Light"/>
      <family val="2"/>
    </font>
    <font>
      <sz val="16"/>
      <color theme="1"/>
      <name val="Calibri Light"/>
      <family val="2"/>
    </font>
    <font>
      <b/>
      <sz val="2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4" fontId="4" fillId="2" borderId="0" xfId="0" applyNumberFormat="1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4" fontId="4" fillId="0" borderId="0" xfId="0" applyNumberFormat="1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4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4" fontId="15" fillId="2" borderId="0" xfId="0" applyNumberFormat="1" applyFont="1" applyFill="1" applyAlignment="1">
      <alignment vertical="center"/>
    </xf>
    <xf numFmtId="4" fontId="15" fillId="2" borderId="0" xfId="0" applyNumberFormat="1" applyFont="1" applyFill="1" applyBorder="1" applyAlignment="1">
      <alignment vertical="center"/>
    </xf>
    <xf numFmtId="4" fontId="16" fillId="2" borderId="0" xfId="0" applyNumberFormat="1" applyFont="1" applyFill="1" applyAlignment="1">
      <alignment vertical="center"/>
    </xf>
    <xf numFmtId="164" fontId="15" fillId="2" borderId="0" xfId="4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164" fontId="15" fillId="2" borderId="0" xfId="4" applyFont="1" applyFill="1" applyAlignment="1">
      <alignment vertical="center"/>
    </xf>
    <xf numFmtId="4" fontId="15" fillId="0" borderId="0" xfId="0" applyNumberFormat="1" applyFont="1" applyFill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vertical="top" wrapText="1" readingOrder="1"/>
    </xf>
    <xf numFmtId="0" fontId="15" fillId="0" borderId="1" xfId="0" applyNumberFormat="1" applyFont="1" applyFill="1" applyBorder="1" applyAlignment="1">
      <alignment horizontal="center" vertical="top" wrapText="1" readingOrder="1"/>
    </xf>
    <xf numFmtId="14" fontId="15" fillId="0" borderId="1" xfId="0" applyNumberFormat="1" applyFont="1" applyFill="1" applyBorder="1" applyAlignment="1">
      <alignment horizontal="center" vertical="top" wrapText="1" readingOrder="1"/>
    </xf>
    <xf numFmtId="166" fontId="15" fillId="0" borderId="1" xfId="0" applyNumberFormat="1" applyFont="1" applyFill="1" applyBorder="1" applyAlignment="1">
      <alignment horizontal="center" vertical="top" wrapText="1" readingOrder="1"/>
    </xf>
    <xf numFmtId="165" fontId="15" fillId="0" borderId="1" xfId="0" applyNumberFormat="1" applyFont="1" applyFill="1" applyBorder="1" applyAlignment="1">
      <alignment horizontal="center" vertical="top" wrapText="1" readingOrder="1"/>
    </xf>
    <xf numFmtId="4" fontId="15" fillId="0" borderId="1" xfId="0" applyNumberFormat="1" applyFont="1" applyFill="1" applyBorder="1" applyAlignment="1">
      <alignment horizontal="center" vertical="center"/>
    </xf>
    <xf numFmtId="4" fontId="15" fillId="2" borderId="1" xfId="0" applyNumberFormat="1" applyFont="1" applyFill="1" applyBorder="1" applyAlignment="1">
      <alignment horizontal="center" vertical="center"/>
    </xf>
    <xf numFmtId="165" fontId="15" fillId="2" borderId="1" xfId="0" applyNumberFormat="1" applyFont="1" applyFill="1" applyBorder="1" applyAlignment="1">
      <alignment horizontal="center" vertical="center" wrapText="1" readingOrder="1"/>
    </xf>
    <xf numFmtId="4" fontId="15" fillId="2" borderId="1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vertical="center"/>
    </xf>
    <xf numFmtId="0" fontId="15" fillId="0" borderId="1" xfId="0" applyNumberFormat="1" applyFont="1" applyFill="1" applyBorder="1" applyAlignment="1">
      <alignment horizontal="left" vertical="top" wrapText="1" readingOrder="1"/>
    </xf>
    <xf numFmtId="164" fontId="15" fillId="0" borderId="1" xfId="4" applyFont="1" applyFill="1" applyBorder="1" applyAlignment="1">
      <alignment horizontal="left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left" vertical="top" wrapText="1"/>
    </xf>
    <xf numFmtId="165" fontId="15" fillId="0" borderId="1" xfId="0" applyNumberFormat="1" applyFont="1" applyFill="1" applyBorder="1" applyAlignment="1">
      <alignment horizontal="center" vertical="center" wrapText="1" readingOrder="1"/>
    </xf>
    <xf numFmtId="4" fontId="15" fillId="0" borderId="1" xfId="0" applyNumberFormat="1" applyFont="1" applyFill="1" applyBorder="1" applyAlignment="1">
      <alignment horizontal="center"/>
    </xf>
    <xf numFmtId="164" fontId="15" fillId="0" borderId="1" xfId="4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top"/>
    </xf>
    <xf numFmtId="0" fontId="15" fillId="2" borderId="0" xfId="0" applyFont="1" applyFill="1" applyBorder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0" fontId="17" fillId="2" borderId="0" xfId="0" applyFont="1" applyFill="1" applyAlignment="1">
      <alignment horizontal="left" vertical="top"/>
    </xf>
    <xf numFmtId="164" fontId="15" fillId="2" borderId="0" xfId="4" applyFont="1" applyFill="1" applyBorder="1" applyAlignment="1">
      <alignment horizontal="left" vertical="top"/>
    </xf>
    <xf numFmtId="4" fontId="15" fillId="2" borderId="0" xfId="0" applyNumberFormat="1" applyFont="1" applyFill="1" applyAlignment="1">
      <alignment horizontal="left" vertical="top"/>
    </xf>
    <xf numFmtId="4" fontId="15" fillId="2" borderId="0" xfId="0" applyNumberFormat="1" applyFont="1" applyFill="1" applyBorder="1" applyAlignment="1">
      <alignment horizontal="left" vertical="top"/>
    </xf>
    <xf numFmtId="4" fontId="15" fillId="2" borderId="0" xfId="0" applyNumberFormat="1" applyFont="1" applyFill="1" applyAlignment="1">
      <alignment horizontal="center" vertical="top"/>
    </xf>
    <xf numFmtId="0" fontId="14" fillId="5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4" fontId="14" fillId="2" borderId="1" xfId="0" applyNumberFormat="1" applyFont="1" applyFill="1" applyBorder="1" applyAlignment="1">
      <alignment horizontal="right" vertical="center"/>
    </xf>
    <xf numFmtId="4" fontId="14" fillId="0" borderId="1" xfId="0" applyNumberFormat="1" applyFont="1" applyFill="1" applyBorder="1" applyAlignment="1">
      <alignment horizontal="right" vertical="center"/>
    </xf>
    <xf numFmtId="4" fontId="14" fillId="2" borderId="1" xfId="0" applyNumberFormat="1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3" fillId="0" borderId="0" xfId="5" applyFont="1" applyAlignment="1">
      <alignment horizontal="center"/>
    </xf>
    <xf numFmtId="0" fontId="14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</cellXfs>
  <cellStyles count="7">
    <cellStyle name="Comma" xfId="4" builtinId="3"/>
    <cellStyle name="Comma 2" xfId="6" xr:uid="{52B6EAB4-523C-478C-8618-36FED4DDA1CA}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519547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326009</xdr:colOff>
      <xdr:row>2</xdr:row>
      <xdr:rowOff>69273</xdr:rowOff>
    </xdr:from>
    <xdr:to>
      <xdr:col>19</xdr:col>
      <xdr:colOff>1394947</xdr:colOff>
      <xdr:row>4</xdr:row>
      <xdr:rowOff>502227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677C04C-6315-4D20-804F-1149214AAD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7134554" y="450273"/>
          <a:ext cx="2662211" cy="1801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F67"/>
  <sheetViews>
    <sheetView tabSelected="1" view="pageBreakPreview" topLeftCell="A48" zoomScale="55" zoomScaleNormal="70" zoomScaleSheetLayoutView="55" workbookViewId="0">
      <selection activeCell="F58" sqref="F58"/>
    </sheetView>
  </sheetViews>
  <sheetFormatPr defaultColWidth="11.42578125" defaultRowHeight="15" x14ac:dyDescent="0.2"/>
  <cols>
    <col min="1" max="1" width="10" style="6" customWidth="1"/>
    <col min="2" max="2" width="55.5703125" style="4" customWidth="1"/>
    <col min="3" max="3" width="20.85546875" style="4" customWidth="1"/>
    <col min="4" max="4" width="30.42578125" style="4" customWidth="1"/>
    <col min="5" max="5" width="27.7109375" style="4" customWidth="1"/>
    <col min="6" max="6" width="18.28515625" style="4" customWidth="1"/>
    <col min="7" max="7" width="17.5703125" style="4" customWidth="1"/>
    <col min="8" max="8" width="18.5703125" style="4" customWidth="1"/>
    <col min="9" max="9" width="20.85546875" style="4" customWidth="1"/>
    <col min="10" max="10" width="19.7109375" style="6" customWidth="1"/>
    <col min="11" max="11" width="19" style="14" customWidth="1"/>
    <col min="12" max="12" width="20.85546875" style="6" customWidth="1"/>
    <col min="13" max="13" width="18.42578125" style="6" customWidth="1"/>
    <col min="14" max="14" width="17.7109375" style="14" customWidth="1"/>
    <col min="15" max="15" width="20.85546875" style="6" customWidth="1"/>
    <col min="16" max="16" width="19" style="6" customWidth="1"/>
    <col min="17" max="17" width="21.85546875" style="6" customWidth="1"/>
    <col min="18" max="18" width="24.85546875" style="6" customWidth="1"/>
    <col min="19" max="19" width="23.85546875" style="6" customWidth="1"/>
    <col min="20" max="20" width="21.7109375" style="6" customWidth="1"/>
    <col min="21" max="21" width="15.85546875" style="4" customWidth="1"/>
    <col min="22" max="16384" width="11.42578125" style="4"/>
  </cols>
  <sheetData>
    <row r="1" spans="1:21" s="1" customFormat="1" x14ac:dyDescent="0.2"/>
    <row r="2" spans="1:21" s="1" customFormat="1" x14ac:dyDescent="0.2"/>
    <row r="3" spans="1:21" s="1" customFormat="1" ht="46.5" customHeight="1" x14ac:dyDescent="0.2">
      <c r="J3" s="2"/>
    </row>
    <row r="4" spans="1:21" s="1" customFormat="1" ht="61.5" customHeight="1" x14ac:dyDescent="0.7">
      <c r="A4" s="63" t="s">
        <v>99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</row>
    <row r="5" spans="1:21" s="1" customFormat="1" ht="45.75" customHeight="1" x14ac:dyDescent="0.2">
      <c r="A5" s="62" t="s">
        <v>104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</row>
    <row r="6" spans="1:21" s="11" customFormat="1" ht="3" customHeight="1" x14ac:dyDescent="0.2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</row>
    <row r="7" spans="1:21" s="11" customFormat="1" ht="6" hidden="1" customHeight="1" x14ac:dyDescent="0.2">
      <c r="A7" s="66"/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</row>
    <row r="8" spans="1:21" s="1" customFormat="1" ht="15.75" hidden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1" s="1" customFormat="1" ht="47.25" customHeight="1" x14ac:dyDescent="0.2">
      <c r="A9" s="67" t="s">
        <v>122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</row>
    <row r="10" spans="1:21" ht="36.75" customHeight="1" x14ac:dyDescent="0.2">
      <c r="A10" s="65" t="s">
        <v>18</v>
      </c>
      <c r="B10" s="64" t="s">
        <v>14</v>
      </c>
      <c r="C10" s="68" t="s">
        <v>96</v>
      </c>
      <c r="D10" s="68" t="s">
        <v>20</v>
      </c>
      <c r="E10" s="68" t="s">
        <v>15</v>
      </c>
      <c r="F10" s="68" t="s">
        <v>19</v>
      </c>
      <c r="G10" s="68" t="s">
        <v>26</v>
      </c>
      <c r="H10" s="68" t="s">
        <v>27</v>
      </c>
      <c r="I10" s="65" t="s">
        <v>16</v>
      </c>
      <c r="J10" s="65" t="s">
        <v>22</v>
      </c>
      <c r="K10" s="64" t="s">
        <v>9</v>
      </c>
      <c r="L10" s="64"/>
      <c r="M10" s="64"/>
      <c r="N10" s="64"/>
      <c r="O10" s="64"/>
      <c r="P10" s="64"/>
      <c r="Q10" s="64"/>
      <c r="R10" s="65" t="s">
        <v>2</v>
      </c>
      <c r="S10" s="65"/>
      <c r="T10" s="65" t="s">
        <v>17</v>
      </c>
    </row>
    <row r="11" spans="1:21" ht="37.5" customHeight="1" x14ac:dyDescent="0.2">
      <c r="A11" s="65"/>
      <c r="B11" s="64"/>
      <c r="C11" s="69"/>
      <c r="D11" s="69"/>
      <c r="E11" s="69"/>
      <c r="F11" s="69"/>
      <c r="G11" s="69"/>
      <c r="H11" s="69"/>
      <c r="I11" s="65"/>
      <c r="J11" s="65"/>
      <c r="K11" s="65" t="s">
        <v>12</v>
      </c>
      <c r="L11" s="65"/>
      <c r="M11" s="65" t="s">
        <v>10</v>
      </c>
      <c r="N11" s="65" t="s">
        <v>13</v>
      </c>
      <c r="O11" s="65"/>
      <c r="P11" s="65" t="s">
        <v>11</v>
      </c>
      <c r="Q11" s="65" t="s">
        <v>0</v>
      </c>
      <c r="R11" s="65" t="s">
        <v>4</v>
      </c>
      <c r="S11" s="65" t="s">
        <v>1</v>
      </c>
      <c r="T11" s="65"/>
    </row>
    <row r="12" spans="1:21" ht="42" x14ac:dyDescent="0.2">
      <c r="A12" s="65"/>
      <c r="B12" s="64"/>
      <c r="C12" s="70"/>
      <c r="D12" s="70"/>
      <c r="E12" s="70"/>
      <c r="F12" s="70"/>
      <c r="G12" s="70"/>
      <c r="H12" s="70"/>
      <c r="I12" s="65"/>
      <c r="J12" s="65"/>
      <c r="K12" s="57" t="s">
        <v>5</v>
      </c>
      <c r="L12" s="57" t="s">
        <v>6</v>
      </c>
      <c r="M12" s="65"/>
      <c r="N12" s="57" t="s">
        <v>7</v>
      </c>
      <c r="O12" s="57" t="s">
        <v>8</v>
      </c>
      <c r="P12" s="65"/>
      <c r="Q12" s="65"/>
      <c r="R12" s="65"/>
      <c r="S12" s="65"/>
      <c r="T12" s="65"/>
    </row>
    <row r="13" spans="1:21" s="12" customFormat="1" ht="21" x14ac:dyDescent="0.35">
      <c r="A13" s="28">
        <v>1</v>
      </c>
      <c r="B13" s="29" t="s">
        <v>35</v>
      </c>
      <c r="C13" s="29" t="s">
        <v>97</v>
      </c>
      <c r="D13" s="38" t="s">
        <v>23</v>
      </c>
      <c r="E13" s="39" t="s">
        <v>24</v>
      </c>
      <c r="F13" s="30" t="s">
        <v>25</v>
      </c>
      <c r="G13" s="31">
        <v>44409</v>
      </c>
      <c r="H13" s="32">
        <v>44563</v>
      </c>
      <c r="I13" s="40">
        <v>15000</v>
      </c>
      <c r="J13" s="33">
        <v>0</v>
      </c>
      <c r="K13" s="34">
        <f>I13*2.87/100</f>
        <v>430.5</v>
      </c>
      <c r="L13" s="35">
        <f>I13*7.1/100</f>
        <v>1065</v>
      </c>
      <c r="M13" s="36">
        <f t="shared" ref="M13:M40" si="0">I13*1.1/100</f>
        <v>165</v>
      </c>
      <c r="N13" s="34">
        <f>I13*3.04/100</f>
        <v>456</v>
      </c>
      <c r="O13" s="35">
        <f>+I13*7.09%</f>
        <v>1063.5</v>
      </c>
      <c r="P13" s="37">
        <v>0</v>
      </c>
      <c r="Q13" s="35">
        <f t="shared" ref="Q13:Q59" si="1">K13+L13+M13+N13+O13+P13</f>
        <v>3180</v>
      </c>
      <c r="R13" s="35">
        <f t="shared" ref="R13:R59" si="2">J13+K13+N13+P13</f>
        <v>886.5</v>
      </c>
      <c r="S13" s="35">
        <f t="shared" ref="S13:S44" si="3">+L13+M13+O13</f>
        <v>2293.5</v>
      </c>
      <c r="T13" s="35">
        <f t="shared" ref="T13:T59" si="4">I13-R13</f>
        <v>14113.5</v>
      </c>
      <c r="U13" s="13"/>
    </row>
    <row r="14" spans="1:21" s="12" customFormat="1" ht="21" x14ac:dyDescent="0.35">
      <c r="A14" s="28">
        <v>2</v>
      </c>
      <c r="B14" s="29" t="s">
        <v>38</v>
      </c>
      <c r="C14" s="29" t="s">
        <v>97</v>
      </c>
      <c r="D14" s="38" t="s">
        <v>23</v>
      </c>
      <c r="E14" s="39" t="s">
        <v>24</v>
      </c>
      <c r="F14" s="30" t="s">
        <v>25</v>
      </c>
      <c r="G14" s="31">
        <v>44501</v>
      </c>
      <c r="H14" s="31">
        <v>44682</v>
      </c>
      <c r="I14" s="40">
        <v>15000</v>
      </c>
      <c r="J14" s="33">
        <v>0</v>
      </c>
      <c r="K14" s="34">
        <f t="shared" ref="K14:K41" si="5">I14*2.87/100</f>
        <v>430.5</v>
      </c>
      <c r="L14" s="35">
        <f t="shared" ref="L14:L50" si="6">I14*7.1/100</f>
        <v>1065</v>
      </c>
      <c r="M14" s="36">
        <f t="shared" si="0"/>
        <v>165</v>
      </c>
      <c r="N14" s="34">
        <f t="shared" ref="N14:N41" si="7">I14*3.04/100</f>
        <v>456</v>
      </c>
      <c r="O14" s="35">
        <f t="shared" ref="O14:O41" si="8">+I14*7.09%</f>
        <v>1063.5</v>
      </c>
      <c r="P14" s="37">
        <v>0</v>
      </c>
      <c r="Q14" s="35">
        <f t="shared" si="1"/>
        <v>3180</v>
      </c>
      <c r="R14" s="35">
        <f t="shared" si="2"/>
        <v>886.5</v>
      </c>
      <c r="S14" s="35">
        <f t="shared" si="3"/>
        <v>2293.5</v>
      </c>
      <c r="T14" s="35">
        <f t="shared" si="4"/>
        <v>14113.5</v>
      </c>
      <c r="U14" s="13"/>
    </row>
    <row r="15" spans="1:21" s="12" customFormat="1" ht="21" x14ac:dyDescent="0.35">
      <c r="A15" s="28">
        <v>3</v>
      </c>
      <c r="B15" s="29" t="s">
        <v>39</v>
      </c>
      <c r="C15" s="29" t="s">
        <v>98</v>
      </c>
      <c r="D15" s="38" t="s">
        <v>23</v>
      </c>
      <c r="E15" s="39" t="s">
        <v>24</v>
      </c>
      <c r="F15" s="30" t="s">
        <v>25</v>
      </c>
      <c r="G15" s="31">
        <v>44501</v>
      </c>
      <c r="H15" s="31">
        <v>44682</v>
      </c>
      <c r="I15" s="40">
        <v>15000</v>
      </c>
      <c r="J15" s="33">
        <v>0</v>
      </c>
      <c r="K15" s="34">
        <f t="shared" si="5"/>
        <v>430.5</v>
      </c>
      <c r="L15" s="35">
        <f t="shared" si="6"/>
        <v>1065</v>
      </c>
      <c r="M15" s="36">
        <f t="shared" si="0"/>
        <v>165</v>
      </c>
      <c r="N15" s="34">
        <f t="shared" si="7"/>
        <v>456</v>
      </c>
      <c r="O15" s="35">
        <f t="shared" si="8"/>
        <v>1063.5</v>
      </c>
      <c r="P15" s="37">
        <v>0</v>
      </c>
      <c r="Q15" s="35">
        <f t="shared" si="1"/>
        <v>3180</v>
      </c>
      <c r="R15" s="35">
        <f t="shared" si="2"/>
        <v>886.5</v>
      </c>
      <c r="S15" s="35">
        <f t="shared" si="3"/>
        <v>2293.5</v>
      </c>
      <c r="T15" s="35">
        <f t="shared" si="4"/>
        <v>14113.5</v>
      </c>
      <c r="U15" s="13"/>
    </row>
    <row r="16" spans="1:21" s="12" customFormat="1" ht="63" x14ac:dyDescent="0.35">
      <c r="A16" s="28">
        <v>4</v>
      </c>
      <c r="B16" s="29" t="s">
        <v>40</v>
      </c>
      <c r="C16" s="29" t="s">
        <v>98</v>
      </c>
      <c r="D16" s="41" t="s">
        <v>54</v>
      </c>
      <c r="E16" s="41" t="s">
        <v>41</v>
      </c>
      <c r="F16" s="30" t="s">
        <v>25</v>
      </c>
      <c r="G16" s="31">
        <v>44501</v>
      </c>
      <c r="H16" s="31">
        <v>44682</v>
      </c>
      <c r="I16" s="40">
        <v>37000</v>
      </c>
      <c r="J16" s="33">
        <v>19.25</v>
      </c>
      <c r="K16" s="34">
        <f t="shared" si="5"/>
        <v>1061.9000000000001</v>
      </c>
      <c r="L16" s="35">
        <f t="shared" si="6"/>
        <v>2627</v>
      </c>
      <c r="M16" s="36">
        <f t="shared" si="0"/>
        <v>407</v>
      </c>
      <c r="N16" s="34">
        <f t="shared" si="7"/>
        <v>1124.8</v>
      </c>
      <c r="O16" s="35">
        <f t="shared" si="8"/>
        <v>2623.3</v>
      </c>
      <c r="P16" s="37">
        <v>0</v>
      </c>
      <c r="Q16" s="35">
        <f t="shared" si="1"/>
        <v>7844</v>
      </c>
      <c r="R16" s="35">
        <f t="shared" si="2"/>
        <v>2205.9499999999998</v>
      </c>
      <c r="S16" s="35">
        <f t="shared" si="3"/>
        <v>5657.3</v>
      </c>
      <c r="T16" s="35">
        <f t="shared" si="4"/>
        <v>34794.050000000003</v>
      </c>
      <c r="U16" s="13"/>
    </row>
    <row r="17" spans="1:21" s="12" customFormat="1" ht="63" x14ac:dyDescent="0.35">
      <c r="A17" s="28">
        <v>5</v>
      </c>
      <c r="B17" s="29" t="s">
        <v>118</v>
      </c>
      <c r="C17" s="29" t="s">
        <v>98</v>
      </c>
      <c r="D17" s="41" t="s">
        <v>119</v>
      </c>
      <c r="E17" s="41" t="s">
        <v>120</v>
      </c>
      <c r="F17" s="30" t="s">
        <v>66</v>
      </c>
      <c r="G17" s="31">
        <v>44501</v>
      </c>
      <c r="H17" s="31">
        <v>44682</v>
      </c>
      <c r="I17" s="40">
        <v>50000</v>
      </c>
      <c r="J17" s="33">
        <v>1854</v>
      </c>
      <c r="K17" s="34">
        <f t="shared" si="5"/>
        <v>1435</v>
      </c>
      <c r="L17" s="35">
        <f t="shared" si="6"/>
        <v>3550</v>
      </c>
      <c r="M17" s="36">
        <f t="shared" si="0"/>
        <v>550.00000000000011</v>
      </c>
      <c r="N17" s="34">
        <f t="shared" si="7"/>
        <v>1520</v>
      </c>
      <c r="O17" s="35">
        <f t="shared" si="8"/>
        <v>3545.0000000000005</v>
      </c>
      <c r="P17" s="37">
        <v>0</v>
      </c>
      <c r="Q17" s="35">
        <f t="shared" ref="Q17" si="9">K17+L17+M17+N17+O17+P17</f>
        <v>10600</v>
      </c>
      <c r="R17" s="35">
        <f t="shared" si="2"/>
        <v>4809</v>
      </c>
      <c r="S17" s="35">
        <f t="shared" si="3"/>
        <v>7645</v>
      </c>
      <c r="T17" s="35">
        <f t="shared" si="4"/>
        <v>45191</v>
      </c>
      <c r="U17" s="13"/>
    </row>
    <row r="18" spans="1:21" s="12" customFormat="1" ht="84" x14ac:dyDescent="0.35">
      <c r="A18" s="28">
        <v>6</v>
      </c>
      <c r="B18" s="29" t="s">
        <v>42</v>
      </c>
      <c r="C18" s="29" t="s">
        <v>97</v>
      </c>
      <c r="D18" s="41" t="s">
        <v>44</v>
      </c>
      <c r="E18" s="39" t="s">
        <v>43</v>
      </c>
      <c r="F18" s="30" t="s">
        <v>25</v>
      </c>
      <c r="G18" s="31">
        <v>44501</v>
      </c>
      <c r="H18" s="31">
        <v>44682</v>
      </c>
      <c r="I18" s="40">
        <v>25000</v>
      </c>
      <c r="J18" s="33">
        <v>0</v>
      </c>
      <c r="K18" s="34">
        <f t="shared" si="5"/>
        <v>717.5</v>
      </c>
      <c r="L18" s="35">
        <f t="shared" si="6"/>
        <v>1775</v>
      </c>
      <c r="M18" s="36">
        <f t="shared" si="0"/>
        <v>275.00000000000006</v>
      </c>
      <c r="N18" s="34">
        <f t="shared" si="7"/>
        <v>760</v>
      </c>
      <c r="O18" s="35">
        <f t="shared" si="8"/>
        <v>1772.5000000000002</v>
      </c>
      <c r="P18" s="37">
        <v>0</v>
      </c>
      <c r="Q18" s="35">
        <f t="shared" si="1"/>
        <v>5300</v>
      </c>
      <c r="R18" s="35">
        <f t="shared" si="2"/>
        <v>1477.5</v>
      </c>
      <c r="S18" s="35">
        <f t="shared" si="3"/>
        <v>3822.5</v>
      </c>
      <c r="T18" s="35">
        <f t="shared" si="4"/>
        <v>23522.5</v>
      </c>
      <c r="U18" s="13"/>
    </row>
    <row r="19" spans="1:21" s="12" customFormat="1" ht="42" x14ac:dyDescent="0.35">
      <c r="A19" s="28">
        <v>7</v>
      </c>
      <c r="B19" s="29" t="s">
        <v>45</v>
      </c>
      <c r="C19" s="29" t="s">
        <v>98</v>
      </c>
      <c r="D19" s="41" t="s">
        <v>105</v>
      </c>
      <c r="E19" s="42" t="s">
        <v>53</v>
      </c>
      <c r="F19" s="30" t="s">
        <v>25</v>
      </c>
      <c r="G19" s="31">
        <v>44501</v>
      </c>
      <c r="H19" s="31">
        <v>44682</v>
      </c>
      <c r="I19" s="40">
        <v>30000</v>
      </c>
      <c r="J19" s="33">
        <v>0</v>
      </c>
      <c r="K19" s="34">
        <f t="shared" si="5"/>
        <v>861</v>
      </c>
      <c r="L19" s="35">
        <f t="shared" si="6"/>
        <v>2130</v>
      </c>
      <c r="M19" s="36">
        <f t="shared" si="0"/>
        <v>330</v>
      </c>
      <c r="N19" s="34">
        <f t="shared" si="7"/>
        <v>912</v>
      </c>
      <c r="O19" s="35">
        <f t="shared" si="8"/>
        <v>2127</v>
      </c>
      <c r="P19" s="37">
        <v>0</v>
      </c>
      <c r="Q19" s="35">
        <f t="shared" si="1"/>
        <v>6360</v>
      </c>
      <c r="R19" s="35">
        <f t="shared" si="2"/>
        <v>1773</v>
      </c>
      <c r="S19" s="35">
        <f t="shared" si="3"/>
        <v>4587</v>
      </c>
      <c r="T19" s="35">
        <f t="shared" si="4"/>
        <v>28227</v>
      </c>
      <c r="U19" s="13"/>
    </row>
    <row r="20" spans="1:21" s="12" customFormat="1" ht="42" x14ac:dyDescent="0.35">
      <c r="A20" s="28">
        <v>8</v>
      </c>
      <c r="B20" s="29" t="s">
        <v>46</v>
      </c>
      <c r="C20" s="29" t="s">
        <v>97</v>
      </c>
      <c r="D20" s="41" t="s">
        <v>105</v>
      </c>
      <c r="E20" s="42" t="s">
        <v>53</v>
      </c>
      <c r="F20" s="30" t="s">
        <v>25</v>
      </c>
      <c r="G20" s="31">
        <v>44501</v>
      </c>
      <c r="H20" s="31">
        <v>44682</v>
      </c>
      <c r="I20" s="40">
        <v>30000</v>
      </c>
      <c r="J20" s="33">
        <v>0</v>
      </c>
      <c r="K20" s="34">
        <f t="shared" si="5"/>
        <v>861</v>
      </c>
      <c r="L20" s="35">
        <f t="shared" si="6"/>
        <v>2130</v>
      </c>
      <c r="M20" s="36">
        <f t="shared" si="0"/>
        <v>330</v>
      </c>
      <c r="N20" s="34">
        <f t="shared" si="7"/>
        <v>912</v>
      </c>
      <c r="O20" s="35">
        <f t="shared" si="8"/>
        <v>2127</v>
      </c>
      <c r="P20" s="37">
        <v>0</v>
      </c>
      <c r="Q20" s="35">
        <f t="shared" si="1"/>
        <v>6360</v>
      </c>
      <c r="R20" s="35">
        <f t="shared" si="2"/>
        <v>1773</v>
      </c>
      <c r="S20" s="35">
        <f t="shared" si="3"/>
        <v>4587</v>
      </c>
      <c r="T20" s="35">
        <f t="shared" si="4"/>
        <v>28227</v>
      </c>
      <c r="U20" s="13"/>
    </row>
    <row r="21" spans="1:21" s="12" customFormat="1" ht="42" x14ac:dyDescent="0.35">
      <c r="A21" s="28">
        <v>9</v>
      </c>
      <c r="B21" s="29" t="s">
        <v>47</v>
      </c>
      <c r="C21" s="29" t="s">
        <v>98</v>
      </c>
      <c r="D21" s="41" t="s">
        <v>105</v>
      </c>
      <c r="E21" s="42" t="s">
        <v>53</v>
      </c>
      <c r="F21" s="30" t="s">
        <v>25</v>
      </c>
      <c r="G21" s="31">
        <v>44501</v>
      </c>
      <c r="H21" s="31">
        <v>44682</v>
      </c>
      <c r="I21" s="40">
        <v>30000</v>
      </c>
      <c r="J21" s="33">
        <v>0</v>
      </c>
      <c r="K21" s="34">
        <f t="shared" si="5"/>
        <v>861</v>
      </c>
      <c r="L21" s="35">
        <f t="shared" si="6"/>
        <v>2130</v>
      </c>
      <c r="M21" s="36">
        <f t="shared" si="0"/>
        <v>330</v>
      </c>
      <c r="N21" s="34">
        <f t="shared" si="7"/>
        <v>912</v>
      </c>
      <c r="O21" s="35">
        <f t="shared" si="8"/>
        <v>2127</v>
      </c>
      <c r="P21" s="37">
        <v>1350.12</v>
      </c>
      <c r="Q21" s="35">
        <f t="shared" si="1"/>
        <v>7710.12</v>
      </c>
      <c r="R21" s="35">
        <f t="shared" si="2"/>
        <v>3123.12</v>
      </c>
      <c r="S21" s="35">
        <f t="shared" si="3"/>
        <v>4587</v>
      </c>
      <c r="T21" s="35">
        <f t="shared" si="4"/>
        <v>26876.880000000001</v>
      </c>
      <c r="U21" s="13"/>
    </row>
    <row r="22" spans="1:21" s="12" customFormat="1" ht="42" x14ac:dyDescent="0.35">
      <c r="A22" s="28">
        <v>10</v>
      </c>
      <c r="B22" s="29" t="s">
        <v>48</v>
      </c>
      <c r="C22" s="29" t="s">
        <v>98</v>
      </c>
      <c r="D22" s="41" t="s">
        <v>105</v>
      </c>
      <c r="E22" s="42" t="s">
        <v>53</v>
      </c>
      <c r="F22" s="30" t="s">
        <v>25</v>
      </c>
      <c r="G22" s="31">
        <v>44501</v>
      </c>
      <c r="H22" s="31">
        <v>44682</v>
      </c>
      <c r="I22" s="40">
        <v>30000</v>
      </c>
      <c r="J22" s="33">
        <v>0</v>
      </c>
      <c r="K22" s="34">
        <f t="shared" si="5"/>
        <v>861</v>
      </c>
      <c r="L22" s="35">
        <f t="shared" si="6"/>
        <v>2130</v>
      </c>
      <c r="M22" s="36">
        <f t="shared" si="0"/>
        <v>330</v>
      </c>
      <c r="N22" s="34">
        <f t="shared" si="7"/>
        <v>912</v>
      </c>
      <c r="O22" s="35">
        <f t="shared" si="8"/>
        <v>2127</v>
      </c>
      <c r="P22" s="37">
        <v>0</v>
      </c>
      <c r="Q22" s="35">
        <f t="shared" si="1"/>
        <v>6360</v>
      </c>
      <c r="R22" s="35">
        <f t="shared" si="2"/>
        <v>1773</v>
      </c>
      <c r="S22" s="35">
        <f t="shared" si="3"/>
        <v>4587</v>
      </c>
      <c r="T22" s="35">
        <f t="shared" si="4"/>
        <v>28227</v>
      </c>
      <c r="U22" s="13"/>
    </row>
    <row r="23" spans="1:21" s="12" customFormat="1" ht="42" x14ac:dyDescent="0.35">
      <c r="A23" s="28">
        <v>11</v>
      </c>
      <c r="B23" s="29" t="s">
        <v>49</v>
      </c>
      <c r="C23" s="29" t="s">
        <v>98</v>
      </c>
      <c r="D23" s="41" t="s">
        <v>105</v>
      </c>
      <c r="E23" s="42" t="s">
        <v>53</v>
      </c>
      <c r="F23" s="30" t="s">
        <v>25</v>
      </c>
      <c r="G23" s="31">
        <v>44501</v>
      </c>
      <c r="H23" s="31">
        <v>44682</v>
      </c>
      <c r="I23" s="40">
        <v>30000</v>
      </c>
      <c r="J23" s="33">
        <v>0</v>
      </c>
      <c r="K23" s="34">
        <f t="shared" si="5"/>
        <v>861</v>
      </c>
      <c r="L23" s="35">
        <f t="shared" si="6"/>
        <v>2130</v>
      </c>
      <c r="M23" s="36">
        <f t="shared" si="0"/>
        <v>330</v>
      </c>
      <c r="N23" s="34">
        <f t="shared" si="7"/>
        <v>912</v>
      </c>
      <c r="O23" s="35">
        <f t="shared" si="8"/>
        <v>2127</v>
      </c>
      <c r="P23" s="37">
        <v>0</v>
      </c>
      <c r="Q23" s="35">
        <f t="shared" si="1"/>
        <v>6360</v>
      </c>
      <c r="R23" s="35">
        <f t="shared" si="2"/>
        <v>1773</v>
      </c>
      <c r="S23" s="35">
        <f t="shared" si="3"/>
        <v>4587</v>
      </c>
      <c r="T23" s="35">
        <f t="shared" si="4"/>
        <v>28227</v>
      </c>
      <c r="U23" s="13"/>
    </row>
    <row r="24" spans="1:21" s="12" customFormat="1" ht="42" x14ac:dyDescent="0.35">
      <c r="A24" s="28">
        <v>12</v>
      </c>
      <c r="B24" s="29" t="s">
        <v>50</v>
      </c>
      <c r="C24" s="29" t="s">
        <v>98</v>
      </c>
      <c r="D24" s="41" t="s">
        <v>105</v>
      </c>
      <c r="E24" s="42" t="s">
        <v>53</v>
      </c>
      <c r="F24" s="30" t="s">
        <v>25</v>
      </c>
      <c r="G24" s="31">
        <v>44501</v>
      </c>
      <c r="H24" s="31">
        <v>44682</v>
      </c>
      <c r="I24" s="40">
        <v>30000</v>
      </c>
      <c r="J24" s="33">
        <v>0</v>
      </c>
      <c r="K24" s="34">
        <f t="shared" si="5"/>
        <v>861</v>
      </c>
      <c r="L24" s="35">
        <f t="shared" si="6"/>
        <v>2130</v>
      </c>
      <c r="M24" s="36">
        <f t="shared" si="0"/>
        <v>330</v>
      </c>
      <c r="N24" s="34">
        <f t="shared" si="7"/>
        <v>912</v>
      </c>
      <c r="O24" s="35">
        <f t="shared" si="8"/>
        <v>2127</v>
      </c>
      <c r="P24" s="37">
        <v>0</v>
      </c>
      <c r="Q24" s="35">
        <f t="shared" si="1"/>
        <v>6360</v>
      </c>
      <c r="R24" s="35">
        <f t="shared" si="2"/>
        <v>1773</v>
      </c>
      <c r="S24" s="35">
        <f t="shared" si="3"/>
        <v>4587</v>
      </c>
      <c r="T24" s="35">
        <f t="shared" si="4"/>
        <v>28227</v>
      </c>
      <c r="U24" s="13"/>
    </row>
    <row r="25" spans="1:21" s="12" customFormat="1" ht="42" x14ac:dyDescent="0.35">
      <c r="A25" s="28">
        <v>13</v>
      </c>
      <c r="B25" s="29" t="s">
        <v>51</v>
      </c>
      <c r="C25" s="29" t="s">
        <v>98</v>
      </c>
      <c r="D25" s="41" t="s">
        <v>105</v>
      </c>
      <c r="E25" s="42" t="s">
        <v>53</v>
      </c>
      <c r="F25" s="30" t="s">
        <v>25</v>
      </c>
      <c r="G25" s="31">
        <v>44501</v>
      </c>
      <c r="H25" s="31">
        <v>44682</v>
      </c>
      <c r="I25" s="40">
        <v>30000</v>
      </c>
      <c r="J25" s="33">
        <v>0</v>
      </c>
      <c r="K25" s="34">
        <f t="shared" si="5"/>
        <v>861</v>
      </c>
      <c r="L25" s="35">
        <f t="shared" si="6"/>
        <v>2130</v>
      </c>
      <c r="M25" s="36">
        <f t="shared" si="0"/>
        <v>330</v>
      </c>
      <c r="N25" s="34">
        <f t="shared" si="7"/>
        <v>912</v>
      </c>
      <c r="O25" s="35">
        <f t="shared" si="8"/>
        <v>2127</v>
      </c>
      <c r="P25" s="37">
        <v>0</v>
      </c>
      <c r="Q25" s="35">
        <f t="shared" si="1"/>
        <v>6360</v>
      </c>
      <c r="R25" s="35">
        <f t="shared" si="2"/>
        <v>1773</v>
      </c>
      <c r="S25" s="35">
        <f t="shared" si="3"/>
        <v>4587</v>
      </c>
      <c r="T25" s="35">
        <f t="shared" si="4"/>
        <v>28227</v>
      </c>
      <c r="U25" s="13"/>
    </row>
    <row r="26" spans="1:21" s="17" customFormat="1" ht="21" x14ac:dyDescent="0.35">
      <c r="A26" s="28">
        <v>14</v>
      </c>
      <c r="B26" s="39" t="s">
        <v>55</v>
      </c>
      <c r="C26" s="39" t="s">
        <v>98</v>
      </c>
      <c r="D26" s="42" t="s">
        <v>56</v>
      </c>
      <c r="E26" s="42" t="s">
        <v>57</v>
      </c>
      <c r="F26" s="39" t="s">
        <v>25</v>
      </c>
      <c r="G26" s="31">
        <v>44418</v>
      </c>
      <c r="H26" s="31">
        <v>44602</v>
      </c>
      <c r="I26" s="40">
        <v>25000</v>
      </c>
      <c r="J26" s="33">
        <v>0</v>
      </c>
      <c r="K26" s="34">
        <f t="shared" si="5"/>
        <v>717.5</v>
      </c>
      <c r="L26" s="34">
        <f t="shared" si="6"/>
        <v>1775</v>
      </c>
      <c r="M26" s="43">
        <f t="shared" si="0"/>
        <v>275.00000000000006</v>
      </c>
      <c r="N26" s="34">
        <f t="shared" si="7"/>
        <v>760</v>
      </c>
      <c r="O26" s="35">
        <f t="shared" si="8"/>
        <v>1772.5000000000002</v>
      </c>
      <c r="P26" s="44">
        <v>0</v>
      </c>
      <c r="Q26" s="35">
        <f t="shared" si="1"/>
        <v>5300</v>
      </c>
      <c r="R26" s="34">
        <f t="shared" si="2"/>
        <v>1477.5</v>
      </c>
      <c r="S26" s="34">
        <f t="shared" si="3"/>
        <v>3822.5</v>
      </c>
      <c r="T26" s="34">
        <f t="shared" si="4"/>
        <v>23522.5</v>
      </c>
      <c r="U26" s="16"/>
    </row>
    <row r="27" spans="1:21" s="17" customFormat="1" ht="42" x14ac:dyDescent="0.35">
      <c r="A27" s="28">
        <v>15</v>
      </c>
      <c r="B27" s="29" t="s">
        <v>58</v>
      </c>
      <c r="C27" s="29" t="s">
        <v>98</v>
      </c>
      <c r="D27" s="42" t="s">
        <v>56</v>
      </c>
      <c r="E27" s="42" t="s">
        <v>57</v>
      </c>
      <c r="F27" s="30" t="s">
        <v>25</v>
      </c>
      <c r="G27" s="31">
        <v>44418</v>
      </c>
      <c r="H27" s="31">
        <v>44602</v>
      </c>
      <c r="I27" s="40">
        <v>25000</v>
      </c>
      <c r="J27" s="33">
        <v>0</v>
      </c>
      <c r="K27" s="34">
        <f t="shared" si="5"/>
        <v>717.5</v>
      </c>
      <c r="L27" s="34">
        <f t="shared" si="6"/>
        <v>1775</v>
      </c>
      <c r="M27" s="43">
        <f t="shared" si="0"/>
        <v>275.00000000000006</v>
      </c>
      <c r="N27" s="34">
        <f t="shared" si="7"/>
        <v>760</v>
      </c>
      <c r="O27" s="35">
        <f t="shared" si="8"/>
        <v>1772.5000000000002</v>
      </c>
      <c r="P27" s="44">
        <v>0</v>
      </c>
      <c r="Q27" s="35">
        <f t="shared" si="1"/>
        <v>5300</v>
      </c>
      <c r="R27" s="34">
        <f t="shared" si="2"/>
        <v>1477.5</v>
      </c>
      <c r="S27" s="34">
        <f t="shared" si="3"/>
        <v>3822.5</v>
      </c>
      <c r="T27" s="34">
        <f t="shared" si="4"/>
        <v>23522.5</v>
      </c>
      <c r="U27" s="16"/>
    </row>
    <row r="28" spans="1:21" s="17" customFormat="1" ht="21" x14ac:dyDescent="0.35">
      <c r="A28" s="28">
        <v>16</v>
      </c>
      <c r="B28" s="29" t="s">
        <v>59</v>
      </c>
      <c r="C28" s="29" t="s">
        <v>98</v>
      </c>
      <c r="D28" s="42" t="s">
        <v>56</v>
      </c>
      <c r="E28" s="42" t="s">
        <v>57</v>
      </c>
      <c r="F28" s="30" t="s">
        <v>25</v>
      </c>
      <c r="G28" s="31">
        <v>44418</v>
      </c>
      <c r="H28" s="31">
        <v>44602</v>
      </c>
      <c r="I28" s="40">
        <v>25000</v>
      </c>
      <c r="J28" s="33">
        <v>0</v>
      </c>
      <c r="K28" s="34">
        <f t="shared" si="5"/>
        <v>717.5</v>
      </c>
      <c r="L28" s="34">
        <f t="shared" si="6"/>
        <v>1775</v>
      </c>
      <c r="M28" s="43">
        <f t="shared" si="0"/>
        <v>275.00000000000006</v>
      </c>
      <c r="N28" s="34">
        <f t="shared" si="7"/>
        <v>760</v>
      </c>
      <c r="O28" s="35">
        <f t="shared" si="8"/>
        <v>1772.5000000000002</v>
      </c>
      <c r="P28" s="44">
        <v>0</v>
      </c>
      <c r="Q28" s="35">
        <f t="shared" si="1"/>
        <v>5300</v>
      </c>
      <c r="R28" s="34">
        <f t="shared" si="2"/>
        <v>1477.5</v>
      </c>
      <c r="S28" s="34">
        <f t="shared" si="3"/>
        <v>3822.5</v>
      </c>
      <c r="T28" s="34">
        <f t="shared" si="4"/>
        <v>23522.5</v>
      </c>
      <c r="U28" s="16"/>
    </row>
    <row r="29" spans="1:21" s="12" customFormat="1" ht="42" x14ac:dyDescent="0.35">
      <c r="A29" s="28">
        <v>17</v>
      </c>
      <c r="B29" s="29" t="s">
        <v>52</v>
      </c>
      <c r="C29" s="29" t="s">
        <v>98</v>
      </c>
      <c r="D29" s="41" t="s">
        <v>105</v>
      </c>
      <c r="E29" s="42" t="s">
        <v>53</v>
      </c>
      <c r="F29" s="30" t="s">
        <v>25</v>
      </c>
      <c r="G29" s="31">
        <v>44501</v>
      </c>
      <c r="H29" s="31">
        <v>44682</v>
      </c>
      <c r="I29" s="40">
        <v>30000</v>
      </c>
      <c r="J29" s="33">
        <v>0</v>
      </c>
      <c r="K29" s="34">
        <f t="shared" si="5"/>
        <v>861</v>
      </c>
      <c r="L29" s="35">
        <f t="shared" si="6"/>
        <v>2130</v>
      </c>
      <c r="M29" s="36">
        <f t="shared" si="0"/>
        <v>330</v>
      </c>
      <c r="N29" s="34">
        <f t="shared" si="7"/>
        <v>912</v>
      </c>
      <c r="O29" s="35">
        <f t="shared" si="8"/>
        <v>2127</v>
      </c>
      <c r="P29" s="37">
        <v>0</v>
      </c>
      <c r="Q29" s="35">
        <f t="shared" si="1"/>
        <v>6360</v>
      </c>
      <c r="R29" s="35">
        <f t="shared" si="2"/>
        <v>1773</v>
      </c>
      <c r="S29" s="35">
        <f t="shared" si="3"/>
        <v>4587</v>
      </c>
      <c r="T29" s="35">
        <f t="shared" si="4"/>
        <v>28227</v>
      </c>
      <c r="U29" s="13"/>
    </row>
    <row r="30" spans="1:21" s="12" customFormat="1" ht="42" x14ac:dyDescent="0.35">
      <c r="A30" s="28">
        <v>18</v>
      </c>
      <c r="B30" s="29" t="s">
        <v>60</v>
      </c>
      <c r="C30" s="29" t="s">
        <v>97</v>
      </c>
      <c r="D30" s="41" t="s">
        <v>36</v>
      </c>
      <c r="E30" s="42" t="s">
        <v>61</v>
      </c>
      <c r="F30" s="30" t="s">
        <v>62</v>
      </c>
      <c r="G30" s="31">
        <v>44531</v>
      </c>
      <c r="H30" s="31">
        <v>44713</v>
      </c>
      <c r="I30" s="40">
        <v>37000</v>
      </c>
      <c r="J30" s="33">
        <v>19.25</v>
      </c>
      <c r="K30" s="34">
        <f t="shared" si="5"/>
        <v>1061.9000000000001</v>
      </c>
      <c r="L30" s="35">
        <f t="shared" si="6"/>
        <v>2627</v>
      </c>
      <c r="M30" s="36">
        <f t="shared" si="0"/>
        <v>407</v>
      </c>
      <c r="N30" s="34">
        <f t="shared" si="7"/>
        <v>1124.8</v>
      </c>
      <c r="O30" s="35">
        <f t="shared" si="8"/>
        <v>2623.3</v>
      </c>
      <c r="P30" s="37">
        <v>0</v>
      </c>
      <c r="Q30" s="35">
        <f t="shared" si="1"/>
        <v>7844</v>
      </c>
      <c r="R30" s="35">
        <f t="shared" si="2"/>
        <v>2205.9499999999998</v>
      </c>
      <c r="S30" s="35">
        <f t="shared" si="3"/>
        <v>5657.3</v>
      </c>
      <c r="T30" s="35">
        <f t="shared" si="4"/>
        <v>34794.050000000003</v>
      </c>
      <c r="U30" s="13"/>
    </row>
    <row r="31" spans="1:21" s="12" customFormat="1" ht="63" x14ac:dyDescent="0.35">
      <c r="A31" s="28">
        <v>19</v>
      </c>
      <c r="B31" s="29" t="s">
        <v>113</v>
      </c>
      <c r="C31" s="29" t="s">
        <v>98</v>
      </c>
      <c r="D31" s="41" t="s">
        <v>36</v>
      </c>
      <c r="E31" s="42" t="s">
        <v>114</v>
      </c>
      <c r="F31" s="30" t="s">
        <v>66</v>
      </c>
      <c r="G31" s="31">
        <v>44470</v>
      </c>
      <c r="H31" s="31">
        <v>44652</v>
      </c>
      <c r="I31" s="40">
        <v>50000</v>
      </c>
      <c r="J31" s="33">
        <v>1854</v>
      </c>
      <c r="K31" s="34">
        <f t="shared" si="5"/>
        <v>1435</v>
      </c>
      <c r="L31" s="35">
        <f t="shared" si="6"/>
        <v>3550</v>
      </c>
      <c r="M31" s="36">
        <f>+I31*1.1%</f>
        <v>550</v>
      </c>
      <c r="N31" s="34">
        <f t="shared" si="7"/>
        <v>1520</v>
      </c>
      <c r="O31" s="35">
        <f t="shared" si="8"/>
        <v>3545.0000000000005</v>
      </c>
      <c r="P31" s="37">
        <v>0</v>
      </c>
      <c r="Q31" s="35">
        <f t="shared" ref="Q31" si="10">K31+L31+M31+N31+O31+P31</f>
        <v>10600</v>
      </c>
      <c r="R31" s="35">
        <f t="shared" ref="R31" si="11">J31+K31+N31+P31</f>
        <v>4809</v>
      </c>
      <c r="S31" s="35">
        <f t="shared" ref="S31:S32" si="12">+L31+M31+O31</f>
        <v>7645</v>
      </c>
      <c r="T31" s="35">
        <f t="shared" si="4"/>
        <v>45191</v>
      </c>
      <c r="U31" s="13"/>
    </row>
    <row r="32" spans="1:21" s="12" customFormat="1" ht="21" x14ac:dyDescent="0.35">
      <c r="A32" s="28">
        <v>20</v>
      </c>
      <c r="B32" s="29" t="s">
        <v>115</v>
      </c>
      <c r="C32" s="29" t="s">
        <v>97</v>
      </c>
      <c r="D32" s="41" t="s">
        <v>36</v>
      </c>
      <c r="E32" s="42" t="s">
        <v>116</v>
      </c>
      <c r="F32" s="30" t="s">
        <v>117</v>
      </c>
      <c r="G32" s="31">
        <v>44501</v>
      </c>
      <c r="H32" s="31">
        <v>44682</v>
      </c>
      <c r="I32" s="40">
        <v>60000</v>
      </c>
      <c r="J32" s="33">
        <v>3486.68</v>
      </c>
      <c r="K32" s="34">
        <f t="shared" si="5"/>
        <v>1722</v>
      </c>
      <c r="L32" s="35">
        <f t="shared" si="6"/>
        <v>4260</v>
      </c>
      <c r="M32" s="36">
        <f t="shared" si="0"/>
        <v>660</v>
      </c>
      <c r="N32" s="34">
        <f t="shared" si="7"/>
        <v>1824</v>
      </c>
      <c r="O32" s="35">
        <f t="shared" si="8"/>
        <v>4254</v>
      </c>
      <c r="P32" s="37">
        <v>0</v>
      </c>
      <c r="Q32" s="35">
        <f t="shared" ref="Q32" si="13">K32+L32+M32+N32+O32+P32</f>
        <v>12720</v>
      </c>
      <c r="R32" s="35">
        <f t="shared" ref="R32" si="14">J32+K32+N32+P32</f>
        <v>7032.68</v>
      </c>
      <c r="S32" s="35">
        <f t="shared" si="12"/>
        <v>9174</v>
      </c>
      <c r="T32" s="35">
        <f t="shared" si="4"/>
        <v>52967.32</v>
      </c>
      <c r="U32" s="13"/>
    </row>
    <row r="33" spans="1:21" s="12" customFormat="1" ht="63" x14ac:dyDescent="0.35">
      <c r="A33" s="28">
        <v>21</v>
      </c>
      <c r="B33" s="29" t="s">
        <v>63</v>
      </c>
      <c r="C33" s="29" t="s">
        <v>98</v>
      </c>
      <c r="D33" s="41" t="s">
        <v>65</v>
      </c>
      <c r="E33" s="41" t="s">
        <v>64</v>
      </c>
      <c r="F33" s="30" t="s">
        <v>66</v>
      </c>
      <c r="G33" s="31">
        <v>44440</v>
      </c>
      <c r="H33" s="31">
        <v>44621</v>
      </c>
      <c r="I33" s="40">
        <v>90000</v>
      </c>
      <c r="J33" s="33">
        <v>9753.1200000000008</v>
      </c>
      <c r="K33" s="34">
        <f t="shared" si="5"/>
        <v>2583</v>
      </c>
      <c r="L33" s="35">
        <f t="shared" si="6"/>
        <v>6390</v>
      </c>
      <c r="M33" s="36">
        <f>62400*1.1%</f>
        <v>686.40000000000009</v>
      </c>
      <c r="N33" s="34">
        <f t="shared" si="7"/>
        <v>2736</v>
      </c>
      <c r="O33" s="35">
        <f t="shared" si="8"/>
        <v>6381</v>
      </c>
      <c r="P33" s="37">
        <v>0</v>
      </c>
      <c r="Q33" s="35">
        <f t="shared" si="1"/>
        <v>18776.400000000001</v>
      </c>
      <c r="R33" s="35">
        <f t="shared" si="2"/>
        <v>15072.12</v>
      </c>
      <c r="S33" s="35">
        <f t="shared" si="3"/>
        <v>13457.4</v>
      </c>
      <c r="T33" s="35">
        <f t="shared" si="4"/>
        <v>74927.88</v>
      </c>
      <c r="U33" s="13"/>
    </row>
    <row r="34" spans="1:21" s="12" customFormat="1" ht="42" x14ac:dyDescent="0.35">
      <c r="A34" s="28">
        <v>22</v>
      </c>
      <c r="B34" s="29" t="s">
        <v>83</v>
      </c>
      <c r="C34" s="29" t="s">
        <v>98</v>
      </c>
      <c r="D34" s="41" t="s">
        <v>65</v>
      </c>
      <c r="E34" s="42" t="s">
        <v>67</v>
      </c>
      <c r="F34" s="30" t="s">
        <v>66</v>
      </c>
      <c r="G34" s="31">
        <v>44470</v>
      </c>
      <c r="H34" s="31">
        <v>44652</v>
      </c>
      <c r="I34" s="40">
        <v>40000</v>
      </c>
      <c r="J34" s="33">
        <v>442.65</v>
      </c>
      <c r="K34" s="34">
        <f t="shared" si="5"/>
        <v>1148</v>
      </c>
      <c r="L34" s="35">
        <f t="shared" si="6"/>
        <v>2840</v>
      </c>
      <c r="M34" s="36">
        <f t="shared" si="0"/>
        <v>440</v>
      </c>
      <c r="N34" s="34">
        <f t="shared" si="7"/>
        <v>1216</v>
      </c>
      <c r="O34" s="35">
        <f t="shared" si="8"/>
        <v>2836</v>
      </c>
      <c r="P34" s="37">
        <v>0</v>
      </c>
      <c r="Q34" s="35">
        <f t="shared" si="1"/>
        <v>8480</v>
      </c>
      <c r="R34" s="35">
        <f t="shared" si="2"/>
        <v>2806.65</v>
      </c>
      <c r="S34" s="35">
        <f t="shared" si="3"/>
        <v>6116</v>
      </c>
      <c r="T34" s="35">
        <f t="shared" si="4"/>
        <v>37193.35</v>
      </c>
      <c r="U34" s="13"/>
    </row>
    <row r="35" spans="1:21" s="12" customFormat="1" ht="42" x14ac:dyDescent="0.35">
      <c r="A35" s="28">
        <v>23</v>
      </c>
      <c r="B35" s="29" t="s">
        <v>121</v>
      </c>
      <c r="C35" s="29" t="s">
        <v>97</v>
      </c>
      <c r="D35" s="41" t="s">
        <v>23</v>
      </c>
      <c r="E35" s="42" t="s">
        <v>24</v>
      </c>
      <c r="F35" s="30" t="s">
        <v>66</v>
      </c>
      <c r="G35" s="31">
        <v>44470</v>
      </c>
      <c r="H35" s="31">
        <v>44652</v>
      </c>
      <c r="I35" s="40">
        <v>15000</v>
      </c>
      <c r="J35" s="33">
        <v>0</v>
      </c>
      <c r="K35" s="34">
        <f t="shared" si="5"/>
        <v>430.5</v>
      </c>
      <c r="L35" s="35">
        <f t="shared" si="6"/>
        <v>1065</v>
      </c>
      <c r="M35" s="36">
        <f t="shared" si="0"/>
        <v>165</v>
      </c>
      <c r="N35" s="34">
        <f t="shared" si="7"/>
        <v>456</v>
      </c>
      <c r="O35" s="35">
        <f t="shared" si="8"/>
        <v>1063.5</v>
      </c>
      <c r="P35" s="37">
        <v>0</v>
      </c>
      <c r="Q35" s="35">
        <f t="shared" si="1"/>
        <v>3180</v>
      </c>
      <c r="R35" s="35">
        <f t="shared" si="2"/>
        <v>886.5</v>
      </c>
      <c r="S35" s="35">
        <f t="shared" si="3"/>
        <v>2293.5</v>
      </c>
      <c r="T35" s="35">
        <f t="shared" si="4"/>
        <v>14113.5</v>
      </c>
      <c r="U35" s="13"/>
    </row>
    <row r="36" spans="1:21" s="12" customFormat="1" ht="42" x14ac:dyDescent="0.35">
      <c r="A36" s="28">
        <v>24</v>
      </c>
      <c r="B36" s="29" t="s">
        <v>82</v>
      </c>
      <c r="C36" s="29" t="s">
        <v>98</v>
      </c>
      <c r="D36" s="41" t="s">
        <v>23</v>
      </c>
      <c r="E36" s="42" t="s">
        <v>24</v>
      </c>
      <c r="F36" s="30" t="s">
        <v>66</v>
      </c>
      <c r="G36" s="31">
        <v>44470</v>
      </c>
      <c r="H36" s="31">
        <v>44652</v>
      </c>
      <c r="I36" s="40">
        <v>15000</v>
      </c>
      <c r="J36" s="33">
        <v>0</v>
      </c>
      <c r="K36" s="34">
        <f t="shared" si="5"/>
        <v>430.5</v>
      </c>
      <c r="L36" s="35">
        <f t="shared" si="6"/>
        <v>1065</v>
      </c>
      <c r="M36" s="36">
        <f t="shared" si="0"/>
        <v>165</v>
      </c>
      <c r="N36" s="34">
        <f t="shared" si="7"/>
        <v>456</v>
      </c>
      <c r="O36" s="35">
        <f t="shared" si="8"/>
        <v>1063.5</v>
      </c>
      <c r="P36" s="37">
        <v>0</v>
      </c>
      <c r="Q36" s="35">
        <f t="shared" si="1"/>
        <v>3180</v>
      </c>
      <c r="R36" s="35">
        <f t="shared" si="2"/>
        <v>886.5</v>
      </c>
      <c r="S36" s="35">
        <f t="shared" si="3"/>
        <v>2293.5</v>
      </c>
      <c r="T36" s="35">
        <f t="shared" si="4"/>
        <v>14113.5</v>
      </c>
      <c r="U36" s="13"/>
    </row>
    <row r="37" spans="1:21" s="12" customFormat="1" ht="42" x14ac:dyDescent="0.35">
      <c r="A37" s="28">
        <v>25</v>
      </c>
      <c r="B37" s="29" t="s">
        <v>81</v>
      </c>
      <c r="C37" s="29" t="s">
        <v>97</v>
      </c>
      <c r="D37" s="41" t="s">
        <v>23</v>
      </c>
      <c r="E37" s="42" t="s">
        <v>24</v>
      </c>
      <c r="F37" s="30" t="s">
        <v>66</v>
      </c>
      <c r="G37" s="31">
        <v>44470</v>
      </c>
      <c r="H37" s="31">
        <v>44652</v>
      </c>
      <c r="I37" s="40">
        <v>15000</v>
      </c>
      <c r="J37" s="33">
        <v>0</v>
      </c>
      <c r="K37" s="34">
        <f t="shared" si="5"/>
        <v>430.5</v>
      </c>
      <c r="L37" s="35">
        <f t="shared" si="6"/>
        <v>1065</v>
      </c>
      <c r="M37" s="36">
        <f t="shared" si="0"/>
        <v>165</v>
      </c>
      <c r="N37" s="34">
        <f t="shared" si="7"/>
        <v>456</v>
      </c>
      <c r="O37" s="35">
        <f t="shared" si="8"/>
        <v>1063.5</v>
      </c>
      <c r="P37" s="37">
        <v>0</v>
      </c>
      <c r="Q37" s="35">
        <f t="shared" si="1"/>
        <v>3180</v>
      </c>
      <c r="R37" s="35">
        <f t="shared" si="2"/>
        <v>886.5</v>
      </c>
      <c r="S37" s="35">
        <f t="shared" si="3"/>
        <v>2293.5</v>
      </c>
      <c r="T37" s="35">
        <f t="shared" si="4"/>
        <v>14113.5</v>
      </c>
      <c r="U37" s="13"/>
    </row>
    <row r="38" spans="1:21" s="12" customFormat="1" ht="42" x14ac:dyDescent="0.35">
      <c r="A38" s="28">
        <v>26</v>
      </c>
      <c r="B38" s="29" t="s">
        <v>80</v>
      </c>
      <c r="C38" s="29" t="s">
        <v>98</v>
      </c>
      <c r="D38" s="41" t="s">
        <v>23</v>
      </c>
      <c r="E38" s="42" t="s">
        <v>24</v>
      </c>
      <c r="F38" s="30" t="s">
        <v>66</v>
      </c>
      <c r="G38" s="31">
        <v>44470</v>
      </c>
      <c r="H38" s="31">
        <v>44652</v>
      </c>
      <c r="I38" s="40">
        <v>15000</v>
      </c>
      <c r="J38" s="33">
        <v>0</v>
      </c>
      <c r="K38" s="34">
        <f t="shared" si="5"/>
        <v>430.5</v>
      </c>
      <c r="L38" s="35">
        <f t="shared" si="6"/>
        <v>1065</v>
      </c>
      <c r="M38" s="36">
        <f t="shared" si="0"/>
        <v>165</v>
      </c>
      <c r="N38" s="34">
        <f t="shared" si="7"/>
        <v>456</v>
      </c>
      <c r="O38" s="35">
        <f t="shared" si="8"/>
        <v>1063.5</v>
      </c>
      <c r="P38" s="37">
        <v>0</v>
      </c>
      <c r="Q38" s="35">
        <f t="shared" si="1"/>
        <v>3180</v>
      </c>
      <c r="R38" s="35">
        <f t="shared" si="2"/>
        <v>886.5</v>
      </c>
      <c r="S38" s="35">
        <f t="shared" si="3"/>
        <v>2293.5</v>
      </c>
      <c r="T38" s="35">
        <f t="shared" si="4"/>
        <v>14113.5</v>
      </c>
      <c r="U38" s="13"/>
    </row>
    <row r="39" spans="1:21" s="12" customFormat="1" ht="42" x14ac:dyDescent="0.35">
      <c r="A39" s="28">
        <v>27</v>
      </c>
      <c r="B39" s="29" t="s">
        <v>79</v>
      </c>
      <c r="C39" s="29" t="s">
        <v>97</v>
      </c>
      <c r="D39" s="41" t="s">
        <v>23</v>
      </c>
      <c r="E39" s="42" t="s">
        <v>24</v>
      </c>
      <c r="F39" s="30" t="s">
        <v>66</v>
      </c>
      <c r="G39" s="31">
        <v>44470</v>
      </c>
      <c r="H39" s="31">
        <v>44652</v>
      </c>
      <c r="I39" s="40">
        <v>15000</v>
      </c>
      <c r="J39" s="33">
        <v>0</v>
      </c>
      <c r="K39" s="34">
        <f t="shared" si="5"/>
        <v>430.5</v>
      </c>
      <c r="L39" s="35">
        <f t="shared" si="6"/>
        <v>1065</v>
      </c>
      <c r="M39" s="36">
        <f t="shared" si="0"/>
        <v>165</v>
      </c>
      <c r="N39" s="34">
        <f t="shared" si="7"/>
        <v>456</v>
      </c>
      <c r="O39" s="35">
        <f t="shared" si="8"/>
        <v>1063.5</v>
      </c>
      <c r="P39" s="37">
        <v>0</v>
      </c>
      <c r="Q39" s="35">
        <f t="shared" si="1"/>
        <v>3180</v>
      </c>
      <c r="R39" s="35">
        <f t="shared" si="2"/>
        <v>886.5</v>
      </c>
      <c r="S39" s="35">
        <f t="shared" si="3"/>
        <v>2293.5</v>
      </c>
      <c r="T39" s="35">
        <f t="shared" si="4"/>
        <v>14113.5</v>
      </c>
      <c r="U39" s="13"/>
    </row>
    <row r="40" spans="1:21" s="12" customFormat="1" ht="42" x14ac:dyDescent="0.35">
      <c r="A40" s="28">
        <v>28</v>
      </c>
      <c r="B40" s="29" t="s">
        <v>78</v>
      </c>
      <c r="C40" s="29" t="s">
        <v>97</v>
      </c>
      <c r="D40" s="41" t="s">
        <v>23</v>
      </c>
      <c r="E40" s="42" t="s">
        <v>24</v>
      </c>
      <c r="F40" s="30" t="s">
        <v>66</v>
      </c>
      <c r="G40" s="31">
        <v>44470</v>
      </c>
      <c r="H40" s="31">
        <v>44652</v>
      </c>
      <c r="I40" s="40">
        <v>15000</v>
      </c>
      <c r="J40" s="33">
        <v>0</v>
      </c>
      <c r="K40" s="34">
        <f t="shared" si="5"/>
        <v>430.5</v>
      </c>
      <c r="L40" s="35">
        <f t="shared" si="6"/>
        <v>1065</v>
      </c>
      <c r="M40" s="36">
        <f t="shared" si="0"/>
        <v>165</v>
      </c>
      <c r="N40" s="34">
        <f t="shared" si="7"/>
        <v>456</v>
      </c>
      <c r="O40" s="35">
        <f t="shared" si="8"/>
        <v>1063.5</v>
      </c>
      <c r="P40" s="37">
        <v>0</v>
      </c>
      <c r="Q40" s="35">
        <f t="shared" si="1"/>
        <v>3180</v>
      </c>
      <c r="R40" s="35">
        <f t="shared" si="2"/>
        <v>886.5</v>
      </c>
      <c r="S40" s="35">
        <f t="shared" si="3"/>
        <v>2293.5</v>
      </c>
      <c r="T40" s="35">
        <f t="shared" si="4"/>
        <v>14113.5</v>
      </c>
      <c r="U40" s="13"/>
    </row>
    <row r="41" spans="1:21" s="12" customFormat="1" ht="84" x14ac:dyDescent="0.35">
      <c r="A41" s="28">
        <v>29</v>
      </c>
      <c r="B41" s="29" t="s">
        <v>77</v>
      </c>
      <c r="C41" s="29" t="s">
        <v>97</v>
      </c>
      <c r="D41" s="41" t="s">
        <v>68</v>
      </c>
      <c r="E41" s="42" t="s">
        <v>69</v>
      </c>
      <c r="F41" s="30" t="s">
        <v>66</v>
      </c>
      <c r="G41" s="31">
        <v>44440</v>
      </c>
      <c r="H41" s="31">
        <v>44621</v>
      </c>
      <c r="I41" s="40">
        <v>65000</v>
      </c>
      <c r="J41" s="33">
        <v>4427.58</v>
      </c>
      <c r="K41" s="34">
        <f t="shared" si="5"/>
        <v>1865.5</v>
      </c>
      <c r="L41" s="35">
        <f t="shared" si="6"/>
        <v>4615</v>
      </c>
      <c r="M41" s="36">
        <f>62400*1.1/100</f>
        <v>686.4</v>
      </c>
      <c r="N41" s="34">
        <f t="shared" si="7"/>
        <v>1976</v>
      </c>
      <c r="O41" s="35">
        <f t="shared" si="8"/>
        <v>4608.5</v>
      </c>
      <c r="P41" s="37">
        <v>0</v>
      </c>
      <c r="Q41" s="35">
        <f t="shared" si="1"/>
        <v>13751.4</v>
      </c>
      <c r="R41" s="35">
        <f t="shared" si="2"/>
        <v>8269.08</v>
      </c>
      <c r="S41" s="35">
        <f t="shared" si="3"/>
        <v>9909.9</v>
      </c>
      <c r="T41" s="35">
        <f t="shared" si="4"/>
        <v>56730.92</v>
      </c>
      <c r="U41" s="13"/>
    </row>
    <row r="42" spans="1:21" s="12" customFormat="1" ht="21" x14ac:dyDescent="0.35">
      <c r="A42" s="28">
        <v>30</v>
      </c>
      <c r="B42" s="29" t="s">
        <v>76</v>
      </c>
      <c r="C42" s="29" t="s">
        <v>98</v>
      </c>
      <c r="D42" s="41" t="s">
        <v>70</v>
      </c>
      <c r="E42" s="42" t="s">
        <v>95</v>
      </c>
      <c r="F42" s="30" t="s">
        <v>66</v>
      </c>
      <c r="G42" s="31">
        <v>44287</v>
      </c>
      <c r="H42" s="31">
        <v>44652</v>
      </c>
      <c r="I42" s="40">
        <v>150000</v>
      </c>
      <c r="J42" s="33">
        <v>23866.62</v>
      </c>
      <c r="K42" s="34">
        <f>150000*2.87%</f>
        <v>4305</v>
      </c>
      <c r="L42" s="35">
        <f t="shared" si="6"/>
        <v>10650</v>
      </c>
      <c r="M42" s="36">
        <f>62400*1.1%</f>
        <v>686.40000000000009</v>
      </c>
      <c r="N42" s="34">
        <f>+I42*3.04%</f>
        <v>4560</v>
      </c>
      <c r="O42" s="35">
        <f>+I42*7.09%</f>
        <v>10635</v>
      </c>
      <c r="P42" s="37">
        <v>0</v>
      </c>
      <c r="Q42" s="35">
        <f t="shared" si="1"/>
        <v>30836.400000000001</v>
      </c>
      <c r="R42" s="35">
        <f t="shared" si="2"/>
        <v>32731.62</v>
      </c>
      <c r="S42" s="35">
        <f t="shared" si="3"/>
        <v>21971.4</v>
      </c>
      <c r="T42" s="35">
        <f t="shared" si="4"/>
        <v>117268.38</v>
      </c>
      <c r="U42" s="13"/>
    </row>
    <row r="43" spans="1:21" s="12" customFormat="1" ht="21" x14ac:dyDescent="0.35">
      <c r="A43" s="28">
        <v>31</v>
      </c>
      <c r="B43" s="29" t="s">
        <v>100</v>
      </c>
      <c r="C43" s="29" t="s">
        <v>98</v>
      </c>
      <c r="D43" s="41" t="s">
        <v>70</v>
      </c>
      <c r="E43" s="42" t="s">
        <v>101</v>
      </c>
      <c r="F43" s="30" t="s">
        <v>66</v>
      </c>
      <c r="G43" s="31">
        <v>44409</v>
      </c>
      <c r="H43" s="31">
        <v>44593</v>
      </c>
      <c r="I43" s="40">
        <v>40000</v>
      </c>
      <c r="J43" s="33">
        <v>442.65</v>
      </c>
      <c r="K43" s="34">
        <f>+I43*2.87%</f>
        <v>1148</v>
      </c>
      <c r="L43" s="35">
        <f t="shared" si="6"/>
        <v>2840</v>
      </c>
      <c r="M43" s="36">
        <f>+I43*1.1%</f>
        <v>440.00000000000006</v>
      </c>
      <c r="N43" s="34">
        <f>+I43*3.04%</f>
        <v>1216</v>
      </c>
      <c r="O43" s="35">
        <f>+I43*7.09%</f>
        <v>2836</v>
      </c>
      <c r="P43" s="37">
        <v>0</v>
      </c>
      <c r="Q43" s="35">
        <f t="shared" si="1"/>
        <v>8480</v>
      </c>
      <c r="R43" s="35">
        <f t="shared" si="2"/>
        <v>2806.65</v>
      </c>
      <c r="S43" s="35">
        <f t="shared" si="3"/>
        <v>6116</v>
      </c>
      <c r="T43" s="35">
        <f t="shared" si="4"/>
        <v>37193.35</v>
      </c>
      <c r="U43" s="13"/>
    </row>
    <row r="44" spans="1:21" s="12" customFormat="1" ht="21" x14ac:dyDescent="0.35">
      <c r="A44" s="28">
        <v>32</v>
      </c>
      <c r="B44" s="29" t="s">
        <v>102</v>
      </c>
      <c r="C44" s="29" t="s">
        <v>98</v>
      </c>
      <c r="D44" s="41" t="s">
        <v>70</v>
      </c>
      <c r="E44" s="42" t="s">
        <v>101</v>
      </c>
      <c r="F44" s="30" t="s">
        <v>103</v>
      </c>
      <c r="G44" s="31">
        <v>44409</v>
      </c>
      <c r="H44" s="31">
        <v>44593</v>
      </c>
      <c r="I44" s="40">
        <v>40000</v>
      </c>
      <c r="J44" s="33">
        <v>442.65</v>
      </c>
      <c r="K44" s="34">
        <f>+I44*2.87%</f>
        <v>1148</v>
      </c>
      <c r="L44" s="35">
        <f t="shared" si="6"/>
        <v>2840</v>
      </c>
      <c r="M44" s="36">
        <f>+I44*1.1%</f>
        <v>440.00000000000006</v>
      </c>
      <c r="N44" s="34">
        <f>+I44*3.04%</f>
        <v>1216</v>
      </c>
      <c r="O44" s="35">
        <f>+I44*7.09%</f>
        <v>2836</v>
      </c>
      <c r="P44" s="37">
        <v>0</v>
      </c>
      <c r="Q44" s="35">
        <f t="shared" si="1"/>
        <v>8480</v>
      </c>
      <c r="R44" s="35">
        <f t="shared" si="2"/>
        <v>2806.65</v>
      </c>
      <c r="S44" s="35">
        <f t="shared" si="3"/>
        <v>6116</v>
      </c>
      <c r="T44" s="35">
        <f t="shared" si="4"/>
        <v>37193.35</v>
      </c>
      <c r="U44" s="13"/>
    </row>
    <row r="45" spans="1:21" s="12" customFormat="1" ht="42" x14ac:dyDescent="0.35">
      <c r="A45" s="28">
        <v>33</v>
      </c>
      <c r="B45" s="29" t="s">
        <v>75</v>
      </c>
      <c r="C45" s="29" t="s">
        <v>98</v>
      </c>
      <c r="D45" s="41" t="s">
        <v>105</v>
      </c>
      <c r="E45" s="42" t="s">
        <v>106</v>
      </c>
      <c r="F45" s="30" t="s">
        <v>66</v>
      </c>
      <c r="G45" s="31">
        <v>44440</v>
      </c>
      <c r="H45" s="31">
        <v>44621</v>
      </c>
      <c r="I45" s="40">
        <v>30000</v>
      </c>
      <c r="J45" s="33">
        <v>0</v>
      </c>
      <c r="K45" s="34">
        <f t="shared" ref="K45:K50" si="15">I45*2.87/100</f>
        <v>861</v>
      </c>
      <c r="L45" s="35">
        <f t="shared" si="6"/>
        <v>2130</v>
      </c>
      <c r="M45" s="36">
        <f t="shared" ref="M45:M50" si="16">I45*1.1/100</f>
        <v>330</v>
      </c>
      <c r="N45" s="34">
        <f t="shared" ref="N45:N50" si="17">I45*3.04/100</f>
        <v>912</v>
      </c>
      <c r="O45" s="35">
        <f t="shared" ref="O45:O50" si="18">+I45*7.09%</f>
        <v>2127</v>
      </c>
      <c r="P45" s="37">
        <v>1350.12</v>
      </c>
      <c r="Q45" s="35">
        <f t="shared" si="1"/>
        <v>7710.12</v>
      </c>
      <c r="R45" s="35">
        <f t="shared" si="2"/>
        <v>3123.12</v>
      </c>
      <c r="S45" s="35">
        <f t="shared" ref="S45:S59" si="19">L45+M45+O45</f>
        <v>4587</v>
      </c>
      <c r="T45" s="35">
        <f t="shared" si="4"/>
        <v>26876.880000000001</v>
      </c>
      <c r="U45" s="13"/>
    </row>
    <row r="46" spans="1:21" s="12" customFormat="1" ht="42" x14ac:dyDescent="0.35">
      <c r="A46" s="28">
        <v>34</v>
      </c>
      <c r="B46" s="29" t="s">
        <v>74</v>
      </c>
      <c r="C46" s="29" t="s">
        <v>98</v>
      </c>
      <c r="D46" s="41" t="s">
        <v>105</v>
      </c>
      <c r="E46" s="42" t="s">
        <v>106</v>
      </c>
      <c r="F46" s="30" t="s">
        <v>66</v>
      </c>
      <c r="G46" s="31">
        <v>44440</v>
      </c>
      <c r="H46" s="31">
        <v>44621</v>
      </c>
      <c r="I46" s="40">
        <v>30000</v>
      </c>
      <c r="J46" s="33">
        <v>0</v>
      </c>
      <c r="K46" s="34">
        <f t="shared" si="15"/>
        <v>861</v>
      </c>
      <c r="L46" s="35">
        <f t="shared" si="6"/>
        <v>2130</v>
      </c>
      <c r="M46" s="36">
        <f t="shared" si="16"/>
        <v>330</v>
      </c>
      <c r="N46" s="34">
        <f t="shared" si="17"/>
        <v>912</v>
      </c>
      <c r="O46" s="35">
        <f t="shared" si="18"/>
        <v>2127</v>
      </c>
      <c r="P46" s="37">
        <v>0</v>
      </c>
      <c r="Q46" s="35">
        <f t="shared" si="1"/>
        <v>6360</v>
      </c>
      <c r="R46" s="35">
        <f t="shared" si="2"/>
        <v>1773</v>
      </c>
      <c r="S46" s="35">
        <f t="shared" si="19"/>
        <v>4587</v>
      </c>
      <c r="T46" s="35">
        <f t="shared" si="4"/>
        <v>28227</v>
      </c>
      <c r="U46" s="13"/>
    </row>
    <row r="47" spans="1:21" s="12" customFormat="1" ht="42" x14ac:dyDescent="0.35">
      <c r="A47" s="28">
        <v>35</v>
      </c>
      <c r="B47" s="29" t="s">
        <v>73</v>
      </c>
      <c r="C47" s="29" t="s">
        <v>98</v>
      </c>
      <c r="D47" s="41" t="s">
        <v>105</v>
      </c>
      <c r="E47" s="42" t="s">
        <v>106</v>
      </c>
      <c r="F47" s="30" t="s">
        <v>66</v>
      </c>
      <c r="G47" s="31">
        <v>44440</v>
      </c>
      <c r="H47" s="31">
        <v>44621</v>
      </c>
      <c r="I47" s="40">
        <v>30000</v>
      </c>
      <c r="J47" s="33">
        <v>0</v>
      </c>
      <c r="K47" s="34">
        <f t="shared" si="15"/>
        <v>861</v>
      </c>
      <c r="L47" s="35">
        <f t="shared" si="6"/>
        <v>2130</v>
      </c>
      <c r="M47" s="36">
        <f t="shared" si="16"/>
        <v>330</v>
      </c>
      <c r="N47" s="34">
        <f t="shared" si="17"/>
        <v>912</v>
      </c>
      <c r="O47" s="35">
        <f t="shared" si="18"/>
        <v>2127</v>
      </c>
      <c r="P47" s="37">
        <v>0</v>
      </c>
      <c r="Q47" s="35">
        <f t="shared" si="1"/>
        <v>6360</v>
      </c>
      <c r="R47" s="35">
        <f t="shared" si="2"/>
        <v>1773</v>
      </c>
      <c r="S47" s="35">
        <f t="shared" si="19"/>
        <v>4587</v>
      </c>
      <c r="T47" s="35">
        <f t="shared" si="4"/>
        <v>28227</v>
      </c>
      <c r="U47" s="13"/>
    </row>
    <row r="48" spans="1:21" s="12" customFormat="1" ht="42" x14ac:dyDescent="0.35">
      <c r="A48" s="28">
        <v>36</v>
      </c>
      <c r="B48" s="29" t="s">
        <v>72</v>
      </c>
      <c r="C48" s="29" t="s">
        <v>97</v>
      </c>
      <c r="D48" s="41" t="s">
        <v>105</v>
      </c>
      <c r="E48" s="42" t="s">
        <v>106</v>
      </c>
      <c r="F48" s="30" t="s">
        <v>66</v>
      </c>
      <c r="G48" s="31">
        <v>44440</v>
      </c>
      <c r="H48" s="31">
        <v>44621</v>
      </c>
      <c r="I48" s="40">
        <v>30000</v>
      </c>
      <c r="J48" s="33">
        <v>0</v>
      </c>
      <c r="K48" s="34">
        <f t="shared" si="15"/>
        <v>861</v>
      </c>
      <c r="L48" s="35">
        <f t="shared" si="6"/>
        <v>2130</v>
      </c>
      <c r="M48" s="36">
        <f t="shared" si="16"/>
        <v>330</v>
      </c>
      <c r="N48" s="34">
        <f t="shared" si="17"/>
        <v>912</v>
      </c>
      <c r="O48" s="35">
        <f t="shared" si="18"/>
        <v>2127</v>
      </c>
      <c r="P48" s="37">
        <v>0</v>
      </c>
      <c r="Q48" s="35">
        <f t="shared" si="1"/>
        <v>6360</v>
      </c>
      <c r="R48" s="35">
        <f t="shared" si="2"/>
        <v>1773</v>
      </c>
      <c r="S48" s="35">
        <f t="shared" si="19"/>
        <v>4587</v>
      </c>
      <c r="T48" s="35">
        <f t="shared" si="4"/>
        <v>28227</v>
      </c>
      <c r="U48" s="13"/>
    </row>
    <row r="49" spans="1:84" s="12" customFormat="1" ht="56.25" customHeight="1" x14ac:dyDescent="0.35">
      <c r="A49" s="28">
        <v>37</v>
      </c>
      <c r="B49" s="29" t="s">
        <v>71</v>
      </c>
      <c r="C49" s="29" t="s">
        <v>97</v>
      </c>
      <c r="D49" s="41" t="s">
        <v>105</v>
      </c>
      <c r="E49" s="42" t="s">
        <v>106</v>
      </c>
      <c r="F49" s="30" t="s">
        <v>66</v>
      </c>
      <c r="G49" s="31">
        <v>44440</v>
      </c>
      <c r="H49" s="31">
        <v>44621</v>
      </c>
      <c r="I49" s="40">
        <v>30000</v>
      </c>
      <c r="J49" s="33">
        <v>0</v>
      </c>
      <c r="K49" s="34">
        <f t="shared" si="15"/>
        <v>861</v>
      </c>
      <c r="L49" s="35">
        <f t="shared" si="6"/>
        <v>2130</v>
      </c>
      <c r="M49" s="36">
        <f t="shared" si="16"/>
        <v>330</v>
      </c>
      <c r="N49" s="34">
        <f t="shared" si="17"/>
        <v>912</v>
      </c>
      <c r="O49" s="35">
        <f t="shared" si="18"/>
        <v>2127</v>
      </c>
      <c r="P49" s="37">
        <v>0</v>
      </c>
      <c r="Q49" s="35">
        <f t="shared" si="1"/>
        <v>6360</v>
      </c>
      <c r="R49" s="35">
        <f t="shared" si="2"/>
        <v>1773</v>
      </c>
      <c r="S49" s="35">
        <f t="shared" si="19"/>
        <v>4587</v>
      </c>
      <c r="T49" s="35">
        <f t="shared" si="4"/>
        <v>28227</v>
      </c>
      <c r="U49" s="13"/>
    </row>
    <row r="50" spans="1:84" s="12" customFormat="1" ht="56.25" customHeight="1" x14ac:dyDescent="0.35">
      <c r="A50" s="28">
        <v>38</v>
      </c>
      <c r="B50" s="29" t="s">
        <v>107</v>
      </c>
      <c r="C50" s="29" t="s">
        <v>97</v>
      </c>
      <c r="D50" s="41" t="s">
        <v>105</v>
      </c>
      <c r="E50" s="42" t="s">
        <v>108</v>
      </c>
      <c r="F50" s="30" t="s">
        <v>66</v>
      </c>
      <c r="G50" s="31">
        <v>44440</v>
      </c>
      <c r="H50" s="31">
        <v>44621</v>
      </c>
      <c r="I50" s="40">
        <v>46000</v>
      </c>
      <c r="J50" s="33">
        <v>1289.46</v>
      </c>
      <c r="K50" s="34">
        <f t="shared" si="15"/>
        <v>1320.2</v>
      </c>
      <c r="L50" s="35">
        <f t="shared" si="6"/>
        <v>3266</v>
      </c>
      <c r="M50" s="36">
        <f t="shared" si="16"/>
        <v>506.00000000000006</v>
      </c>
      <c r="N50" s="34">
        <f t="shared" si="17"/>
        <v>1398.4</v>
      </c>
      <c r="O50" s="35">
        <f t="shared" si="18"/>
        <v>3261.4</v>
      </c>
      <c r="P50" s="37">
        <v>0</v>
      </c>
      <c r="Q50" s="35">
        <f t="shared" si="1"/>
        <v>9752</v>
      </c>
      <c r="R50" s="35">
        <f t="shared" si="2"/>
        <v>4008.06</v>
      </c>
      <c r="S50" s="35">
        <f t="shared" si="19"/>
        <v>7033.4</v>
      </c>
      <c r="T50" s="35">
        <f t="shared" si="4"/>
        <v>41991.94</v>
      </c>
      <c r="U50" s="13"/>
    </row>
    <row r="51" spans="1:84" s="12" customFormat="1" ht="56.25" customHeight="1" x14ac:dyDescent="0.35">
      <c r="A51" s="28">
        <v>39</v>
      </c>
      <c r="B51" s="29" t="s">
        <v>109</v>
      </c>
      <c r="C51" s="29" t="s">
        <v>98</v>
      </c>
      <c r="D51" s="41" t="s">
        <v>105</v>
      </c>
      <c r="E51" s="42" t="s">
        <v>108</v>
      </c>
      <c r="F51" s="30" t="s">
        <v>66</v>
      </c>
      <c r="G51" s="31">
        <v>44440</v>
      </c>
      <c r="H51" s="31">
        <v>44621</v>
      </c>
      <c r="I51" s="40">
        <v>46000</v>
      </c>
      <c r="J51" s="33">
        <v>1289.46</v>
      </c>
      <c r="K51" s="34">
        <f t="shared" ref="K51:K54" si="20">I51*2.87/100</f>
        <v>1320.2</v>
      </c>
      <c r="L51" s="35">
        <f t="shared" ref="L51:L54" si="21">I51*7.1/100</f>
        <v>3266</v>
      </c>
      <c r="M51" s="36">
        <f t="shared" ref="M51:M54" si="22">I51*1.1/100</f>
        <v>506.00000000000006</v>
      </c>
      <c r="N51" s="34">
        <f t="shared" ref="N51:N54" si="23">I51*3.04/100</f>
        <v>1398.4</v>
      </c>
      <c r="O51" s="35">
        <f t="shared" ref="O51:O54" si="24">+I51*7.09%</f>
        <v>3261.4</v>
      </c>
      <c r="P51" s="37">
        <v>0</v>
      </c>
      <c r="Q51" s="35">
        <f t="shared" si="1"/>
        <v>9752</v>
      </c>
      <c r="R51" s="35">
        <f t="shared" si="2"/>
        <v>4008.06</v>
      </c>
      <c r="S51" s="35">
        <f t="shared" si="19"/>
        <v>7033.4</v>
      </c>
      <c r="T51" s="35">
        <f t="shared" si="4"/>
        <v>41991.94</v>
      </c>
      <c r="U51" s="13"/>
    </row>
    <row r="52" spans="1:84" s="12" customFormat="1" ht="56.25" customHeight="1" x14ac:dyDescent="0.35">
      <c r="A52" s="28">
        <v>40</v>
      </c>
      <c r="B52" s="29" t="s">
        <v>110</v>
      </c>
      <c r="C52" s="29" t="s">
        <v>97</v>
      </c>
      <c r="D52" s="41" t="s">
        <v>105</v>
      </c>
      <c r="E52" s="42" t="s">
        <v>108</v>
      </c>
      <c r="F52" s="30" t="s">
        <v>66</v>
      </c>
      <c r="G52" s="31">
        <v>44440</v>
      </c>
      <c r="H52" s="31">
        <v>44621</v>
      </c>
      <c r="I52" s="40">
        <v>46000</v>
      </c>
      <c r="J52" s="33">
        <v>1289.46</v>
      </c>
      <c r="K52" s="34">
        <f t="shared" si="20"/>
        <v>1320.2</v>
      </c>
      <c r="L52" s="35">
        <f t="shared" si="21"/>
        <v>3266</v>
      </c>
      <c r="M52" s="36">
        <f t="shared" si="22"/>
        <v>506.00000000000006</v>
      </c>
      <c r="N52" s="34">
        <f t="shared" si="23"/>
        <v>1398.4</v>
      </c>
      <c r="O52" s="35">
        <f t="shared" si="24"/>
        <v>3261.4</v>
      </c>
      <c r="P52" s="37">
        <v>0</v>
      </c>
      <c r="Q52" s="35">
        <f t="shared" si="1"/>
        <v>9752</v>
      </c>
      <c r="R52" s="35">
        <f t="shared" si="2"/>
        <v>4008.06</v>
      </c>
      <c r="S52" s="35">
        <f t="shared" si="19"/>
        <v>7033.4</v>
      </c>
      <c r="T52" s="35">
        <f t="shared" si="4"/>
        <v>41991.94</v>
      </c>
      <c r="U52" s="13"/>
    </row>
    <row r="53" spans="1:84" s="12" customFormat="1" ht="56.25" customHeight="1" x14ac:dyDescent="0.35">
      <c r="A53" s="28">
        <v>41</v>
      </c>
      <c r="B53" s="29" t="s">
        <v>111</v>
      </c>
      <c r="C53" s="29" t="s">
        <v>97</v>
      </c>
      <c r="D53" s="41" t="s">
        <v>105</v>
      </c>
      <c r="E53" s="42" t="s">
        <v>108</v>
      </c>
      <c r="F53" s="30" t="s">
        <v>66</v>
      </c>
      <c r="G53" s="31">
        <v>44440</v>
      </c>
      <c r="H53" s="31">
        <v>44621</v>
      </c>
      <c r="I53" s="40">
        <v>46000</v>
      </c>
      <c r="J53" s="33">
        <v>1289.46</v>
      </c>
      <c r="K53" s="34">
        <f t="shared" si="20"/>
        <v>1320.2</v>
      </c>
      <c r="L53" s="35">
        <f t="shared" si="21"/>
        <v>3266</v>
      </c>
      <c r="M53" s="36">
        <f t="shared" si="22"/>
        <v>506.00000000000006</v>
      </c>
      <c r="N53" s="34">
        <f t="shared" si="23"/>
        <v>1398.4</v>
      </c>
      <c r="O53" s="35">
        <f t="shared" si="24"/>
        <v>3261.4</v>
      </c>
      <c r="P53" s="37">
        <v>0</v>
      </c>
      <c r="Q53" s="35">
        <f t="shared" si="1"/>
        <v>9752</v>
      </c>
      <c r="R53" s="35">
        <f t="shared" si="2"/>
        <v>4008.06</v>
      </c>
      <c r="S53" s="35">
        <f t="shared" si="19"/>
        <v>7033.4</v>
      </c>
      <c r="T53" s="35">
        <f t="shared" si="4"/>
        <v>41991.94</v>
      </c>
      <c r="U53" s="13"/>
    </row>
    <row r="54" spans="1:84" s="12" customFormat="1" ht="56.25" customHeight="1" x14ac:dyDescent="0.35">
      <c r="A54" s="28">
        <v>42</v>
      </c>
      <c r="B54" s="29" t="s">
        <v>112</v>
      </c>
      <c r="C54" s="29" t="s">
        <v>97</v>
      </c>
      <c r="D54" s="41" t="s">
        <v>105</v>
      </c>
      <c r="E54" s="42" t="s">
        <v>108</v>
      </c>
      <c r="F54" s="30" t="s">
        <v>66</v>
      </c>
      <c r="G54" s="31">
        <v>44440</v>
      </c>
      <c r="H54" s="31">
        <v>44621</v>
      </c>
      <c r="I54" s="40">
        <v>46000</v>
      </c>
      <c r="J54" s="33">
        <v>1289.46</v>
      </c>
      <c r="K54" s="34">
        <f t="shared" si="20"/>
        <v>1320.2</v>
      </c>
      <c r="L54" s="35">
        <f t="shared" si="21"/>
        <v>3266</v>
      </c>
      <c r="M54" s="36">
        <f t="shared" si="22"/>
        <v>506.00000000000006</v>
      </c>
      <c r="N54" s="34">
        <f t="shared" si="23"/>
        <v>1398.4</v>
      </c>
      <c r="O54" s="35">
        <f t="shared" si="24"/>
        <v>3261.4</v>
      </c>
      <c r="P54" s="37">
        <v>0</v>
      </c>
      <c r="Q54" s="35">
        <f t="shared" si="1"/>
        <v>9752</v>
      </c>
      <c r="R54" s="35">
        <f t="shared" si="2"/>
        <v>4008.06</v>
      </c>
      <c r="S54" s="35">
        <f t="shared" si="19"/>
        <v>7033.4</v>
      </c>
      <c r="T54" s="35">
        <f t="shared" si="4"/>
        <v>41991.94</v>
      </c>
      <c r="U54" s="13"/>
    </row>
    <row r="55" spans="1:84" s="17" customFormat="1" ht="84" customHeight="1" x14ac:dyDescent="0.35">
      <c r="A55" s="28">
        <v>43</v>
      </c>
      <c r="B55" s="29" t="s">
        <v>84</v>
      </c>
      <c r="C55" s="29" t="s">
        <v>98</v>
      </c>
      <c r="D55" s="42" t="s">
        <v>86</v>
      </c>
      <c r="E55" s="41" t="s">
        <v>85</v>
      </c>
      <c r="F55" s="30" t="s">
        <v>87</v>
      </c>
      <c r="G55" s="31">
        <v>44501</v>
      </c>
      <c r="H55" s="31">
        <v>44682</v>
      </c>
      <c r="I55" s="45">
        <v>150000</v>
      </c>
      <c r="J55" s="43">
        <v>23866.62</v>
      </c>
      <c r="K55" s="34">
        <f>I55*2.87/100</f>
        <v>4305</v>
      </c>
      <c r="L55" s="34">
        <f>+I55*7.1%</f>
        <v>10649.999999999998</v>
      </c>
      <c r="M55" s="43">
        <f>62400*1.1%</f>
        <v>686.40000000000009</v>
      </c>
      <c r="N55" s="34">
        <f>+I55*3.04%</f>
        <v>4560</v>
      </c>
      <c r="O55" s="35">
        <f>+I55*7.09%</f>
        <v>10635</v>
      </c>
      <c r="P55" s="44">
        <v>0</v>
      </c>
      <c r="Q55" s="35">
        <f t="shared" si="1"/>
        <v>30836.399999999998</v>
      </c>
      <c r="R55" s="34">
        <f t="shared" si="2"/>
        <v>32731.62</v>
      </c>
      <c r="S55" s="34">
        <f t="shared" si="19"/>
        <v>21971.399999999998</v>
      </c>
      <c r="T55" s="34">
        <f t="shared" si="4"/>
        <v>117268.38</v>
      </c>
      <c r="U55" s="16"/>
    </row>
    <row r="56" spans="1:84" s="12" customFormat="1" ht="82.5" customHeight="1" x14ac:dyDescent="0.35">
      <c r="A56" s="28">
        <v>44</v>
      </c>
      <c r="B56" s="29" t="s">
        <v>91</v>
      </c>
      <c r="C56" s="29" t="s">
        <v>98</v>
      </c>
      <c r="D56" s="42" t="s">
        <v>86</v>
      </c>
      <c r="E56" s="41" t="s">
        <v>88</v>
      </c>
      <c r="F56" s="30" t="s">
        <v>87</v>
      </c>
      <c r="G56" s="31">
        <v>44501</v>
      </c>
      <c r="H56" s="31">
        <v>44682</v>
      </c>
      <c r="I56" s="40">
        <v>120000</v>
      </c>
      <c r="J56" s="33">
        <v>16809.87</v>
      </c>
      <c r="K56" s="34">
        <f>I56*2.87/100</f>
        <v>3444</v>
      </c>
      <c r="L56" s="35">
        <f>I56*7.1/100</f>
        <v>8520</v>
      </c>
      <c r="M56" s="36">
        <f>62400*1.1%</f>
        <v>686.40000000000009</v>
      </c>
      <c r="N56" s="34">
        <f>I56*3.04/100</f>
        <v>3648</v>
      </c>
      <c r="O56" s="35">
        <f>+I56*7.09%</f>
        <v>8508</v>
      </c>
      <c r="P56" s="37">
        <v>0</v>
      </c>
      <c r="Q56" s="35">
        <f t="shared" si="1"/>
        <v>24806.400000000001</v>
      </c>
      <c r="R56" s="35">
        <f t="shared" si="2"/>
        <v>23901.87</v>
      </c>
      <c r="S56" s="35">
        <f t="shared" si="19"/>
        <v>17714.400000000001</v>
      </c>
      <c r="T56" s="35">
        <f t="shared" si="4"/>
        <v>96098.13</v>
      </c>
      <c r="U56" s="13"/>
    </row>
    <row r="57" spans="1:84" s="12" customFormat="1" ht="60" customHeight="1" x14ac:dyDescent="0.35">
      <c r="A57" s="28">
        <v>45</v>
      </c>
      <c r="B57" s="29" t="s">
        <v>89</v>
      </c>
      <c r="C57" s="29" t="s">
        <v>98</v>
      </c>
      <c r="D57" s="42" t="s">
        <v>86</v>
      </c>
      <c r="E57" s="41" t="s">
        <v>90</v>
      </c>
      <c r="F57" s="30" t="s">
        <v>66</v>
      </c>
      <c r="G57" s="31">
        <v>44501</v>
      </c>
      <c r="H57" s="31">
        <v>44682</v>
      </c>
      <c r="I57" s="40">
        <v>70000</v>
      </c>
      <c r="J57" s="33">
        <v>5368.48</v>
      </c>
      <c r="K57" s="34">
        <f>I57*2.87/100</f>
        <v>2009</v>
      </c>
      <c r="L57" s="35">
        <f>I57*7.1/100</f>
        <v>4970</v>
      </c>
      <c r="M57" s="36">
        <f>62400*1.1%</f>
        <v>686.40000000000009</v>
      </c>
      <c r="N57" s="34">
        <f>I57*3.04/100</f>
        <v>2128</v>
      </c>
      <c r="O57" s="35">
        <f>+I57*7.09%</f>
        <v>4963</v>
      </c>
      <c r="P57" s="37">
        <v>0</v>
      </c>
      <c r="Q57" s="35">
        <f t="shared" si="1"/>
        <v>14756.4</v>
      </c>
      <c r="R57" s="35">
        <f t="shared" si="2"/>
        <v>9505.48</v>
      </c>
      <c r="S57" s="35">
        <f t="shared" si="19"/>
        <v>10619.4</v>
      </c>
      <c r="T57" s="35">
        <f t="shared" si="4"/>
        <v>60494.520000000004</v>
      </c>
      <c r="U57" s="13"/>
    </row>
    <row r="58" spans="1:84" s="12" customFormat="1" ht="56.25" customHeight="1" x14ac:dyDescent="0.35">
      <c r="A58" s="28">
        <v>46</v>
      </c>
      <c r="B58" s="29" t="s">
        <v>92</v>
      </c>
      <c r="C58" s="29" t="s">
        <v>98</v>
      </c>
      <c r="D58" s="41" t="s">
        <v>70</v>
      </c>
      <c r="E58" s="41" t="s">
        <v>93</v>
      </c>
      <c r="F58" s="30" t="s">
        <v>87</v>
      </c>
      <c r="G58" s="31">
        <v>44501</v>
      </c>
      <c r="H58" s="31">
        <v>44682</v>
      </c>
      <c r="I58" s="40">
        <v>60000</v>
      </c>
      <c r="J58" s="33">
        <v>3486.68</v>
      </c>
      <c r="K58" s="34">
        <f>I58*2.87/100</f>
        <v>1722</v>
      </c>
      <c r="L58" s="35">
        <f>I58*7.1/100</f>
        <v>4260</v>
      </c>
      <c r="M58" s="36">
        <f>+I58*1.1%</f>
        <v>660.00000000000011</v>
      </c>
      <c r="N58" s="34">
        <f>I58*3.04/100</f>
        <v>1824</v>
      </c>
      <c r="O58" s="35">
        <f>+I58*7.09%</f>
        <v>4254</v>
      </c>
      <c r="P58" s="37">
        <v>0</v>
      </c>
      <c r="Q58" s="35">
        <f t="shared" si="1"/>
        <v>12720</v>
      </c>
      <c r="R58" s="35">
        <f t="shared" si="2"/>
        <v>7032.68</v>
      </c>
      <c r="S58" s="35">
        <f t="shared" si="19"/>
        <v>9174</v>
      </c>
      <c r="T58" s="35">
        <f t="shared" si="4"/>
        <v>52967.32</v>
      </c>
      <c r="U58" s="13"/>
    </row>
    <row r="59" spans="1:84" s="12" customFormat="1" ht="56.25" customHeight="1" x14ac:dyDescent="0.35">
      <c r="A59" s="28">
        <v>47</v>
      </c>
      <c r="B59" s="29" t="s">
        <v>94</v>
      </c>
      <c r="C59" s="29" t="s">
        <v>97</v>
      </c>
      <c r="D59" s="41" t="s">
        <v>70</v>
      </c>
      <c r="E59" s="41" t="s">
        <v>93</v>
      </c>
      <c r="F59" s="30" t="s">
        <v>87</v>
      </c>
      <c r="G59" s="31">
        <v>44501</v>
      </c>
      <c r="H59" s="31">
        <v>44682</v>
      </c>
      <c r="I59" s="40">
        <v>60000</v>
      </c>
      <c r="J59" s="33">
        <v>3486.68</v>
      </c>
      <c r="K59" s="34">
        <f>I59*2.87/100</f>
        <v>1722</v>
      </c>
      <c r="L59" s="35">
        <f>I59*7.1/100</f>
        <v>4260</v>
      </c>
      <c r="M59" s="36">
        <f>+I59*1.1%</f>
        <v>660.00000000000011</v>
      </c>
      <c r="N59" s="34">
        <f>I59*3.04/100</f>
        <v>1824</v>
      </c>
      <c r="O59" s="35">
        <f>+I59*7.09%</f>
        <v>4254</v>
      </c>
      <c r="P59" s="37">
        <v>0</v>
      </c>
      <c r="Q59" s="35">
        <f t="shared" si="1"/>
        <v>12720</v>
      </c>
      <c r="R59" s="35">
        <f t="shared" si="2"/>
        <v>7032.68</v>
      </c>
      <c r="S59" s="35">
        <f t="shared" si="19"/>
        <v>9174</v>
      </c>
      <c r="T59" s="35">
        <f t="shared" si="4"/>
        <v>52967.32</v>
      </c>
      <c r="U59" s="13"/>
    </row>
    <row r="60" spans="1:84" s="8" customFormat="1" ht="56.25" customHeight="1" x14ac:dyDescent="0.2">
      <c r="A60" s="72" t="s">
        <v>21</v>
      </c>
      <c r="B60" s="72"/>
      <c r="C60" s="72"/>
      <c r="D60" s="72"/>
      <c r="E60" s="72"/>
      <c r="F60" s="72"/>
      <c r="G60" s="58"/>
      <c r="H60" s="58"/>
      <c r="I60" s="59">
        <f t="shared" ref="I60:T60" si="25">SUM(I13:I59)</f>
        <v>1974000</v>
      </c>
      <c r="J60" s="60">
        <f t="shared" si="25"/>
        <v>106074.07999999999</v>
      </c>
      <c r="K60" s="60">
        <f t="shared" si="25"/>
        <v>56653.799999999988</v>
      </c>
      <c r="L60" s="59">
        <f t="shared" si="25"/>
        <v>140154</v>
      </c>
      <c r="M60" s="59">
        <f t="shared" si="25"/>
        <v>18737.400000000001</v>
      </c>
      <c r="N60" s="60">
        <f t="shared" si="25"/>
        <v>60009.600000000006</v>
      </c>
      <c r="O60" s="59">
        <f t="shared" si="25"/>
        <v>139956.59999999998</v>
      </c>
      <c r="P60" s="61">
        <f t="shared" si="25"/>
        <v>2700.24</v>
      </c>
      <c r="Q60" s="59">
        <f t="shared" si="25"/>
        <v>418211.64</v>
      </c>
      <c r="R60" s="59">
        <f t="shared" si="25"/>
        <v>225437.71999999997</v>
      </c>
      <c r="S60" s="59">
        <f t="shared" si="25"/>
        <v>298848</v>
      </c>
      <c r="T60" s="59">
        <f t="shared" si="25"/>
        <v>1748562.2799999998</v>
      </c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</row>
    <row r="61" spans="1:84" s="9" customFormat="1" ht="24" customHeight="1" x14ac:dyDescent="0.2">
      <c r="A61" s="46" t="s">
        <v>3</v>
      </c>
      <c r="B61" s="47"/>
      <c r="C61" s="47"/>
      <c r="D61" s="47"/>
      <c r="E61" s="20"/>
      <c r="F61" s="20"/>
      <c r="G61" s="20"/>
      <c r="H61" s="20"/>
      <c r="I61" s="49"/>
      <c r="J61" s="18"/>
      <c r="K61" s="18"/>
      <c r="L61" s="21"/>
      <c r="M61" s="20"/>
      <c r="N61" s="20"/>
      <c r="O61" s="20"/>
      <c r="P61" s="20"/>
      <c r="Q61" s="18"/>
      <c r="R61" s="18"/>
      <c r="S61" s="18"/>
      <c r="T61" s="19"/>
      <c r="U61" s="10"/>
    </row>
    <row r="62" spans="1:84" s="9" customFormat="1" ht="24" customHeight="1" x14ac:dyDescent="0.2">
      <c r="A62" s="20" t="s">
        <v>32</v>
      </c>
      <c r="B62" s="47"/>
      <c r="C62" s="47"/>
      <c r="D62" s="47"/>
      <c r="E62" s="20"/>
      <c r="F62" s="20"/>
      <c r="G62" s="20"/>
      <c r="H62" s="20"/>
      <c r="I62" s="19"/>
      <c r="J62" s="24"/>
      <c r="K62" s="18"/>
      <c r="L62" s="21"/>
      <c r="M62" s="20"/>
      <c r="N62" s="20"/>
      <c r="O62" s="20"/>
      <c r="P62" s="20"/>
      <c r="Q62" s="18"/>
      <c r="R62" s="18"/>
      <c r="S62" s="18"/>
      <c r="T62" s="19"/>
      <c r="U62" s="10"/>
    </row>
    <row r="63" spans="1:84" s="9" customFormat="1" ht="24" customHeight="1" x14ac:dyDescent="0.2">
      <c r="A63" s="20" t="s">
        <v>33</v>
      </c>
      <c r="B63" s="47"/>
      <c r="C63" s="47"/>
      <c r="D63" s="47"/>
      <c r="E63" s="20"/>
      <c r="F63" s="20"/>
      <c r="G63" s="20"/>
      <c r="H63" s="20"/>
      <c r="I63" s="49" t="s">
        <v>28</v>
      </c>
      <c r="J63" s="26"/>
      <c r="K63" s="18"/>
      <c r="L63" s="21"/>
      <c r="M63" s="18"/>
      <c r="N63" s="18"/>
      <c r="O63" s="54"/>
      <c r="P63" s="56"/>
      <c r="Q63" s="18"/>
      <c r="R63" s="18"/>
      <c r="S63" s="22"/>
      <c r="T63" s="19"/>
      <c r="U63" s="10"/>
    </row>
    <row r="64" spans="1:84" s="9" customFormat="1" ht="24" customHeight="1" x14ac:dyDescent="0.2">
      <c r="A64" s="20" t="s">
        <v>34</v>
      </c>
      <c r="B64" s="47"/>
      <c r="C64" s="47"/>
      <c r="D64" s="47"/>
      <c r="E64" s="20"/>
      <c r="F64" s="20"/>
      <c r="G64" s="20"/>
      <c r="H64" s="20"/>
      <c r="I64" s="50"/>
      <c r="J64" s="50" t="s">
        <v>30</v>
      </c>
      <c r="K64" s="51"/>
      <c r="L64" s="23"/>
      <c r="M64" s="23"/>
      <c r="N64" s="21"/>
      <c r="O64" s="21"/>
      <c r="P64" s="54"/>
      <c r="Q64" s="54"/>
      <c r="R64" s="21"/>
      <c r="S64" s="19"/>
      <c r="T64" s="19"/>
      <c r="U64" s="10"/>
    </row>
    <row r="65" spans="1:21" s="9" customFormat="1" ht="24" customHeight="1" x14ac:dyDescent="0.2">
      <c r="A65" s="20" t="s">
        <v>37</v>
      </c>
      <c r="B65" s="47"/>
      <c r="C65" s="47"/>
      <c r="D65" s="47"/>
      <c r="E65" s="20"/>
      <c r="F65" s="47"/>
      <c r="G65" s="47"/>
      <c r="H65" s="47"/>
      <c r="I65" s="52"/>
      <c r="J65" s="52" t="s">
        <v>31</v>
      </c>
      <c r="K65" s="53"/>
      <c r="L65" s="22"/>
      <c r="M65" s="22"/>
      <c r="N65" s="22"/>
      <c r="O65" s="22"/>
      <c r="P65" s="55"/>
      <c r="Q65" s="55"/>
      <c r="R65" s="22"/>
      <c r="S65" s="21"/>
      <c r="T65" s="19"/>
      <c r="U65" s="10"/>
    </row>
    <row r="66" spans="1:21" s="9" customFormat="1" ht="24" customHeight="1" x14ac:dyDescent="0.2">
      <c r="A66" s="48" t="s">
        <v>29</v>
      </c>
      <c r="B66" s="48"/>
      <c r="C66" s="48"/>
      <c r="D66" s="48"/>
      <c r="E66" s="48"/>
      <c r="F66" s="48"/>
      <c r="G66" s="48"/>
      <c r="H66" s="48"/>
      <c r="I66" s="25"/>
      <c r="J66" s="26"/>
      <c r="K66" s="27"/>
      <c r="L66" s="20"/>
      <c r="M66" s="21"/>
      <c r="N66" s="27"/>
      <c r="O66" s="21"/>
      <c r="P66" s="21"/>
      <c r="Q66" s="21"/>
      <c r="R66" s="21"/>
      <c r="S66" s="21"/>
      <c r="T66" s="21"/>
    </row>
    <row r="67" spans="1:21" s="1" customFormat="1" ht="24" customHeight="1" x14ac:dyDescent="0.2">
      <c r="A67" s="71"/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15"/>
      <c r="O67" s="5"/>
      <c r="P67" s="5"/>
      <c r="Q67" s="5"/>
      <c r="R67" s="5"/>
      <c r="S67" s="5"/>
      <c r="T67" s="5"/>
    </row>
  </sheetData>
  <mergeCells count="27">
    <mergeCell ref="H10:H12"/>
    <mergeCell ref="A7:T7"/>
    <mergeCell ref="N11:O11"/>
    <mergeCell ref="B10:B12"/>
    <mergeCell ref="A67:M67"/>
    <mergeCell ref="K11:L11"/>
    <mergeCell ref="A60:F60"/>
    <mergeCell ref="F10:F12"/>
    <mergeCell ref="G10:G12"/>
    <mergeCell ref="I10:I12"/>
    <mergeCell ref="J10:J12"/>
    <mergeCell ref="A5:T5"/>
    <mergeCell ref="A4:T4"/>
    <mergeCell ref="K10:Q10"/>
    <mergeCell ref="R10:S10"/>
    <mergeCell ref="A6:T6"/>
    <mergeCell ref="T10:T12"/>
    <mergeCell ref="Q11:Q12"/>
    <mergeCell ref="R11:R12"/>
    <mergeCell ref="A10:A12"/>
    <mergeCell ref="A9:T9"/>
    <mergeCell ref="C10:C12"/>
    <mergeCell ref="D10:D12"/>
    <mergeCell ref="E10:E12"/>
    <mergeCell ref="S11:S12"/>
    <mergeCell ref="P11:P12"/>
    <mergeCell ref="M11:M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8" fitToHeight="3" orientation="landscape" r:id="rId1"/>
  <headerFooter alignWithMargins="0"/>
  <rowBreaks count="1" manualBreakCount="1">
    <brk id="66" max="20" man="1"/>
  </rowBreaks>
  <colBreaks count="1" manualBreakCount="1">
    <brk id="20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2021-10-05T13:54:55Z</cp:lastPrinted>
  <dcterms:created xsi:type="dcterms:W3CDTF">2006-07-11T17:39:34Z</dcterms:created>
  <dcterms:modified xsi:type="dcterms:W3CDTF">2022-01-04T16:40:04Z</dcterms:modified>
</cp:coreProperties>
</file>