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OCTUBRE\"/>
    </mc:Choice>
  </mc:AlternateContent>
  <xr:revisionPtr revIDLastSave="0" documentId="13_ncr:1_{2BA1F13C-888D-478F-A1C1-B8B0F48CB01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Probatorio'!$A$1:$U$71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" i="1" l="1"/>
  <c r="S33" i="1"/>
  <c r="R33" i="1"/>
  <c r="Q33" i="1"/>
  <c r="K33" i="1"/>
  <c r="L33" i="1"/>
  <c r="M33" i="1"/>
  <c r="N33" i="1"/>
  <c r="O33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K52" i="1"/>
  <c r="L52" i="1"/>
  <c r="M52" i="1"/>
  <c r="N52" i="1"/>
  <c r="O52" i="1"/>
  <c r="O57" i="1"/>
  <c r="O43" i="1"/>
  <c r="O13" i="1"/>
  <c r="N45" i="1"/>
  <c r="M45" i="1"/>
  <c r="K45" i="1"/>
  <c r="L45" i="1"/>
  <c r="O45" i="1"/>
  <c r="O44" i="1"/>
  <c r="M44" i="1"/>
  <c r="K44" i="1"/>
  <c r="L44" i="1"/>
  <c r="N44" i="1"/>
  <c r="N57" i="1"/>
  <c r="N43" i="1"/>
  <c r="M63" i="1"/>
  <c r="M62" i="1"/>
  <c r="M61" i="1"/>
  <c r="M60" i="1"/>
  <c r="M59" i="1"/>
  <c r="M58" i="1"/>
  <c r="M57" i="1"/>
  <c r="M43" i="1"/>
  <c r="M42" i="1"/>
  <c r="M34" i="1"/>
  <c r="M32" i="1"/>
  <c r="K32" i="1"/>
  <c r="L32" i="1"/>
  <c r="N32" i="1"/>
  <c r="O32" i="1"/>
  <c r="K43" i="1"/>
  <c r="R52" i="1" l="1"/>
  <c r="T52" i="1" s="1"/>
  <c r="S54" i="1"/>
  <c r="S55" i="1"/>
  <c r="R56" i="1"/>
  <c r="T56" i="1" s="1"/>
  <c r="S53" i="1"/>
  <c r="Q54" i="1"/>
  <c r="S56" i="1"/>
  <c r="R53" i="1"/>
  <c r="T53" i="1" s="1"/>
  <c r="R55" i="1"/>
  <c r="T55" i="1" s="1"/>
  <c r="Q55" i="1"/>
  <c r="R54" i="1"/>
  <c r="T54" i="1" s="1"/>
  <c r="Q52" i="1"/>
  <c r="Q56" i="1"/>
  <c r="S52" i="1"/>
  <c r="Q53" i="1"/>
  <c r="R44" i="1"/>
  <c r="T44" i="1" s="1"/>
  <c r="R32" i="1"/>
  <c r="T32" i="1" s="1"/>
  <c r="R45" i="1"/>
  <c r="T45" i="1" s="1"/>
  <c r="Q32" i="1"/>
  <c r="S45" i="1"/>
  <c r="Q44" i="1"/>
  <c r="Q45" i="1"/>
  <c r="S44" i="1"/>
  <c r="S32" i="1"/>
  <c r="L57" i="1"/>
  <c r="O63" i="1"/>
  <c r="O62" i="1"/>
  <c r="O61" i="1"/>
  <c r="O60" i="1"/>
  <c r="O59" i="1"/>
  <c r="O58" i="1"/>
  <c r="O51" i="1"/>
  <c r="O50" i="1"/>
  <c r="O49" i="1"/>
  <c r="O48" i="1"/>
  <c r="O47" i="1"/>
  <c r="O46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64" i="1" l="1"/>
  <c r="I64" i="1" l="1"/>
  <c r="K63" i="1"/>
  <c r="L63" i="1"/>
  <c r="N63" i="1"/>
  <c r="K62" i="1"/>
  <c r="L62" i="1"/>
  <c r="N62" i="1"/>
  <c r="K61" i="1"/>
  <c r="L61" i="1"/>
  <c r="N61" i="1"/>
  <c r="K60" i="1"/>
  <c r="L60" i="1"/>
  <c r="N60" i="1"/>
  <c r="K59" i="1"/>
  <c r="L59" i="1"/>
  <c r="N59" i="1"/>
  <c r="Q62" i="1" l="1"/>
  <c r="Q61" i="1"/>
  <c r="Q60" i="1"/>
  <c r="Q59" i="1"/>
  <c r="Q63" i="1"/>
  <c r="R62" i="1"/>
  <c r="T62" i="1" s="1"/>
  <c r="R61" i="1"/>
  <c r="T61" i="1" s="1"/>
  <c r="S63" i="1"/>
  <c r="R63" i="1"/>
  <c r="T63" i="1" s="1"/>
  <c r="S62" i="1"/>
  <c r="R60" i="1"/>
  <c r="T60" i="1" s="1"/>
  <c r="S60" i="1"/>
  <c r="S61" i="1"/>
  <c r="S59" i="1"/>
  <c r="R59" i="1"/>
  <c r="T59" i="1" s="1"/>
  <c r="K58" i="1"/>
  <c r="L58" i="1"/>
  <c r="N58" i="1"/>
  <c r="K57" i="1"/>
  <c r="Q57" i="1" s="1"/>
  <c r="Q58" i="1" l="1"/>
  <c r="S57" i="1"/>
  <c r="R57" i="1"/>
  <c r="T57" i="1" s="1"/>
  <c r="R58" i="1"/>
  <c r="T58" i="1" s="1"/>
  <c r="S58" i="1"/>
  <c r="K51" i="1"/>
  <c r="L51" i="1"/>
  <c r="M51" i="1"/>
  <c r="N51" i="1"/>
  <c r="K50" i="1"/>
  <c r="L50" i="1"/>
  <c r="M50" i="1"/>
  <c r="N50" i="1"/>
  <c r="M49" i="1"/>
  <c r="K49" i="1"/>
  <c r="L49" i="1"/>
  <c r="N49" i="1"/>
  <c r="M48" i="1"/>
  <c r="K48" i="1"/>
  <c r="L48" i="1"/>
  <c r="N48" i="1"/>
  <c r="M47" i="1"/>
  <c r="K47" i="1"/>
  <c r="L47" i="1"/>
  <c r="N47" i="1"/>
  <c r="M46" i="1"/>
  <c r="K46" i="1"/>
  <c r="L46" i="1"/>
  <c r="N46" i="1"/>
  <c r="L43" i="1"/>
  <c r="Q43" i="1" s="1"/>
  <c r="K42" i="1"/>
  <c r="L42" i="1"/>
  <c r="N42" i="1"/>
  <c r="K41" i="1"/>
  <c r="L41" i="1"/>
  <c r="M41" i="1"/>
  <c r="N41" i="1"/>
  <c r="K40" i="1"/>
  <c r="L40" i="1"/>
  <c r="M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N34" i="1"/>
  <c r="Q42" i="1" l="1"/>
  <c r="Q47" i="1"/>
  <c r="Q48" i="1"/>
  <c r="Q34" i="1"/>
  <c r="Q35" i="1"/>
  <c r="Q36" i="1"/>
  <c r="Q37" i="1"/>
  <c r="Q38" i="1"/>
  <c r="Q39" i="1"/>
  <c r="Q40" i="1"/>
  <c r="Q41" i="1"/>
  <c r="Q50" i="1"/>
  <c r="Q51" i="1"/>
  <c r="Q46" i="1"/>
  <c r="Q49" i="1"/>
  <c r="S39" i="1"/>
  <c r="R50" i="1"/>
  <c r="T50" i="1" s="1"/>
  <c r="S50" i="1"/>
  <c r="S51" i="1"/>
  <c r="R47" i="1"/>
  <c r="T47" i="1" s="1"/>
  <c r="S47" i="1"/>
  <c r="S48" i="1"/>
  <c r="S49" i="1"/>
  <c r="S35" i="1"/>
  <c r="R48" i="1"/>
  <c r="T48" i="1" s="1"/>
  <c r="R49" i="1"/>
  <c r="T49" i="1" s="1"/>
  <c r="R51" i="1"/>
  <c r="T51" i="1" s="1"/>
  <c r="S46" i="1"/>
  <c r="S43" i="1"/>
  <c r="R43" i="1"/>
  <c r="T43" i="1" s="1"/>
  <c r="S34" i="1"/>
  <c r="R34" i="1"/>
  <c r="T34" i="1" s="1"/>
  <c r="R38" i="1"/>
  <c r="T38" i="1" s="1"/>
  <c r="R46" i="1"/>
  <c r="T46" i="1" s="1"/>
  <c r="R42" i="1"/>
  <c r="T42" i="1" s="1"/>
  <c r="R40" i="1"/>
  <c r="T40" i="1" s="1"/>
  <c r="S41" i="1"/>
  <c r="R41" i="1"/>
  <c r="T41" i="1" s="1"/>
  <c r="R37" i="1"/>
  <c r="T37" i="1" s="1"/>
  <c r="R39" i="1"/>
  <c r="T39" i="1" s="1"/>
  <c r="R35" i="1"/>
  <c r="T35" i="1" s="1"/>
  <c r="S42" i="1"/>
  <c r="S40" i="1"/>
  <c r="R36" i="1"/>
  <c r="T36" i="1" s="1"/>
  <c r="S37" i="1"/>
  <c r="S38" i="1"/>
  <c r="S36" i="1"/>
  <c r="K31" i="1"/>
  <c r="L31" i="1"/>
  <c r="M31" i="1"/>
  <c r="N31" i="1"/>
  <c r="Q31" i="1" l="1"/>
  <c r="S31" i="1"/>
  <c r="R31" i="1"/>
  <c r="T31" i="1" s="1"/>
  <c r="K29" i="1"/>
  <c r="L29" i="1"/>
  <c r="M29" i="1"/>
  <c r="N29" i="1"/>
  <c r="K28" i="1"/>
  <c r="L28" i="1"/>
  <c r="M28" i="1"/>
  <c r="N28" i="1"/>
  <c r="K27" i="1"/>
  <c r="L27" i="1"/>
  <c r="M27" i="1"/>
  <c r="N27" i="1"/>
  <c r="Q27" i="1" l="1"/>
  <c r="Q28" i="1"/>
  <c r="Q29" i="1"/>
  <c r="R27" i="1"/>
  <c r="T27" i="1" s="1"/>
  <c r="R28" i="1"/>
  <c r="T28" i="1" s="1"/>
  <c r="S29" i="1"/>
  <c r="S28" i="1"/>
  <c r="S27" i="1"/>
  <c r="R29" i="1"/>
  <c r="T29" i="1" s="1"/>
  <c r="K30" i="1" l="1"/>
  <c r="L30" i="1"/>
  <c r="M30" i="1"/>
  <c r="N30" i="1"/>
  <c r="K26" i="1"/>
  <c r="L26" i="1"/>
  <c r="M26" i="1"/>
  <c r="N26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Q19" i="1" l="1"/>
  <c r="Q20" i="1"/>
  <c r="Q21" i="1"/>
  <c r="Q22" i="1"/>
  <c r="Q23" i="1"/>
  <c r="Q24" i="1"/>
  <c r="Q25" i="1"/>
  <c r="Q26" i="1"/>
  <c r="Q30" i="1"/>
  <c r="S25" i="1"/>
  <c r="S30" i="1"/>
  <c r="S23" i="1"/>
  <c r="S24" i="1"/>
  <c r="S21" i="1"/>
  <c r="S26" i="1"/>
  <c r="R30" i="1"/>
  <c r="T30" i="1" s="1"/>
  <c r="R19" i="1"/>
  <c r="T19" i="1" s="1"/>
  <c r="S22" i="1"/>
  <c r="R22" i="1"/>
  <c r="T22" i="1" s="1"/>
  <c r="R25" i="1"/>
  <c r="T25" i="1" s="1"/>
  <c r="R21" i="1"/>
  <c r="T21" i="1" s="1"/>
  <c r="S19" i="1"/>
  <c r="R23" i="1"/>
  <c r="T23" i="1" s="1"/>
  <c r="R24" i="1"/>
  <c r="T24" i="1" s="1"/>
  <c r="S20" i="1"/>
  <c r="R20" i="1"/>
  <c r="T20" i="1" s="1"/>
  <c r="R26" i="1"/>
  <c r="T26" i="1" s="1"/>
  <c r="K18" i="1"/>
  <c r="L18" i="1"/>
  <c r="M18" i="1"/>
  <c r="N18" i="1"/>
  <c r="K17" i="1"/>
  <c r="L17" i="1"/>
  <c r="M17" i="1"/>
  <c r="N17" i="1"/>
  <c r="K16" i="1"/>
  <c r="L16" i="1"/>
  <c r="M16" i="1"/>
  <c r="N16" i="1"/>
  <c r="Q16" i="1" l="1"/>
  <c r="Q17" i="1"/>
  <c r="Q18" i="1"/>
  <c r="S18" i="1"/>
  <c r="R18" i="1"/>
  <c r="T18" i="1" s="1"/>
  <c r="S16" i="1"/>
  <c r="R16" i="1"/>
  <c r="T16" i="1" s="1"/>
  <c r="S17" i="1"/>
  <c r="R17" i="1"/>
  <c r="T17" i="1" s="1"/>
  <c r="K15" i="1" l="1"/>
  <c r="L15" i="1"/>
  <c r="M15" i="1"/>
  <c r="N15" i="1"/>
  <c r="K14" i="1"/>
  <c r="L14" i="1"/>
  <c r="M14" i="1"/>
  <c r="N14" i="1"/>
  <c r="Q14" i="1" l="1"/>
  <c r="Q15" i="1"/>
  <c r="S15" i="1"/>
  <c r="R15" i="1"/>
  <c r="T15" i="1" s="1"/>
  <c r="S14" i="1"/>
  <c r="R14" i="1"/>
  <c r="T14" i="1" s="1"/>
  <c r="P64" i="1" l="1"/>
  <c r="J64" i="1"/>
  <c r="N13" i="1" l="1"/>
  <c r="M13" i="1"/>
  <c r="L13" i="1"/>
  <c r="K13" i="1"/>
  <c r="S13" i="1" l="1"/>
  <c r="Q13" i="1"/>
  <c r="R13" i="1"/>
  <c r="T13" i="1" s="1"/>
  <c r="K64" i="1"/>
  <c r="M64" i="1"/>
  <c r="L64" i="1"/>
  <c r="N64" i="1"/>
  <c r="T64" i="1" l="1"/>
  <c r="R64" i="1"/>
  <c r="Q64" i="1"/>
  <c r="S64" i="1"/>
</calcChain>
</file>

<file path=xl/sharedStrings.xml><?xml version="1.0" encoding="utf-8"?>
<sst xmlns="http://schemas.openxmlformats.org/spreadsheetml/2006/main" count="302" uniqueCount="127">
  <si>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</si>
  <si>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</si>
  <si>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</si>
  <si>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</si>
  <si>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</si>
  <si>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</si>
  <si>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</si>
  <si>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</si>
  <si>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</si>
  <si>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</si>
  <si>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</si>
  <si>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</si>
  <si>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</si>
  <si>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</si>
  <si>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</si>
  <si>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</si>
  <si>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</si>
  <si>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</si>
  <si>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</si>
  <si>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</si>
  <si>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</si>
  <si>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</si>
  <si>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</si>
  <si>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</si>
  <si>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</si>
  <si>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</si>
  <si>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</si>
  <si>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</si>
  <si>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</si>
  <si>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</si>
  <si>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</si>
  <si>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</si>
  <si>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</si>
  <si>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</si>
  <si>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</si>
  <si>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JEAN PIERRE COLLINS RAMIREZ RAMIREZ</t>
  </si>
  <si>
    <t>ROSANNA VIRGINIA HELENA GUZMAN</t>
  </si>
  <si>
    <t>JONATHAN MIGUEL BENITEZ PEGUERO</t>
  </si>
  <si>
    <t>Dirección Financiera</t>
  </si>
  <si>
    <t xml:space="preserve">   (4*) Deducción directa declaración TSS del SUIRPLUS por registro de dependientes adicionales al SDSS. RD$1,190.12 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</si>
  <si>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</si>
  <si>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</si>
  <si>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</si>
  <si>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</si>
  <si>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</si>
  <si>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</si>
  <si>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</si>
  <si>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</si>
  <si>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</si>
  <si>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</si>
  <si>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</si>
  <si>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</si>
  <si>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</si>
  <si>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</si>
  <si>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</si>
  <si>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</si>
  <si>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</si>
  <si>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</si>
  <si>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</si>
  <si>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</si>
  <si>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</si>
  <si>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</si>
  <si>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</si>
  <si>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</si>
  <si>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</si>
  <si>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</si>
  <si>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</si>
  <si>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</si>
  <si>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</si>
  <si>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</si>
  <si>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</si>
  <si>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</si>
  <si>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</si>
  <si>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</si>
  <si>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</si>
  <si>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DIOMARYS ABAD SEPULVEDA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</si>
  <si>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</si>
  <si>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</si>
  <si>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</si>
  <si>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</si>
  <si>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</si>
  <si>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</si>
  <si>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</si>
  <si>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</si>
  <si>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</si>
  <si>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</si>
  <si>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MIGUEL ANGEL DE LA CRUZ ROSA 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</si>
  <si>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</si>
  <si>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</si>
  <si>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</si>
  <si>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</si>
  <si>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</si>
  <si>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</si>
  <si>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</si>
  <si>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</si>
  <si>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</si>
  <si>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>ABRAHAM MENDEZ BAUTISTA</t>
  </si>
  <si>
    <t xml:space="preserve">JULIO CESAR PEREZ GARCIA </t>
  </si>
  <si>
    <t>Administrador de Servidores y Configuración</t>
  </si>
  <si>
    <t xml:space="preserve">NURYS ALTAGRACIA PINEDA MARTINEZ </t>
  </si>
  <si>
    <t>Abogado (a)</t>
  </si>
  <si>
    <t>MAXIMO JUAN MIÑOSO SANTONI</t>
  </si>
  <si>
    <t>Director (a) Juridico</t>
  </si>
  <si>
    <t>16/5/2021</t>
  </si>
  <si>
    <t>16/11/2021</t>
  </si>
  <si>
    <t>Sexo</t>
  </si>
  <si>
    <t>Masculino</t>
  </si>
  <si>
    <t>Femenino</t>
  </si>
  <si>
    <t xml:space="preserve">Tesorería de la Seguridad Social </t>
  </si>
  <si>
    <t>IDALIA EVANGELISTA MEJIA</t>
  </si>
  <si>
    <t>Contadora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</si>
  <si>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</si>
  <si>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</si>
  <si>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</si>
  <si>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</si>
  <si>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</si>
  <si>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</si>
  <si>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</si>
  <si>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</si>
  <si>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</si>
  <si>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</si>
  <si>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</si>
  <si>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ROMULO RAFAEL NUÑEZ GUZMAN</t>
  </si>
  <si>
    <t>VICTOR EDUARDO BRITO ROJAS</t>
  </si>
  <si>
    <t>Correspondiente al mes de octubre del año 2021</t>
  </si>
  <si>
    <t>YERALDIN COLLADO MONTES DE OCA</t>
  </si>
  <si>
    <t>Analista Dist. Recaudo y Pagos Electronicos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</si>
</sst>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left" vertical="top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 applyAlignment="1">
      <alignment horizontal="center"/>
    </xf>
    <xf numFmtId="164" fontId="15" fillId="0" borderId="1" xfId="4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71"/>
  <sheetViews>
    <sheetView tabSelected="1" view="pageBreakPreview" topLeftCell="A52" zoomScale="55" zoomScaleNormal="70" zoomScaleSheetLayoutView="55" workbookViewId="0">
      <selection activeCell="H63" sqref="H63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5" t="s">
        <v>108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 s="1" customFormat="1" ht="45.75" customHeight="1" x14ac:dyDescent="0.2">
      <c r="A5" s="64" t="s">
        <v>115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s="11" customFormat="1" ht="3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1" s="11" customFormat="1" ht="6" hidden="1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9" t="s">
        <v>124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1" ht="36.75" customHeight="1" x14ac:dyDescent="0.2">
      <c r="A10" s="67" t="s">
        <v>18</v>
      </c>
      <c r="B10" s="66" t="s">
        <v>14</v>
      </c>
      <c r="C10" s="70" t="s">
        <v>105</v>
      </c>
      <c r="D10" s="70" t="s">
        <v>20</v>
      </c>
      <c r="E10" s="70" t="s">
        <v>15</v>
      </c>
      <c r="F10" s="70" t="s">
        <v>19</v>
      </c>
      <c r="G10" s="70" t="s">
        <v>26</v>
      </c>
      <c r="H10" s="70" t="s">
        <v>27</v>
      </c>
      <c r="I10" s="67" t="s">
        <v>16</v>
      </c>
      <c r="J10" s="67" t="s">
        <v>22</v>
      </c>
      <c r="K10" s="66" t="s">
        <v>9</v>
      </c>
      <c r="L10" s="66"/>
      <c r="M10" s="66"/>
      <c r="N10" s="66"/>
      <c r="O10" s="66"/>
      <c r="P10" s="66"/>
      <c r="Q10" s="66"/>
      <c r="R10" s="67" t="s">
        <v>2</v>
      </c>
      <c r="S10" s="67"/>
      <c r="T10" s="67" t="s">
        <v>17</v>
      </c>
    </row>
    <row r="11" spans="1:21" ht="37.5" customHeight="1" x14ac:dyDescent="0.2">
      <c r="A11" s="67"/>
      <c r="B11" s="66"/>
      <c r="C11" s="71"/>
      <c r="D11" s="71"/>
      <c r="E11" s="71"/>
      <c r="F11" s="71"/>
      <c r="G11" s="71"/>
      <c r="H11" s="71"/>
      <c r="I11" s="67"/>
      <c r="J11" s="67"/>
      <c r="K11" s="67" t="s">
        <v>12</v>
      </c>
      <c r="L11" s="67"/>
      <c r="M11" s="67" t="s">
        <v>10</v>
      </c>
      <c r="N11" s="67" t="s">
        <v>13</v>
      </c>
      <c r="O11" s="67"/>
      <c r="P11" s="67" t="s">
        <v>11</v>
      </c>
      <c r="Q11" s="67" t="s">
        <v>0</v>
      </c>
      <c r="R11" s="67" t="s">
        <v>4</v>
      </c>
      <c r="S11" s="67" t="s">
        <v>1</v>
      </c>
      <c r="T11" s="67"/>
    </row>
    <row r="12" spans="1:21" ht="42" x14ac:dyDescent="0.2">
      <c r="A12" s="67"/>
      <c r="B12" s="66"/>
      <c r="C12" s="72"/>
      <c r="D12" s="72"/>
      <c r="E12" s="72"/>
      <c r="F12" s="72"/>
      <c r="G12" s="72"/>
      <c r="H12" s="72"/>
      <c r="I12" s="67"/>
      <c r="J12" s="67"/>
      <c r="K12" s="59" t="s">
        <v>5</v>
      </c>
      <c r="L12" s="59" t="s">
        <v>6</v>
      </c>
      <c r="M12" s="67"/>
      <c r="N12" s="59" t="s">
        <v>7</v>
      </c>
      <c r="O12" s="59" t="s">
        <v>8</v>
      </c>
      <c r="P12" s="67"/>
      <c r="Q12" s="67"/>
      <c r="R12" s="67"/>
      <c r="S12" s="67"/>
      <c r="T12" s="67"/>
    </row>
    <row r="13" spans="1:21" s="12" customFormat="1" ht="42" x14ac:dyDescent="0.35">
      <c r="A13" s="28">
        <v>1</v>
      </c>
      <c r="B13" s="29" t="s">
        <v>35</v>
      </c>
      <c r="C13" s="29" t="s">
        <v>106</v>
      </c>
      <c r="D13" s="30" t="s">
        <v>23</v>
      </c>
      <c r="E13" s="29" t="s">
        <v>24</v>
      </c>
      <c r="F13" s="31" t="s">
        <v>25</v>
      </c>
      <c r="G13" s="32">
        <v>44409</v>
      </c>
      <c r="H13" s="33">
        <v>44563</v>
      </c>
      <c r="I13" s="34">
        <v>15000</v>
      </c>
      <c r="J13" s="35">
        <v>0</v>
      </c>
      <c r="K13" s="36">
        <f>I13*2.87/100</f>
        <v>430.5</v>
      </c>
      <c r="L13" s="37">
        <f>I13*7.1/100</f>
        <v>1065</v>
      </c>
      <c r="M13" s="38">
        <f t="shared" ref="M13:M41" si="0">I13*1.1/100</f>
        <v>165</v>
      </c>
      <c r="N13" s="36">
        <f>I13*3.04/100</f>
        <v>456</v>
      </c>
      <c r="O13" s="37">
        <f>+I13*7.09%</f>
        <v>1063.5</v>
      </c>
      <c r="P13" s="39">
        <v>1190.1199999999999</v>
      </c>
      <c r="Q13" s="37">
        <f t="shared" ref="Q13:Q63" si="1">K13+L13+M13+N13+O13+P13</f>
        <v>4370.12</v>
      </c>
      <c r="R13" s="37">
        <f t="shared" ref="R13:R63" si="2">J13+K13+N13+P13</f>
        <v>2076.62</v>
      </c>
      <c r="S13" s="37">
        <f t="shared" ref="S13:S45" si="3">+L13+M13+O13</f>
        <v>2293.5</v>
      </c>
      <c r="T13" s="37">
        <f t="shared" ref="T13:T61" si="4">I13-R13</f>
        <v>12923.380000000001</v>
      </c>
      <c r="U13" s="13"/>
    </row>
    <row r="14" spans="1:21" s="12" customFormat="1" ht="21" x14ac:dyDescent="0.35">
      <c r="A14" s="28">
        <v>2</v>
      </c>
      <c r="B14" s="29" t="s">
        <v>36</v>
      </c>
      <c r="C14" s="29" t="s">
        <v>107</v>
      </c>
      <c r="D14" s="40" t="s">
        <v>23</v>
      </c>
      <c r="E14" s="41" t="s">
        <v>24</v>
      </c>
      <c r="F14" s="31" t="s">
        <v>25</v>
      </c>
      <c r="G14" s="32">
        <v>44409</v>
      </c>
      <c r="H14" s="33">
        <v>44563</v>
      </c>
      <c r="I14" s="42">
        <v>3000</v>
      </c>
      <c r="J14" s="35">
        <v>0</v>
      </c>
      <c r="K14" s="36">
        <f>I14*2.87/100</f>
        <v>86.1</v>
      </c>
      <c r="L14" s="37">
        <f>I14*7.1/100</f>
        <v>213</v>
      </c>
      <c r="M14" s="38">
        <f t="shared" si="0"/>
        <v>33.000000000000007</v>
      </c>
      <c r="N14" s="36">
        <f>I14*3.04/100</f>
        <v>91.2</v>
      </c>
      <c r="O14" s="37">
        <f>+I14*7.09%</f>
        <v>212.70000000000002</v>
      </c>
      <c r="P14" s="39">
        <v>0</v>
      </c>
      <c r="Q14" s="37">
        <f t="shared" si="1"/>
        <v>636</v>
      </c>
      <c r="R14" s="37">
        <f t="shared" si="2"/>
        <v>177.3</v>
      </c>
      <c r="S14" s="37">
        <f t="shared" si="3"/>
        <v>458.70000000000005</v>
      </c>
      <c r="T14" s="37">
        <f t="shared" si="4"/>
        <v>2822.7</v>
      </c>
      <c r="U14" s="13"/>
    </row>
    <row r="15" spans="1:21" s="12" customFormat="1" ht="21" x14ac:dyDescent="0.35">
      <c r="A15" s="28">
        <v>3</v>
      </c>
      <c r="B15" s="29" t="s">
        <v>37</v>
      </c>
      <c r="C15" s="29" t="s">
        <v>106</v>
      </c>
      <c r="D15" s="40" t="s">
        <v>23</v>
      </c>
      <c r="E15" s="41" t="s">
        <v>24</v>
      </c>
      <c r="F15" s="31" t="s">
        <v>25</v>
      </c>
      <c r="G15" s="32">
        <v>44409</v>
      </c>
      <c r="H15" s="33">
        <v>44563</v>
      </c>
      <c r="I15" s="42">
        <v>15000</v>
      </c>
      <c r="J15" s="35">
        <v>0</v>
      </c>
      <c r="K15" s="36">
        <f>I15*2.87/100</f>
        <v>430.5</v>
      </c>
      <c r="L15" s="37">
        <f>I15*7.1/100</f>
        <v>1065</v>
      </c>
      <c r="M15" s="38">
        <f t="shared" si="0"/>
        <v>165</v>
      </c>
      <c r="N15" s="36">
        <f>I15*3.04/100</f>
        <v>456</v>
      </c>
      <c r="O15" s="37">
        <f>+I15*7.09%</f>
        <v>1063.5</v>
      </c>
      <c r="P15" s="39">
        <v>0</v>
      </c>
      <c r="Q15" s="37">
        <f t="shared" si="1"/>
        <v>3180</v>
      </c>
      <c r="R15" s="37">
        <f t="shared" si="2"/>
        <v>886.5</v>
      </c>
      <c r="S15" s="37">
        <f t="shared" si="3"/>
        <v>2293.5</v>
      </c>
      <c r="T15" s="37">
        <f t="shared" si="4"/>
        <v>14113.5</v>
      </c>
      <c r="U15" s="13"/>
    </row>
    <row r="16" spans="1:21" s="12" customFormat="1" ht="21" x14ac:dyDescent="0.35">
      <c r="A16" s="28">
        <v>4</v>
      </c>
      <c r="B16" s="29" t="s">
        <v>40</v>
      </c>
      <c r="C16" s="29" t="s">
        <v>106</v>
      </c>
      <c r="D16" s="40" t="s">
        <v>23</v>
      </c>
      <c r="E16" s="41" t="s">
        <v>24</v>
      </c>
      <c r="F16" s="31" t="s">
        <v>25</v>
      </c>
      <c r="G16" s="32">
        <v>44317</v>
      </c>
      <c r="H16" s="32">
        <v>44501</v>
      </c>
      <c r="I16" s="42">
        <v>15000</v>
      </c>
      <c r="J16" s="35">
        <v>0</v>
      </c>
      <c r="K16" s="36">
        <f t="shared" ref="K16:K42" si="5">I16*2.87/100</f>
        <v>430.5</v>
      </c>
      <c r="L16" s="37">
        <f t="shared" ref="L16:L52" si="6">I16*7.1/100</f>
        <v>1065</v>
      </c>
      <c r="M16" s="38">
        <f t="shared" si="0"/>
        <v>165</v>
      </c>
      <c r="N16" s="36">
        <f t="shared" ref="N16:N42" si="7">I16*3.04/100</f>
        <v>456</v>
      </c>
      <c r="O16" s="37">
        <f t="shared" ref="O16:O42" si="8">+I16*7.09%</f>
        <v>1063.5</v>
      </c>
      <c r="P16" s="39">
        <v>0</v>
      </c>
      <c r="Q16" s="37">
        <f t="shared" si="1"/>
        <v>3180</v>
      </c>
      <c r="R16" s="37">
        <f t="shared" si="2"/>
        <v>886.5</v>
      </c>
      <c r="S16" s="37">
        <f t="shared" si="3"/>
        <v>2293.5</v>
      </c>
      <c r="T16" s="37">
        <f t="shared" si="4"/>
        <v>14113.5</v>
      </c>
      <c r="U16" s="13"/>
    </row>
    <row r="17" spans="1:21" s="12" customFormat="1" ht="21" x14ac:dyDescent="0.35">
      <c r="A17" s="28">
        <v>5</v>
      </c>
      <c r="B17" s="29" t="s">
        <v>41</v>
      </c>
      <c r="C17" s="29" t="s">
        <v>107</v>
      </c>
      <c r="D17" s="40" t="s">
        <v>23</v>
      </c>
      <c r="E17" s="41" t="s">
        <v>24</v>
      </c>
      <c r="F17" s="31" t="s">
        <v>25</v>
      </c>
      <c r="G17" s="32">
        <v>44317</v>
      </c>
      <c r="H17" s="32">
        <v>44501</v>
      </c>
      <c r="I17" s="42">
        <v>15000</v>
      </c>
      <c r="J17" s="35">
        <v>0</v>
      </c>
      <c r="K17" s="36">
        <f t="shared" si="5"/>
        <v>430.5</v>
      </c>
      <c r="L17" s="37">
        <f t="shared" si="6"/>
        <v>1065</v>
      </c>
      <c r="M17" s="38">
        <f t="shared" si="0"/>
        <v>165</v>
      </c>
      <c r="N17" s="36">
        <f t="shared" si="7"/>
        <v>456</v>
      </c>
      <c r="O17" s="37">
        <f t="shared" si="8"/>
        <v>1063.5</v>
      </c>
      <c r="P17" s="39">
        <v>0</v>
      </c>
      <c r="Q17" s="37">
        <f t="shared" si="1"/>
        <v>3180</v>
      </c>
      <c r="R17" s="37">
        <f t="shared" si="2"/>
        <v>886.5</v>
      </c>
      <c r="S17" s="37">
        <f t="shared" si="3"/>
        <v>2293.5</v>
      </c>
      <c r="T17" s="37">
        <f t="shared" si="4"/>
        <v>14113.5</v>
      </c>
      <c r="U17" s="13"/>
    </row>
    <row r="18" spans="1:21" s="12" customFormat="1" ht="63" x14ac:dyDescent="0.35">
      <c r="A18" s="28">
        <v>6</v>
      </c>
      <c r="B18" s="29" t="s">
        <v>42</v>
      </c>
      <c r="C18" s="29" t="s">
        <v>107</v>
      </c>
      <c r="D18" s="43" t="s">
        <v>56</v>
      </c>
      <c r="E18" s="43" t="s">
        <v>43</v>
      </c>
      <c r="F18" s="31" t="s">
        <v>25</v>
      </c>
      <c r="G18" s="32">
        <v>44317</v>
      </c>
      <c r="H18" s="32">
        <v>44501</v>
      </c>
      <c r="I18" s="42">
        <v>37000</v>
      </c>
      <c r="J18" s="35">
        <v>0</v>
      </c>
      <c r="K18" s="36">
        <f t="shared" si="5"/>
        <v>1061.9000000000001</v>
      </c>
      <c r="L18" s="37">
        <f t="shared" si="6"/>
        <v>2627</v>
      </c>
      <c r="M18" s="38">
        <f t="shared" si="0"/>
        <v>407</v>
      </c>
      <c r="N18" s="36">
        <f t="shared" si="7"/>
        <v>1124.8</v>
      </c>
      <c r="O18" s="37">
        <f t="shared" si="8"/>
        <v>2623.3</v>
      </c>
      <c r="P18" s="39">
        <v>0</v>
      </c>
      <c r="Q18" s="37">
        <f t="shared" si="1"/>
        <v>7844</v>
      </c>
      <c r="R18" s="37">
        <f t="shared" si="2"/>
        <v>2186.6999999999998</v>
      </c>
      <c r="S18" s="37">
        <f t="shared" si="3"/>
        <v>5657.3</v>
      </c>
      <c r="T18" s="37">
        <f t="shared" si="4"/>
        <v>34813.300000000003</v>
      </c>
      <c r="U18" s="13"/>
    </row>
    <row r="19" spans="1:21" s="12" customFormat="1" ht="84" x14ac:dyDescent="0.35">
      <c r="A19" s="28">
        <v>7</v>
      </c>
      <c r="B19" s="29" t="s">
        <v>44</v>
      </c>
      <c r="C19" s="29" t="s">
        <v>106</v>
      </c>
      <c r="D19" s="43" t="s">
        <v>46</v>
      </c>
      <c r="E19" s="41" t="s">
        <v>45</v>
      </c>
      <c r="F19" s="31" t="s">
        <v>25</v>
      </c>
      <c r="G19" s="32">
        <v>44317</v>
      </c>
      <c r="H19" s="32">
        <v>44501</v>
      </c>
      <c r="I19" s="42">
        <v>25000</v>
      </c>
      <c r="J19" s="35">
        <v>0</v>
      </c>
      <c r="K19" s="36">
        <f t="shared" si="5"/>
        <v>717.5</v>
      </c>
      <c r="L19" s="37">
        <f t="shared" si="6"/>
        <v>1775</v>
      </c>
      <c r="M19" s="38">
        <f t="shared" si="0"/>
        <v>275.00000000000006</v>
      </c>
      <c r="N19" s="36">
        <f t="shared" si="7"/>
        <v>760</v>
      </c>
      <c r="O19" s="37">
        <f t="shared" si="8"/>
        <v>1772.5000000000002</v>
      </c>
      <c r="P19" s="39">
        <v>0</v>
      </c>
      <c r="Q19" s="37">
        <f t="shared" si="1"/>
        <v>5300</v>
      </c>
      <c r="R19" s="37">
        <f t="shared" si="2"/>
        <v>1477.5</v>
      </c>
      <c r="S19" s="37">
        <f t="shared" si="3"/>
        <v>3822.5</v>
      </c>
      <c r="T19" s="37">
        <f t="shared" si="4"/>
        <v>23522.5</v>
      </c>
      <c r="U19" s="13"/>
    </row>
    <row r="20" spans="1:21" s="12" customFormat="1" ht="42" x14ac:dyDescent="0.35">
      <c r="A20" s="28">
        <v>8</v>
      </c>
      <c r="B20" s="29" t="s">
        <v>47</v>
      </c>
      <c r="C20" s="29" t="s">
        <v>107</v>
      </c>
      <c r="D20" s="43" t="s">
        <v>116</v>
      </c>
      <c r="E20" s="44" t="s">
        <v>55</v>
      </c>
      <c r="F20" s="31" t="s">
        <v>25</v>
      </c>
      <c r="G20" s="32">
        <v>44317</v>
      </c>
      <c r="H20" s="32">
        <v>44501</v>
      </c>
      <c r="I20" s="42">
        <v>30000</v>
      </c>
      <c r="J20" s="35">
        <v>0</v>
      </c>
      <c r="K20" s="36">
        <f t="shared" si="5"/>
        <v>861</v>
      </c>
      <c r="L20" s="37">
        <f t="shared" si="6"/>
        <v>2130</v>
      </c>
      <c r="M20" s="38">
        <f t="shared" si="0"/>
        <v>330</v>
      </c>
      <c r="N20" s="36">
        <f t="shared" si="7"/>
        <v>912</v>
      </c>
      <c r="O20" s="37">
        <f t="shared" si="8"/>
        <v>2127</v>
      </c>
      <c r="P20" s="39">
        <v>0</v>
      </c>
      <c r="Q20" s="37">
        <f t="shared" si="1"/>
        <v>6360</v>
      </c>
      <c r="R20" s="37">
        <f t="shared" si="2"/>
        <v>1773</v>
      </c>
      <c r="S20" s="37">
        <f t="shared" si="3"/>
        <v>4587</v>
      </c>
      <c r="T20" s="37">
        <f t="shared" si="4"/>
        <v>28227</v>
      </c>
      <c r="U20" s="13"/>
    </row>
    <row r="21" spans="1:21" s="12" customFormat="1" ht="42" x14ac:dyDescent="0.35">
      <c r="A21" s="28">
        <v>9</v>
      </c>
      <c r="B21" s="29" t="s">
        <v>48</v>
      </c>
      <c r="C21" s="29" t="s">
        <v>106</v>
      </c>
      <c r="D21" s="43" t="s">
        <v>116</v>
      </c>
      <c r="E21" s="44" t="s">
        <v>55</v>
      </c>
      <c r="F21" s="31" t="s">
        <v>25</v>
      </c>
      <c r="G21" s="32">
        <v>44317</v>
      </c>
      <c r="H21" s="32">
        <v>44501</v>
      </c>
      <c r="I21" s="42">
        <v>30000</v>
      </c>
      <c r="J21" s="35">
        <v>0</v>
      </c>
      <c r="K21" s="36">
        <f t="shared" si="5"/>
        <v>861</v>
      </c>
      <c r="L21" s="37">
        <f t="shared" si="6"/>
        <v>2130</v>
      </c>
      <c r="M21" s="38">
        <f t="shared" si="0"/>
        <v>330</v>
      </c>
      <c r="N21" s="36">
        <f t="shared" si="7"/>
        <v>912</v>
      </c>
      <c r="O21" s="37">
        <f t="shared" si="8"/>
        <v>2127</v>
      </c>
      <c r="P21" s="39">
        <v>0</v>
      </c>
      <c r="Q21" s="37">
        <f t="shared" si="1"/>
        <v>6360</v>
      </c>
      <c r="R21" s="37">
        <f t="shared" si="2"/>
        <v>1773</v>
      </c>
      <c r="S21" s="37">
        <f t="shared" si="3"/>
        <v>4587</v>
      </c>
      <c r="T21" s="37">
        <f t="shared" si="4"/>
        <v>28227</v>
      </c>
      <c r="U21" s="13"/>
    </row>
    <row r="22" spans="1:21" s="12" customFormat="1" ht="42" x14ac:dyDescent="0.35">
      <c r="A22" s="28">
        <v>10</v>
      </c>
      <c r="B22" s="29" t="s">
        <v>49</v>
      </c>
      <c r="C22" s="29" t="s">
        <v>107</v>
      </c>
      <c r="D22" s="43" t="s">
        <v>116</v>
      </c>
      <c r="E22" s="44" t="s">
        <v>55</v>
      </c>
      <c r="F22" s="31" t="s">
        <v>25</v>
      </c>
      <c r="G22" s="32">
        <v>44317</v>
      </c>
      <c r="H22" s="32">
        <v>44501</v>
      </c>
      <c r="I22" s="42">
        <v>30000</v>
      </c>
      <c r="J22" s="35">
        <v>0</v>
      </c>
      <c r="K22" s="36">
        <f t="shared" si="5"/>
        <v>861</v>
      </c>
      <c r="L22" s="37">
        <f t="shared" si="6"/>
        <v>2130</v>
      </c>
      <c r="M22" s="38">
        <f t="shared" si="0"/>
        <v>330</v>
      </c>
      <c r="N22" s="36">
        <f t="shared" si="7"/>
        <v>912</v>
      </c>
      <c r="O22" s="37">
        <f t="shared" si="8"/>
        <v>2127</v>
      </c>
      <c r="P22" s="39">
        <v>1190.1199999999999</v>
      </c>
      <c r="Q22" s="37">
        <f t="shared" si="1"/>
        <v>7550.12</v>
      </c>
      <c r="R22" s="37">
        <f t="shared" si="2"/>
        <v>2963.12</v>
      </c>
      <c r="S22" s="37">
        <f t="shared" si="3"/>
        <v>4587</v>
      </c>
      <c r="T22" s="37">
        <f t="shared" si="4"/>
        <v>27036.880000000001</v>
      </c>
      <c r="U22" s="13"/>
    </row>
    <row r="23" spans="1:21" s="12" customFormat="1" ht="42" x14ac:dyDescent="0.35">
      <c r="A23" s="28">
        <v>11</v>
      </c>
      <c r="B23" s="29" t="s">
        <v>50</v>
      </c>
      <c r="C23" s="29" t="s">
        <v>107</v>
      </c>
      <c r="D23" s="43" t="s">
        <v>116</v>
      </c>
      <c r="E23" s="44" t="s">
        <v>55</v>
      </c>
      <c r="F23" s="31" t="s">
        <v>25</v>
      </c>
      <c r="G23" s="32">
        <v>44317</v>
      </c>
      <c r="H23" s="32">
        <v>44501</v>
      </c>
      <c r="I23" s="42">
        <v>30000</v>
      </c>
      <c r="J23" s="35">
        <v>0</v>
      </c>
      <c r="K23" s="36">
        <f t="shared" si="5"/>
        <v>861</v>
      </c>
      <c r="L23" s="37">
        <f t="shared" si="6"/>
        <v>2130</v>
      </c>
      <c r="M23" s="38">
        <f t="shared" si="0"/>
        <v>330</v>
      </c>
      <c r="N23" s="36">
        <f t="shared" si="7"/>
        <v>912</v>
      </c>
      <c r="O23" s="37">
        <f t="shared" si="8"/>
        <v>2127</v>
      </c>
      <c r="P23" s="39">
        <v>0</v>
      </c>
      <c r="Q23" s="37">
        <f t="shared" si="1"/>
        <v>6360</v>
      </c>
      <c r="R23" s="37">
        <f t="shared" si="2"/>
        <v>1773</v>
      </c>
      <c r="S23" s="37">
        <f t="shared" si="3"/>
        <v>4587</v>
      </c>
      <c r="T23" s="37">
        <f t="shared" si="4"/>
        <v>28227</v>
      </c>
      <c r="U23" s="13"/>
    </row>
    <row r="24" spans="1:21" s="12" customFormat="1" ht="42" x14ac:dyDescent="0.35">
      <c r="A24" s="28">
        <v>12</v>
      </c>
      <c r="B24" s="29" t="s">
        <v>51</v>
      </c>
      <c r="C24" s="29" t="s">
        <v>107</v>
      </c>
      <c r="D24" s="43" t="s">
        <v>116</v>
      </c>
      <c r="E24" s="44" t="s">
        <v>55</v>
      </c>
      <c r="F24" s="31" t="s">
        <v>25</v>
      </c>
      <c r="G24" s="32">
        <v>44317</v>
      </c>
      <c r="H24" s="32">
        <v>44501</v>
      </c>
      <c r="I24" s="42">
        <v>30000</v>
      </c>
      <c r="J24" s="35">
        <v>0</v>
      </c>
      <c r="K24" s="36">
        <f t="shared" si="5"/>
        <v>861</v>
      </c>
      <c r="L24" s="37">
        <f t="shared" si="6"/>
        <v>2130</v>
      </c>
      <c r="M24" s="38">
        <f t="shared" si="0"/>
        <v>330</v>
      </c>
      <c r="N24" s="36">
        <f t="shared" si="7"/>
        <v>912</v>
      </c>
      <c r="O24" s="37">
        <f t="shared" si="8"/>
        <v>2127</v>
      </c>
      <c r="P24" s="39">
        <v>0</v>
      </c>
      <c r="Q24" s="37">
        <f t="shared" si="1"/>
        <v>6360</v>
      </c>
      <c r="R24" s="37">
        <f t="shared" si="2"/>
        <v>1773</v>
      </c>
      <c r="S24" s="37">
        <f t="shared" si="3"/>
        <v>4587</v>
      </c>
      <c r="T24" s="37">
        <f t="shared" si="4"/>
        <v>28227</v>
      </c>
      <c r="U24" s="13"/>
    </row>
    <row r="25" spans="1:21" s="12" customFormat="1" ht="42" x14ac:dyDescent="0.35">
      <c r="A25" s="28">
        <v>13</v>
      </c>
      <c r="B25" s="29" t="s">
        <v>52</v>
      </c>
      <c r="C25" s="29" t="s">
        <v>107</v>
      </c>
      <c r="D25" s="43" t="s">
        <v>116</v>
      </c>
      <c r="E25" s="44" t="s">
        <v>55</v>
      </c>
      <c r="F25" s="31" t="s">
        <v>25</v>
      </c>
      <c r="G25" s="32">
        <v>44317</v>
      </c>
      <c r="H25" s="32">
        <v>44501</v>
      </c>
      <c r="I25" s="42">
        <v>30000</v>
      </c>
      <c r="J25" s="35">
        <v>0</v>
      </c>
      <c r="K25" s="36">
        <f t="shared" si="5"/>
        <v>861</v>
      </c>
      <c r="L25" s="37">
        <f t="shared" si="6"/>
        <v>2130</v>
      </c>
      <c r="M25" s="38">
        <f t="shared" si="0"/>
        <v>330</v>
      </c>
      <c r="N25" s="36">
        <f t="shared" si="7"/>
        <v>912</v>
      </c>
      <c r="O25" s="37">
        <f t="shared" si="8"/>
        <v>2127</v>
      </c>
      <c r="P25" s="39">
        <v>0</v>
      </c>
      <c r="Q25" s="37">
        <f t="shared" si="1"/>
        <v>6360</v>
      </c>
      <c r="R25" s="37">
        <f t="shared" si="2"/>
        <v>1773</v>
      </c>
      <c r="S25" s="37">
        <f t="shared" si="3"/>
        <v>4587</v>
      </c>
      <c r="T25" s="37">
        <f t="shared" si="4"/>
        <v>28227</v>
      </c>
      <c r="U25" s="13"/>
    </row>
    <row r="26" spans="1:21" s="12" customFormat="1" ht="42" x14ac:dyDescent="0.35">
      <c r="A26" s="28">
        <v>14</v>
      </c>
      <c r="B26" s="29" t="s">
        <v>53</v>
      </c>
      <c r="C26" s="29" t="s">
        <v>107</v>
      </c>
      <c r="D26" s="43" t="s">
        <v>116</v>
      </c>
      <c r="E26" s="44" t="s">
        <v>55</v>
      </c>
      <c r="F26" s="31" t="s">
        <v>25</v>
      </c>
      <c r="G26" s="32">
        <v>44317</v>
      </c>
      <c r="H26" s="32">
        <v>44501</v>
      </c>
      <c r="I26" s="42">
        <v>30000</v>
      </c>
      <c r="J26" s="35">
        <v>0</v>
      </c>
      <c r="K26" s="36">
        <f t="shared" si="5"/>
        <v>861</v>
      </c>
      <c r="L26" s="37">
        <f t="shared" si="6"/>
        <v>2130</v>
      </c>
      <c r="M26" s="38">
        <f t="shared" si="0"/>
        <v>330</v>
      </c>
      <c r="N26" s="36">
        <f t="shared" si="7"/>
        <v>912</v>
      </c>
      <c r="O26" s="37">
        <f t="shared" si="8"/>
        <v>2127</v>
      </c>
      <c r="P26" s="39">
        <v>0</v>
      </c>
      <c r="Q26" s="37">
        <f t="shared" si="1"/>
        <v>6360</v>
      </c>
      <c r="R26" s="37">
        <f t="shared" si="2"/>
        <v>1773</v>
      </c>
      <c r="S26" s="37">
        <f t="shared" si="3"/>
        <v>4587</v>
      </c>
      <c r="T26" s="37">
        <f t="shared" si="4"/>
        <v>28227</v>
      </c>
      <c r="U26" s="13"/>
    </row>
    <row r="27" spans="1:21" s="17" customFormat="1" ht="21" x14ac:dyDescent="0.35">
      <c r="A27" s="28">
        <v>15</v>
      </c>
      <c r="B27" s="41" t="s">
        <v>57</v>
      </c>
      <c r="C27" s="41" t="s">
        <v>107</v>
      </c>
      <c r="D27" s="44" t="s">
        <v>58</v>
      </c>
      <c r="E27" s="44" t="s">
        <v>59</v>
      </c>
      <c r="F27" s="41" t="s">
        <v>25</v>
      </c>
      <c r="G27" s="32">
        <v>44418</v>
      </c>
      <c r="H27" s="32">
        <v>44602</v>
      </c>
      <c r="I27" s="42">
        <v>25000</v>
      </c>
      <c r="J27" s="35">
        <v>0</v>
      </c>
      <c r="K27" s="36">
        <f t="shared" si="5"/>
        <v>717.5</v>
      </c>
      <c r="L27" s="36">
        <f t="shared" si="6"/>
        <v>1775</v>
      </c>
      <c r="M27" s="45">
        <f t="shared" si="0"/>
        <v>275.00000000000006</v>
      </c>
      <c r="N27" s="36">
        <f t="shared" si="7"/>
        <v>760</v>
      </c>
      <c r="O27" s="37">
        <f t="shared" si="8"/>
        <v>1772.5000000000002</v>
      </c>
      <c r="P27" s="46">
        <v>0</v>
      </c>
      <c r="Q27" s="37">
        <f t="shared" si="1"/>
        <v>5300</v>
      </c>
      <c r="R27" s="36">
        <f t="shared" si="2"/>
        <v>1477.5</v>
      </c>
      <c r="S27" s="36">
        <f t="shared" si="3"/>
        <v>3822.5</v>
      </c>
      <c r="T27" s="36">
        <f t="shared" si="4"/>
        <v>23522.5</v>
      </c>
      <c r="U27" s="16"/>
    </row>
    <row r="28" spans="1:21" s="17" customFormat="1" ht="42" x14ac:dyDescent="0.35">
      <c r="A28" s="28">
        <v>16</v>
      </c>
      <c r="B28" s="29" t="s">
        <v>60</v>
      </c>
      <c r="C28" s="29" t="s">
        <v>107</v>
      </c>
      <c r="D28" s="44" t="s">
        <v>58</v>
      </c>
      <c r="E28" s="44" t="s">
        <v>59</v>
      </c>
      <c r="F28" s="31" t="s">
        <v>25</v>
      </c>
      <c r="G28" s="32">
        <v>44418</v>
      </c>
      <c r="H28" s="32">
        <v>44602</v>
      </c>
      <c r="I28" s="42">
        <v>25000</v>
      </c>
      <c r="J28" s="35">
        <v>0</v>
      </c>
      <c r="K28" s="36">
        <f t="shared" si="5"/>
        <v>717.5</v>
      </c>
      <c r="L28" s="36">
        <f t="shared" si="6"/>
        <v>1775</v>
      </c>
      <c r="M28" s="45">
        <f t="shared" si="0"/>
        <v>275.00000000000006</v>
      </c>
      <c r="N28" s="36">
        <f t="shared" si="7"/>
        <v>760</v>
      </c>
      <c r="O28" s="37">
        <f t="shared" si="8"/>
        <v>1772.5000000000002</v>
      </c>
      <c r="P28" s="46">
        <v>0</v>
      </c>
      <c r="Q28" s="37">
        <f t="shared" si="1"/>
        <v>5300</v>
      </c>
      <c r="R28" s="36">
        <f t="shared" si="2"/>
        <v>1477.5</v>
      </c>
      <c r="S28" s="36">
        <f t="shared" si="3"/>
        <v>3822.5</v>
      </c>
      <c r="T28" s="36">
        <f t="shared" si="4"/>
        <v>23522.5</v>
      </c>
      <c r="U28" s="16"/>
    </row>
    <row r="29" spans="1:21" s="17" customFormat="1" ht="21" x14ac:dyDescent="0.35">
      <c r="A29" s="28">
        <v>17</v>
      </c>
      <c r="B29" s="29" t="s">
        <v>61</v>
      </c>
      <c r="C29" s="29" t="s">
        <v>107</v>
      </c>
      <c r="D29" s="44" t="s">
        <v>58</v>
      </c>
      <c r="E29" s="44" t="s">
        <v>59</v>
      </c>
      <c r="F29" s="31" t="s">
        <v>25</v>
      </c>
      <c r="G29" s="32">
        <v>44418</v>
      </c>
      <c r="H29" s="32">
        <v>44602</v>
      </c>
      <c r="I29" s="42">
        <v>25000</v>
      </c>
      <c r="J29" s="35">
        <v>0</v>
      </c>
      <c r="K29" s="36">
        <f t="shared" si="5"/>
        <v>717.5</v>
      </c>
      <c r="L29" s="36">
        <f t="shared" si="6"/>
        <v>1775</v>
      </c>
      <c r="M29" s="45">
        <f t="shared" si="0"/>
        <v>275.00000000000006</v>
      </c>
      <c r="N29" s="36">
        <f t="shared" si="7"/>
        <v>760</v>
      </c>
      <c r="O29" s="37">
        <f t="shared" si="8"/>
        <v>1772.5000000000002</v>
      </c>
      <c r="P29" s="46">
        <v>0</v>
      </c>
      <c r="Q29" s="37">
        <f t="shared" si="1"/>
        <v>5300</v>
      </c>
      <c r="R29" s="36">
        <f t="shared" si="2"/>
        <v>1477.5</v>
      </c>
      <c r="S29" s="36">
        <f t="shared" si="3"/>
        <v>3822.5</v>
      </c>
      <c r="T29" s="36">
        <f t="shared" si="4"/>
        <v>23522.5</v>
      </c>
      <c r="U29" s="16"/>
    </row>
    <row r="30" spans="1:21" s="12" customFormat="1" ht="42" x14ac:dyDescent="0.35">
      <c r="A30" s="28">
        <v>18</v>
      </c>
      <c r="B30" s="29" t="s">
        <v>54</v>
      </c>
      <c r="C30" s="29" t="s">
        <v>107</v>
      </c>
      <c r="D30" s="43" t="s">
        <v>116</v>
      </c>
      <c r="E30" s="44" t="s">
        <v>55</v>
      </c>
      <c r="F30" s="31" t="s">
        <v>25</v>
      </c>
      <c r="G30" s="32">
        <v>44317</v>
      </c>
      <c r="H30" s="32">
        <v>44501</v>
      </c>
      <c r="I30" s="42">
        <v>30000</v>
      </c>
      <c r="J30" s="35">
        <v>0</v>
      </c>
      <c r="K30" s="36">
        <f t="shared" si="5"/>
        <v>861</v>
      </c>
      <c r="L30" s="37">
        <f t="shared" si="6"/>
        <v>2130</v>
      </c>
      <c r="M30" s="38">
        <f t="shared" si="0"/>
        <v>330</v>
      </c>
      <c r="N30" s="36">
        <f t="shared" si="7"/>
        <v>912</v>
      </c>
      <c r="O30" s="37">
        <f t="shared" si="8"/>
        <v>2127</v>
      </c>
      <c r="P30" s="39">
        <v>0</v>
      </c>
      <c r="Q30" s="37">
        <f t="shared" si="1"/>
        <v>6360</v>
      </c>
      <c r="R30" s="37">
        <f t="shared" si="2"/>
        <v>1773</v>
      </c>
      <c r="S30" s="37">
        <f t="shared" si="3"/>
        <v>4587</v>
      </c>
      <c r="T30" s="37">
        <f t="shared" si="4"/>
        <v>28227</v>
      </c>
      <c r="U30" s="13"/>
    </row>
    <row r="31" spans="1:21" s="12" customFormat="1" ht="42" x14ac:dyDescent="0.35">
      <c r="A31" s="28">
        <v>19</v>
      </c>
      <c r="B31" s="29" t="s">
        <v>62</v>
      </c>
      <c r="C31" s="29" t="s">
        <v>106</v>
      </c>
      <c r="D31" s="43" t="s">
        <v>38</v>
      </c>
      <c r="E31" s="44" t="s">
        <v>63</v>
      </c>
      <c r="F31" s="31" t="s">
        <v>64</v>
      </c>
      <c r="G31" s="32">
        <v>44348</v>
      </c>
      <c r="H31" s="32">
        <v>44531</v>
      </c>
      <c r="I31" s="42">
        <v>37000</v>
      </c>
      <c r="J31" s="35">
        <v>0</v>
      </c>
      <c r="K31" s="36">
        <f t="shared" si="5"/>
        <v>1061.9000000000001</v>
      </c>
      <c r="L31" s="37">
        <f t="shared" si="6"/>
        <v>2627</v>
      </c>
      <c r="M31" s="38">
        <f t="shared" si="0"/>
        <v>407</v>
      </c>
      <c r="N31" s="36">
        <f t="shared" si="7"/>
        <v>1124.8</v>
      </c>
      <c r="O31" s="37">
        <f t="shared" si="8"/>
        <v>2623.3</v>
      </c>
      <c r="P31" s="39">
        <v>0</v>
      </c>
      <c r="Q31" s="37">
        <f t="shared" si="1"/>
        <v>7844</v>
      </c>
      <c r="R31" s="37">
        <f t="shared" si="2"/>
        <v>2186.6999999999998</v>
      </c>
      <c r="S31" s="37">
        <f t="shared" si="3"/>
        <v>5657.3</v>
      </c>
      <c r="T31" s="37">
        <f t="shared" si="4"/>
        <v>34813.300000000003</v>
      </c>
      <c r="U31" s="13"/>
    </row>
    <row r="32" spans="1:21" s="12" customFormat="1" ht="21" x14ac:dyDescent="0.35">
      <c r="A32" s="28">
        <v>20</v>
      </c>
      <c r="B32" s="29" t="s">
        <v>109</v>
      </c>
      <c r="C32" s="29" t="s">
        <v>107</v>
      </c>
      <c r="D32" s="43" t="s">
        <v>38</v>
      </c>
      <c r="E32" s="44" t="s">
        <v>110</v>
      </c>
      <c r="F32" s="31" t="s">
        <v>68</v>
      </c>
      <c r="G32" s="32">
        <v>44409</v>
      </c>
      <c r="H32" s="32">
        <v>44593</v>
      </c>
      <c r="I32" s="42">
        <v>60000</v>
      </c>
      <c r="J32" s="35">
        <v>3486.68</v>
      </c>
      <c r="K32" s="36">
        <f t="shared" si="5"/>
        <v>1722</v>
      </c>
      <c r="L32" s="37">
        <f t="shared" si="6"/>
        <v>4260</v>
      </c>
      <c r="M32" s="38">
        <f>+I32*1.1%</f>
        <v>660.00000000000011</v>
      </c>
      <c r="N32" s="36">
        <f t="shared" si="7"/>
        <v>1824</v>
      </c>
      <c r="O32" s="37">
        <f t="shared" si="8"/>
        <v>4254</v>
      </c>
      <c r="P32" s="39">
        <v>0</v>
      </c>
      <c r="Q32" s="37">
        <f t="shared" si="1"/>
        <v>12720</v>
      </c>
      <c r="R32" s="37">
        <f t="shared" si="2"/>
        <v>7032.68</v>
      </c>
      <c r="S32" s="37">
        <f t="shared" si="3"/>
        <v>9174</v>
      </c>
      <c r="T32" s="37">
        <f t="shared" si="4"/>
        <v>52967.32</v>
      </c>
      <c r="U32" s="13"/>
    </row>
    <row r="33" spans="1:21" s="12" customFormat="1" ht="63" x14ac:dyDescent="0.35">
      <c r="A33" s="28">
        <v>21</v>
      </c>
      <c r="B33" s="29" t="s">
        <v>125</v>
      </c>
      <c r="C33" s="29" t="s">
        <v>107</v>
      </c>
      <c r="D33" s="43" t="s">
        <v>38</v>
      </c>
      <c r="E33" s="44" t="s">
        <v>126</v>
      </c>
      <c r="F33" s="31" t="s">
        <v>68</v>
      </c>
      <c r="G33" s="32">
        <v>44470</v>
      </c>
      <c r="H33" s="32">
        <v>44652</v>
      </c>
      <c r="I33" s="42">
        <v>50000</v>
      </c>
      <c r="J33" s="35">
        <v>1854</v>
      </c>
      <c r="K33" s="36">
        <f t="shared" si="5"/>
        <v>1435</v>
      </c>
      <c r="L33" s="37">
        <f t="shared" si="6"/>
        <v>3550</v>
      </c>
      <c r="M33" s="38">
        <f>+I33*1.1%</f>
        <v>550</v>
      </c>
      <c r="N33" s="36">
        <f t="shared" si="7"/>
        <v>1520</v>
      </c>
      <c r="O33" s="37">
        <f t="shared" si="8"/>
        <v>3545.0000000000005</v>
      </c>
      <c r="P33" s="39">
        <v>0</v>
      </c>
      <c r="Q33" s="37">
        <f t="shared" ref="Q33" si="9">K33+L33+M33+N33+O33+P33</f>
        <v>10600</v>
      </c>
      <c r="R33" s="37">
        <f t="shared" ref="R33" si="10">J33+K33+N33+P33</f>
        <v>4809</v>
      </c>
      <c r="S33" s="37">
        <f t="shared" ref="S33" si="11">+L33+M33+O33</f>
        <v>7645</v>
      </c>
      <c r="T33" s="37">
        <f t="shared" si="4"/>
        <v>45191</v>
      </c>
      <c r="U33" s="13"/>
    </row>
    <row r="34" spans="1:21" s="12" customFormat="1" ht="63" x14ac:dyDescent="0.35">
      <c r="A34" s="28">
        <v>22</v>
      </c>
      <c r="B34" s="29" t="s">
        <v>65</v>
      </c>
      <c r="C34" s="29" t="s">
        <v>107</v>
      </c>
      <c r="D34" s="43" t="s">
        <v>67</v>
      </c>
      <c r="E34" s="43" t="s">
        <v>66</v>
      </c>
      <c r="F34" s="31" t="s">
        <v>68</v>
      </c>
      <c r="G34" s="32">
        <v>44440</v>
      </c>
      <c r="H34" s="32">
        <v>44621</v>
      </c>
      <c r="I34" s="42">
        <v>90000</v>
      </c>
      <c r="J34" s="35">
        <v>9753.1200000000008</v>
      </c>
      <c r="K34" s="36">
        <f t="shared" si="5"/>
        <v>2583</v>
      </c>
      <c r="L34" s="37">
        <f t="shared" si="6"/>
        <v>6390</v>
      </c>
      <c r="M34" s="38">
        <f>62400*1.1%</f>
        <v>686.40000000000009</v>
      </c>
      <c r="N34" s="36">
        <f t="shared" si="7"/>
        <v>2736</v>
      </c>
      <c r="O34" s="37">
        <f t="shared" si="8"/>
        <v>6381</v>
      </c>
      <c r="P34" s="39">
        <v>0</v>
      </c>
      <c r="Q34" s="37">
        <f t="shared" si="1"/>
        <v>18776.400000000001</v>
      </c>
      <c r="R34" s="37">
        <f t="shared" si="2"/>
        <v>15072.12</v>
      </c>
      <c r="S34" s="37">
        <f t="shared" si="3"/>
        <v>13457.4</v>
      </c>
      <c r="T34" s="37">
        <f t="shared" si="4"/>
        <v>74927.88</v>
      </c>
      <c r="U34" s="13"/>
    </row>
    <row r="35" spans="1:21" s="12" customFormat="1" ht="42" x14ac:dyDescent="0.35">
      <c r="A35" s="28">
        <v>23</v>
      </c>
      <c r="B35" s="29" t="s">
        <v>87</v>
      </c>
      <c r="C35" s="29" t="s">
        <v>107</v>
      </c>
      <c r="D35" s="43" t="s">
        <v>67</v>
      </c>
      <c r="E35" s="44" t="s">
        <v>69</v>
      </c>
      <c r="F35" s="31" t="s">
        <v>68</v>
      </c>
      <c r="G35" s="32">
        <v>44287</v>
      </c>
      <c r="H35" s="32">
        <v>44470</v>
      </c>
      <c r="I35" s="42">
        <v>40000</v>
      </c>
      <c r="J35" s="35">
        <v>0</v>
      </c>
      <c r="K35" s="36">
        <f t="shared" si="5"/>
        <v>1148</v>
      </c>
      <c r="L35" s="37">
        <f t="shared" si="6"/>
        <v>2840</v>
      </c>
      <c r="M35" s="38">
        <f t="shared" si="0"/>
        <v>440</v>
      </c>
      <c r="N35" s="36">
        <f t="shared" si="7"/>
        <v>1216</v>
      </c>
      <c r="O35" s="37">
        <f t="shared" si="8"/>
        <v>2836</v>
      </c>
      <c r="P35" s="39">
        <v>0</v>
      </c>
      <c r="Q35" s="37">
        <f t="shared" si="1"/>
        <v>8480</v>
      </c>
      <c r="R35" s="37">
        <f t="shared" si="2"/>
        <v>2364</v>
      </c>
      <c r="S35" s="37">
        <f t="shared" si="3"/>
        <v>6116</v>
      </c>
      <c r="T35" s="37">
        <f t="shared" si="4"/>
        <v>37636</v>
      </c>
      <c r="U35" s="13"/>
    </row>
    <row r="36" spans="1:21" s="12" customFormat="1" ht="42" x14ac:dyDescent="0.35">
      <c r="A36" s="28">
        <v>24</v>
      </c>
      <c r="B36" s="29" t="s">
        <v>86</v>
      </c>
      <c r="C36" s="29" t="s">
        <v>106</v>
      </c>
      <c r="D36" s="43" t="s">
        <v>23</v>
      </c>
      <c r="E36" s="44" t="s">
        <v>24</v>
      </c>
      <c r="F36" s="31" t="s">
        <v>68</v>
      </c>
      <c r="G36" s="32">
        <v>44287</v>
      </c>
      <c r="H36" s="32">
        <v>44470</v>
      </c>
      <c r="I36" s="42">
        <v>15000</v>
      </c>
      <c r="J36" s="35">
        <v>0</v>
      </c>
      <c r="K36" s="36">
        <f t="shared" si="5"/>
        <v>430.5</v>
      </c>
      <c r="L36" s="37">
        <f t="shared" si="6"/>
        <v>1065</v>
      </c>
      <c r="M36" s="38">
        <f t="shared" si="0"/>
        <v>165</v>
      </c>
      <c r="N36" s="36">
        <f t="shared" si="7"/>
        <v>456</v>
      </c>
      <c r="O36" s="37">
        <f t="shared" si="8"/>
        <v>1063.5</v>
      </c>
      <c r="P36" s="39">
        <v>0</v>
      </c>
      <c r="Q36" s="37">
        <f t="shared" si="1"/>
        <v>3180</v>
      </c>
      <c r="R36" s="37">
        <f t="shared" si="2"/>
        <v>886.5</v>
      </c>
      <c r="S36" s="37">
        <f t="shared" si="3"/>
        <v>2293.5</v>
      </c>
      <c r="T36" s="37">
        <f t="shared" si="4"/>
        <v>14113.5</v>
      </c>
      <c r="U36" s="13"/>
    </row>
    <row r="37" spans="1:21" s="12" customFormat="1" ht="42" x14ac:dyDescent="0.35">
      <c r="A37" s="28">
        <v>25</v>
      </c>
      <c r="B37" s="29" t="s">
        <v>85</v>
      </c>
      <c r="C37" s="29" t="s">
        <v>107</v>
      </c>
      <c r="D37" s="43" t="s">
        <v>23</v>
      </c>
      <c r="E37" s="44" t="s">
        <v>24</v>
      </c>
      <c r="F37" s="31" t="s">
        <v>68</v>
      </c>
      <c r="G37" s="32">
        <v>44287</v>
      </c>
      <c r="H37" s="32">
        <v>44470</v>
      </c>
      <c r="I37" s="42">
        <v>15000</v>
      </c>
      <c r="J37" s="35">
        <v>0</v>
      </c>
      <c r="K37" s="36">
        <f t="shared" si="5"/>
        <v>430.5</v>
      </c>
      <c r="L37" s="37">
        <f t="shared" si="6"/>
        <v>1065</v>
      </c>
      <c r="M37" s="38">
        <f t="shared" si="0"/>
        <v>165</v>
      </c>
      <c r="N37" s="36">
        <f t="shared" si="7"/>
        <v>456</v>
      </c>
      <c r="O37" s="37">
        <f t="shared" si="8"/>
        <v>1063.5</v>
      </c>
      <c r="P37" s="39">
        <v>0</v>
      </c>
      <c r="Q37" s="37">
        <f t="shared" si="1"/>
        <v>3180</v>
      </c>
      <c r="R37" s="37">
        <f t="shared" si="2"/>
        <v>886.5</v>
      </c>
      <c r="S37" s="37">
        <f t="shared" si="3"/>
        <v>2293.5</v>
      </c>
      <c r="T37" s="37">
        <f t="shared" si="4"/>
        <v>14113.5</v>
      </c>
      <c r="U37" s="13"/>
    </row>
    <row r="38" spans="1:21" s="12" customFormat="1" ht="42" x14ac:dyDescent="0.35">
      <c r="A38" s="28">
        <v>26</v>
      </c>
      <c r="B38" s="29" t="s">
        <v>84</v>
      </c>
      <c r="C38" s="29" t="s">
        <v>106</v>
      </c>
      <c r="D38" s="43" t="s">
        <v>23</v>
      </c>
      <c r="E38" s="44" t="s">
        <v>24</v>
      </c>
      <c r="F38" s="31" t="s">
        <v>68</v>
      </c>
      <c r="G38" s="32">
        <v>44287</v>
      </c>
      <c r="H38" s="32">
        <v>44470</v>
      </c>
      <c r="I38" s="42">
        <v>15000</v>
      </c>
      <c r="J38" s="35">
        <v>0</v>
      </c>
      <c r="K38" s="36">
        <f t="shared" si="5"/>
        <v>430.5</v>
      </c>
      <c r="L38" s="37">
        <f t="shared" si="6"/>
        <v>1065</v>
      </c>
      <c r="M38" s="38">
        <f t="shared" si="0"/>
        <v>165</v>
      </c>
      <c r="N38" s="36">
        <f t="shared" si="7"/>
        <v>456</v>
      </c>
      <c r="O38" s="37">
        <f t="shared" si="8"/>
        <v>1063.5</v>
      </c>
      <c r="P38" s="39">
        <v>0</v>
      </c>
      <c r="Q38" s="37">
        <f t="shared" si="1"/>
        <v>3180</v>
      </c>
      <c r="R38" s="37">
        <f t="shared" si="2"/>
        <v>886.5</v>
      </c>
      <c r="S38" s="37">
        <f t="shared" si="3"/>
        <v>2293.5</v>
      </c>
      <c r="T38" s="37">
        <f t="shared" si="4"/>
        <v>14113.5</v>
      </c>
      <c r="U38" s="13"/>
    </row>
    <row r="39" spans="1:21" s="12" customFormat="1" ht="42" x14ac:dyDescent="0.35">
      <c r="A39" s="28">
        <v>27</v>
      </c>
      <c r="B39" s="29" t="s">
        <v>83</v>
      </c>
      <c r="C39" s="29" t="s">
        <v>107</v>
      </c>
      <c r="D39" s="43" t="s">
        <v>23</v>
      </c>
      <c r="E39" s="44" t="s">
        <v>24</v>
      </c>
      <c r="F39" s="31" t="s">
        <v>68</v>
      </c>
      <c r="G39" s="32">
        <v>44287</v>
      </c>
      <c r="H39" s="32">
        <v>44470</v>
      </c>
      <c r="I39" s="42">
        <v>15000</v>
      </c>
      <c r="J39" s="35">
        <v>0</v>
      </c>
      <c r="K39" s="36">
        <f t="shared" si="5"/>
        <v>430.5</v>
      </c>
      <c r="L39" s="37">
        <f t="shared" si="6"/>
        <v>1065</v>
      </c>
      <c r="M39" s="38">
        <f t="shared" si="0"/>
        <v>165</v>
      </c>
      <c r="N39" s="36">
        <f t="shared" si="7"/>
        <v>456</v>
      </c>
      <c r="O39" s="37">
        <f t="shared" si="8"/>
        <v>1063.5</v>
      </c>
      <c r="P39" s="39">
        <v>0</v>
      </c>
      <c r="Q39" s="37">
        <f t="shared" si="1"/>
        <v>3180</v>
      </c>
      <c r="R39" s="37">
        <f t="shared" si="2"/>
        <v>886.5</v>
      </c>
      <c r="S39" s="37">
        <f t="shared" si="3"/>
        <v>2293.5</v>
      </c>
      <c r="T39" s="37">
        <f t="shared" si="4"/>
        <v>14113.5</v>
      </c>
      <c r="U39" s="13"/>
    </row>
    <row r="40" spans="1:21" s="12" customFormat="1" ht="42" x14ac:dyDescent="0.35">
      <c r="A40" s="28">
        <v>28</v>
      </c>
      <c r="B40" s="29" t="s">
        <v>82</v>
      </c>
      <c r="C40" s="29" t="s">
        <v>106</v>
      </c>
      <c r="D40" s="43" t="s">
        <v>23</v>
      </c>
      <c r="E40" s="44" t="s">
        <v>24</v>
      </c>
      <c r="F40" s="31" t="s">
        <v>68</v>
      </c>
      <c r="G40" s="32">
        <v>44287</v>
      </c>
      <c r="H40" s="32">
        <v>44470</v>
      </c>
      <c r="I40" s="42">
        <v>15000</v>
      </c>
      <c r="J40" s="35">
        <v>0</v>
      </c>
      <c r="K40" s="36">
        <f t="shared" si="5"/>
        <v>430.5</v>
      </c>
      <c r="L40" s="37">
        <f t="shared" si="6"/>
        <v>1065</v>
      </c>
      <c r="M40" s="38">
        <f t="shared" si="0"/>
        <v>165</v>
      </c>
      <c r="N40" s="36">
        <f t="shared" si="7"/>
        <v>456</v>
      </c>
      <c r="O40" s="37">
        <f t="shared" si="8"/>
        <v>1063.5</v>
      </c>
      <c r="P40" s="39">
        <v>0</v>
      </c>
      <c r="Q40" s="37">
        <f t="shared" si="1"/>
        <v>3180</v>
      </c>
      <c r="R40" s="37">
        <f t="shared" si="2"/>
        <v>886.5</v>
      </c>
      <c r="S40" s="37">
        <f t="shared" si="3"/>
        <v>2293.5</v>
      </c>
      <c r="T40" s="37">
        <f t="shared" si="4"/>
        <v>14113.5</v>
      </c>
      <c r="U40" s="13"/>
    </row>
    <row r="41" spans="1:21" s="12" customFormat="1" ht="42" x14ac:dyDescent="0.35">
      <c r="A41" s="28">
        <v>29</v>
      </c>
      <c r="B41" s="29" t="s">
        <v>81</v>
      </c>
      <c r="C41" s="29" t="s">
        <v>106</v>
      </c>
      <c r="D41" s="43" t="s">
        <v>23</v>
      </c>
      <c r="E41" s="44" t="s">
        <v>24</v>
      </c>
      <c r="F41" s="31" t="s">
        <v>68</v>
      </c>
      <c r="G41" s="32">
        <v>44287</v>
      </c>
      <c r="H41" s="32">
        <v>44470</v>
      </c>
      <c r="I41" s="42">
        <v>15000</v>
      </c>
      <c r="J41" s="35">
        <v>0</v>
      </c>
      <c r="K41" s="36">
        <f t="shared" si="5"/>
        <v>430.5</v>
      </c>
      <c r="L41" s="37">
        <f t="shared" si="6"/>
        <v>1065</v>
      </c>
      <c r="M41" s="38">
        <f t="shared" si="0"/>
        <v>165</v>
      </c>
      <c r="N41" s="36">
        <f t="shared" si="7"/>
        <v>456</v>
      </c>
      <c r="O41" s="37">
        <f t="shared" si="8"/>
        <v>1063.5</v>
      </c>
      <c r="P41" s="39">
        <v>0</v>
      </c>
      <c r="Q41" s="37">
        <f t="shared" si="1"/>
        <v>3180</v>
      </c>
      <c r="R41" s="37">
        <f t="shared" si="2"/>
        <v>886.5</v>
      </c>
      <c r="S41" s="37">
        <f t="shared" si="3"/>
        <v>2293.5</v>
      </c>
      <c r="T41" s="37">
        <f t="shared" si="4"/>
        <v>14113.5</v>
      </c>
      <c r="U41" s="13"/>
    </row>
    <row r="42" spans="1:21" s="12" customFormat="1" ht="84" x14ac:dyDescent="0.35">
      <c r="A42" s="28">
        <v>30</v>
      </c>
      <c r="B42" s="29" t="s">
        <v>80</v>
      </c>
      <c r="C42" s="29" t="s">
        <v>106</v>
      </c>
      <c r="D42" s="43" t="s">
        <v>70</v>
      </c>
      <c r="E42" s="44" t="s">
        <v>71</v>
      </c>
      <c r="F42" s="31" t="s">
        <v>68</v>
      </c>
      <c r="G42" s="32">
        <v>44440</v>
      </c>
      <c r="H42" s="32">
        <v>44621</v>
      </c>
      <c r="I42" s="42">
        <v>65000</v>
      </c>
      <c r="J42" s="35">
        <v>2015.37</v>
      </c>
      <c r="K42" s="36">
        <f t="shared" si="5"/>
        <v>1865.5</v>
      </c>
      <c r="L42" s="37">
        <f t="shared" si="6"/>
        <v>4615</v>
      </c>
      <c r="M42" s="38">
        <f>62400*1.1/100</f>
        <v>686.4</v>
      </c>
      <c r="N42" s="36">
        <f t="shared" si="7"/>
        <v>1976</v>
      </c>
      <c r="O42" s="37">
        <f t="shared" si="8"/>
        <v>4608.5</v>
      </c>
      <c r="P42" s="39">
        <v>0</v>
      </c>
      <c r="Q42" s="37">
        <f t="shared" si="1"/>
        <v>13751.4</v>
      </c>
      <c r="R42" s="37">
        <f t="shared" si="2"/>
        <v>5856.87</v>
      </c>
      <c r="S42" s="37">
        <f t="shared" si="3"/>
        <v>9909.9</v>
      </c>
      <c r="T42" s="37">
        <f t="shared" si="4"/>
        <v>59143.13</v>
      </c>
      <c r="U42" s="13"/>
    </row>
    <row r="43" spans="1:21" s="12" customFormat="1" ht="21" x14ac:dyDescent="0.35">
      <c r="A43" s="28">
        <v>31</v>
      </c>
      <c r="B43" s="29" t="s">
        <v>79</v>
      </c>
      <c r="C43" s="29" t="s">
        <v>107</v>
      </c>
      <c r="D43" s="43" t="s">
        <v>72</v>
      </c>
      <c r="E43" s="44" t="s">
        <v>102</v>
      </c>
      <c r="F43" s="31" t="s">
        <v>68</v>
      </c>
      <c r="G43" s="32">
        <v>44287</v>
      </c>
      <c r="H43" s="32">
        <v>44652</v>
      </c>
      <c r="I43" s="42">
        <v>150000</v>
      </c>
      <c r="J43" s="35">
        <v>23866.62</v>
      </c>
      <c r="K43" s="36">
        <f>150000*2.87%</f>
        <v>4305</v>
      </c>
      <c r="L43" s="37">
        <f t="shared" si="6"/>
        <v>10650</v>
      </c>
      <c r="M43" s="38">
        <f>62400*1.1%</f>
        <v>686.40000000000009</v>
      </c>
      <c r="N43" s="36">
        <f>+I43*3.04%</f>
        <v>4560</v>
      </c>
      <c r="O43" s="37">
        <f>+I43*7.09%</f>
        <v>10635</v>
      </c>
      <c r="P43" s="39">
        <v>0</v>
      </c>
      <c r="Q43" s="37">
        <f t="shared" si="1"/>
        <v>30836.400000000001</v>
      </c>
      <c r="R43" s="37">
        <f t="shared" si="2"/>
        <v>32731.62</v>
      </c>
      <c r="S43" s="37">
        <f t="shared" si="3"/>
        <v>21971.4</v>
      </c>
      <c r="T43" s="37">
        <f t="shared" si="4"/>
        <v>117268.38</v>
      </c>
      <c r="U43" s="13"/>
    </row>
    <row r="44" spans="1:21" s="12" customFormat="1" ht="21" x14ac:dyDescent="0.35">
      <c r="A44" s="28">
        <v>32</v>
      </c>
      <c r="B44" s="29" t="s">
        <v>111</v>
      </c>
      <c r="C44" s="29" t="s">
        <v>107</v>
      </c>
      <c r="D44" s="43" t="s">
        <v>72</v>
      </c>
      <c r="E44" s="44" t="s">
        <v>112</v>
      </c>
      <c r="F44" s="31" t="s">
        <v>68</v>
      </c>
      <c r="G44" s="32">
        <v>44409</v>
      </c>
      <c r="H44" s="32">
        <v>44593</v>
      </c>
      <c r="I44" s="42">
        <v>40000</v>
      </c>
      <c r="J44" s="35">
        <v>442.65</v>
      </c>
      <c r="K44" s="36">
        <f>+I44*2.87%</f>
        <v>1148</v>
      </c>
      <c r="L44" s="37">
        <f t="shared" si="6"/>
        <v>2840</v>
      </c>
      <c r="M44" s="38">
        <f>+I44*1.1%</f>
        <v>440.00000000000006</v>
      </c>
      <c r="N44" s="36">
        <f>+I44*3.04%</f>
        <v>1216</v>
      </c>
      <c r="O44" s="37">
        <f>+I44*7.09%</f>
        <v>2836</v>
      </c>
      <c r="P44" s="39">
        <v>0</v>
      </c>
      <c r="Q44" s="37">
        <f t="shared" si="1"/>
        <v>8480</v>
      </c>
      <c r="R44" s="37">
        <f t="shared" si="2"/>
        <v>2806.65</v>
      </c>
      <c r="S44" s="37">
        <f t="shared" si="3"/>
        <v>6116</v>
      </c>
      <c r="T44" s="37">
        <f t="shared" si="4"/>
        <v>37193.35</v>
      </c>
      <c r="U44" s="13"/>
    </row>
    <row r="45" spans="1:21" s="12" customFormat="1" ht="21" x14ac:dyDescent="0.35">
      <c r="A45" s="28">
        <v>33</v>
      </c>
      <c r="B45" s="29" t="s">
        <v>113</v>
      </c>
      <c r="C45" s="29" t="s">
        <v>107</v>
      </c>
      <c r="D45" s="43" t="s">
        <v>72</v>
      </c>
      <c r="E45" s="44" t="s">
        <v>112</v>
      </c>
      <c r="F45" s="31" t="s">
        <v>114</v>
      </c>
      <c r="G45" s="32">
        <v>44409</v>
      </c>
      <c r="H45" s="32">
        <v>44593</v>
      </c>
      <c r="I45" s="42">
        <v>40000</v>
      </c>
      <c r="J45" s="35">
        <v>442.65</v>
      </c>
      <c r="K45" s="36">
        <f>+I45*2.87%</f>
        <v>1148</v>
      </c>
      <c r="L45" s="37">
        <f t="shared" si="6"/>
        <v>2840</v>
      </c>
      <c r="M45" s="38">
        <f>+I45*1.1%</f>
        <v>440.00000000000006</v>
      </c>
      <c r="N45" s="36">
        <f>+I45*3.04%</f>
        <v>1216</v>
      </c>
      <c r="O45" s="37">
        <f>+I45*7.09%</f>
        <v>2836</v>
      </c>
      <c r="P45" s="39">
        <v>0</v>
      </c>
      <c r="Q45" s="37">
        <f t="shared" si="1"/>
        <v>8480</v>
      </c>
      <c r="R45" s="37">
        <f t="shared" si="2"/>
        <v>2806.65</v>
      </c>
      <c r="S45" s="37">
        <f t="shared" si="3"/>
        <v>6116</v>
      </c>
      <c r="T45" s="37">
        <f t="shared" si="4"/>
        <v>37193.35</v>
      </c>
      <c r="U45" s="13"/>
    </row>
    <row r="46" spans="1:21" s="12" customFormat="1" ht="42" x14ac:dyDescent="0.35">
      <c r="A46" s="28">
        <v>34</v>
      </c>
      <c r="B46" s="29" t="s">
        <v>78</v>
      </c>
      <c r="C46" s="29" t="s">
        <v>107</v>
      </c>
      <c r="D46" s="43" t="s">
        <v>116</v>
      </c>
      <c r="E46" s="44" t="s">
        <v>117</v>
      </c>
      <c r="F46" s="31" t="s">
        <v>68</v>
      </c>
      <c r="G46" s="32">
        <v>44440</v>
      </c>
      <c r="H46" s="32">
        <v>44621</v>
      </c>
      <c r="I46" s="42">
        <v>30000</v>
      </c>
      <c r="J46" s="35">
        <v>0</v>
      </c>
      <c r="K46" s="36">
        <f t="shared" ref="K46:K63" si="12">I46*2.87/100</f>
        <v>861</v>
      </c>
      <c r="L46" s="37">
        <f t="shared" si="6"/>
        <v>2130</v>
      </c>
      <c r="M46" s="38">
        <f t="shared" ref="M46:M52" si="13">I46*1.1/100</f>
        <v>330</v>
      </c>
      <c r="N46" s="36">
        <f t="shared" ref="N46:N52" si="14">I46*3.04/100</f>
        <v>912</v>
      </c>
      <c r="O46" s="37">
        <f t="shared" ref="O46:O52" si="15">+I46*7.09%</f>
        <v>2127</v>
      </c>
      <c r="P46" s="39">
        <v>0</v>
      </c>
      <c r="Q46" s="37">
        <f t="shared" si="1"/>
        <v>6360</v>
      </c>
      <c r="R46" s="37">
        <f t="shared" si="2"/>
        <v>1773</v>
      </c>
      <c r="S46" s="37">
        <f t="shared" ref="S46:S63" si="16">L46+M46+O46</f>
        <v>4587</v>
      </c>
      <c r="T46" s="37">
        <f t="shared" si="4"/>
        <v>28227</v>
      </c>
      <c r="U46" s="13"/>
    </row>
    <row r="47" spans="1:21" s="12" customFormat="1" ht="42" x14ac:dyDescent="0.35">
      <c r="A47" s="28">
        <v>35</v>
      </c>
      <c r="B47" s="29" t="s">
        <v>77</v>
      </c>
      <c r="C47" s="29" t="s">
        <v>107</v>
      </c>
      <c r="D47" s="43" t="s">
        <v>116</v>
      </c>
      <c r="E47" s="44" t="s">
        <v>117</v>
      </c>
      <c r="F47" s="31" t="s">
        <v>68</v>
      </c>
      <c r="G47" s="32">
        <v>44440</v>
      </c>
      <c r="H47" s="32">
        <v>44621</v>
      </c>
      <c r="I47" s="42">
        <v>30000</v>
      </c>
      <c r="J47" s="35">
        <v>0</v>
      </c>
      <c r="K47" s="36">
        <f t="shared" si="12"/>
        <v>861</v>
      </c>
      <c r="L47" s="37">
        <f t="shared" si="6"/>
        <v>2130</v>
      </c>
      <c r="M47" s="38">
        <f t="shared" si="13"/>
        <v>330</v>
      </c>
      <c r="N47" s="36">
        <f t="shared" si="14"/>
        <v>912</v>
      </c>
      <c r="O47" s="37">
        <f t="shared" si="15"/>
        <v>2127</v>
      </c>
      <c r="P47" s="39">
        <v>0</v>
      </c>
      <c r="Q47" s="37">
        <f t="shared" si="1"/>
        <v>6360</v>
      </c>
      <c r="R47" s="37">
        <f t="shared" si="2"/>
        <v>1773</v>
      </c>
      <c r="S47" s="37">
        <f t="shared" si="16"/>
        <v>4587</v>
      </c>
      <c r="T47" s="37">
        <f t="shared" si="4"/>
        <v>28227</v>
      </c>
      <c r="U47" s="13"/>
    </row>
    <row r="48" spans="1:21" s="12" customFormat="1" ht="42" x14ac:dyDescent="0.35">
      <c r="A48" s="28">
        <v>36</v>
      </c>
      <c r="B48" s="29" t="s">
        <v>76</v>
      </c>
      <c r="C48" s="29" t="s">
        <v>107</v>
      </c>
      <c r="D48" s="43" t="s">
        <v>116</v>
      </c>
      <c r="E48" s="44" t="s">
        <v>117</v>
      </c>
      <c r="F48" s="31" t="s">
        <v>68</v>
      </c>
      <c r="G48" s="32">
        <v>44440</v>
      </c>
      <c r="H48" s="32">
        <v>44621</v>
      </c>
      <c r="I48" s="42">
        <v>30000</v>
      </c>
      <c r="J48" s="35">
        <v>0</v>
      </c>
      <c r="K48" s="36">
        <f t="shared" si="12"/>
        <v>861</v>
      </c>
      <c r="L48" s="37">
        <f t="shared" si="6"/>
        <v>2130</v>
      </c>
      <c r="M48" s="38">
        <f t="shared" si="13"/>
        <v>330</v>
      </c>
      <c r="N48" s="36">
        <f t="shared" si="14"/>
        <v>912</v>
      </c>
      <c r="O48" s="37">
        <f t="shared" si="15"/>
        <v>2127</v>
      </c>
      <c r="P48" s="39">
        <v>0</v>
      </c>
      <c r="Q48" s="37">
        <f t="shared" si="1"/>
        <v>6360</v>
      </c>
      <c r="R48" s="37">
        <f t="shared" si="2"/>
        <v>1773</v>
      </c>
      <c r="S48" s="37">
        <f t="shared" si="16"/>
        <v>4587</v>
      </c>
      <c r="T48" s="37">
        <f t="shared" si="4"/>
        <v>28227</v>
      </c>
      <c r="U48" s="13"/>
    </row>
    <row r="49" spans="1:84" s="12" customFormat="1" ht="42" x14ac:dyDescent="0.35">
      <c r="A49" s="28">
        <v>37</v>
      </c>
      <c r="B49" s="29" t="s">
        <v>75</v>
      </c>
      <c r="C49" s="29" t="s">
        <v>107</v>
      </c>
      <c r="D49" s="43" t="s">
        <v>116</v>
      </c>
      <c r="E49" s="44" t="s">
        <v>117</v>
      </c>
      <c r="F49" s="31" t="s">
        <v>68</v>
      </c>
      <c r="G49" s="32">
        <v>44440</v>
      </c>
      <c r="H49" s="32">
        <v>44621</v>
      </c>
      <c r="I49" s="42">
        <v>30000</v>
      </c>
      <c r="J49" s="35">
        <v>0</v>
      </c>
      <c r="K49" s="36">
        <f t="shared" si="12"/>
        <v>861</v>
      </c>
      <c r="L49" s="37">
        <f t="shared" si="6"/>
        <v>2130</v>
      </c>
      <c r="M49" s="38">
        <f t="shared" si="13"/>
        <v>330</v>
      </c>
      <c r="N49" s="36">
        <f t="shared" si="14"/>
        <v>912</v>
      </c>
      <c r="O49" s="37">
        <f t="shared" si="15"/>
        <v>2127</v>
      </c>
      <c r="P49" s="39">
        <v>0</v>
      </c>
      <c r="Q49" s="37">
        <f t="shared" si="1"/>
        <v>6360</v>
      </c>
      <c r="R49" s="37">
        <f t="shared" si="2"/>
        <v>1773</v>
      </c>
      <c r="S49" s="37">
        <f t="shared" si="16"/>
        <v>4587</v>
      </c>
      <c r="T49" s="37">
        <f t="shared" si="4"/>
        <v>28227</v>
      </c>
      <c r="U49" s="13"/>
    </row>
    <row r="50" spans="1:84" s="12" customFormat="1" ht="42" x14ac:dyDescent="0.35">
      <c r="A50" s="28">
        <v>38</v>
      </c>
      <c r="B50" s="29" t="s">
        <v>74</v>
      </c>
      <c r="C50" s="29" t="s">
        <v>106</v>
      </c>
      <c r="D50" s="43" t="s">
        <v>116</v>
      </c>
      <c r="E50" s="44" t="s">
        <v>117</v>
      </c>
      <c r="F50" s="31" t="s">
        <v>68</v>
      </c>
      <c r="G50" s="32">
        <v>44440</v>
      </c>
      <c r="H50" s="32">
        <v>44621</v>
      </c>
      <c r="I50" s="42">
        <v>30000</v>
      </c>
      <c r="J50" s="35">
        <v>0</v>
      </c>
      <c r="K50" s="36">
        <f t="shared" si="12"/>
        <v>861</v>
      </c>
      <c r="L50" s="37">
        <f t="shared" si="6"/>
        <v>2130</v>
      </c>
      <c r="M50" s="38">
        <f t="shared" si="13"/>
        <v>330</v>
      </c>
      <c r="N50" s="36">
        <f t="shared" si="14"/>
        <v>912</v>
      </c>
      <c r="O50" s="37">
        <f t="shared" si="15"/>
        <v>2127</v>
      </c>
      <c r="P50" s="39">
        <v>0</v>
      </c>
      <c r="Q50" s="37">
        <f t="shared" si="1"/>
        <v>6360</v>
      </c>
      <c r="R50" s="37">
        <f t="shared" si="2"/>
        <v>1773</v>
      </c>
      <c r="S50" s="37">
        <f t="shared" si="16"/>
        <v>4587</v>
      </c>
      <c r="T50" s="37">
        <f t="shared" si="4"/>
        <v>28227</v>
      </c>
      <c r="U50" s="13"/>
    </row>
    <row r="51" spans="1:84" s="12" customFormat="1" ht="56.25" customHeight="1" x14ac:dyDescent="0.35">
      <c r="A51" s="28">
        <v>39</v>
      </c>
      <c r="B51" s="29" t="s">
        <v>73</v>
      </c>
      <c r="C51" s="29" t="s">
        <v>106</v>
      </c>
      <c r="D51" s="43" t="s">
        <v>116</v>
      </c>
      <c r="E51" s="44" t="s">
        <v>117</v>
      </c>
      <c r="F51" s="31" t="s">
        <v>68</v>
      </c>
      <c r="G51" s="32">
        <v>44440</v>
      </c>
      <c r="H51" s="32">
        <v>44621</v>
      </c>
      <c r="I51" s="42">
        <v>30000</v>
      </c>
      <c r="J51" s="35">
        <v>0</v>
      </c>
      <c r="K51" s="36">
        <f t="shared" si="12"/>
        <v>861</v>
      </c>
      <c r="L51" s="37">
        <f t="shared" si="6"/>
        <v>2130</v>
      </c>
      <c r="M51" s="38">
        <f t="shared" si="13"/>
        <v>330</v>
      </c>
      <c r="N51" s="36">
        <f t="shared" si="14"/>
        <v>912</v>
      </c>
      <c r="O51" s="37">
        <f t="shared" si="15"/>
        <v>2127</v>
      </c>
      <c r="P51" s="39">
        <v>0</v>
      </c>
      <c r="Q51" s="37">
        <f t="shared" si="1"/>
        <v>6360</v>
      </c>
      <c r="R51" s="37">
        <f t="shared" si="2"/>
        <v>1773</v>
      </c>
      <c r="S51" s="37">
        <f t="shared" si="16"/>
        <v>4587</v>
      </c>
      <c r="T51" s="37">
        <f t="shared" si="4"/>
        <v>28227</v>
      </c>
      <c r="U51" s="13"/>
    </row>
    <row r="52" spans="1:84" s="12" customFormat="1" ht="56.25" customHeight="1" x14ac:dyDescent="0.35">
      <c r="A52" s="28">
        <v>40</v>
      </c>
      <c r="B52" s="29" t="s">
        <v>118</v>
      </c>
      <c r="C52" s="29" t="s">
        <v>106</v>
      </c>
      <c r="D52" s="43" t="s">
        <v>116</v>
      </c>
      <c r="E52" s="44" t="s">
        <v>119</v>
      </c>
      <c r="F52" s="31" t="s">
        <v>68</v>
      </c>
      <c r="G52" s="32">
        <v>44440</v>
      </c>
      <c r="H52" s="32">
        <v>44621</v>
      </c>
      <c r="I52" s="42">
        <v>46000</v>
      </c>
      <c r="J52" s="35">
        <v>1289.46</v>
      </c>
      <c r="K52" s="36">
        <f t="shared" si="12"/>
        <v>1320.2</v>
      </c>
      <c r="L52" s="37">
        <f t="shared" si="6"/>
        <v>3266</v>
      </c>
      <c r="M52" s="38">
        <f t="shared" si="13"/>
        <v>506.00000000000006</v>
      </c>
      <c r="N52" s="36">
        <f t="shared" si="14"/>
        <v>1398.4</v>
      </c>
      <c r="O52" s="37">
        <f t="shared" si="15"/>
        <v>3261.4</v>
      </c>
      <c r="P52" s="39">
        <v>0</v>
      </c>
      <c r="Q52" s="37">
        <f t="shared" si="1"/>
        <v>9752</v>
      </c>
      <c r="R52" s="37">
        <f t="shared" si="2"/>
        <v>4008.06</v>
      </c>
      <c r="S52" s="37">
        <f t="shared" si="16"/>
        <v>7033.4</v>
      </c>
      <c r="T52" s="37">
        <f t="shared" si="4"/>
        <v>41991.94</v>
      </c>
      <c r="U52" s="13"/>
    </row>
    <row r="53" spans="1:84" s="12" customFormat="1" ht="56.25" customHeight="1" x14ac:dyDescent="0.35">
      <c r="A53" s="28">
        <v>41</v>
      </c>
      <c r="B53" s="29" t="s">
        <v>120</v>
      </c>
      <c r="C53" s="29" t="s">
        <v>107</v>
      </c>
      <c r="D53" s="43" t="s">
        <v>116</v>
      </c>
      <c r="E53" s="44" t="s">
        <v>119</v>
      </c>
      <c r="F53" s="31" t="s">
        <v>68</v>
      </c>
      <c r="G53" s="32">
        <v>44440</v>
      </c>
      <c r="H53" s="32">
        <v>44621</v>
      </c>
      <c r="I53" s="42">
        <v>46000</v>
      </c>
      <c r="J53" s="35">
        <v>1289.46</v>
      </c>
      <c r="K53" s="36">
        <f t="shared" ref="K53:K56" si="17">I53*2.87/100</f>
        <v>1320.2</v>
      </c>
      <c r="L53" s="37">
        <f t="shared" ref="L53:L56" si="18">I53*7.1/100</f>
        <v>3266</v>
      </c>
      <c r="M53" s="38">
        <f t="shared" ref="M53:M56" si="19">I53*1.1/100</f>
        <v>506.00000000000006</v>
      </c>
      <c r="N53" s="36">
        <f t="shared" ref="N53:N56" si="20">I53*3.04/100</f>
        <v>1398.4</v>
      </c>
      <c r="O53" s="37">
        <f t="shared" ref="O53:O56" si="21">+I53*7.09%</f>
        <v>3261.4</v>
      </c>
      <c r="P53" s="39">
        <v>0</v>
      </c>
      <c r="Q53" s="37">
        <f t="shared" si="1"/>
        <v>9752</v>
      </c>
      <c r="R53" s="37">
        <f t="shared" si="2"/>
        <v>4008.06</v>
      </c>
      <c r="S53" s="37">
        <f t="shared" si="16"/>
        <v>7033.4</v>
      </c>
      <c r="T53" s="37">
        <f t="shared" si="4"/>
        <v>41991.94</v>
      </c>
      <c r="U53" s="13"/>
    </row>
    <row r="54" spans="1:84" s="12" customFormat="1" ht="56.25" customHeight="1" x14ac:dyDescent="0.35">
      <c r="A54" s="28">
        <v>42</v>
      </c>
      <c r="B54" s="29" t="s">
        <v>121</v>
      </c>
      <c r="C54" s="29" t="s">
        <v>106</v>
      </c>
      <c r="D54" s="43" t="s">
        <v>116</v>
      </c>
      <c r="E54" s="44" t="s">
        <v>119</v>
      </c>
      <c r="F54" s="31" t="s">
        <v>68</v>
      </c>
      <c r="G54" s="32">
        <v>44440</v>
      </c>
      <c r="H54" s="32">
        <v>44621</v>
      </c>
      <c r="I54" s="42">
        <v>46000</v>
      </c>
      <c r="J54" s="35">
        <v>1289.46</v>
      </c>
      <c r="K54" s="36">
        <f t="shared" si="17"/>
        <v>1320.2</v>
      </c>
      <c r="L54" s="37">
        <f t="shared" si="18"/>
        <v>3266</v>
      </c>
      <c r="M54" s="38">
        <f t="shared" si="19"/>
        <v>506.00000000000006</v>
      </c>
      <c r="N54" s="36">
        <f t="shared" si="20"/>
        <v>1398.4</v>
      </c>
      <c r="O54" s="37">
        <f t="shared" si="21"/>
        <v>3261.4</v>
      </c>
      <c r="P54" s="39">
        <v>0</v>
      </c>
      <c r="Q54" s="37">
        <f t="shared" si="1"/>
        <v>9752</v>
      </c>
      <c r="R54" s="37">
        <f t="shared" si="2"/>
        <v>4008.06</v>
      </c>
      <c r="S54" s="37">
        <f t="shared" si="16"/>
        <v>7033.4</v>
      </c>
      <c r="T54" s="37">
        <f t="shared" si="4"/>
        <v>41991.94</v>
      </c>
      <c r="U54" s="13"/>
    </row>
    <row r="55" spans="1:84" s="12" customFormat="1" ht="56.25" customHeight="1" x14ac:dyDescent="0.35">
      <c r="A55" s="28">
        <v>43</v>
      </c>
      <c r="B55" s="29" t="s">
        <v>122</v>
      </c>
      <c r="C55" s="29" t="s">
        <v>106</v>
      </c>
      <c r="D55" s="43" t="s">
        <v>116</v>
      </c>
      <c r="E55" s="44" t="s">
        <v>119</v>
      </c>
      <c r="F55" s="31" t="s">
        <v>68</v>
      </c>
      <c r="G55" s="32">
        <v>44440</v>
      </c>
      <c r="H55" s="32">
        <v>44621</v>
      </c>
      <c r="I55" s="42">
        <v>46000</v>
      </c>
      <c r="J55" s="35">
        <v>1289.46</v>
      </c>
      <c r="K55" s="36">
        <f t="shared" si="17"/>
        <v>1320.2</v>
      </c>
      <c r="L55" s="37">
        <f t="shared" si="18"/>
        <v>3266</v>
      </c>
      <c r="M55" s="38">
        <f t="shared" si="19"/>
        <v>506.00000000000006</v>
      </c>
      <c r="N55" s="36">
        <f t="shared" si="20"/>
        <v>1398.4</v>
      </c>
      <c r="O55" s="37">
        <f t="shared" si="21"/>
        <v>3261.4</v>
      </c>
      <c r="P55" s="39">
        <v>0</v>
      </c>
      <c r="Q55" s="37">
        <f t="shared" si="1"/>
        <v>9752</v>
      </c>
      <c r="R55" s="37">
        <f t="shared" si="2"/>
        <v>4008.06</v>
      </c>
      <c r="S55" s="37">
        <f t="shared" si="16"/>
        <v>7033.4</v>
      </c>
      <c r="T55" s="37">
        <f t="shared" si="4"/>
        <v>41991.94</v>
      </c>
      <c r="U55" s="13"/>
    </row>
    <row r="56" spans="1:84" s="12" customFormat="1" ht="56.25" customHeight="1" x14ac:dyDescent="0.35">
      <c r="A56" s="28">
        <v>44</v>
      </c>
      <c r="B56" s="29" t="s">
        <v>123</v>
      </c>
      <c r="C56" s="29" t="s">
        <v>106</v>
      </c>
      <c r="D56" s="43" t="s">
        <v>116</v>
      </c>
      <c r="E56" s="44" t="s">
        <v>119</v>
      </c>
      <c r="F56" s="31" t="s">
        <v>68</v>
      </c>
      <c r="G56" s="32">
        <v>44440</v>
      </c>
      <c r="H56" s="32">
        <v>44621</v>
      </c>
      <c r="I56" s="42">
        <v>46000</v>
      </c>
      <c r="J56" s="35">
        <v>1289.46</v>
      </c>
      <c r="K56" s="36">
        <f t="shared" si="17"/>
        <v>1320.2</v>
      </c>
      <c r="L56" s="37">
        <f t="shared" si="18"/>
        <v>3266</v>
      </c>
      <c r="M56" s="38">
        <f t="shared" si="19"/>
        <v>506.00000000000006</v>
      </c>
      <c r="N56" s="36">
        <f t="shared" si="20"/>
        <v>1398.4</v>
      </c>
      <c r="O56" s="37">
        <f t="shared" si="21"/>
        <v>3261.4</v>
      </c>
      <c r="P56" s="39">
        <v>0</v>
      </c>
      <c r="Q56" s="37">
        <f t="shared" si="1"/>
        <v>9752</v>
      </c>
      <c r="R56" s="37">
        <f t="shared" si="2"/>
        <v>4008.06</v>
      </c>
      <c r="S56" s="37">
        <f t="shared" si="16"/>
        <v>7033.4</v>
      </c>
      <c r="T56" s="37">
        <f t="shared" si="4"/>
        <v>41991.94</v>
      </c>
      <c r="U56" s="13"/>
    </row>
    <row r="57" spans="1:84" s="17" customFormat="1" ht="84" customHeight="1" x14ac:dyDescent="0.35">
      <c r="A57" s="28">
        <v>45</v>
      </c>
      <c r="B57" s="29" t="s">
        <v>88</v>
      </c>
      <c r="C57" s="29" t="s">
        <v>107</v>
      </c>
      <c r="D57" s="44" t="s">
        <v>90</v>
      </c>
      <c r="E57" s="43" t="s">
        <v>89</v>
      </c>
      <c r="F57" s="31" t="s">
        <v>91</v>
      </c>
      <c r="G57" s="32">
        <v>44317</v>
      </c>
      <c r="H57" s="32">
        <v>44501</v>
      </c>
      <c r="I57" s="47">
        <v>150000</v>
      </c>
      <c r="J57" s="45">
        <v>23866.62</v>
      </c>
      <c r="K57" s="36">
        <f t="shared" si="12"/>
        <v>4305</v>
      </c>
      <c r="L57" s="36">
        <f>+I57*7.1%</f>
        <v>10649.999999999998</v>
      </c>
      <c r="M57" s="45">
        <f>62400*1.1%</f>
        <v>686.40000000000009</v>
      </c>
      <c r="N57" s="36">
        <f>+I57*3.04%</f>
        <v>4560</v>
      </c>
      <c r="O57" s="37">
        <f>+I57*7.09%</f>
        <v>10635</v>
      </c>
      <c r="P57" s="46">
        <v>0</v>
      </c>
      <c r="Q57" s="37">
        <f t="shared" si="1"/>
        <v>30836.399999999998</v>
      </c>
      <c r="R57" s="36">
        <f t="shared" si="2"/>
        <v>32731.62</v>
      </c>
      <c r="S57" s="36">
        <f t="shared" si="16"/>
        <v>21971.399999999998</v>
      </c>
      <c r="T57" s="36">
        <f t="shared" si="4"/>
        <v>117268.38</v>
      </c>
      <c r="U57" s="16"/>
    </row>
    <row r="58" spans="1:84" s="12" customFormat="1" ht="82.5" customHeight="1" x14ac:dyDescent="0.35">
      <c r="A58" s="28">
        <v>46</v>
      </c>
      <c r="B58" s="29" t="s">
        <v>95</v>
      </c>
      <c r="C58" s="29" t="s">
        <v>107</v>
      </c>
      <c r="D58" s="44" t="s">
        <v>90</v>
      </c>
      <c r="E58" s="43" t="s">
        <v>92</v>
      </c>
      <c r="F58" s="31" t="s">
        <v>91</v>
      </c>
      <c r="G58" s="32" t="s">
        <v>103</v>
      </c>
      <c r="H58" s="32" t="s">
        <v>104</v>
      </c>
      <c r="I58" s="42">
        <v>120000</v>
      </c>
      <c r="J58" s="35">
        <v>16809.87</v>
      </c>
      <c r="K58" s="36">
        <f t="shared" si="12"/>
        <v>3444</v>
      </c>
      <c r="L58" s="37">
        <f t="shared" ref="L58:L63" si="22">I58*7.1/100</f>
        <v>8520</v>
      </c>
      <c r="M58" s="38">
        <f>62400*1.1%</f>
        <v>686.40000000000009</v>
      </c>
      <c r="N58" s="36">
        <f t="shared" ref="N58:N63" si="23">I58*3.04/100</f>
        <v>3648</v>
      </c>
      <c r="O58" s="37">
        <f t="shared" ref="O58:O63" si="24">+I58*7.09%</f>
        <v>8508</v>
      </c>
      <c r="P58" s="39">
        <v>0</v>
      </c>
      <c r="Q58" s="37">
        <f t="shared" si="1"/>
        <v>24806.400000000001</v>
      </c>
      <c r="R58" s="37">
        <f t="shared" si="2"/>
        <v>23901.87</v>
      </c>
      <c r="S58" s="37">
        <f t="shared" si="16"/>
        <v>17714.400000000001</v>
      </c>
      <c r="T58" s="37">
        <f t="shared" si="4"/>
        <v>96098.13</v>
      </c>
      <c r="U58" s="13"/>
    </row>
    <row r="59" spans="1:84" s="12" customFormat="1" ht="60" customHeight="1" x14ac:dyDescent="0.35">
      <c r="A59" s="28">
        <v>47</v>
      </c>
      <c r="B59" s="29" t="s">
        <v>93</v>
      </c>
      <c r="C59" s="29" t="s">
        <v>107</v>
      </c>
      <c r="D59" s="44" t="s">
        <v>90</v>
      </c>
      <c r="E59" s="43" t="s">
        <v>94</v>
      </c>
      <c r="F59" s="31" t="s">
        <v>68</v>
      </c>
      <c r="G59" s="32" t="s">
        <v>103</v>
      </c>
      <c r="H59" s="32" t="s">
        <v>104</v>
      </c>
      <c r="I59" s="42">
        <v>70000</v>
      </c>
      <c r="J59" s="35">
        <v>5368.48</v>
      </c>
      <c r="K59" s="36">
        <f t="shared" si="12"/>
        <v>2009</v>
      </c>
      <c r="L59" s="37">
        <f t="shared" si="22"/>
        <v>4970</v>
      </c>
      <c r="M59" s="38">
        <f>62400*1.1%</f>
        <v>686.40000000000009</v>
      </c>
      <c r="N59" s="36">
        <f t="shared" si="23"/>
        <v>2128</v>
      </c>
      <c r="O59" s="37">
        <f t="shared" si="24"/>
        <v>4963</v>
      </c>
      <c r="P59" s="39">
        <v>0</v>
      </c>
      <c r="Q59" s="37">
        <f t="shared" si="1"/>
        <v>14756.4</v>
      </c>
      <c r="R59" s="37">
        <f t="shared" si="2"/>
        <v>9505.48</v>
      </c>
      <c r="S59" s="37">
        <f t="shared" si="16"/>
        <v>10619.4</v>
      </c>
      <c r="T59" s="37">
        <f t="shared" si="4"/>
        <v>60494.520000000004</v>
      </c>
      <c r="U59" s="13"/>
    </row>
    <row r="60" spans="1:84" s="12" customFormat="1" ht="82.5" customHeight="1" x14ac:dyDescent="0.35">
      <c r="A60" s="28">
        <v>48</v>
      </c>
      <c r="B60" s="29" t="s">
        <v>96</v>
      </c>
      <c r="C60" s="29" t="s">
        <v>106</v>
      </c>
      <c r="D60" s="44" t="s">
        <v>90</v>
      </c>
      <c r="E60" s="43" t="s">
        <v>98</v>
      </c>
      <c r="F60" s="31" t="s">
        <v>91</v>
      </c>
      <c r="G60" s="32">
        <v>44317</v>
      </c>
      <c r="H60" s="32">
        <v>44501</v>
      </c>
      <c r="I60" s="42">
        <v>85000</v>
      </c>
      <c r="J60" s="35">
        <v>8576.99</v>
      </c>
      <c r="K60" s="36">
        <f t="shared" si="12"/>
        <v>2439.5</v>
      </c>
      <c r="L60" s="37">
        <f t="shared" si="22"/>
        <v>6035</v>
      </c>
      <c r="M60" s="38">
        <f>62400*1.1%</f>
        <v>686.40000000000009</v>
      </c>
      <c r="N60" s="36">
        <f t="shared" si="23"/>
        <v>2584</v>
      </c>
      <c r="O60" s="37">
        <f t="shared" si="24"/>
        <v>6026.5</v>
      </c>
      <c r="P60" s="39">
        <v>0</v>
      </c>
      <c r="Q60" s="37">
        <f t="shared" si="1"/>
        <v>17771.400000000001</v>
      </c>
      <c r="R60" s="37">
        <f t="shared" si="2"/>
        <v>13600.49</v>
      </c>
      <c r="S60" s="37">
        <f t="shared" si="16"/>
        <v>12747.9</v>
      </c>
      <c r="T60" s="37">
        <f t="shared" si="4"/>
        <v>71399.509999999995</v>
      </c>
      <c r="U60" s="13"/>
    </row>
    <row r="61" spans="1:84" s="12" customFormat="1" ht="87.75" customHeight="1" x14ac:dyDescent="0.35">
      <c r="A61" s="28">
        <v>49</v>
      </c>
      <c r="B61" s="29" t="s">
        <v>97</v>
      </c>
      <c r="C61" s="29" t="s">
        <v>106</v>
      </c>
      <c r="D61" s="44" t="s">
        <v>90</v>
      </c>
      <c r="E61" s="43" t="s">
        <v>94</v>
      </c>
      <c r="F61" s="31" t="s">
        <v>68</v>
      </c>
      <c r="G61" s="32" t="s">
        <v>103</v>
      </c>
      <c r="H61" s="32" t="s">
        <v>104</v>
      </c>
      <c r="I61" s="42">
        <v>70000</v>
      </c>
      <c r="J61" s="35">
        <v>5368.48</v>
      </c>
      <c r="K61" s="36">
        <f t="shared" si="12"/>
        <v>2009</v>
      </c>
      <c r="L61" s="37">
        <f t="shared" si="22"/>
        <v>4970</v>
      </c>
      <c r="M61" s="38">
        <f>62400*1.1%</f>
        <v>686.40000000000009</v>
      </c>
      <c r="N61" s="36">
        <f t="shared" si="23"/>
        <v>2128</v>
      </c>
      <c r="O61" s="37">
        <f t="shared" si="24"/>
        <v>4963</v>
      </c>
      <c r="P61" s="39">
        <v>0</v>
      </c>
      <c r="Q61" s="37">
        <f t="shared" si="1"/>
        <v>14756.4</v>
      </c>
      <c r="R61" s="37">
        <f t="shared" si="2"/>
        <v>9505.48</v>
      </c>
      <c r="S61" s="37">
        <f t="shared" si="16"/>
        <v>10619.4</v>
      </c>
      <c r="T61" s="37">
        <f t="shared" si="4"/>
        <v>60494.520000000004</v>
      </c>
      <c r="U61" s="13"/>
    </row>
    <row r="62" spans="1:84" s="12" customFormat="1" ht="56.25" customHeight="1" x14ac:dyDescent="0.35">
      <c r="A62" s="28">
        <v>50</v>
      </c>
      <c r="B62" s="29" t="s">
        <v>99</v>
      </c>
      <c r="C62" s="29" t="s">
        <v>107</v>
      </c>
      <c r="D62" s="43" t="s">
        <v>72</v>
      </c>
      <c r="E62" s="43" t="s">
        <v>100</v>
      </c>
      <c r="F62" s="31" t="s">
        <v>25</v>
      </c>
      <c r="G62" s="32" t="s">
        <v>103</v>
      </c>
      <c r="H62" s="32" t="s">
        <v>104</v>
      </c>
      <c r="I62" s="42">
        <v>60000</v>
      </c>
      <c r="J62" s="35">
        <v>3486.68</v>
      </c>
      <c r="K62" s="36">
        <f t="shared" si="12"/>
        <v>1722</v>
      </c>
      <c r="L62" s="37">
        <f t="shared" si="22"/>
        <v>4260</v>
      </c>
      <c r="M62" s="38">
        <f>+I62*1.1%</f>
        <v>660.00000000000011</v>
      </c>
      <c r="N62" s="36">
        <f t="shared" si="23"/>
        <v>1824</v>
      </c>
      <c r="O62" s="37">
        <f t="shared" si="24"/>
        <v>4254</v>
      </c>
      <c r="P62" s="39">
        <v>0</v>
      </c>
      <c r="Q62" s="37">
        <f t="shared" si="1"/>
        <v>12720</v>
      </c>
      <c r="R62" s="37">
        <f t="shared" si="2"/>
        <v>7032.68</v>
      </c>
      <c r="S62" s="37">
        <f t="shared" si="16"/>
        <v>9174</v>
      </c>
      <c r="T62" s="37">
        <f>I62-R62</f>
        <v>52967.32</v>
      </c>
      <c r="U62" s="13"/>
    </row>
    <row r="63" spans="1:84" s="12" customFormat="1" ht="56.25" customHeight="1" x14ac:dyDescent="0.35">
      <c r="A63" s="28">
        <v>51</v>
      </c>
      <c r="B63" s="29" t="s">
        <v>101</v>
      </c>
      <c r="C63" s="29" t="s">
        <v>106</v>
      </c>
      <c r="D63" s="43" t="s">
        <v>72</v>
      </c>
      <c r="E63" s="43" t="s">
        <v>100</v>
      </c>
      <c r="F63" s="31" t="s">
        <v>91</v>
      </c>
      <c r="G63" s="32" t="s">
        <v>103</v>
      </c>
      <c r="H63" s="32" t="s">
        <v>104</v>
      </c>
      <c r="I63" s="42">
        <v>60000</v>
      </c>
      <c r="J63" s="35">
        <v>3486.68</v>
      </c>
      <c r="K63" s="36">
        <f t="shared" si="12"/>
        <v>1722</v>
      </c>
      <c r="L63" s="37">
        <f t="shared" si="22"/>
        <v>4260</v>
      </c>
      <c r="M63" s="38">
        <f>+I63*1.1%</f>
        <v>660.00000000000011</v>
      </c>
      <c r="N63" s="36">
        <f t="shared" si="23"/>
        <v>1824</v>
      </c>
      <c r="O63" s="37">
        <f t="shared" si="24"/>
        <v>4254</v>
      </c>
      <c r="P63" s="39">
        <v>0</v>
      </c>
      <c r="Q63" s="37">
        <f t="shared" si="1"/>
        <v>12720</v>
      </c>
      <c r="R63" s="37">
        <f t="shared" si="2"/>
        <v>7032.68</v>
      </c>
      <c r="S63" s="37">
        <f t="shared" si="16"/>
        <v>9174</v>
      </c>
      <c r="T63" s="37">
        <f>I63-R63</f>
        <v>52967.32</v>
      </c>
      <c r="U63" s="13"/>
    </row>
    <row r="64" spans="1:84" s="8" customFormat="1" ht="56.25" customHeight="1" x14ac:dyDescent="0.2">
      <c r="A64" s="74" t="s">
        <v>21</v>
      </c>
      <c r="B64" s="74"/>
      <c r="C64" s="74"/>
      <c r="D64" s="74"/>
      <c r="E64" s="74"/>
      <c r="F64" s="74"/>
      <c r="G64" s="60"/>
      <c r="H64" s="60"/>
      <c r="I64" s="61">
        <f t="shared" ref="I64:T64" si="25">SUM(I13:I63)</f>
        <v>2127000</v>
      </c>
      <c r="J64" s="62">
        <f t="shared" si="25"/>
        <v>115272.18999999997</v>
      </c>
      <c r="K64" s="62">
        <f t="shared" si="25"/>
        <v>61044.899999999987</v>
      </c>
      <c r="L64" s="61">
        <f t="shared" si="25"/>
        <v>151017</v>
      </c>
      <c r="M64" s="61">
        <f t="shared" si="25"/>
        <v>20088.200000000004</v>
      </c>
      <c r="N64" s="62">
        <f t="shared" si="25"/>
        <v>64660.80000000001</v>
      </c>
      <c r="O64" s="61">
        <f t="shared" si="25"/>
        <v>150804.29999999999</v>
      </c>
      <c r="P64" s="63">
        <f t="shared" si="25"/>
        <v>2380.2399999999998</v>
      </c>
      <c r="Q64" s="61">
        <f t="shared" si="25"/>
        <v>449995.44000000006</v>
      </c>
      <c r="R64" s="61">
        <f t="shared" si="25"/>
        <v>243358.12999999998</v>
      </c>
      <c r="S64" s="61">
        <f t="shared" si="25"/>
        <v>321909.50000000006</v>
      </c>
      <c r="T64" s="61">
        <f t="shared" si="25"/>
        <v>1883641.8699999999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</row>
    <row r="65" spans="1:21" s="9" customFormat="1" ht="24" customHeight="1" x14ac:dyDescent="0.2">
      <c r="A65" s="48" t="s">
        <v>3</v>
      </c>
      <c r="B65" s="49"/>
      <c r="C65" s="49"/>
      <c r="D65" s="49"/>
      <c r="E65" s="20"/>
      <c r="F65" s="20"/>
      <c r="G65" s="20"/>
      <c r="H65" s="20"/>
      <c r="I65" s="51"/>
      <c r="J65" s="18"/>
      <c r="K65" s="18"/>
      <c r="L65" s="21"/>
      <c r="M65" s="20"/>
      <c r="N65" s="20"/>
      <c r="O65" s="20"/>
      <c r="P65" s="20"/>
      <c r="Q65" s="18"/>
      <c r="R65" s="18"/>
      <c r="S65" s="18"/>
      <c r="T65" s="19"/>
      <c r="U65" s="10"/>
    </row>
    <row r="66" spans="1:21" s="9" customFormat="1" ht="24" customHeight="1" x14ac:dyDescent="0.2">
      <c r="A66" s="20" t="s">
        <v>32</v>
      </c>
      <c r="B66" s="49"/>
      <c r="C66" s="49"/>
      <c r="D66" s="49"/>
      <c r="E66" s="20"/>
      <c r="F66" s="20"/>
      <c r="G66" s="20"/>
      <c r="H66" s="20"/>
      <c r="I66" s="19"/>
      <c r="J66" s="24"/>
      <c r="K66" s="18"/>
      <c r="L66" s="21"/>
      <c r="M66" s="20"/>
      <c r="N66" s="20"/>
      <c r="O66" s="20"/>
      <c r="P66" s="20"/>
      <c r="Q66" s="18"/>
      <c r="R66" s="18"/>
      <c r="S66" s="18"/>
      <c r="T66" s="19"/>
      <c r="U66" s="10"/>
    </row>
    <row r="67" spans="1:21" s="9" customFormat="1" ht="24" customHeight="1" x14ac:dyDescent="0.2">
      <c r="A67" s="20" t="s">
        <v>33</v>
      </c>
      <c r="B67" s="49"/>
      <c r="C67" s="49"/>
      <c r="D67" s="49"/>
      <c r="E67" s="20"/>
      <c r="F67" s="20"/>
      <c r="G67" s="20"/>
      <c r="H67" s="20"/>
      <c r="I67" s="51" t="s">
        <v>28</v>
      </c>
      <c r="J67" s="26"/>
      <c r="K67" s="18"/>
      <c r="L67" s="21"/>
      <c r="M67" s="18"/>
      <c r="N67" s="18"/>
      <c r="O67" s="56"/>
      <c r="P67" s="58"/>
      <c r="Q67" s="18"/>
      <c r="R67" s="18"/>
      <c r="S67" s="22"/>
      <c r="T67" s="19"/>
      <c r="U67" s="10"/>
    </row>
    <row r="68" spans="1:21" s="9" customFormat="1" ht="24" customHeight="1" x14ac:dyDescent="0.2">
      <c r="A68" s="20" t="s">
        <v>34</v>
      </c>
      <c r="B68" s="49"/>
      <c r="C68" s="49"/>
      <c r="D68" s="49"/>
      <c r="E68" s="20"/>
      <c r="F68" s="20"/>
      <c r="G68" s="20"/>
      <c r="H68" s="20"/>
      <c r="I68" s="52"/>
      <c r="J68" s="52" t="s">
        <v>30</v>
      </c>
      <c r="K68" s="53"/>
      <c r="L68" s="23"/>
      <c r="M68" s="23"/>
      <c r="N68" s="21"/>
      <c r="O68" s="21"/>
      <c r="P68" s="56"/>
      <c r="Q68" s="56"/>
      <c r="R68" s="21"/>
      <c r="S68" s="19"/>
      <c r="T68" s="19"/>
      <c r="U68" s="10"/>
    </row>
    <row r="69" spans="1:21" s="9" customFormat="1" ht="24" customHeight="1" x14ac:dyDescent="0.2">
      <c r="A69" s="20" t="s">
        <v>39</v>
      </c>
      <c r="B69" s="49"/>
      <c r="C69" s="49"/>
      <c r="D69" s="49"/>
      <c r="E69" s="20"/>
      <c r="F69" s="49"/>
      <c r="G69" s="49"/>
      <c r="H69" s="49"/>
      <c r="I69" s="54"/>
      <c r="J69" s="54" t="s">
        <v>31</v>
      </c>
      <c r="K69" s="55"/>
      <c r="L69" s="22"/>
      <c r="M69" s="22"/>
      <c r="N69" s="22"/>
      <c r="O69" s="22"/>
      <c r="P69" s="57"/>
      <c r="Q69" s="57"/>
      <c r="R69" s="22"/>
      <c r="S69" s="21"/>
      <c r="T69" s="19"/>
      <c r="U69" s="10"/>
    </row>
    <row r="70" spans="1:21" s="9" customFormat="1" ht="24" customHeight="1" x14ac:dyDescent="0.2">
      <c r="A70" s="50" t="s">
        <v>29</v>
      </c>
      <c r="B70" s="50"/>
      <c r="C70" s="50"/>
      <c r="D70" s="50"/>
      <c r="E70" s="50"/>
      <c r="F70" s="50"/>
      <c r="G70" s="50"/>
      <c r="H70" s="50"/>
      <c r="I70" s="25"/>
      <c r="J70" s="26"/>
      <c r="K70" s="27"/>
      <c r="L70" s="20"/>
      <c r="M70" s="21"/>
      <c r="N70" s="27"/>
      <c r="O70" s="21"/>
      <c r="P70" s="21"/>
      <c r="Q70" s="21"/>
      <c r="R70" s="21"/>
      <c r="S70" s="21"/>
      <c r="T70" s="21"/>
    </row>
    <row r="71" spans="1:21" s="1" customFormat="1" ht="24" customHeight="1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15"/>
      <c r="O71" s="5"/>
      <c r="P71" s="5"/>
      <c r="Q71" s="5"/>
      <c r="R71" s="5"/>
      <c r="S71" s="5"/>
      <c r="T71" s="5"/>
    </row>
  </sheetData>
  <mergeCells count="27">
    <mergeCell ref="H10:H12"/>
    <mergeCell ref="A7:T7"/>
    <mergeCell ref="N11:O11"/>
    <mergeCell ref="B10:B12"/>
    <mergeCell ref="A71:M71"/>
    <mergeCell ref="K11:L11"/>
    <mergeCell ref="A64:F64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7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2021-11-03T15:03:18Z</dcterms:modified>
</cp:coreProperties>
</file>