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"/>
    </mc:Choice>
  </mc:AlternateContent>
  <xr:revisionPtr revIDLastSave="0" documentId="13_ncr:1_{5D7F8E44-043C-4CE8-B040-7C35E692DB1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Probatorio'!$A$1:$R$33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K23" i="1"/>
  <c r="K22" i="1"/>
  <c r="K21" i="1"/>
  <c r="K20" i="1"/>
  <c r="K19" i="1"/>
  <c r="K18" i="1"/>
  <c r="K17" i="1"/>
  <c r="K16" i="1"/>
  <c r="K15" i="1"/>
  <c r="K14" i="1"/>
  <c r="M20" i="1"/>
  <c r="L20" i="1"/>
  <c r="J20" i="1"/>
  <c r="P20" i="1" s="1"/>
  <c r="I20" i="1"/>
  <c r="M19" i="1"/>
  <c r="L19" i="1"/>
  <c r="J19" i="1"/>
  <c r="P19" i="1" s="1"/>
  <c r="I19" i="1"/>
  <c r="O19" i="1" l="1"/>
  <c r="Q19" i="1" s="1"/>
  <c r="O20" i="1"/>
  <c r="Q20" i="1" s="1"/>
  <c r="R19" i="1"/>
  <c r="R20" i="1"/>
  <c r="M18" i="1" l="1"/>
  <c r="L18" i="1"/>
  <c r="M17" i="1"/>
  <c r="L17" i="1"/>
  <c r="J18" i="1"/>
  <c r="I18" i="1"/>
  <c r="J17" i="1"/>
  <c r="P17" i="1" s="1"/>
  <c r="I17" i="1"/>
  <c r="R17" i="1" s="1"/>
  <c r="L7" i="2"/>
  <c r="N15" i="1"/>
  <c r="K7" i="2"/>
  <c r="J7" i="2"/>
  <c r="I7" i="2"/>
  <c r="N25" i="1"/>
  <c r="H25" i="1"/>
  <c r="G25" i="1"/>
  <c r="I24" i="1"/>
  <c r="J24" i="1"/>
  <c r="M22" i="1"/>
  <c r="M16" i="1"/>
  <c r="M14" i="1"/>
  <c r="L22" i="1"/>
  <c r="L16" i="1"/>
  <c r="L14" i="1"/>
  <c r="I5" i="2"/>
  <c r="J5" i="2"/>
  <c r="K5" i="2"/>
  <c r="L5" i="2"/>
  <c r="H10" i="2"/>
  <c r="G10" i="2"/>
  <c r="F10" i="2"/>
  <c r="E10" i="2"/>
  <c r="D10" i="2"/>
  <c r="C10" i="2"/>
  <c r="B10" i="2"/>
  <c r="A10" i="2"/>
  <c r="P18" i="1" l="1"/>
  <c r="R18" i="1"/>
  <c r="O18" i="1"/>
  <c r="Q18" i="1" s="1"/>
  <c r="O17" i="1"/>
  <c r="Q17" i="1" s="1"/>
  <c r="K25" i="1"/>
  <c r="Q24" i="1"/>
  <c r="O24" i="1"/>
  <c r="P24" i="1"/>
  <c r="R24" i="1" s="1"/>
  <c r="I10" i="2"/>
  <c r="K10" i="2"/>
  <c r="L10" i="2"/>
  <c r="J10" i="2"/>
  <c r="M15" i="1"/>
  <c r="L15" i="1"/>
  <c r="J15" i="1"/>
  <c r="I15" i="1"/>
  <c r="J16" i="1"/>
  <c r="P16" i="1" s="1"/>
  <c r="I16" i="1"/>
  <c r="I22" i="1"/>
  <c r="J22" i="1"/>
  <c r="J14" i="1"/>
  <c r="I14" i="1"/>
  <c r="O15" i="1" l="1"/>
  <c r="O16" i="1"/>
  <c r="Q16" i="1" s="1"/>
  <c r="O22" i="1"/>
  <c r="R16" i="1"/>
  <c r="P22" i="1"/>
  <c r="Q22" i="1"/>
  <c r="P14" i="1"/>
  <c r="R14" i="1" s="1"/>
  <c r="Q14" i="1"/>
  <c r="O14" i="1"/>
  <c r="I23" i="1"/>
  <c r="J23" i="1"/>
  <c r="L23" i="1"/>
  <c r="M23" i="1"/>
  <c r="I21" i="1"/>
  <c r="J21" i="1"/>
  <c r="L21" i="1"/>
  <c r="L25" i="1" s="1"/>
  <c r="M21" i="1"/>
  <c r="M25" i="1" s="1"/>
  <c r="P15" i="1" l="1"/>
  <c r="Q15" i="1"/>
  <c r="R22" i="1"/>
  <c r="P21" i="1"/>
  <c r="R21" i="1" s="1"/>
  <c r="Q21" i="1"/>
  <c r="O23" i="1"/>
  <c r="Q23" i="1"/>
  <c r="P23" i="1"/>
  <c r="R23" i="1" s="1"/>
  <c r="O21" i="1"/>
  <c r="R15" i="1" l="1"/>
  <c r="I25" i="1"/>
  <c r="J25" i="1"/>
  <c r="O25" i="1" l="1"/>
  <c r="Q25" i="1"/>
  <c r="R25" i="1" l="1"/>
  <c r="P25" i="1"/>
</calcChain>
</file>

<file path=xl/sharedStrings.xml><?xml version="1.0" encoding="utf-8"?>
<sst xmlns="http://schemas.openxmlformats.org/spreadsheetml/2006/main" count="110" uniqueCount="65">
  <si>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</si>
  <si>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</si>
  <si>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</si>
  <si>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</si>
  <si>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</si>
  <si>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</si>
  <si>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</si>
  <si>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</si>
  <si>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</si>
  <si>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</si>
  <si>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</si>
  <si>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</si>
  <si>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</si>
  <si>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</si>
  <si>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</si>
  <si>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</si>
  <si>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</si>
  <si>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</si>
  <si>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</si>
  <si>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</si>
  <si>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</si>
  <si>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</si>
  <si>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</si>
  <si>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</si>
  <si>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</si>
  <si>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</si>
  <si>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</si>
  <si>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</si>
  <si>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</si>
  <si>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</si>
  <si>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</si>
  <si>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Abogado (a)</t>
  </si>
  <si>
    <t>Encargado Depto. De Litigación</t>
  </si>
  <si>
    <t>Dirección Financiera</t>
  </si>
  <si>
    <t>Enc. Depto. Contabilidad del SUIR</t>
  </si>
  <si>
    <t>Contador (a)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</si>
  <si>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</si>
  <si>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</si>
  <si>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</si>
  <si>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</si>
  <si>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</si>
  <si>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</si>
  <si>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Fiscalización Externa</t>
  </si>
  <si>
    <t>Director de Fiscalización Externa</t>
  </si>
  <si>
    <t>Dirección De Recursos Humanos</t>
  </si>
  <si>
    <t>Karen José Carrasco</t>
  </si>
  <si>
    <t>Analista de Reclutamiento y Selección</t>
  </si>
  <si>
    <t xml:space="preserve">Dirección de Tecnologias de la Información Comunicación </t>
  </si>
  <si>
    <t>Administrador de Servidores y Configuración</t>
  </si>
  <si>
    <t xml:space="preserve">Analista de Inteligencia de Negocios TIC </t>
  </si>
  <si>
    <t>Desarrollador de Sofware II</t>
  </si>
  <si>
    <t>Correspondiente al mes de enero del año 2022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</si>
  <si>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</si>
  <si>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</si>
  <si>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</si>
  <si>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Kenia Martinez Bereguete</t>
  </si>
  <si>
    <t>Claudia Mota Jimenez</t>
  </si>
  <si>
    <t>Abraham Mendez Bautista</t>
  </si>
  <si>
    <t xml:space="preserve">Julio Cesar Perez Garcia </t>
  </si>
  <si>
    <t>Fausto Erosmanardo Montero Angomas</t>
  </si>
  <si>
    <t>Wascar Antonio Valdez Alcantara</t>
  </si>
  <si>
    <t xml:space="preserve">Nelson Mayobanex Soler Mendez </t>
  </si>
  <si>
    <t>Emerson Ysrael Calcaño Castillo</t>
  </si>
  <si>
    <t xml:space="preserve">Isabel Ramirez Marte </t>
  </si>
  <si>
    <t>Manuel Ramon Rodriguez Barinas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</si>
</sst>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4" fontId="19" fillId="2" borderId="3" xfId="0" applyNumberFormat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5"/>
  <sheetViews>
    <sheetView tabSelected="1" view="pageBreakPreview" topLeftCell="A4" zoomScale="55" zoomScaleNormal="70" zoomScaleSheetLayoutView="55" workbookViewId="0">
      <selection activeCell="C20" sqref="C20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71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49"/>
      <c r="T6" s="49"/>
      <c r="U6" s="49"/>
      <c r="V6" s="49"/>
    </row>
    <row r="7" spans="1:22" s="14" customFormat="1" ht="23.25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22" s="14" customFormat="1" ht="34.5" x14ac:dyDescent="0.2">
      <c r="A8" s="62" t="s">
        <v>23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8" t="s">
        <v>51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spans="1:22" ht="78.75" customHeight="1" x14ac:dyDescent="0.2">
      <c r="A11" s="64" t="s">
        <v>18</v>
      </c>
      <c r="B11" s="69" t="s">
        <v>14</v>
      </c>
      <c r="C11" s="69" t="s">
        <v>36</v>
      </c>
      <c r="D11" s="52"/>
      <c r="E11" s="52"/>
      <c r="F11" s="52"/>
      <c r="G11" s="64" t="s">
        <v>16</v>
      </c>
      <c r="H11" s="73" t="s">
        <v>24</v>
      </c>
      <c r="I11" s="59" t="s">
        <v>9</v>
      </c>
      <c r="J11" s="59"/>
      <c r="K11" s="59"/>
      <c r="L11" s="59"/>
      <c r="M11" s="59"/>
      <c r="N11" s="59"/>
      <c r="O11" s="60"/>
      <c r="P11" s="61" t="s">
        <v>2</v>
      </c>
      <c r="Q11" s="58"/>
      <c r="R11" s="64" t="s">
        <v>17</v>
      </c>
    </row>
    <row r="12" spans="1:22" ht="63.75" customHeight="1" x14ac:dyDescent="0.2">
      <c r="A12" s="64"/>
      <c r="B12" s="69"/>
      <c r="C12" s="69"/>
      <c r="D12" s="52" t="s">
        <v>20</v>
      </c>
      <c r="E12" s="52" t="s">
        <v>15</v>
      </c>
      <c r="F12" s="52" t="s">
        <v>19</v>
      </c>
      <c r="G12" s="64"/>
      <c r="H12" s="73"/>
      <c r="I12" s="58" t="s">
        <v>12</v>
      </c>
      <c r="J12" s="58"/>
      <c r="K12" s="77" t="s">
        <v>10</v>
      </c>
      <c r="L12" s="63" t="s">
        <v>13</v>
      </c>
      <c r="M12" s="58"/>
      <c r="N12" s="76" t="s">
        <v>11</v>
      </c>
      <c r="O12" s="65" t="s">
        <v>0</v>
      </c>
      <c r="P12" s="66" t="s">
        <v>4</v>
      </c>
      <c r="Q12" s="74" t="s">
        <v>1</v>
      </c>
      <c r="R12" s="64"/>
    </row>
    <row r="13" spans="1:22" ht="97.5" customHeight="1" x14ac:dyDescent="0.2">
      <c r="A13" s="64"/>
      <c r="B13" s="69"/>
      <c r="C13" s="70"/>
      <c r="D13" s="52"/>
      <c r="E13" s="52"/>
      <c r="F13" s="52"/>
      <c r="G13" s="64"/>
      <c r="H13" s="73"/>
      <c r="I13" s="53" t="s">
        <v>5</v>
      </c>
      <c r="J13" s="54" t="s">
        <v>6</v>
      </c>
      <c r="K13" s="77"/>
      <c r="L13" s="53" t="s">
        <v>7</v>
      </c>
      <c r="M13" s="54" t="s">
        <v>8</v>
      </c>
      <c r="N13" s="77"/>
      <c r="O13" s="65"/>
      <c r="P13" s="67"/>
      <c r="Q13" s="75"/>
      <c r="R13" s="64"/>
    </row>
    <row r="14" spans="1:22" s="16" customFormat="1" ht="58.5" customHeight="1" x14ac:dyDescent="0.4">
      <c r="A14" s="21">
        <v>1</v>
      </c>
      <c r="B14" s="22" t="s">
        <v>45</v>
      </c>
      <c r="C14" s="22" t="s">
        <v>37</v>
      </c>
      <c r="D14" s="22" t="s">
        <v>44</v>
      </c>
      <c r="E14" s="23" t="s">
        <v>46</v>
      </c>
      <c r="F14" s="24" t="s">
        <v>22</v>
      </c>
      <c r="G14" s="25">
        <v>70000</v>
      </c>
      <c r="H14" s="26">
        <v>5098.45</v>
      </c>
      <c r="I14" s="27">
        <f t="shared" ref="I14" si="0">G14*2.87/100</f>
        <v>2009</v>
      </c>
      <c r="J14" s="27">
        <f t="shared" ref="J14" si="1">G14*7.1/100</f>
        <v>4970</v>
      </c>
      <c r="K14" s="28">
        <f>65050*1.1%</f>
        <v>715.55000000000007</v>
      </c>
      <c r="L14" s="27">
        <f>G14*3.04/100</f>
        <v>2128</v>
      </c>
      <c r="M14" s="27">
        <f>G14*7.09/100</f>
        <v>4963</v>
      </c>
      <c r="N14" s="29">
        <v>1350.12</v>
      </c>
      <c r="O14" s="30">
        <f t="shared" ref="O14" si="2">I14+J14+K14+L14+M14+N14</f>
        <v>16135.669999999998</v>
      </c>
      <c r="P14" s="27">
        <f t="shared" ref="P14" si="3">H14+I14+L14+N14</f>
        <v>10585.57</v>
      </c>
      <c r="Q14" s="31">
        <f t="shared" ref="Q14" si="4">J14+K14+M14</f>
        <v>10648.55</v>
      </c>
      <c r="R14" s="27">
        <f t="shared" ref="R14" si="5">G14-P14</f>
        <v>59414.43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55</v>
      </c>
      <c r="C15" s="22" t="s">
        <v>37</v>
      </c>
      <c r="D15" s="22" t="s">
        <v>33</v>
      </c>
      <c r="E15" s="23" t="s">
        <v>35</v>
      </c>
      <c r="F15" s="24" t="s">
        <v>22</v>
      </c>
      <c r="G15" s="25">
        <v>70000</v>
      </c>
      <c r="H15" s="26">
        <v>4828.43</v>
      </c>
      <c r="I15" s="27">
        <f>G15*2.87/100</f>
        <v>2009</v>
      </c>
      <c r="J15" s="27">
        <f>G15*7.1/100</f>
        <v>4970</v>
      </c>
      <c r="K15" s="28">
        <f t="shared" ref="K15:K24" si="6">65050*1.1%</f>
        <v>715.55000000000007</v>
      </c>
      <c r="L15" s="27">
        <f>G15*3.04/100</f>
        <v>2128</v>
      </c>
      <c r="M15" s="27">
        <f>G15*7.09/100</f>
        <v>4963</v>
      </c>
      <c r="N15" s="29">
        <f>1350.12*2</f>
        <v>2700.24</v>
      </c>
      <c r="O15" s="30">
        <f>H15+I15+L15+N15</f>
        <v>11665.67</v>
      </c>
      <c r="P15" s="27">
        <f>O15</f>
        <v>11665.67</v>
      </c>
      <c r="Q15" s="31">
        <f>G15-O15</f>
        <v>58334.33</v>
      </c>
      <c r="R15" s="27">
        <f t="shared" ref="R15:R23" si="7">G15-P15</f>
        <v>58334.33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56</v>
      </c>
      <c r="C16" s="22" t="s">
        <v>37</v>
      </c>
      <c r="D16" s="22" t="s">
        <v>33</v>
      </c>
      <c r="E16" s="23" t="s">
        <v>34</v>
      </c>
      <c r="F16" s="24" t="s">
        <v>22</v>
      </c>
      <c r="G16" s="25">
        <v>140000</v>
      </c>
      <c r="H16" s="26">
        <v>21176.84</v>
      </c>
      <c r="I16" s="27">
        <f>G16*2.87/100</f>
        <v>4018</v>
      </c>
      <c r="J16" s="27">
        <f>G16*7.1/100</f>
        <v>9940</v>
      </c>
      <c r="K16" s="28">
        <f t="shared" si="6"/>
        <v>715.55000000000007</v>
      </c>
      <c r="L16" s="27">
        <f>+G16*3.04%</f>
        <v>4256</v>
      </c>
      <c r="M16" s="27">
        <f>+G16*7.09%</f>
        <v>9926</v>
      </c>
      <c r="N16" s="29">
        <v>1350.12</v>
      </c>
      <c r="O16" s="30">
        <f>I16+J16+K16+L16+M16+N16</f>
        <v>30205.67</v>
      </c>
      <c r="P16" s="27">
        <f>J16+K16+M16</f>
        <v>20581.55</v>
      </c>
      <c r="Q16" s="31">
        <f>G16-O16</f>
        <v>109794.33</v>
      </c>
      <c r="R16" s="27">
        <f>+G16-H16-I16-L16-N16</f>
        <v>109199.04000000001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22" t="s">
        <v>57</v>
      </c>
      <c r="C17" s="55" t="s">
        <v>38</v>
      </c>
      <c r="D17" s="56" t="s">
        <v>47</v>
      </c>
      <c r="E17" s="23" t="s">
        <v>48</v>
      </c>
      <c r="F17" s="24" t="s">
        <v>22</v>
      </c>
      <c r="G17" s="25">
        <v>85000</v>
      </c>
      <c r="H17" s="26">
        <v>8576.99</v>
      </c>
      <c r="I17" s="27">
        <f t="shared" ref="I17:I18" si="8">G17*2.87/100</f>
        <v>2439.5</v>
      </c>
      <c r="J17" s="27">
        <f t="shared" ref="J17:J18" si="9">G17*7.1/100</f>
        <v>6035</v>
      </c>
      <c r="K17" s="28">
        <f t="shared" si="6"/>
        <v>715.55000000000007</v>
      </c>
      <c r="L17" s="27">
        <f t="shared" ref="L17:L18" si="10">+G17*3.04%</f>
        <v>2584</v>
      </c>
      <c r="M17" s="27">
        <f t="shared" ref="M17:M18" si="11">+G17*7.09%</f>
        <v>6026.5</v>
      </c>
      <c r="N17" s="57">
        <v>0</v>
      </c>
      <c r="O17" s="30">
        <f t="shared" ref="O17:O18" si="12">I17+J17+K17+L17+M17+N17</f>
        <v>17800.55</v>
      </c>
      <c r="P17" s="27">
        <f t="shared" ref="P17:P18" si="13">J17+K17+M17</f>
        <v>12777.05</v>
      </c>
      <c r="Q17" s="31">
        <f t="shared" ref="Q17:Q18" si="14">G17-O17</f>
        <v>67199.45</v>
      </c>
      <c r="R17" s="27">
        <f t="shared" ref="R17:R18" si="15">+G17-H17-I17-L17-N17</f>
        <v>71399.509999999995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22" t="s">
        <v>58</v>
      </c>
      <c r="C18" s="55" t="s">
        <v>38</v>
      </c>
      <c r="D18" s="56" t="s">
        <v>47</v>
      </c>
      <c r="E18" s="23" t="s">
        <v>49</v>
      </c>
      <c r="F18" s="24" t="s">
        <v>22</v>
      </c>
      <c r="G18" s="25">
        <v>70000</v>
      </c>
      <c r="H18" s="26">
        <v>5368.48</v>
      </c>
      <c r="I18" s="27">
        <f t="shared" si="8"/>
        <v>2009</v>
      </c>
      <c r="J18" s="27">
        <f t="shared" si="9"/>
        <v>4970</v>
      </c>
      <c r="K18" s="28">
        <f t="shared" si="6"/>
        <v>715.55000000000007</v>
      </c>
      <c r="L18" s="27">
        <f t="shared" si="10"/>
        <v>2128</v>
      </c>
      <c r="M18" s="27">
        <f t="shared" si="11"/>
        <v>4963</v>
      </c>
      <c r="N18" s="57">
        <v>0</v>
      </c>
      <c r="O18" s="30">
        <f t="shared" si="12"/>
        <v>14785.55</v>
      </c>
      <c r="P18" s="27">
        <f t="shared" si="13"/>
        <v>10648.55</v>
      </c>
      <c r="Q18" s="31">
        <f t="shared" si="14"/>
        <v>55214.45</v>
      </c>
      <c r="R18" s="27">
        <f t="shared" si="15"/>
        <v>60494.520000000004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22" t="s">
        <v>59</v>
      </c>
      <c r="C19" s="55" t="s">
        <v>38</v>
      </c>
      <c r="D19" s="56" t="s">
        <v>47</v>
      </c>
      <c r="E19" s="23" t="s">
        <v>50</v>
      </c>
      <c r="F19" s="24" t="s">
        <v>22</v>
      </c>
      <c r="G19" s="25">
        <v>85000</v>
      </c>
      <c r="H19" s="26">
        <v>8576.99</v>
      </c>
      <c r="I19" s="27">
        <f t="shared" ref="I19:I20" si="16">G19*2.87/100</f>
        <v>2439.5</v>
      </c>
      <c r="J19" s="27">
        <f t="shared" ref="J19:J20" si="17">G19*7.1/100</f>
        <v>6035</v>
      </c>
      <c r="K19" s="28">
        <f t="shared" si="6"/>
        <v>715.55000000000007</v>
      </c>
      <c r="L19" s="27">
        <f t="shared" ref="L19:L20" si="18">+G19*3.04%</f>
        <v>2584</v>
      </c>
      <c r="M19" s="27">
        <f t="shared" ref="M19:M20" si="19">+G19*7.09%</f>
        <v>6026.5</v>
      </c>
      <c r="N19" s="57">
        <v>0</v>
      </c>
      <c r="O19" s="30">
        <f t="shared" ref="O19:O20" si="20">I19+J19+K19+L19+M19+N19</f>
        <v>17800.55</v>
      </c>
      <c r="P19" s="27">
        <f t="shared" ref="P19:P20" si="21">J19+K19+M19</f>
        <v>12777.05</v>
      </c>
      <c r="Q19" s="31">
        <f t="shared" ref="Q19:Q20" si="22">G19-O19</f>
        <v>67199.45</v>
      </c>
      <c r="R19" s="27">
        <f t="shared" ref="R19:R20" si="23">+G19-H19-I19-L19-N19</f>
        <v>71399.509999999995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22" t="s">
        <v>60</v>
      </c>
      <c r="C20" s="22" t="s">
        <v>38</v>
      </c>
      <c r="D20" s="56" t="s">
        <v>47</v>
      </c>
      <c r="E20" s="23" t="s">
        <v>50</v>
      </c>
      <c r="F20" s="24" t="s">
        <v>22</v>
      </c>
      <c r="G20" s="25">
        <v>85000</v>
      </c>
      <c r="H20" s="26">
        <v>8576.99</v>
      </c>
      <c r="I20" s="27">
        <f t="shared" si="16"/>
        <v>2439.5</v>
      </c>
      <c r="J20" s="27">
        <f t="shared" si="17"/>
        <v>6035</v>
      </c>
      <c r="K20" s="28">
        <f t="shared" si="6"/>
        <v>715.55000000000007</v>
      </c>
      <c r="L20" s="27">
        <f t="shared" si="18"/>
        <v>2584</v>
      </c>
      <c r="M20" s="27">
        <f t="shared" si="19"/>
        <v>6026.5</v>
      </c>
      <c r="N20" s="57">
        <v>0</v>
      </c>
      <c r="O20" s="30">
        <f t="shared" si="20"/>
        <v>17800.55</v>
      </c>
      <c r="P20" s="27">
        <f t="shared" si="21"/>
        <v>12777.05</v>
      </c>
      <c r="Q20" s="31">
        <f t="shared" si="22"/>
        <v>67199.45</v>
      </c>
      <c r="R20" s="27">
        <f t="shared" si="23"/>
        <v>71399.509999999995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61</v>
      </c>
      <c r="C21" s="22" t="s">
        <v>38</v>
      </c>
      <c r="D21" s="22" t="s">
        <v>26</v>
      </c>
      <c r="E21" s="23" t="s">
        <v>31</v>
      </c>
      <c r="F21" s="24" t="s">
        <v>22</v>
      </c>
      <c r="G21" s="25">
        <v>70000</v>
      </c>
      <c r="H21" s="26">
        <v>5368.48</v>
      </c>
      <c r="I21" s="27">
        <f t="shared" ref="I21:I24" si="24">G21*2.87/100</f>
        <v>2009</v>
      </c>
      <c r="J21" s="27">
        <f t="shared" ref="J21:J24" si="25">G21*7.1/100</f>
        <v>4970</v>
      </c>
      <c r="K21" s="28">
        <f t="shared" si="6"/>
        <v>715.55000000000007</v>
      </c>
      <c r="L21" s="27">
        <f t="shared" ref="L21:L23" si="26">G21*3.04/100</f>
        <v>2128</v>
      </c>
      <c r="M21" s="27">
        <f t="shared" ref="M21:M23" si="27">G21*7.09/100</f>
        <v>4963</v>
      </c>
      <c r="N21" s="29">
        <v>0</v>
      </c>
      <c r="O21" s="30">
        <f t="shared" ref="O21:O23" si="28">I21+J21+K21+L21+M21+N21</f>
        <v>14785.55</v>
      </c>
      <c r="P21" s="27">
        <f>H21+I21+L21+N21</f>
        <v>9505.48</v>
      </c>
      <c r="Q21" s="31">
        <f>J21+K21+M21</f>
        <v>10648.55</v>
      </c>
      <c r="R21" s="27">
        <f t="shared" si="7"/>
        <v>60494.520000000004</v>
      </c>
      <c r="S21" s="15"/>
      <c r="T21" s="15"/>
      <c r="U21" s="15"/>
    </row>
    <row r="22" spans="1:114" s="16" customFormat="1" ht="58.5" customHeight="1" x14ac:dyDescent="0.4">
      <c r="A22" s="21">
        <v>9</v>
      </c>
      <c r="B22" s="22" t="s">
        <v>62</v>
      </c>
      <c r="C22" s="22" t="s">
        <v>38</v>
      </c>
      <c r="D22" s="22" t="s">
        <v>26</v>
      </c>
      <c r="E22" s="23" t="s">
        <v>32</v>
      </c>
      <c r="F22" s="24" t="s">
        <v>22</v>
      </c>
      <c r="G22" s="25">
        <v>140000</v>
      </c>
      <c r="H22" s="26">
        <v>21176.84</v>
      </c>
      <c r="I22" s="27">
        <f t="shared" si="24"/>
        <v>4018</v>
      </c>
      <c r="J22" s="27">
        <f t="shared" si="25"/>
        <v>9940</v>
      </c>
      <c r="K22" s="28">
        <f t="shared" si="6"/>
        <v>715.55000000000007</v>
      </c>
      <c r="L22" s="27">
        <f>+G22*3.04%</f>
        <v>4256</v>
      </c>
      <c r="M22" s="27">
        <f>+G22*7.09%</f>
        <v>9926</v>
      </c>
      <c r="N22" s="29">
        <v>1350.12</v>
      </c>
      <c r="O22" s="30">
        <f t="shared" si="28"/>
        <v>30205.67</v>
      </c>
      <c r="P22" s="27">
        <f>H22+I22+L22+N22</f>
        <v>30800.959999999999</v>
      </c>
      <c r="Q22" s="31">
        <f>J22+K22+M22</f>
        <v>20581.55</v>
      </c>
      <c r="R22" s="27">
        <f t="shared" si="7"/>
        <v>109199.04000000001</v>
      </c>
      <c r="S22" s="15"/>
      <c r="T22" s="15"/>
      <c r="U22" s="15"/>
    </row>
    <row r="23" spans="1:114" s="16" customFormat="1" ht="58.5" customHeight="1" x14ac:dyDescent="0.4">
      <c r="A23" s="21">
        <v>10</v>
      </c>
      <c r="B23" s="22" t="s">
        <v>63</v>
      </c>
      <c r="C23" s="22" t="s">
        <v>37</v>
      </c>
      <c r="D23" s="22" t="s">
        <v>26</v>
      </c>
      <c r="E23" s="23" t="s">
        <v>31</v>
      </c>
      <c r="F23" s="24" t="s">
        <v>22</v>
      </c>
      <c r="G23" s="25">
        <v>70000</v>
      </c>
      <c r="H23" s="26">
        <v>5098.45</v>
      </c>
      <c r="I23" s="27">
        <f t="shared" si="24"/>
        <v>2009</v>
      </c>
      <c r="J23" s="27">
        <f t="shared" si="25"/>
        <v>4970</v>
      </c>
      <c r="K23" s="28">
        <f t="shared" si="6"/>
        <v>715.55000000000007</v>
      </c>
      <c r="L23" s="27">
        <f t="shared" si="26"/>
        <v>2128</v>
      </c>
      <c r="M23" s="27">
        <f t="shared" si="27"/>
        <v>4963</v>
      </c>
      <c r="N23" s="29">
        <v>1350.12</v>
      </c>
      <c r="O23" s="30">
        <f t="shared" si="28"/>
        <v>16135.669999999998</v>
      </c>
      <c r="P23" s="27">
        <f>H23+I23+L23+N23</f>
        <v>10585.57</v>
      </c>
      <c r="Q23" s="31">
        <f>J23+K23+M23</f>
        <v>10648.55</v>
      </c>
      <c r="R23" s="27">
        <f t="shared" si="7"/>
        <v>59414.43</v>
      </c>
      <c r="S23" s="15"/>
      <c r="T23" s="15"/>
      <c r="U23" s="15"/>
    </row>
    <row r="24" spans="1:114" s="16" customFormat="1" ht="58.5" customHeight="1" x14ac:dyDescent="0.4">
      <c r="A24" s="21">
        <v>11</v>
      </c>
      <c r="B24" s="22" t="s">
        <v>64</v>
      </c>
      <c r="C24" s="22" t="s">
        <v>38</v>
      </c>
      <c r="D24" s="22" t="s">
        <v>42</v>
      </c>
      <c r="E24" s="23" t="s">
        <v>43</v>
      </c>
      <c r="F24" s="24" t="s">
        <v>22</v>
      </c>
      <c r="G24" s="25">
        <v>200000</v>
      </c>
      <c r="H24" s="26">
        <v>35911.919999999998</v>
      </c>
      <c r="I24" s="27">
        <f t="shared" si="24"/>
        <v>5740</v>
      </c>
      <c r="J24" s="27">
        <f t="shared" si="25"/>
        <v>14200</v>
      </c>
      <c r="K24" s="28">
        <f t="shared" si="6"/>
        <v>715.55000000000007</v>
      </c>
      <c r="L24" s="27">
        <f>162625*3.04%</f>
        <v>4943.8</v>
      </c>
      <c r="M24" s="27">
        <f>162625*7.09%</f>
        <v>11530.112500000001</v>
      </c>
      <c r="N24" s="29">
        <v>0</v>
      </c>
      <c r="O24" s="30">
        <f t="shared" ref="O24" si="29">I24+J24+K24+L24+M24+N24</f>
        <v>37129.462500000001</v>
      </c>
      <c r="P24" s="27">
        <f>H24+I24+L24+N24</f>
        <v>46595.72</v>
      </c>
      <c r="Q24" s="31">
        <f>J24+K24+M24</f>
        <v>26445.662499999999</v>
      </c>
      <c r="R24" s="27">
        <f t="shared" ref="R24" si="30">G24-P24</f>
        <v>153404.28</v>
      </c>
      <c r="S24" s="15"/>
      <c r="T24" s="15"/>
      <c r="U24" s="15"/>
    </row>
    <row r="25" spans="1:114" s="11" customFormat="1" ht="35.1" customHeight="1" x14ac:dyDescent="0.2">
      <c r="A25" s="80" t="s">
        <v>21</v>
      </c>
      <c r="B25" s="80"/>
      <c r="C25" s="80"/>
      <c r="D25" s="80"/>
      <c r="E25" s="80"/>
      <c r="F25" s="80"/>
      <c r="G25" s="32">
        <f>SUM(G14:G24)</f>
        <v>1085000</v>
      </c>
      <c r="H25" s="32">
        <f t="shared" ref="H25:R25" si="31">SUM(H14:H24)</f>
        <v>129758.85999999999</v>
      </c>
      <c r="I25" s="32">
        <f t="shared" si="31"/>
        <v>31139.5</v>
      </c>
      <c r="J25" s="32">
        <f t="shared" si="31"/>
        <v>77035</v>
      </c>
      <c r="K25" s="32">
        <f t="shared" si="31"/>
        <v>7871.0500000000011</v>
      </c>
      <c r="L25" s="32">
        <f t="shared" si="31"/>
        <v>31847.8</v>
      </c>
      <c r="M25" s="32">
        <f t="shared" si="31"/>
        <v>74276.612500000003</v>
      </c>
      <c r="N25" s="32">
        <f t="shared" si="31"/>
        <v>8100.7199999999993</v>
      </c>
      <c r="O25" s="32">
        <f t="shared" si="31"/>
        <v>224450.56249999997</v>
      </c>
      <c r="P25" s="32">
        <f t="shared" si="31"/>
        <v>189300.22</v>
      </c>
      <c r="Q25" s="32">
        <f t="shared" si="31"/>
        <v>503914.32250000001</v>
      </c>
      <c r="R25" s="32">
        <f t="shared" si="31"/>
        <v>884153.12000000011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</row>
    <row r="26" spans="1:114" s="2" customFormat="1" ht="24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5"/>
      <c r="L26" s="34"/>
      <c r="M26" s="33"/>
      <c r="N26" s="33"/>
      <c r="O26" s="34"/>
      <c r="P26" s="34"/>
      <c r="Q26" s="34"/>
      <c r="R26" s="34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</row>
    <row r="27" spans="1:114" s="12" customFormat="1" ht="24" customHeight="1" x14ac:dyDescent="0.4">
      <c r="A27" s="36"/>
      <c r="B27" s="37"/>
      <c r="C27" s="37"/>
      <c r="D27" s="37"/>
      <c r="E27" s="36"/>
      <c r="F27" s="36"/>
      <c r="G27" s="36"/>
      <c r="H27" s="36"/>
      <c r="I27" s="51" t="s">
        <v>28</v>
      </c>
      <c r="J27" s="38"/>
      <c r="K27" s="33" t="s">
        <v>29</v>
      </c>
      <c r="L27" s="33"/>
      <c r="M27" s="33"/>
      <c r="N27" s="33" t="s">
        <v>29</v>
      </c>
      <c r="O27" s="38"/>
      <c r="P27" s="38" t="s">
        <v>29</v>
      </c>
      <c r="Q27" s="38"/>
      <c r="R27" s="39"/>
      <c r="S27" s="13"/>
      <c r="T27" s="13"/>
      <c r="U27" s="13"/>
    </row>
    <row r="28" spans="1:114" s="12" customFormat="1" ht="24" customHeight="1" x14ac:dyDescent="0.2">
      <c r="A28" s="33" t="s">
        <v>3</v>
      </c>
      <c r="B28" s="37"/>
      <c r="C28" s="37"/>
      <c r="D28" s="37"/>
      <c r="E28" s="36"/>
      <c r="F28" s="36"/>
      <c r="G28" s="36"/>
      <c r="H28" s="38"/>
      <c r="I28" s="50" t="s">
        <v>40</v>
      </c>
      <c r="J28" s="40"/>
      <c r="K28" s="36"/>
      <c r="L28" s="36"/>
      <c r="M28" s="36"/>
      <c r="N28" s="36"/>
      <c r="O28" s="38"/>
      <c r="P28" s="38"/>
      <c r="Q28" s="38"/>
      <c r="R28" s="39"/>
      <c r="S28" s="13"/>
      <c r="T28" s="13"/>
      <c r="U28" s="13"/>
    </row>
    <row r="29" spans="1:114" s="12" customFormat="1" ht="24" customHeight="1" x14ac:dyDescent="0.2">
      <c r="A29" s="36" t="s">
        <v>30</v>
      </c>
      <c r="B29" s="37"/>
      <c r="C29" s="37"/>
      <c r="D29" s="37"/>
      <c r="E29" s="36"/>
      <c r="F29" s="36"/>
      <c r="G29" s="36"/>
      <c r="H29" s="38"/>
      <c r="I29" s="40" t="s">
        <v>41</v>
      </c>
      <c r="J29" s="40"/>
      <c r="K29" s="36"/>
      <c r="L29" s="36"/>
      <c r="M29" s="36"/>
      <c r="N29" s="36"/>
      <c r="O29" s="38"/>
      <c r="P29" s="38"/>
      <c r="Q29" s="38"/>
      <c r="R29" s="39"/>
      <c r="S29" s="13"/>
      <c r="T29" s="13"/>
      <c r="U29" s="13"/>
    </row>
    <row r="30" spans="1:114" s="12" customFormat="1" ht="24" customHeight="1" x14ac:dyDescent="0.2">
      <c r="A30" s="36" t="s">
        <v>52</v>
      </c>
      <c r="B30" s="37"/>
      <c r="C30" s="37"/>
      <c r="D30" s="37"/>
      <c r="E30" s="36"/>
      <c r="F30" s="36"/>
      <c r="G30" s="38"/>
      <c r="H30" s="38"/>
      <c r="I30" s="38"/>
      <c r="J30" s="40"/>
      <c r="K30" s="38"/>
      <c r="L30" s="38"/>
      <c r="M30" s="38"/>
      <c r="N30" s="38"/>
      <c r="O30" s="38"/>
      <c r="P30" s="38"/>
      <c r="Q30" s="41"/>
      <c r="R30" s="39"/>
      <c r="S30" s="13"/>
      <c r="T30" s="13"/>
      <c r="U30" s="13"/>
    </row>
    <row r="31" spans="1:114" s="12" customFormat="1" ht="24" customHeight="1" x14ac:dyDescent="0.2">
      <c r="A31" s="36" t="s">
        <v>53</v>
      </c>
      <c r="B31" s="37"/>
      <c r="C31" s="37"/>
      <c r="D31" s="37"/>
      <c r="E31" s="36"/>
      <c r="F31" s="36"/>
      <c r="G31" s="42"/>
      <c r="H31" s="43"/>
      <c r="I31" s="44"/>
      <c r="J31" s="44"/>
      <c r="K31" s="41"/>
      <c r="L31" s="40"/>
      <c r="M31" s="38"/>
      <c r="N31" s="41"/>
      <c r="O31" s="40"/>
      <c r="P31" s="40"/>
      <c r="Q31" s="39"/>
      <c r="R31" s="39"/>
      <c r="S31" s="13"/>
      <c r="T31" s="13"/>
      <c r="U31" s="13"/>
    </row>
    <row r="32" spans="1:114" s="12" customFormat="1" ht="24" customHeight="1" x14ac:dyDescent="0.2">
      <c r="A32" s="36" t="s">
        <v>54</v>
      </c>
      <c r="B32" s="37"/>
      <c r="C32" s="37"/>
      <c r="D32" s="37"/>
      <c r="E32" s="36"/>
      <c r="F32" s="37"/>
      <c r="G32" s="39" t="s">
        <v>27</v>
      </c>
      <c r="H32" s="45"/>
      <c r="I32" s="41"/>
      <c r="J32" s="41"/>
      <c r="K32" s="41"/>
      <c r="L32" s="41"/>
      <c r="M32" s="41"/>
      <c r="N32" s="46"/>
      <c r="O32" s="41"/>
      <c r="P32" s="40"/>
      <c r="Q32" s="40"/>
      <c r="R32" s="39"/>
      <c r="S32" s="13"/>
      <c r="T32" s="13"/>
      <c r="U32" s="13"/>
    </row>
    <row r="33" spans="1:18" s="12" customFormat="1" ht="24" customHeight="1" x14ac:dyDescent="0.2">
      <c r="A33" s="47" t="s">
        <v>25</v>
      </c>
      <c r="B33" s="47"/>
      <c r="C33" s="47"/>
      <c r="D33" s="47"/>
      <c r="E33" s="47"/>
      <c r="F33" s="47"/>
      <c r="G33" s="48"/>
      <c r="H33" s="45"/>
      <c r="I33" s="40"/>
      <c r="J33" s="36"/>
      <c r="K33" s="40"/>
      <c r="L33" s="40"/>
      <c r="M33" s="40"/>
      <c r="N33" s="40"/>
      <c r="O33" s="40"/>
      <c r="P33" s="40"/>
      <c r="Q33" s="40"/>
      <c r="R33" s="40"/>
    </row>
    <row r="34" spans="1:18" s="2" customFormat="1" ht="24" customHeight="1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6"/>
      <c r="M34" s="6"/>
      <c r="N34" s="6"/>
      <c r="O34" s="6"/>
      <c r="P34" s="6"/>
      <c r="Q34" s="6"/>
      <c r="R34" s="6"/>
    </row>
    <row r="35" spans="1:18" s="2" customFormat="1" ht="24" customHeight="1" x14ac:dyDescent="0.2">
      <c r="B35" s="8"/>
      <c r="C35" s="8"/>
      <c r="D35" s="8"/>
      <c r="I35" s="6"/>
      <c r="J35" s="6"/>
      <c r="L35" s="6"/>
      <c r="M35" s="6"/>
      <c r="N35" s="6"/>
      <c r="O35" s="6"/>
      <c r="P35" s="6"/>
      <c r="Q35" s="6"/>
      <c r="R35" s="6"/>
    </row>
    <row r="36" spans="1:18" s="2" customFormat="1" ht="24" customHeight="1" x14ac:dyDescent="0.2">
      <c r="B36" s="8"/>
      <c r="C36" s="8"/>
      <c r="D36" s="8"/>
      <c r="I36" s="6"/>
      <c r="J36" s="6"/>
      <c r="L36" s="6"/>
      <c r="M36" s="6"/>
      <c r="N36" s="6"/>
      <c r="O36" s="6"/>
      <c r="P36" s="6"/>
      <c r="Q36" s="6"/>
      <c r="R36" s="6"/>
    </row>
    <row r="37" spans="1:18" s="2" customFormat="1" ht="24" customHeight="1" x14ac:dyDescent="0.2">
      <c r="A37" s="3"/>
      <c r="B37" s="8"/>
      <c r="C37" s="8"/>
      <c r="D37" s="8"/>
      <c r="I37" s="6"/>
      <c r="J37" s="6"/>
      <c r="L37" s="6"/>
      <c r="O37" s="6"/>
      <c r="P37" s="6"/>
      <c r="Q37" s="6"/>
      <c r="R37" s="6"/>
    </row>
    <row r="38" spans="1:18" ht="24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</row>
    <row r="39" spans="1:18" ht="24" customHeigh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24" customHeigh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</row>
    <row r="41" spans="1:18" ht="24" customHeigh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</row>
    <row r="42" spans="1:18" ht="24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18" ht="15.75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4" spans="1:18" ht="15.75" thickBot="1" x14ac:dyDescent="0.25"/>
    <row r="75" spans="1:18" x14ac:dyDescent="0.2">
      <c r="A75" s="1"/>
    </row>
  </sheetData>
  <mergeCells count="27">
    <mergeCell ref="A6:R6"/>
    <mergeCell ref="A43:R43"/>
    <mergeCell ref="A39:R39"/>
    <mergeCell ref="A41:R41"/>
    <mergeCell ref="A40:R40"/>
    <mergeCell ref="G11:G13"/>
    <mergeCell ref="H11:H13"/>
    <mergeCell ref="Q12:Q13"/>
    <mergeCell ref="N12:N13"/>
    <mergeCell ref="K12:K13"/>
    <mergeCell ref="B11:B13"/>
    <mergeCell ref="A42:R42"/>
    <mergeCell ref="A34:K34"/>
    <mergeCell ref="A38:R38"/>
    <mergeCell ref="A25:F25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6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C22" sqref="C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2" t="s">
        <v>16</v>
      </c>
      <c r="B1" s="82" t="s">
        <v>24</v>
      </c>
      <c r="C1" s="83" t="s">
        <v>9</v>
      </c>
      <c r="D1" s="83"/>
      <c r="E1" s="83"/>
      <c r="F1" s="83"/>
      <c r="G1" s="83"/>
      <c r="H1" s="83"/>
      <c r="I1" s="83"/>
      <c r="J1" s="82" t="s">
        <v>2</v>
      </c>
      <c r="K1" s="82"/>
      <c r="L1" s="82" t="s">
        <v>17</v>
      </c>
    </row>
    <row r="2" spans="1:12" ht="18" x14ac:dyDescent="0.2">
      <c r="A2" s="82"/>
      <c r="B2" s="82"/>
      <c r="C2" s="82" t="s">
        <v>12</v>
      </c>
      <c r="D2" s="82"/>
      <c r="E2" s="82" t="s">
        <v>10</v>
      </c>
      <c r="F2" s="82" t="s">
        <v>13</v>
      </c>
      <c r="G2" s="82"/>
      <c r="H2" s="82" t="s">
        <v>11</v>
      </c>
      <c r="I2" s="82" t="s">
        <v>0</v>
      </c>
      <c r="J2" s="82" t="s">
        <v>4</v>
      </c>
      <c r="K2" s="82" t="s">
        <v>1</v>
      </c>
      <c r="L2" s="82"/>
    </row>
    <row r="3" spans="1:12" ht="54" x14ac:dyDescent="0.2">
      <c r="A3" s="82"/>
      <c r="B3" s="82"/>
      <c r="C3" s="18" t="s">
        <v>5</v>
      </c>
      <c r="D3" s="18" t="s">
        <v>6</v>
      </c>
      <c r="E3" s="82"/>
      <c r="F3" s="18" t="s">
        <v>7</v>
      </c>
      <c r="G3" s="18" t="s">
        <v>8</v>
      </c>
      <c r="H3" s="82"/>
      <c r="I3" s="82"/>
      <c r="J3" s="82"/>
      <c r="K3" s="82"/>
      <c r="L3" s="82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1085000</v>
      </c>
      <c r="B5" s="17">
        <v>129758.86</v>
      </c>
      <c r="C5" s="17">
        <v>31139.5</v>
      </c>
      <c r="D5" s="17">
        <v>77035</v>
      </c>
      <c r="E5" s="17">
        <v>7871.05</v>
      </c>
      <c r="F5" s="17">
        <v>31847.8</v>
      </c>
      <c r="G5" s="17">
        <v>74276.61</v>
      </c>
      <c r="H5" s="17">
        <v>8100.72</v>
      </c>
      <c r="I5" s="17">
        <f>+H5+G5+F5+E5+D5+C5</f>
        <v>230270.68</v>
      </c>
      <c r="J5" s="17">
        <f>+B5+C5+F5+H5</f>
        <v>200846.87999999998</v>
      </c>
      <c r="K5" s="17">
        <f>+D5+E5+G5</f>
        <v>159182.66</v>
      </c>
      <c r="L5" s="17">
        <f>+A5-B5-C5-F5-H5</f>
        <v>884153.12</v>
      </c>
    </row>
    <row r="6" spans="1:12" s="20" customFormat="1" x14ac:dyDescent="0.2"/>
    <row r="7" spans="1:12" x14ac:dyDescent="0.2">
      <c r="A7" s="17">
        <v>1085000</v>
      </c>
      <c r="B7" s="17">
        <v>129758.85999999999</v>
      </c>
      <c r="C7" s="17">
        <v>31139.5</v>
      </c>
      <c r="D7" s="17">
        <v>77035</v>
      </c>
      <c r="E7" s="17">
        <v>7871.0500000000011</v>
      </c>
      <c r="F7" s="17">
        <v>31847.8</v>
      </c>
      <c r="G7" s="17">
        <v>74276.612500000003</v>
      </c>
      <c r="H7" s="17">
        <v>8100.7199999999993</v>
      </c>
      <c r="I7" s="17">
        <f>+H7+G7+F7+E7+D7+C7</f>
        <v>230270.6825</v>
      </c>
      <c r="J7" s="17">
        <f>+B7+C7+F7+H7</f>
        <v>200846.87999999998</v>
      </c>
      <c r="K7" s="17">
        <f>+D7+E7+G7</f>
        <v>159182.66250000001</v>
      </c>
      <c r="L7" s="17">
        <f>+A7-B7-C7-F7-H7</f>
        <v>884153.12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-2.5000000023283064E-3</v>
      </c>
      <c r="H10" s="17">
        <f t="shared" si="0"/>
        <v>0</v>
      </c>
      <c r="I10" s="17">
        <f t="shared" si="0"/>
        <v>-2.5000000023283064E-3</v>
      </c>
      <c r="J10" s="17">
        <f t="shared" si="0"/>
        <v>0</v>
      </c>
      <c r="K10" s="17">
        <f t="shared" si="0"/>
        <v>-2.5000000023283064E-3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2022-02-04T17:13:26Z</dcterms:modified>
</cp:coreProperties>
</file>