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NUEVO FORMATO NOMINA TRANSPARENCIA JULIO 2021\"/>
    </mc:Choice>
  </mc:AlternateContent>
  <xr:revisionPtr revIDLastSave="0" documentId="8_{A7D8B051-B3BE-4853-A6A0-AAD5AC9EB71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Probatorio'!$A$1:$R$31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" l="1"/>
  <c r="L7" i="2"/>
  <c r="K7" i="2"/>
  <c r="K10" i="2" s="1"/>
  <c r="J7" i="2"/>
  <c r="I5" i="2"/>
  <c r="J5" i="2"/>
  <c r="K5" i="2"/>
  <c r="L5" i="2"/>
  <c r="I10" i="2"/>
  <c r="H10" i="2"/>
  <c r="G10" i="2"/>
  <c r="F10" i="2"/>
  <c r="E10" i="2"/>
  <c r="D10" i="2"/>
  <c r="C10" i="2"/>
  <c r="B10" i="2"/>
  <c r="A10" i="2"/>
  <c r="L10" i="2" l="1"/>
  <c r="J10" i="2"/>
  <c r="N18" i="1"/>
  <c r="M18" i="1"/>
  <c r="L18" i="1"/>
  <c r="J18" i="1"/>
  <c r="I18" i="1"/>
  <c r="J20" i="1"/>
  <c r="P20" i="1" s="1"/>
  <c r="I20" i="1"/>
  <c r="G23" i="1"/>
  <c r="I21" i="1"/>
  <c r="J21" i="1"/>
  <c r="M14" i="1"/>
  <c r="L14" i="1"/>
  <c r="J14" i="1"/>
  <c r="I14" i="1"/>
  <c r="M15" i="1"/>
  <c r="O18" i="1" l="1"/>
  <c r="P18" i="1" s="1"/>
  <c r="R18" i="1" s="1"/>
  <c r="O20" i="1"/>
  <c r="Q20" i="1" s="1"/>
  <c r="O21" i="1"/>
  <c r="R20" i="1"/>
  <c r="P21" i="1"/>
  <c r="Q21" i="1"/>
  <c r="P14" i="1"/>
  <c r="R14" i="1" s="1"/>
  <c r="Q14" i="1"/>
  <c r="O14" i="1"/>
  <c r="H23" i="1"/>
  <c r="I22" i="1"/>
  <c r="J22" i="1"/>
  <c r="L22" i="1"/>
  <c r="M22" i="1"/>
  <c r="I19" i="1"/>
  <c r="J19" i="1"/>
  <c r="L19" i="1"/>
  <c r="M19" i="1"/>
  <c r="Q18" i="1" l="1"/>
  <c r="R21" i="1"/>
  <c r="P19" i="1"/>
  <c r="R19" i="1" s="1"/>
  <c r="Q19" i="1"/>
  <c r="O22" i="1"/>
  <c r="Q22" i="1"/>
  <c r="P22" i="1"/>
  <c r="R22" i="1" s="1"/>
  <c r="O19" i="1"/>
  <c r="L16" i="1"/>
  <c r="I17" i="1"/>
  <c r="J17" i="1"/>
  <c r="L17" i="1"/>
  <c r="M17" i="1"/>
  <c r="I16" i="1"/>
  <c r="J16" i="1"/>
  <c r="M16" i="1"/>
  <c r="Q16" i="1" l="1"/>
  <c r="Q17" i="1"/>
  <c r="O17" i="1"/>
  <c r="O16" i="1"/>
  <c r="P17" i="1"/>
  <c r="P16" i="1"/>
  <c r="R16" i="1" s="1"/>
  <c r="I15" i="1"/>
  <c r="J15" i="1"/>
  <c r="R17" i="1" l="1"/>
  <c r="O15" i="1"/>
  <c r="P15" i="1"/>
  <c r="R15" i="1" s="1"/>
  <c r="Q15" i="1"/>
  <c r="P23" i="1" l="1"/>
  <c r="N23" i="1"/>
  <c r="K23" i="1" l="1"/>
  <c r="M23" i="1"/>
  <c r="I23" i="1"/>
  <c r="L23" i="1"/>
  <c r="J23" i="1"/>
  <c r="O23" i="1" l="1"/>
  <c r="R23" i="1"/>
  <c r="Q23" i="1"/>
</calcChain>
</file>

<file path=xl/sharedStrings.xml><?xml version="1.0" encoding="utf-8"?>
<sst xmlns="http://schemas.openxmlformats.org/spreadsheetml/2006/main" count="100" uniqueCount="63">
  <si>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</si>
  <si>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</si>
  <si>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</si>
  <si>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</si>
  <si>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</si>
  <si>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</si>
  <si>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</si>
  <si>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</si>
  <si>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</si>
  <si>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</si>
  <si>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</si>
  <si>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</si>
  <si>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</si>
  <si>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</si>
  <si>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</si>
  <si>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</si>
  <si>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</si>
  <si>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</si>
  <si>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</si>
  <si>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</si>
  <si>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</si>
  <si>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</si>
  <si>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</si>
  <si>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</si>
  <si>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</si>
  <si>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</si>
  <si>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</si>
  <si>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</si>
  <si>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Dirección de Supervisión y Auditoria </t>
  </si>
  <si>
    <t xml:space="preserve">   (4*) Deducción directa declaración TSS del SUIRPLUS por registro de dependientes adicionales al SDSS. RD$1,190.12 por cada dependiente adicional registrado.</t>
  </si>
  <si>
    <t xml:space="preserve">Dirección Juridica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</si>
  <si>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</si>
  <si>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</si>
  <si>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</si>
  <si>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</si>
  <si>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MARGARITA FELIZ FELIZ</t>
  </si>
  <si>
    <t>Dirección de planificación y Desarrollo</t>
  </si>
  <si>
    <t xml:space="preserve">Encargado (a) Departamento de Desarrollo Institucional y Calidad en la Gestion </t>
  </si>
  <si>
    <t>CANDIDA CRISTINA BAEZ HENRIQUEZ</t>
  </si>
  <si>
    <t>MARIA DEL PILAR DE LOS SANTOS PEREZ</t>
  </si>
  <si>
    <t>Auditor (a) I De Seguridad Social</t>
  </si>
  <si>
    <t xml:space="preserve">NELSON MAYOBANEX SOLER MENDEZ </t>
  </si>
  <si>
    <t>Abogado (a)</t>
  </si>
  <si>
    <t xml:space="preserve">ISABEL RAMIREZ MARTE </t>
  </si>
  <si>
    <t>SULSIRIS DE PAULA BURET</t>
  </si>
  <si>
    <t>DIRECCION DE RECURSOS HUMANOS</t>
  </si>
  <si>
    <t>Analista de Registro, Control y Nómina</t>
  </si>
  <si>
    <t>EMERSON YSRAEL CALCAÑO CASTILLO</t>
  </si>
  <si>
    <t>DIRECCION JURIDICA</t>
  </si>
  <si>
    <t>Encargado Depto. De Litigación</t>
  </si>
  <si>
    <t>CLAUDIA MOTA JIMENEZ</t>
  </si>
  <si>
    <t>Dirección Financiera</t>
  </si>
  <si>
    <t>Enc. Depto. Contabilidad del SUIR</t>
  </si>
  <si>
    <t>KENIA MARTINEZ BEREGUETE</t>
  </si>
  <si>
    <t>DIRECCION DE FISCALIZACION EXTERNA</t>
  </si>
  <si>
    <t>Contador (a)</t>
  </si>
  <si>
    <t>Correspondiente al mes de julio del año 2021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</si>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</sst>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top" wrapText="1" readingOrder="1"/>
    </xf>
    <xf numFmtId="0" fontId="15" fillId="0" borderId="4" xfId="0" applyNumberFormat="1" applyFont="1" applyFill="1" applyBorder="1" applyAlignment="1">
      <alignment horizontal="center" vertical="top" wrapText="1" readingOrder="1"/>
    </xf>
    <xf numFmtId="164" fontId="15" fillId="0" borderId="4" xfId="4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4" fontId="15" fillId="0" borderId="4" xfId="0" applyNumberFormat="1" applyFont="1" applyFill="1" applyBorder="1" applyAlignment="1">
      <alignment horizontal="right" vertical="center"/>
    </xf>
    <xf numFmtId="165" fontId="15" fillId="0" borderId="4" xfId="0" applyNumberFormat="1" applyFont="1" applyFill="1" applyBorder="1" applyAlignment="1">
      <alignment horizontal="right" vertical="center" wrapText="1" readingOrder="1"/>
    </xf>
    <xf numFmtId="4" fontId="15" fillId="0" borderId="4" xfId="0" applyNumberFormat="1" applyFont="1" applyFill="1" applyBorder="1" applyAlignment="1">
      <alignment horizontal="right"/>
    </xf>
    <xf numFmtId="4" fontId="15" fillId="0" borderId="4" xfId="0" applyNumberFormat="1" applyFont="1" applyFill="1" applyBorder="1" applyAlignment="1">
      <alignment horizontal="right" vertical="center" wrapText="1"/>
    </xf>
    <xf numFmtId="164" fontId="15" fillId="0" borderId="4" xfId="4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73"/>
  <sheetViews>
    <sheetView tabSelected="1" view="pageBreakPreview" topLeftCell="A4" zoomScale="55" zoomScaleNormal="70" zoomScaleSheetLayoutView="55" workbookViewId="0">
      <selection activeCell="B11" sqref="B11:B13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4.28515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4.85546875" style="9" hidden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69" t="s">
        <v>60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50"/>
      <c r="T6" s="50"/>
      <c r="U6" s="50"/>
      <c r="V6" s="50"/>
    </row>
    <row r="7" spans="1:22" s="14" customFormat="1" ht="23.25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22" s="14" customFormat="1" ht="34.5" x14ac:dyDescent="0.2">
      <c r="A8" s="60" t="s">
        <v>23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6" t="s">
        <v>56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2" ht="78.75" customHeight="1" x14ac:dyDescent="0.2">
      <c r="A11" s="62" t="s">
        <v>18</v>
      </c>
      <c r="B11" s="67" t="s">
        <v>14</v>
      </c>
      <c r="C11" s="67" t="s">
        <v>57</v>
      </c>
      <c r="D11" s="53"/>
      <c r="E11" s="53"/>
      <c r="F11" s="53"/>
      <c r="G11" s="62" t="s">
        <v>16</v>
      </c>
      <c r="H11" s="71" t="s">
        <v>24</v>
      </c>
      <c r="I11" s="57" t="s">
        <v>9</v>
      </c>
      <c r="J11" s="57"/>
      <c r="K11" s="57"/>
      <c r="L11" s="57"/>
      <c r="M11" s="57"/>
      <c r="N11" s="57"/>
      <c r="O11" s="58"/>
      <c r="P11" s="59" t="s">
        <v>2</v>
      </c>
      <c r="Q11" s="56"/>
      <c r="R11" s="62" t="s">
        <v>17</v>
      </c>
    </row>
    <row r="12" spans="1:22" ht="63.75" customHeight="1" x14ac:dyDescent="0.2">
      <c r="A12" s="62"/>
      <c r="B12" s="67"/>
      <c r="C12" s="67"/>
      <c r="D12" s="53" t="s">
        <v>20</v>
      </c>
      <c r="E12" s="53" t="s">
        <v>15</v>
      </c>
      <c r="F12" s="53" t="s">
        <v>19</v>
      </c>
      <c r="G12" s="62"/>
      <c r="H12" s="71"/>
      <c r="I12" s="56" t="s">
        <v>12</v>
      </c>
      <c r="J12" s="56"/>
      <c r="K12" s="75" t="s">
        <v>10</v>
      </c>
      <c r="L12" s="61" t="s">
        <v>13</v>
      </c>
      <c r="M12" s="56"/>
      <c r="N12" s="74" t="s">
        <v>11</v>
      </c>
      <c r="O12" s="63" t="s">
        <v>0</v>
      </c>
      <c r="P12" s="64" t="s">
        <v>4</v>
      </c>
      <c r="Q12" s="72" t="s">
        <v>1</v>
      </c>
      <c r="R12" s="62"/>
    </row>
    <row r="13" spans="1:22" ht="97.5" customHeight="1" x14ac:dyDescent="0.2">
      <c r="A13" s="62"/>
      <c r="B13" s="67"/>
      <c r="C13" s="68"/>
      <c r="D13" s="53"/>
      <c r="E13" s="53"/>
      <c r="F13" s="53"/>
      <c r="G13" s="62"/>
      <c r="H13" s="71"/>
      <c r="I13" s="54" t="s">
        <v>5</v>
      </c>
      <c r="J13" s="55" t="s">
        <v>6</v>
      </c>
      <c r="K13" s="75"/>
      <c r="L13" s="54" t="s">
        <v>7</v>
      </c>
      <c r="M13" s="55" t="s">
        <v>8</v>
      </c>
      <c r="N13" s="75"/>
      <c r="O13" s="63"/>
      <c r="P13" s="65"/>
      <c r="Q13" s="73"/>
      <c r="R13" s="62"/>
    </row>
    <row r="14" spans="1:22" s="16" customFormat="1" ht="58.5" customHeight="1" x14ac:dyDescent="0.4">
      <c r="A14" s="21">
        <v>1</v>
      </c>
      <c r="B14" s="22" t="s">
        <v>44</v>
      </c>
      <c r="C14" s="22" t="s">
        <v>58</v>
      </c>
      <c r="D14" s="22" t="s">
        <v>45</v>
      </c>
      <c r="E14" s="23" t="s">
        <v>46</v>
      </c>
      <c r="F14" s="24" t="s">
        <v>22</v>
      </c>
      <c r="G14" s="25">
        <v>70000</v>
      </c>
      <c r="H14" s="26">
        <v>5130.45</v>
      </c>
      <c r="I14" s="27">
        <f t="shared" ref="I14" si="0">G14*2.87/100</f>
        <v>2009</v>
      </c>
      <c r="J14" s="27">
        <f t="shared" ref="J14" si="1">G14*7.1/100</f>
        <v>4970</v>
      </c>
      <c r="K14" s="28">
        <v>593.21</v>
      </c>
      <c r="L14" s="27">
        <f t="shared" ref="L14" si="2">G14*3.04/100</f>
        <v>2128</v>
      </c>
      <c r="M14" s="27">
        <f t="shared" ref="M14" si="3">G14*7.09/100</f>
        <v>4963</v>
      </c>
      <c r="N14" s="29">
        <v>1190.1199999999999</v>
      </c>
      <c r="O14" s="30">
        <f t="shared" ref="O14" si="4">I14+J14+K14+L14+M14+N14</f>
        <v>15853.329999999998</v>
      </c>
      <c r="P14" s="27">
        <f t="shared" ref="P14" si="5">H14+I14+L14+N14</f>
        <v>10457.57</v>
      </c>
      <c r="Q14" s="31">
        <f t="shared" ref="Q14" si="6">J14+K14+M14</f>
        <v>10526.21</v>
      </c>
      <c r="R14" s="27">
        <f t="shared" ref="R14" si="7">G14-P14</f>
        <v>59542.43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22" t="s">
        <v>35</v>
      </c>
      <c r="C15" s="22" t="s">
        <v>58</v>
      </c>
      <c r="D15" s="22" t="s">
        <v>36</v>
      </c>
      <c r="E15" s="23" t="s">
        <v>37</v>
      </c>
      <c r="F15" s="24" t="s">
        <v>22</v>
      </c>
      <c r="G15" s="25">
        <v>140000</v>
      </c>
      <c r="H15" s="26">
        <v>21553.74</v>
      </c>
      <c r="I15" s="27">
        <f t="shared" ref="I15:I22" si="8">G15*2.87/100</f>
        <v>4018</v>
      </c>
      <c r="J15" s="27">
        <f t="shared" ref="J15:J22" si="9">G15*7.1/100</f>
        <v>9940</v>
      </c>
      <c r="K15" s="28">
        <v>593.21</v>
      </c>
      <c r="L15" s="27">
        <v>4098.53</v>
      </c>
      <c r="M15" s="27">
        <f>134820*7.09/100</f>
        <v>9558.7379999999994</v>
      </c>
      <c r="N15" s="29">
        <v>0</v>
      </c>
      <c r="O15" s="30">
        <f t="shared" ref="O15:O22" si="10">I15+J15+K15+L15+M15+N15</f>
        <v>28208.477999999996</v>
      </c>
      <c r="P15" s="27">
        <f t="shared" ref="P15" si="11">H15+I15+L15+N15</f>
        <v>29670.27</v>
      </c>
      <c r="Q15" s="31">
        <f t="shared" ref="Q15" si="12">J15+K15+M15</f>
        <v>20091.947999999997</v>
      </c>
      <c r="R15" s="27">
        <f t="shared" ref="R15:R22" si="13">G15-P15</f>
        <v>110329.73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22" t="s">
        <v>38</v>
      </c>
      <c r="C16" s="22" t="s">
        <v>58</v>
      </c>
      <c r="D16" s="22" t="s">
        <v>28</v>
      </c>
      <c r="E16" s="23" t="s">
        <v>40</v>
      </c>
      <c r="F16" s="24" t="s">
        <v>22</v>
      </c>
      <c r="G16" s="25">
        <v>70000</v>
      </c>
      <c r="H16" s="26">
        <v>4892.43</v>
      </c>
      <c r="I16" s="27">
        <f t="shared" si="8"/>
        <v>2009</v>
      </c>
      <c r="J16" s="27">
        <f t="shared" si="9"/>
        <v>4970</v>
      </c>
      <c r="K16" s="28">
        <v>593.21</v>
      </c>
      <c r="L16" s="27">
        <f t="shared" ref="L16:L22" si="14">G16*3.04/100</f>
        <v>2128</v>
      </c>
      <c r="M16" s="27">
        <f t="shared" ref="M16:M22" si="15">G16*7.09/100</f>
        <v>4963</v>
      </c>
      <c r="N16" s="29">
        <v>2380.2399999999998</v>
      </c>
      <c r="O16" s="30">
        <f t="shared" si="10"/>
        <v>17043.449999999997</v>
      </c>
      <c r="P16" s="27">
        <f>H16+I16+L16+N16</f>
        <v>11409.67</v>
      </c>
      <c r="Q16" s="31">
        <f>J16+K16+M16</f>
        <v>10526.21</v>
      </c>
      <c r="R16" s="27">
        <f t="shared" si="13"/>
        <v>58590.33</v>
      </c>
      <c r="S16" s="15"/>
      <c r="T16" s="15"/>
      <c r="U16" s="15"/>
    </row>
    <row r="17" spans="1:114" s="16" customFormat="1" ht="58.5" customHeight="1" x14ac:dyDescent="0.4">
      <c r="A17" s="21">
        <v>4</v>
      </c>
      <c r="B17" s="22" t="s">
        <v>39</v>
      </c>
      <c r="C17" s="22" t="s">
        <v>58</v>
      </c>
      <c r="D17" s="22" t="s">
        <v>28</v>
      </c>
      <c r="E17" s="23" t="s">
        <v>40</v>
      </c>
      <c r="F17" s="24" t="s">
        <v>22</v>
      </c>
      <c r="G17" s="25">
        <v>70000</v>
      </c>
      <c r="H17" s="26">
        <v>5130.45</v>
      </c>
      <c r="I17" s="27">
        <f t="shared" si="8"/>
        <v>2009</v>
      </c>
      <c r="J17" s="27">
        <f t="shared" si="9"/>
        <v>4970</v>
      </c>
      <c r="K17" s="28">
        <v>593.21</v>
      </c>
      <c r="L17" s="27">
        <f t="shared" si="14"/>
        <v>2128</v>
      </c>
      <c r="M17" s="27">
        <f t="shared" si="15"/>
        <v>4963</v>
      </c>
      <c r="N17" s="29">
        <v>1190.1199999999999</v>
      </c>
      <c r="O17" s="30">
        <f t="shared" si="10"/>
        <v>15853.329999999998</v>
      </c>
      <c r="P17" s="27">
        <f>H17+I17+L17+N17</f>
        <v>10457.57</v>
      </c>
      <c r="Q17" s="31">
        <f>J17+K17+M17</f>
        <v>10526.21</v>
      </c>
      <c r="R17" s="27">
        <f t="shared" si="13"/>
        <v>59542.43</v>
      </c>
      <c r="S17" s="15"/>
      <c r="T17" s="15"/>
      <c r="U17" s="15"/>
    </row>
    <row r="18" spans="1:114" s="16" customFormat="1" ht="58.5" customHeight="1" x14ac:dyDescent="0.4">
      <c r="A18" s="21">
        <v>5</v>
      </c>
      <c r="B18" s="22" t="s">
        <v>53</v>
      </c>
      <c r="C18" s="22" t="s">
        <v>58</v>
      </c>
      <c r="D18" s="22" t="s">
        <v>54</v>
      </c>
      <c r="E18" s="23" t="s">
        <v>55</v>
      </c>
      <c r="F18" s="24" t="s">
        <v>22</v>
      </c>
      <c r="G18" s="25">
        <v>70000</v>
      </c>
      <c r="H18" s="26">
        <v>0</v>
      </c>
      <c r="I18" s="27">
        <f>G18*2.87/100</f>
        <v>2009</v>
      </c>
      <c r="J18" s="27">
        <f>G18*7.1/100</f>
        <v>4970</v>
      </c>
      <c r="K18" s="28">
        <v>593.21</v>
      </c>
      <c r="L18" s="27">
        <f>G18*3.04/100</f>
        <v>2128</v>
      </c>
      <c r="M18" s="27">
        <f>G18*7.09/100</f>
        <v>4963</v>
      </c>
      <c r="N18" s="29">
        <f>2*1190.12</f>
        <v>2380.2399999999998</v>
      </c>
      <c r="O18" s="30">
        <f>H18+I18+L18+N18</f>
        <v>6517.24</v>
      </c>
      <c r="P18" s="27">
        <f>O18</f>
        <v>6517.24</v>
      </c>
      <c r="Q18" s="31">
        <f>G18-O18</f>
        <v>63482.76</v>
      </c>
      <c r="R18" s="27">
        <f t="shared" si="13"/>
        <v>63482.76</v>
      </c>
      <c r="S18" s="15"/>
      <c r="T18" s="15"/>
      <c r="U18" s="15"/>
    </row>
    <row r="19" spans="1:114" s="16" customFormat="1" ht="58.5" customHeight="1" x14ac:dyDescent="0.4">
      <c r="A19" s="21">
        <v>6</v>
      </c>
      <c r="B19" s="22" t="s">
        <v>41</v>
      </c>
      <c r="C19" s="22" t="s">
        <v>59</v>
      </c>
      <c r="D19" s="22" t="s">
        <v>30</v>
      </c>
      <c r="E19" s="23" t="s">
        <v>42</v>
      </c>
      <c r="F19" s="24" t="s">
        <v>22</v>
      </c>
      <c r="G19" s="25">
        <v>70000</v>
      </c>
      <c r="H19" s="26">
        <v>5130.45</v>
      </c>
      <c r="I19" s="27">
        <f t="shared" si="8"/>
        <v>2009</v>
      </c>
      <c r="J19" s="27">
        <f t="shared" si="9"/>
        <v>4970</v>
      </c>
      <c r="K19" s="28">
        <v>593.21</v>
      </c>
      <c r="L19" s="27">
        <f t="shared" si="14"/>
        <v>2128</v>
      </c>
      <c r="M19" s="27">
        <f t="shared" si="15"/>
        <v>4963</v>
      </c>
      <c r="N19" s="29">
        <v>1190.1199999999999</v>
      </c>
      <c r="O19" s="30">
        <f t="shared" si="10"/>
        <v>15853.329999999998</v>
      </c>
      <c r="P19" s="27">
        <f>H19+I19+L19+N19</f>
        <v>10457.57</v>
      </c>
      <c r="Q19" s="31">
        <f>J19+K19+M19</f>
        <v>10526.21</v>
      </c>
      <c r="R19" s="27">
        <f t="shared" si="13"/>
        <v>59542.43</v>
      </c>
      <c r="S19" s="15"/>
      <c r="T19" s="15"/>
      <c r="U19" s="15"/>
    </row>
    <row r="20" spans="1:114" s="16" customFormat="1" ht="58.5" customHeight="1" x14ac:dyDescent="0.4">
      <c r="A20" s="21">
        <v>7</v>
      </c>
      <c r="B20" s="22" t="s">
        <v>50</v>
      </c>
      <c r="C20" s="22" t="s">
        <v>58</v>
      </c>
      <c r="D20" s="22" t="s">
        <v>51</v>
      </c>
      <c r="E20" s="23" t="s">
        <v>52</v>
      </c>
      <c r="F20" s="24" t="s">
        <v>22</v>
      </c>
      <c r="G20" s="25">
        <v>140000</v>
      </c>
      <c r="H20" s="26">
        <v>20958.68</v>
      </c>
      <c r="I20" s="27">
        <f>G20*2.87/100</f>
        <v>4018</v>
      </c>
      <c r="J20" s="27">
        <f>G20*7.1/100</f>
        <v>9940</v>
      </c>
      <c r="K20" s="28">
        <v>593.21</v>
      </c>
      <c r="L20" s="27">
        <v>4098.53</v>
      </c>
      <c r="M20" s="27">
        <v>9558.74</v>
      </c>
      <c r="N20" s="29">
        <f>1190.12*2</f>
        <v>2380.2399999999998</v>
      </c>
      <c r="O20" s="30">
        <f t="shared" si="10"/>
        <v>30588.719999999994</v>
      </c>
      <c r="P20" s="27">
        <f>J20+K20+M20</f>
        <v>20091.949999999997</v>
      </c>
      <c r="Q20" s="31">
        <f>G20-O20</f>
        <v>109411.28</v>
      </c>
      <c r="R20" s="27">
        <f>+G20-H20-I20-L20-N20</f>
        <v>108544.55</v>
      </c>
      <c r="S20" s="15"/>
      <c r="T20" s="15"/>
      <c r="U20" s="15"/>
    </row>
    <row r="21" spans="1:114" s="16" customFormat="1" ht="58.5" customHeight="1" x14ac:dyDescent="0.4">
      <c r="A21" s="21">
        <v>8</v>
      </c>
      <c r="B21" s="22" t="s">
        <v>47</v>
      </c>
      <c r="C21" s="22" t="s">
        <v>59</v>
      </c>
      <c r="D21" s="22" t="s">
        <v>48</v>
      </c>
      <c r="E21" s="23" t="s">
        <v>49</v>
      </c>
      <c r="F21" s="24" t="s">
        <v>22</v>
      </c>
      <c r="G21" s="25">
        <v>140000</v>
      </c>
      <c r="H21" s="26">
        <v>21553.74</v>
      </c>
      <c r="I21" s="27">
        <f t="shared" si="8"/>
        <v>4018</v>
      </c>
      <c r="J21" s="27">
        <f t="shared" si="9"/>
        <v>9940</v>
      </c>
      <c r="K21" s="28">
        <v>593.21</v>
      </c>
      <c r="L21" s="27">
        <v>4098.53</v>
      </c>
      <c r="M21" s="27">
        <v>9558.74</v>
      </c>
      <c r="N21" s="29">
        <v>0</v>
      </c>
      <c r="O21" s="30">
        <f t="shared" si="10"/>
        <v>28208.479999999996</v>
      </c>
      <c r="P21" s="27">
        <f>H21+I21+L21+N21</f>
        <v>29670.27</v>
      </c>
      <c r="Q21" s="31">
        <f>J21+K21+M21</f>
        <v>20091.949999999997</v>
      </c>
      <c r="R21" s="27">
        <f t="shared" si="13"/>
        <v>110329.73</v>
      </c>
      <c r="S21" s="15"/>
      <c r="T21" s="15"/>
      <c r="U21" s="15"/>
    </row>
    <row r="22" spans="1:114" s="16" customFormat="1" ht="58.5" customHeight="1" x14ac:dyDescent="0.4">
      <c r="A22" s="21">
        <v>9</v>
      </c>
      <c r="B22" s="22" t="s">
        <v>43</v>
      </c>
      <c r="C22" s="22" t="s">
        <v>58</v>
      </c>
      <c r="D22" s="22" t="s">
        <v>30</v>
      </c>
      <c r="E22" s="23" t="s">
        <v>42</v>
      </c>
      <c r="F22" s="24" t="s">
        <v>22</v>
      </c>
      <c r="G22" s="25">
        <v>70000</v>
      </c>
      <c r="H22" s="26">
        <v>5368.48</v>
      </c>
      <c r="I22" s="27">
        <f t="shared" si="8"/>
        <v>2009</v>
      </c>
      <c r="J22" s="27">
        <f t="shared" si="9"/>
        <v>4970</v>
      </c>
      <c r="K22" s="28">
        <v>593.21</v>
      </c>
      <c r="L22" s="27">
        <f t="shared" si="14"/>
        <v>2128</v>
      </c>
      <c r="M22" s="27">
        <f t="shared" si="15"/>
        <v>4963</v>
      </c>
      <c r="N22" s="29">
        <v>0</v>
      </c>
      <c r="O22" s="30">
        <f t="shared" si="10"/>
        <v>14663.21</v>
      </c>
      <c r="P22" s="27">
        <f>H22+I22+L22+N22</f>
        <v>9505.48</v>
      </c>
      <c r="Q22" s="31">
        <f>J22+K22+M22</f>
        <v>10526.21</v>
      </c>
      <c r="R22" s="27">
        <f t="shared" si="13"/>
        <v>60494.520000000004</v>
      </c>
      <c r="S22" s="15"/>
      <c r="T22" s="15"/>
      <c r="U22" s="15"/>
    </row>
    <row r="23" spans="1:114" s="11" customFormat="1" ht="35.1" customHeight="1" x14ac:dyDescent="0.2">
      <c r="A23" s="78" t="s">
        <v>21</v>
      </c>
      <c r="B23" s="78"/>
      <c r="C23" s="78"/>
      <c r="D23" s="78"/>
      <c r="E23" s="78"/>
      <c r="F23" s="78"/>
      <c r="G23" s="32">
        <f t="shared" ref="G23:P23" si="16">SUM(G14:G22)</f>
        <v>840000</v>
      </c>
      <c r="H23" s="32">
        <f t="shared" si="16"/>
        <v>89718.42</v>
      </c>
      <c r="I23" s="32">
        <f t="shared" si="16"/>
        <v>24108</v>
      </c>
      <c r="J23" s="32">
        <f t="shared" si="16"/>
        <v>59640</v>
      </c>
      <c r="K23" s="32">
        <f t="shared" si="16"/>
        <v>5338.89</v>
      </c>
      <c r="L23" s="32">
        <f t="shared" si="16"/>
        <v>25063.589999999997</v>
      </c>
      <c r="M23" s="32">
        <f t="shared" si="16"/>
        <v>58454.217999999993</v>
      </c>
      <c r="N23" s="33">
        <f t="shared" si="16"/>
        <v>10711.08</v>
      </c>
      <c r="O23" s="32">
        <f t="shared" si="16"/>
        <v>172789.568</v>
      </c>
      <c r="P23" s="32">
        <f t="shared" si="16"/>
        <v>138237.59</v>
      </c>
      <c r="Q23" s="32">
        <f>SUM(Q14:Q22)</f>
        <v>265708.98800000001</v>
      </c>
      <c r="R23" s="32">
        <f>SUM(R14:R22)</f>
        <v>690398.91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</row>
    <row r="24" spans="1:114" s="2" customFormat="1" ht="24" customHeight="1" x14ac:dyDescent="0.2">
      <c r="A24" s="34"/>
      <c r="B24" s="34"/>
      <c r="C24" s="34"/>
      <c r="D24" s="34"/>
      <c r="E24" s="34"/>
      <c r="F24" s="34"/>
      <c r="G24" s="34"/>
      <c r="H24" s="34"/>
      <c r="I24" s="35"/>
      <c r="J24" s="35"/>
      <c r="K24" s="36"/>
      <c r="L24" s="35"/>
      <c r="M24" s="34"/>
      <c r="N24" s="34"/>
      <c r="O24" s="35"/>
      <c r="P24" s="35"/>
      <c r="Q24" s="35"/>
      <c r="R24" s="35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</row>
    <row r="25" spans="1:114" s="12" customFormat="1" ht="24" customHeight="1" x14ac:dyDescent="0.4">
      <c r="A25" s="37"/>
      <c r="B25" s="38"/>
      <c r="C25" s="38"/>
      <c r="D25" s="38"/>
      <c r="E25" s="37"/>
      <c r="F25" s="37"/>
      <c r="G25" s="37"/>
      <c r="H25" s="37"/>
      <c r="I25" s="52" t="s">
        <v>32</v>
      </c>
      <c r="J25" s="39"/>
      <c r="K25" s="34" t="s">
        <v>33</v>
      </c>
      <c r="L25" s="34"/>
      <c r="M25" s="34"/>
      <c r="N25" s="34" t="s">
        <v>33</v>
      </c>
      <c r="O25" s="39"/>
      <c r="P25" s="39" t="s">
        <v>33</v>
      </c>
      <c r="Q25" s="39"/>
      <c r="R25" s="40"/>
      <c r="S25" s="13"/>
      <c r="T25" s="13"/>
      <c r="U25" s="13"/>
    </row>
    <row r="26" spans="1:114" s="12" customFormat="1" ht="24" customHeight="1" x14ac:dyDescent="0.2">
      <c r="A26" s="34" t="s">
        <v>3</v>
      </c>
      <c r="B26" s="38"/>
      <c r="C26" s="38"/>
      <c r="D26" s="38"/>
      <c r="E26" s="37"/>
      <c r="F26" s="37"/>
      <c r="G26" s="37"/>
      <c r="H26" s="39"/>
      <c r="I26" s="51" t="s">
        <v>61</v>
      </c>
      <c r="J26" s="41"/>
      <c r="K26" s="37"/>
      <c r="L26" s="37"/>
      <c r="M26" s="37"/>
      <c r="N26" s="37"/>
      <c r="O26" s="39"/>
      <c r="P26" s="39"/>
      <c r="Q26" s="39"/>
      <c r="R26" s="40"/>
      <c r="S26" s="13"/>
      <c r="T26" s="13"/>
      <c r="U26" s="13"/>
    </row>
    <row r="27" spans="1:114" s="12" customFormat="1" ht="24" customHeight="1" x14ac:dyDescent="0.2">
      <c r="A27" s="37" t="s">
        <v>34</v>
      </c>
      <c r="B27" s="38"/>
      <c r="C27" s="38"/>
      <c r="D27" s="38"/>
      <c r="E27" s="37"/>
      <c r="F27" s="37"/>
      <c r="G27" s="37"/>
      <c r="H27" s="39"/>
      <c r="I27" s="41" t="s">
        <v>62</v>
      </c>
      <c r="J27" s="41"/>
      <c r="K27" s="37"/>
      <c r="L27" s="37"/>
      <c r="M27" s="37"/>
      <c r="N27" s="37"/>
      <c r="O27" s="39"/>
      <c r="P27" s="39"/>
      <c r="Q27" s="39"/>
      <c r="R27" s="40"/>
      <c r="S27" s="13"/>
      <c r="T27" s="13"/>
      <c r="U27" s="13"/>
    </row>
    <row r="28" spans="1:114" s="12" customFormat="1" ht="24" customHeight="1" x14ac:dyDescent="0.2">
      <c r="A28" s="37" t="s">
        <v>26</v>
      </c>
      <c r="B28" s="38"/>
      <c r="C28" s="38"/>
      <c r="D28" s="38"/>
      <c r="E28" s="37"/>
      <c r="F28" s="37"/>
      <c r="G28" s="39"/>
      <c r="H28" s="39"/>
      <c r="I28" s="39"/>
      <c r="J28" s="41"/>
      <c r="K28" s="39"/>
      <c r="L28" s="39"/>
      <c r="M28" s="39"/>
      <c r="N28" s="39"/>
      <c r="O28" s="39"/>
      <c r="P28" s="39"/>
      <c r="Q28" s="42"/>
      <c r="R28" s="40"/>
      <c r="S28" s="13"/>
      <c r="T28" s="13"/>
      <c r="U28" s="13"/>
    </row>
    <row r="29" spans="1:114" s="12" customFormat="1" ht="24" customHeight="1" x14ac:dyDescent="0.2">
      <c r="A29" s="37" t="s">
        <v>27</v>
      </c>
      <c r="B29" s="38"/>
      <c r="C29" s="38"/>
      <c r="D29" s="38"/>
      <c r="E29" s="37"/>
      <c r="F29" s="37"/>
      <c r="G29" s="43"/>
      <c r="H29" s="44"/>
      <c r="I29" s="45"/>
      <c r="J29" s="45"/>
      <c r="K29" s="42"/>
      <c r="L29" s="41"/>
      <c r="M29" s="39"/>
      <c r="N29" s="42"/>
      <c r="O29" s="41"/>
      <c r="P29" s="41"/>
      <c r="Q29" s="40"/>
      <c r="R29" s="40"/>
      <c r="S29" s="13"/>
      <c r="T29" s="13"/>
      <c r="U29" s="13"/>
    </row>
    <row r="30" spans="1:114" s="12" customFormat="1" ht="24" customHeight="1" x14ac:dyDescent="0.2">
      <c r="A30" s="37" t="s">
        <v>29</v>
      </c>
      <c r="B30" s="38"/>
      <c r="C30" s="38"/>
      <c r="D30" s="38"/>
      <c r="E30" s="37"/>
      <c r="F30" s="38"/>
      <c r="G30" s="40" t="s">
        <v>31</v>
      </c>
      <c r="H30" s="46"/>
      <c r="I30" s="42"/>
      <c r="J30" s="42"/>
      <c r="K30" s="42"/>
      <c r="L30" s="42"/>
      <c r="M30" s="42"/>
      <c r="N30" s="47"/>
      <c r="O30" s="42"/>
      <c r="P30" s="41"/>
      <c r="Q30" s="41"/>
      <c r="R30" s="40"/>
      <c r="S30" s="13"/>
      <c r="T30" s="13"/>
      <c r="U30" s="13"/>
    </row>
    <row r="31" spans="1:114" s="12" customFormat="1" ht="24" customHeight="1" x14ac:dyDescent="0.2">
      <c r="A31" s="48" t="s">
        <v>25</v>
      </c>
      <c r="B31" s="48"/>
      <c r="C31" s="48"/>
      <c r="D31" s="48"/>
      <c r="E31" s="48"/>
      <c r="F31" s="48"/>
      <c r="G31" s="49"/>
      <c r="H31" s="46"/>
      <c r="I31" s="41"/>
      <c r="J31" s="37"/>
      <c r="K31" s="41"/>
      <c r="L31" s="41"/>
      <c r="M31" s="41"/>
      <c r="N31" s="41"/>
      <c r="O31" s="41"/>
      <c r="P31" s="41"/>
      <c r="Q31" s="41"/>
      <c r="R31" s="41"/>
    </row>
    <row r="32" spans="1:114" s="2" customFormat="1" ht="24" customHeight="1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6"/>
      <c r="M32" s="6"/>
      <c r="N32" s="6"/>
      <c r="O32" s="6"/>
      <c r="P32" s="6"/>
      <c r="Q32" s="6"/>
      <c r="R32" s="6"/>
    </row>
    <row r="33" spans="1:18" s="2" customFormat="1" ht="24" customHeight="1" x14ac:dyDescent="0.2">
      <c r="B33" s="8"/>
      <c r="C33" s="8"/>
      <c r="D33" s="8"/>
      <c r="I33" s="6"/>
      <c r="J33" s="6"/>
      <c r="L33" s="6"/>
      <c r="M33" s="6"/>
      <c r="N33" s="6"/>
      <c r="O33" s="6"/>
      <c r="P33" s="6"/>
      <c r="Q33" s="6"/>
      <c r="R33" s="6"/>
    </row>
    <row r="34" spans="1:18" s="2" customFormat="1" ht="24" customHeight="1" x14ac:dyDescent="0.2">
      <c r="B34" s="8"/>
      <c r="C34" s="8"/>
      <c r="D34" s="8"/>
      <c r="I34" s="6"/>
      <c r="J34" s="6"/>
      <c r="L34" s="6"/>
      <c r="M34" s="6"/>
      <c r="N34" s="6"/>
      <c r="O34" s="6"/>
      <c r="P34" s="6"/>
      <c r="Q34" s="6"/>
      <c r="R34" s="6"/>
    </row>
    <row r="35" spans="1:18" s="2" customFormat="1" ht="24" customHeight="1" x14ac:dyDescent="0.2">
      <c r="A35" s="3"/>
      <c r="B35" s="8"/>
      <c r="C35" s="8"/>
      <c r="D35" s="8"/>
      <c r="I35" s="6"/>
      <c r="J35" s="6"/>
      <c r="L35" s="6"/>
      <c r="O35" s="6"/>
      <c r="P35" s="6"/>
      <c r="Q35" s="6"/>
      <c r="R35" s="6"/>
    </row>
    <row r="36" spans="1:18" ht="24" customHeight="1" x14ac:dyDescent="0.2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</row>
    <row r="37" spans="1:18" ht="24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  <row r="38" spans="1:18" ht="24" customHeight="1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1:18" ht="24" customHeight="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</row>
    <row r="40" spans="1:18" ht="24" customHeight="1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</row>
    <row r="41" spans="1:18" ht="15.75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2" spans="1:18" ht="15.75" thickBot="1" x14ac:dyDescent="0.25"/>
    <row r="73" spans="1:18" x14ac:dyDescent="0.2">
      <c r="A73" s="1"/>
    </row>
  </sheetData>
  <mergeCells count="27">
    <mergeCell ref="A6:R6"/>
    <mergeCell ref="A41:R41"/>
    <mergeCell ref="A37:R37"/>
    <mergeCell ref="A39:R39"/>
    <mergeCell ref="A38:R38"/>
    <mergeCell ref="G11:G13"/>
    <mergeCell ref="H11:H13"/>
    <mergeCell ref="Q12:Q13"/>
    <mergeCell ref="N12:N13"/>
    <mergeCell ref="K12:K13"/>
    <mergeCell ref="B11:B13"/>
    <mergeCell ref="A40:R40"/>
    <mergeCell ref="A32:K32"/>
    <mergeCell ref="A36:R36"/>
    <mergeCell ref="A23:F23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5" right="0.25" top="0.75" bottom="0.75" header="0.3" footer="0.3"/>
  <pageSetup paperSize="5" scale="33" fitToHeight="0" orientation="landscape" r:id="rId1"/>
  <headerFooter alignWithMargins="0"/>
  <rowBreaks count="1" manualBreakCount="1">
    <brk id="34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L8" sqref="L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0" t="s">
        <v>16</v>
      </c>
      <c r="B1" s="80" t="s">
        <v>24</v>
      </c>
      <c r="C1" s="81" t="s">
        <v>9</v>
      </c>
      <c r="D1" s="81"/>
      <c r="E1" s="81"/>
      <c r="F1" s="81"/>
      <c r="G1" s="81"/>
      <c r="H1" s="81"/>
      <c r="I1" s="81"/>
      <c r="J1" s="80" t="s">
        <v>2</v>
      </c>
      <c r="K1" s="80"/>
      <c r="L1" s="80" t="s">
        <v>17</v>
      </c>
    </row>
    <row r="2" spans="1:12" ht="18" x14ac:dyDescent="0.2">
      <c r="A2" s="80"/>
      <c r="B2" s="80"/>
      <c r="C2" s="80" t="s">
        <v>12</v>
      </c>
      <c r="D2" s="80"/>
      <c r="E2" s="80" t="s">
        <v>10</v>
      </c>
      <c r="F2" s="80" t="s">
        <v>13</v>
      </c>
      <c r="G2" s="80"/>
      <c r="H2" s="80" t="s">
        <v>11</v>
      </c>
      <c r="I2" s="80" t="s">
        <v>0</v>
      </c>
      <c r="J2" s="80" t="s">
        <v>4</v>
      </c>
      <c r="K2" s="80" t="s">
        <v>1</v>
      </c>
      <c r="L2" s="80"/>
    </row>
    <row r="3" spans="1:12" ht="54" x14ac:dyDescent="0.2">
      <c r="A3" s="80"/>
      <c r="B3" s="80"/>
      <c r="C3" s="18" t="s">
        <v>5</v>
      </c>
      <c r="D3" s="18" t="s">
        <v>6</v>
      </c>
      <c r="E3" s="80"/>
      <c r="F3" s="18" t="s">
        <v>7</v>
      </c>
      <c r="G3" s="18" t="s">
        <v>8</v>
      </c>
      <c r="H3" s="80"/>
      <c r="I3" s="80"/>
      <c r="J3" s="80"/>
      <c r="K3" s="80"/>
      <c r="L3" s="80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840000</v>
      </c>
      <c r="B5" s="17">
        <v>90253.98</v>
      </c>
      <c r="C5" s="17">
        <v>24108</v>
      </c>
      <c r="D5" s="17">
        <v>59640</v>
      </c>
      <c r="E5" s="17">
        <v>5338.89</v>
      </c>
      <c r="F5" s="17">
        <v>25063.59</v>
      </c>
      <c r="G5" s="17">
        <v>58454.22</v>
      </c>
      <c r="H5" s="17">
        <v>8330.84</v>
      </c>
      <c r="I5" s="17">
        <f>+H5+G5+F5+E5+D5+C5</f>
        <v>180935.53999999998</v>
      </c>
      <c r="J5" s="17">
        <f>+B5+C5+F5+H5</f>
        <v>147756.41</v>
      </c>
      <c r="K5" s="17">
        <f>+D5+E5+G5</f>
        <v>123433.11</v>
      </c>
      <c r="L5" s="17">
        <f>+A5-B5-C5-F5-H5</f>
        <v>692243.59000000008</v>
      </c>
    </row>
    <row r="6" spans="1:12" s="20" customFormat="1" x14ac:dyDescent="0.2"/>
    <row r="7" spans="1:12" x14ac:dyDescent="0.2">
      <c r="A7" s="17">
        <v>840000</v>
      </c>
      <c r="B7" s="17">
        <v>90253.98</v>
      </c>
      <c r="C7" s="17">
        <v>24108</v>
      </c>
      <c r="D7" s="17">
        <v>59640</v>
      </c>
      <c r="E7" s="17">
        <v>5338.89</v>
      </c>
      <c r="F7" s="17">
        <v>25063.589999999997</v>
      </c>
      <c r="G7" s="17">
        <v>58454.217999999993</v>
      </c>
      <c r="H7" s="17">
        <v>8330.84</v>
      </c>
      <c r="I7" s="17">
        <v>180935.53799999997</v>
      </c>
      <c r="J7" s="17">
        <f>+B7+C7+F7+H7</f>
        <v>147756.41</v>
      </c>
      <c r="K7" s="17">
        <f>+D7+E7+G7</f>
        <v>123433.10799999999</v>
      </c>
      <c r="L7" s="17">
        <f>+A7-B7-C7-F7-H7</f>
        <v>692243.59000000008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2.0000000076834112E-3</v>
      </c>
      <c r="H10" s="17">
        <f t="shared" si="0"/>
        <v>0</v>
      </c>
      <c r="I10" s="17">
        <f t="shared" si="0"/>
        <v>2.0000000076834112E-3</v>
      </c>
      <c r="J10" s="17">
        <f t="shared" si="0"/>
        <v>0</v>
      </c>
      <c r="K10" s="17">
        <f t="shared" si="0"/>
        <v>2.0000000076834112E-3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2021-08-12T13:17:48Z</cp:lastPrinted>
  <dcterms:created xsi:type="dcterms:W3CDTF">2006-07-11T17:39:34Z</dcterms:created>
  <dcterms:modified xsi:type="dcterms:W3CDTF">2021-08-12T14:13:56Z</dcterms:modified>
</cp:coreProperties>
</file>