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OCTUBRE\"/>
    </mc:Choice>
  </mc:AlternateContent>
  <xr:revisionPtr revIDLastSave="0" documentId="13_ncr:1_{F4B00A80-7675-43CC-9459-37DFCFEDC63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Probatorio'!$A$1:$R$45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R18" i="1" s="1"/>
  <c r="M18" i="1"/>
  <c r="Q18" i="1" s="1"/>
  <c r="L18" i="1"/>
  <c r="K18" i="1"/>
  <c r="I18" i="1"/>
  <c r="J18" i="1"/>
  <c r="N29" i="1"/>
  <c r="N28" i="1"/>
  <c r="K34" i="1"/>
  <c r="I34" i="1"/>
  <c r="J34" i="1"/>
  <c r="Q34" i="1" s="1"/>
  <c r="L34" i="1"/>
  <c r="M34" i="1"/>
  <c r="O18" i="1" l="1"/>
  <c r="P34" i="1"/>
  <c r="R34" i="1" s="1"/>
  <c r="O34" i="1"/>
  <c r="N37" i="1"/>
  <c r="H37" i="1"/>
  <c r="M35" i="1"/>
  <c r="L35" i="1"/>
  <c r="K35" i="1"/>
  <c r="J35" i="1"/>
  <c r="I35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Q29" i="1" l="1"/>
  <c r="Q33" i="1"/>
  <c r="O31" i="1"/>
  <c r="P31" i="1"/>
  <c r="R31" i="1" s="1"/>
  <c r="P28" i="1"/>
  <c r="R28" i="1" s="1"/>
  <c r="O28" i="1"/>
  <c r="Q31" i="1"/>
  <c r="O32" i="1"/>
  <c r="P32" i="1"/>
  <c r="R32" i="1" s="1"/>
  <c r="O30" i="1"/>
  <c r="P30" i="1"/>
  <c r="R30" i="1" s="1"/>
  <c r="O35" i="1"/>
  <c r="P35" i="1"/>
  <c r="R35" i="1" s="1"/>
  <c r="Q30" i="1"/>
  <c r="Q35" i="1"/>
  <c r="Q28" i="1"/>
  <c r="P29" i="1"/>
  <c r="R29" i="1" s="1"/>
  <c r="O29" i="1"/>
  <c r="Q32" i="1"/>
  <c r="P33" i="1"/>
  <c r="R33" i="1" s="1"/>
  <c r="O33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L20" i="1"/>
  <c r="K20" i="1"/>
  <c r="I20" i="1"/>
  <c r="J20" i="1"/>
  <c r="M15" i="1"/>
  <c r="L15" i="1"/>
  <c r="K15" i="1"/>
  <c r="J15" i="1"/>
  <c r="I15" i="1"/>
  <c r="M19" i="1"/>
  <c r="L19" i="1"/>
  <c r="G37" i="1"/>
  <c r="K17" i="1"/>
  <c r="I17" i="1"/>
  <c r="J17" i="1"/>
  <c r="L17" i="1"/>
  <c r="M17" i="1"/>
  <c r="K19" i="1"/>
  <c r="I19" i="1"/>
  <c r="J19" i="1"/>
  <c r="M14" i="1"/>
  <c r="L14" i="1"/>
  <c r="K14" i="1"/>
  <c r="J14" i="1"/>
  <c r="I14" i="1"/>
  <c r="M16" i="1"/>
  <c r="L16" i="1"/>
  <c r="K16" i="1"/>
  <c r="J16" i="1"/>
  <c r="I16" i="1"/>
  <c r="Q19" i="1" l="1"/>
  <c r="Q20" i="1"/>
  <c r="Q16" i="1"/>
  <c r="Q22" i="1"/>
  <c r="Q26" i="1"/>
  <c r="O15" i="1"/>
  <c r="P15" i="1"/>
  <c r="R15" i="1" s="1"/>
  <c r="Q15" i="1"/>
  <c r="Q23" i="1"/>
  <c r="Q27" i="1"/>
  <c r="Q17" i="1"/>
  <c r="O20" i="1"/>
  <c r="P20" i="1"/>
  <c r="R20" i="1" s="1"/>
  <c r="O21" i="1"/>
  <c r="P21" i="1"/>
  <c r="R21" i="1" s="1"/>
  <c r="Q24" i="1"/>
  <c r="P25" i="1"/>
  <c r="R25" i="1" s="1"/>
  <c r="O25" i="1"/>
  <c r="P23" i="1"/>
  <c r="R23" i="1" s="1"/>
  <c r="O23" i="1"/>
  <c r="P27" i="1"/>
  <c r="R27" i="1" s="1"/>
  <c r="O27" i="1"/>
  <c r="P24" i="1"/>
  <c r="R24" i="1" s="1"/>
  <c r="O24" i="1"/>
  <c r="K37" i="1"/>
  <c r="P19" i="1"/>
  <c r="R19" i="1" s="1"/>
  <c r="O19" i="1"/>
  <c r="P16" i="1"/>
  <c r="R16" i="1" s="1"/>
  <c r="O16" i="1"/>
  <c r="P17" i="1"/>
  <c r="R17" i="1" s="1"/>
  <c r="O17" i="1"/>
  <c r="Q21" i="1"/>
  <c r="O22" i="1"/>
  <c r="P22" i="1"/>
  <c r="R22" i="1" s="1"/>
  <c r="Q25" i="1"/>
  <c r="O26" i="1"/>
  <c r="P26" i="1"/>
  <c r="R26" i="1" s="1"/>
  <c r="P14" i="1"/>
  <c r="Q14" i="1"/>
  <c r="O14" i="1"/>
  <c r="R14" i="1" l="1"/>
  <c r="L7" i="2"/>
  <c r="K7" i="2"/>
  <c r="J7" i="2"/>
  <c r="I7" i="2"/>
  <c r="I5" i="2"/>
  <c r="J5" i="2"/>
  <c r="K5" i="2"/>
  <c r="L5" i="2"/>
  <c r="H10" i="2"/>
  <c r="G10" i="2"/>
  <c r="F10" i="2"/>
  <c r="E10" i="2"/>
  <c r="D10" i="2"/>
  <c r="C10" i="2"/>
  <c r="B10" i="2"/>
  <c r="A10" i="2"/>
  <c r="L37" i="1" l="1"/>
  <c r="M37" i="1"/>
  <c r="I10" i="2"/>
  <c r="K10" i="2"/>
  <c r="L10" i="2"/>
  <c r="J10" i="2"/>
  <c r="Q37" i="1" l="1"/>
  <c r="J37" i="1"/>
  <c r="O37" i="1"/>
  <c r="I37" i="1"/>
  <c r="R37" i="1" l="1"/>
  <c r="P37" i="1"/>
</calcChain>
</file>

<file path=xl/sharedStrings.xml><?xml version="1.0" encoding="utf-8"?>
<sst xmlns="http://schemas.openxmlformats.org/spreadsheetml/2006/main" count="165" uniqueCount="77">
  <si>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</si>
  <si>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</si>
  <si>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</si>
  <si>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</si>
  <si>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</si>
  <si>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</si>
  <si>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</si>
  <si>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</si>
  <si>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</si>
  <si>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</si>
  <si>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</si>
  <si>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</si>
  <si>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</si>
  <si>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</si>
  <si>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</si>
  <si>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</si>
  <si>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</si>
  <si>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</si>
  <si>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</si>
  <si>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</si>
  <si>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</si>
  <si>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</si>
  <si>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</si>
  <si>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</si>
  <si>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</si>
  <si>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</si>
  <si>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</si>
  <si>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</si>
  <si>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</si>
  <si>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</si>
  <si>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</si>
  <si>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</si>
  <si>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</si>
  <si>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</si>
  <si>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</si>
  <si>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</si>
  <si>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Dirección De Recursos Humanos</t>
  </si>
  <si>
    <t xml:space="preserve">Dirección de Tecnologias de la Información Comunicación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</si>
  <si>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</si>
  <si>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</si>
  <si>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Lideysis Altagracia Alix Beltran</t>
  </si>
  <si>
    <t>Analista de Capacitación y Desarrollo</t>
  </si>
  <si>
    <t>MARIA TERESA DE LOS SANTOS SENA</t>
  </si>
  <si>
    <t>Departamento de Comunicaciones</t>
  </si>
  <si>
    <t>JULIA CRISTIANA ALBERTY CREALES</t>
  </si>
  <si>
    <t>Dirección de Fiscalización Externa</t>
  </si>
  <si>
    <t>Directora de Fiscalización Externa</t>
  </si>
  <si>
    <t>BRYAN NUÑEZ</t>
  </si>
  <si>
    <t>Analista de Incientes de Sistema</t>
  </si>
  <si>
    <t xml:space="preserve">Departamento de Control y Analisis de las Operaciones </t>
  </si>
  <si>
    <t>PAOLA IBET VENTURA PEÑA</t>
  </si>
  <si>
    <t xml:space="preserve">EVELYN KARINA HENRIQUEZ DE MOLINA </t>
  </si>
  <si>
    <t>Fiscalizador (a) Seguridad Social</t>
  </si>
  <si>
    <t>CLEOTILDE MONTERO QUEZADA</t>
  </si>
  <si>
    <t>RUTH NOEMI CONCEPCION BAEZ</t>
  </si>
  <si>
    <t xml:space="preserve"> ANA DELQUIS REYES DE LA CRUZ </t>
  </si>
  <si>
    <t>Fiscalizador de Seguridad Social</t>
  </si>
  <si>
    <t>KARY ESTHER FABIAN HEREDIA</t>
  </si>
  <si>
    <t>CLARIBEL CONTRERAS CONTRERAS</t>
  </si>
  <si>
    <t>JUANA RAMIREZ LORENZO</t>
  </si>
  <si>
    <t>ROMULO RAFAEL NUÑEZ GUZMAN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</si>
  <si>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</si>
  <si>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</si>
  <si>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</si>
  <si>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</si>
  <si>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</si>
  <si>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JOHNNY REYES DE LA CRUZ</t>
  </si>
  <si>
    <t>PAOLA INES TAVERAS CONCEPCION</t>
  </si>
  <si>
    <t>YAMEL LEONOR PANIAGUA GRULLON</t>
  </si>
  <si>
    <t>Dirección de Servicios</t>
  </si>
  <si>
    <t>Coordinadora de Servicios</t>
  </si>
  <si>
    <t>Analista de Control y Operaciones</t>
  </si>
  <si>
    <t>Enc. Depto. de Comunicaciones</t>
  </si>
  <si>
    <t>Correspondiente al mes de octubre del año 2022</t>
  </si>
  <si>
    <t>SORANYI DAMIAN RAMIREZ DE RODRIGUEZ</t>
  </si>
  <si>
    <t>Monitor de Operaciones de Sistemas</t>
  </si>
  <si>
    <t xml:space="preserve">   (4*) Deducción directa declaración TSS del SUIRPLUS por registro de dependientes adicionales al SDSS. RD$1,512.45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</si>
</sst>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sz val="16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top" wrapText="1" readingOrder="1"/>
    </xf>
    <xf numFmtId="0" fontId="15" fillId="0" borderId="3" xfId="0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vertical="top" wrapText="1" readingOrder="1"/>
    </xf>
    <xf numFmtId="0" fontId="15" fillId="0" borderId="3" xfId="0" applyNumberFormat="1" applyFont="1" applyFill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Fill="1" applyBorder="1" applyAlignment="1">
      <alignment horizontal="right" vertical="top" wrapText="1" readingOrder="1"/>
    </xf>
    <xf numFmtId="4" fontId="15" fillId="0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Fill="1" applyBorder="1" applyAlignment="1">
      <alignment horizontal="right" vertical="center" wrapText="1" readingOrder="1"/>
    </xf>
    <xf numFmtId="4" fontId="15" fillId="0" borderId="3" xfId="0" applyNumberFormat="1" applyFont="1" applyFill="1" applyBorder="1" applyAlignment="1">
      <alignment horizontal="right"/>
    </xf>
    <xf numFmtId="4" fontId="15" fillId="0" borderId="3" xfId="0" applyNumberFormat="1" applyFont="1" applyFill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87"/>
  <sheetViews>
    <sheetView tabSelected="1" view="pageBreakPreview" topLeftCell="A10" zoomScale="55" zoomScaleNormal="70" zoomScaleSheetLayoutView="55" workbookViewId="0">
      <pane xSplit="3" ySplit="4" topLeftCell="E29" activePane="bottomRight" state="frozen"/>
      <selection activeCell="A10" sqref="A10"/>
      <selection pane="topRight" activeCell="D10" sqref="D10"/>
      <selection pane="bottomLeft" activeCell="A14" sqref="A14"/>
      <selection pane="bottomRight" activeCell="G33" sqref="G33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5.28515625" style="9" bestFit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59" t="s">
        <v>33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39"/>
      <c r="T6" s="39"/>
      <c r="U6" s="39"/>
      <c r="V6" s="39"/>
    </row>
    <row r="7" spans="1:22" s="14" customFormat="1" ht="23.2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22" s="14" customFormat="1" ht="34.5" x14ac:dyDescent="0.2">
      <c r="A8" s="76" t="s">
        <v>23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81" t="s">
        <v>73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spans="1:22" ht="78.75" customHeight="1" x14ac:dyDescent="0.2">
      <c r="A11" s="61" t="s">
        <v>18</v>
      </c>
      <c r="B11" s="67" t="s">
        <v>14</v>
      </c>
      <c r="C11" s="67" t="s">
        <v>30</v>
      </c>
      <c r="D11" s="42"/>
      <c r="E11" s="42"/>
      <c r="F11" s="42"/>
      <c r="G11" s="61" t="s">
        <v>16</v>
      </c>
      <c r="H11" s="62" t="s">
        <v>24</v>
      </c>
      <c r="I11" s="73" t="s">
        <v>9</v>
      </c>
      <c r="J11" s="73"/>
      <c r="K11" s="73"/>
      <c r="L11" s="73"/>
      <c r="M11" s="73"/>
      <c r="N11" s="73"/>
      <c r="O11" s="74"/>
      <c r="P11" s="75" t="s">
        <v>2</v>
      </c>
      <c r="Q11" s="72"/>
      <c r="R11" s="61" t="s">
        <v>17</v>
      </c>
    </row>
    <row r="12" spans="1:22" ht="63.75" customHeight="1" x14ac:dyDescent="0.2">
      <c r="A12" s="61"/>
      <c r="B12" s="67"/>
      <c r="C12" s="67"/>
      <c r="D12" s="42" t="s">
        <v>20</v>
      </c>
      <c r="E12" s="42" t="s">
        <v>15</v>
      </c>
      <c r="F12" s="42" t="s">
        <v>19</v>
      </c>
      <c r="G12" s="61"/>
      <c r="H12" s="62"/>
      <c r="I12" s="72" t="s">
        <v>12</v>
      </c>
      <c r="J12" s="72"/>
      <c r="K12" s="66" t="s">
        <v>10</v>
      </c>
      <c r="L12" s="77" t="s">
        <v>13</v>
      </c>
      <c r="M12" s="72"/>
      <c r="N12" s="65" t="s">
        <v>11</v>
      </c>
      <c r="O12" s="78" t="s">
        <v>0</v>
      </c>
      <c r="P12" s="79" t="s">
        <v>4</v>
      </c>
      <c r="Q12" s="63" t="s">
        <v>1</v>
      </c>
      <c r="R12" s="61"/>
    </row>
    <row r="13" spans="1:22" ht="97.5" customHeight="1" x14ac:dyDescent="0.2">
      <c r="A13" s="61"/>
      <c r="B13" s="67"/>
      <c r="C13" s="82"/>
      <c r="D13" s="42"/>
      <c r="E13" s="42"/>
      <c r="F13" s="42"/>
      <c r="G13" s="61"/>
      <c r="H13" s="62"/>
      <c r="I13" s="43" t="s">
        <v>5</v>
      </c>
      <c r="J13" s="44" t="s">
        <v>6</v>
      </c>
      <c r="K13" s="66"/>
      <c r="L13" s="43" t="s">
        <v>7</v>
      </c>
      <c r="M13" s="44" t="s">
        <v>8</v>
      </c>
      <c r="N13" s="66"/>
      <c r="O13" s="78"/>
      <c r="P13" s="80"/>
      <c r="Q13" s="64"/>
      <c r="R13" s="61"/>
    </row>
    <row r="14" spans="1:22" s="16" customFormat="1" ht="58.5" customHeight="1" x14ac:dyDescent="0.4">
      <c r="A14" s="21">
        <v>1</v>
      </c>
      <c r="B14" s="49" t="s">
        <v>42</v>
      </c>
      <c r="C14" s="49" t="s">
        <v>31</v>
      </c>
      <c r="D14" s="49" t="s">
        <v>43</v>
      </c>
      <c r="E14" s="50" t="s">
        <v>72</v>
      </c>
      <c r="F14" s="51" t="s">
        <v>22</v>
      </c>
      <c r="G14" s="52">
        <v>140000</v>
      </c>
      <c r="H14" s="53">
        <v>21514.37</v>
      </c>
      <c r="I14" s="54">
        <f t="shared" ref="I14:I15" si="0">G14*2.87/100</f>
        <v>4018</v>
      </c>
      <c r="J14" s="54">
        <f t="shared" ref="J14:J15" si="1">G14*7.1/100</f>
        <v>9940</v>
      </c>
      <c r="K14" s="55">
        <f>65050*1.1%</f>
        <v>715.55000000000007</v>
      </c>
      <c r="L14" s="54">
        <f>G14*3.04/100</f>
        <v>4256</v>
      </c>
      <c r="M14" s="54">
        <f>G14*7.09/100</f>
        <v>9926</v>
      </c>
      <c r="N14" s="56">
        <v>0</v>
      </c>
      <c r="O14" s="57">
        <f t="shared" ref="O14" si="2">I14+J14+K14+L14+M14+N14</f>
        <v>28855.55</v>
      </c>
      <c r="P14" s="54">
        <f t="shared" ref="P14" si="3">H14+I14+L14+N14</f>
        <v>29788.37</v>
      </c>
      <c r="Q14" s="58">
        <f t="shared" ref="Q14" si="4">J14+K14+M14</f>
        <v>20581.55</v>
      </c>
      <c r="R14" s="54">
        <f t="shared" ref="R14" si="5">G14-P14</f>
        <v>110211.63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45" t="s">
        <v>50</v>
      </c>
      <c r="C15" s="45" t="s">
        <v>31</v>
      </c>
      <c r="D15" s="47" t="s">
        <v>49</v>
      </c>
      <c r="E15" s="47" t="s">
        <v>71</v>
      </c>
      <c r="F15" s="51" t="s">
        <v>22</v>
      </c>
      <c r="G15" s="52">
        <v>70000</v>
      </c>
      <c r="H15" s="53">
        <v>5065.99</v>
      </c>
      <c r="I15" s="54">
        <f t="shared" si="0"/>
        <v>2009</v>
      </c>
      <c r="J15" s="54">
        <f t="shared" si="1"/>
        <v>4970</v>
      </c>
      <c r="K15" s="55">
        <f>65050*1.1%</f>
        <v>715.55000000000007</v>
      </c>
      <c r="L15" s="54">
        <f>G15*3.04/100</f>
        <v>2128</v>
      </c>
      <c r="M15" s="54">
        <f>G15*7.09/100</f>
        <v>4963</v>
      </c>
      <c r="N15" s="56">
        <v>1512.45</v>
      </c>
      <c r="O15" s="57">
        <f t="shared" ref="O15:O35" si="6">I15+J15+K15+L15+M15+N15</f>
        <v>16298</v>
      </c>
      <c r="P15" s="54">
        <f t="shared" ref="P15:P35" si="7">H15+I15+L15+N15</f>
        <v>10715.44</v>
      </c>
      <c r="Q15" s="58">
        <f t="shared" ref="Q15:Q35" si="8">J15+K15+M15</f>
        <v>10648.55</v>
      </c>
      <c r="R15" s="54">
        <f t="shared" ref="R15:R35" si="9">G15-P15</f>
        <v>59284.56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49" t="s">
        <v>40</v>
      </c>
      <c r="C16" s="49" t="s">
        <v>31</v>
      </c>
      <c r="D16" s="49" t="s">
        <v>36</v>
      </c>
      <c r="E16" s="50" t="s">
        <v>41</v>
      </c>
      <c r="F16" s="51" t="s">
        <v>22</v>
      </c>
      <c r="G16" s="52">
        <v>70000</v>
      </c>
      <c r="H16" s="53">
        <v>5368.48</v>
      </c>
      <c r="I16" s="54">
        <f t="shared" ref="I16" si="10">G16*2.87/100</f>
        <v>2009</v>
      </c>
      <c r="J16" s="54">
        <f t="shared" ref="J16" si="11">G16*7.1/100</f>
        <v>4970</v>
      </c>
      <c r="K16" s="55">
        <f>65050*1.1%</f>
        <v>715.55000000000007</v>
      </c>
      <c r="L16" s="54">
        <f>G16*3.04/100</f>
        <v>2128</v>
      </c>
      <c r="M16" s="54">
        <f>G16*7.09/100</f>
        <v>4963</v>
      </c>
      <c r="N16" s="56">
        <v>0</v>
      </c>
      <c r="O16" s="57">
        <f t="shared" si="6"/>
        <v>14785.55</v>
      </c>
      <c r="P16" s="54">
        <f t="shared" si="7"/>
        <v>9505.48</v>
      </c>
      <c r="Q16" s="58">
        <f t="shared" si="8"/>
        <v>10648.55</v>
      </c>
      <c r="R16" s="54">
        <f t="shared" si="9"/>
        <v>60494.520000000004</v>
      </c>
      <c r="S16" s="15"/>
      <c r="T16" s="15"/>
      <c r="U16" s="15"/>
    </row>
    <row r="17" spans="1:21" s="16" customFormat="1" ht="58.5" customHeight="1" x14ac:dyDescent="0.4">
      <c r="A17" s="21">
        <v>4</v>
      </c>
      <c r="B17" s="49" t="s">
        <v>47</v>
      </c>
      <c r="C17" s="49" t="s">
        <v>32</v>
      </c>
      <c r="D17" s="46" t="s">
        <v>37</v>
      </c>
      <c r="E17" s="50" t="s">
        <v>48</v>
      </c>
      <c r="F17" s="51" t="s">
        <v>22</v>
      </c>
      <c r="G17" s="52">
        <v>70000</v>
      </c>
      <c r="H17" s="53">
        <v>5368.48</v>
      </c>
      <c r="I17" s="54">
        <f>G17*2.87/100</f>
        <v>2009</v>
      </c>
      <c r="J17" s="54">
        <f>G17*7.1/100</f>
        <v>4970</v>
      </c>
      <c r="K17" s="55">
        <f t="shared" ref="K17:K35" si="12">65050*1.1%</f>
        <v>715.55000000000007</v>
      </c>
      <c r="L17" s="54">
        <f>+G17*3.04%</f>
        <v>2128</v>
      </c>
      <c r="M17" s="54">
        <f>+G17*7.09%</f>
        <v>4963</v>
      </c>
      <c r="N17" s="56">
        <v>0</v>
      </c>
      <c r="O17" s="57">
        <f t="shared" si="6"/>
        <v>14785.55</v>
      </c>
      <c r="P17" s="54">
        <f t="shared" si="7"/>
        <v>9505.48</v>
      </c>
      <c r="Q17" s="58">
        <f t="shared" si="8"/>
        <v>10648.55</v>
      </c>
      <c r="R17" s="54">
        <f t="shared" si="9"/>
        <v>60494.520000000004</v>
      </c>
      <c r="S17" s="15"/>
      <c r="T17" s="15"/>
      <c r="U17" s="15"/>
    </row>
    <row r="18" spans="1:21" s="16" customFormat="1" ht="58.5" customHeight="1" x14ac:dyDescent="0.4">
      <c r="A18" s="21">
        <v>5</v>
      </c>
      <c r="B18" s="45" t="s">
        <v>74</v>
      </c>
      <c r="C18" s="49" t="s">
        <v>31</v>
      </c>
      <c r="D18" s="46" t="s">
        <v>37</v>
      </c>
      <c r="E18" s="50" t="s">
        <v>75</v>
      </c>
      <c r="F18" s="51" t="s">
        <v>22</v>
      </c>
      <c r="G18" s="52">
        <v>60000</v>
      </c>
      <c r="H18" s="52">
        <v>3486.68</v>
      </c>
      <c r="I18" s="52">
        <f>G18*2.87/100</f>
        <v>1722</v>
      </c>
      <c r="J18" s="52">
        <f>G18*7.1/100</f>
        <v>4260</v>
      </c>
      <c r="K18" s="52">
        <f>+G18*1.1%</f>
        <v>660.00000000000011</v>
      </c>
      <c r="L18" s="52">
        <f>+G18*3.04%</f>
        <v>1824</v>
      </c>
      <c r="M18" s="52">
        <f>+G18*7.09%</f>
        <v>4254</v>
      </c>
      <c r="N18" s="56">
        <v>0</v>
      </c>
      <c r="O18" s="52">
        <f t="shared" ref="O18" si="13">I18+J18+K18+L18+M18+N18</f>
        <v>12720</v>
      </c>
      <c r="P18" s="52">
        <f t="shared" ref="P18" si="14">H18+I18+L18+N18</f>
        <v>7032.68</v>
      </c>
      <c r="Q18" s="52">
        <f t="shared" ref="Q18" si="15">J18+K18+M18</f>
        <v>9174</v>
      </c>
      <c r="R18" s="52">
        <f t="shared" ref="R18" si="16">G18-P18</f>
        <v>52967.32</v>
      </c>
      <c r="S18" s="15"/>
      <c r="T18" s="15"/>
      <c r="U18" s="15"/>
    </row>
    <row r="19" spans="1:21" s="16" customFormat="1" ht="58.5" customHeight="1" x14ac:dyDescent="0.4">
      <c r="A19" s="21">
        <v>6</v>
      </c>
      <c r="B19" s="49" t="s">
        <v>44</v>
      </c>
      <c r="C19" s="49" t="s">
        <v>31</v>
      </c>
      <c r="D19" s="49" t="s">
        <v>45</v>
      </c>
      <c r="E19" s="50" t="s">
        <v>46</v>
      </c>
      <c r="F19" s="51" t="s">
        <v>22</v>
      </c>
      <c r="G19" s="52">
        <v>200000</v>
      </c>
      <c r="H19" s="52">
        <v>35533.81</v>
      </c>
      <c r="I19" s="54">
        <f t="shared" ref="I19:I20" si="17">G19*2.87/100</f>
        <v>5740</v>
      </c>
      <c r="J19" s="54">
        <f t="shared" ref="J19:J20" si="18">G19*7.1/100</f>
        <v>14200</v>
      </c>
      <c r="K19" s="55">
        <f t="shared" si="12"/>
        <v>715.55000000000007</v>
      </c>
      <c r="L19" s="54">
        <f>162625*3.04%</f>
        <v>4943.8</v>
      </c>
      <c r="M19" s="54">
        <f>162625*7.09%</f>
        <v>11530.112500000001</v>
      </c>
      <c r="N19" s="56">
        <v>1512.45</v>
      </c>
      <c r="O19" s="57">
        <f t="shared" si="6"/>
        <v>38641.912499999999</v>
      </c>
      <c r="P19" s="54">
        <f t="shared" si="7"/>
        <v>47730.06</v>
      </c>
      <c r="Q19" s="58">
        <f t="shared" si="8"/>
        <v>26445.662499999999</v>
      </c>
      <c r="R19" s="54">
        <f t="shared" si="9"/>
        <v>152269.94</v>
      </c>
      <c r="S19" s="15"/>
      <c r="T19" s="15"/>
      <c r="U19" s="15"/>
    </row>
    <row r="20" spans="1:21" s="16" customFormat="1" ht="58.5" customHeight="1" x14ac:dyDescent="0.4">
      <c r="A20" s="21">
        <v>7</v>
      </c>
      <c r="B20" s="45" t="s">
        <v>51</v>
      </c>
      <c r="C20" s="45" t="s">
        <v>31</v>
      </c>
      <c r="D20" s="47" t="s">
        <v>45</v>
      </c>
      <c r="E20" s="46" t="s">
        <v>52</v>
      </c>
      <c r="F20" s="51" t="s">
        <v>22</v>
      </c>
      <c r="G20" s="52">
        <v>70000</v>
      </c>
      <c r="H20" s="53">
        <v>5065.99</v>
      </c>
      <c r="I20" s="54">
        <f t="shared" si="17"/>
        <v>2009</v>
      </c>
      <c r="J20" s="54">
        <f t="shared" si="18"/>
        <v>4970</v>
      </c>
      <c r="K20" s="55">
        <f t="shared" si="12"/>
        <v>715.55000000000007</v>
      </c>
      <c r="L20" s="54">
        <f t="shared" ref="L20" si="19">G20*3.04/100</f>
        <v>2128</v>
      </c>
      <c r="M20" s="54">
        <f t="shared" ref="M20:M21" si="20">G20*7.09/100</f>
        <v>4963</v>
      </c>
      <c r="N20" s="56">
        <v>1512.45</v>
      </c>
      <c r="O20" s="57">
        <f t="shared" si="6"/>
        <v>16298</v>
      </c>
      <c r="P20" s="54">
        <f t="shared" si="7"/>
        <v>10715.44</v>
      </c>
      <c r="Q20" s="58">
        <f t="shared" si="8"/>
        <v>10648.55</v>
      </c>
      <c r="R20" s="54">
        <f t="shared" si="9"/>
        <v>59284.56</v>
      </c>
      <c r="S20" s="15"/>
      <c r="T20" s="15"/>
      <c r="U20" s="15"/>
    </row>
    <row r="21" spans="1:21" s="16" customFormat="1" ht="58.5" customHeight="1" x14ac:dyDescent="0.4">
      <c r="A21" s="21">
        <v>8</v>
      </c>
      <c r="B21" s="45" t="s">
        <v>53</v>
      </c>
      <c r="C21" s="45" t="s">
        <v>31</v>
      </c>
      <c r="D21" s="47" t="s">
        <v>45</v>
      </c>
      <c r="E21" s="46" t="s">
        <v>52</v>
      </c>
      <c r="F21" s="51" t="s">
        <v>22</v>
      </c>
      <c r="G21" s="52">
        <v>70000</v>
      </c>
      <c r="H21" s="53">
        <v>5368.48</v>
      </c>
      <c r="I21" s="54">
        <f t="shared" ref="I21" si="21">G21*2.87/100</f>
        <v>2009</v>
      </c>
      <c r="J21" s="54">
        <f t="shared" ref="J21" si="22">G21*7.1/100</f>
        <v>4970</v>
      </c>
      <c r="K21" s="55">
        <f t="shared" si="12"/>
        <v>715.55000000000007</v>
      </c>
      <c r="L21" s="54">
        <f t="shared" ref="L21" si="23">G21*3.04/100</f>
        <v>2128</v>
      </c>
      <c r="M21" s="54">
        <f t="shared" si="20"/>
        <v>4963</v>
      </c>
      <c r="N21" s="56">
        <v>0</v>
      </c>
      <c r="O21" s="57">
        <f t="shared" si="6"/>
        <v>14785.55</v>
      </c>
      <c r="P21" s="54">
        <f t="shared" si="7"/>
        <v>9505.48</v>
      </c>
      <c r="Q21" s="58">
        <f t="shared" si="8"/>
        <v>10648.55</v>
      </c>
      <c r="R21" s="54">
        <f t="shared" si="9"/>
        <v>60494.520000000004</v>
      </c>
      <c r="S21" s="15"/>
      <c r="T21" s="15"/>
      <c r="U21" s="15"/>
    </row>
    <row r="22" spans="1:21" s="16" customFormat="1" ht="58.5" customHeight="1" x14ac:dyDescent="0.4">
      <c r="A22" s="21">
        <v>9</v>
      </c>
      <c r="B22" s="45" t="s">
        <v>54</v>
      </c>
      <c r="C22" s="45" t="s">
        <v>31</v>
      </c>
      <c r="D22" s="47" t="s">
        <v>45</v>
      </c>
      <c r="E22" s="46" t="s">
        <v>52</v>
      </c>
      <c r="F22" s="51" t="s">
        <v>22</v>
      </c>
      <c r="G22" s="52">
        <v>70000</v>
      </c>
      <c r="H22" s="53">
        <v>5368.48</v>
      </c>
      <c r="I22" s="54">
        <f t="shared" ref="I22" si="24">G22*2.87/100</f>
        <v>2009</v>
      </c>
      <c r="J22" s="54">
        <f t="shared" ref="J22" si="25">G22*7.1/100</f>
        <v>4970</v>
      </c>
      <c r="K22" s="55">
        <f t="shared" si="12"/>
        <v>715.55000000000007</v>
      </c>
      <c r="L22" s="54">
        <f t="shared" ref="L22" si="26">G22*3.04/100</f>
        <v>2128</v>
      </c>
      <c r="M22" s="54">
        <f t="shared" ref="M22" si="27">G22*7.09/100</f>
        <v>4963</v>
      </c>
      <c r="N22" s="56">
        <v>0</v>
      </c>
      <c r="O22" s="57">
        <f t="shared" si="6"/>
        <v>14785.55</v>
      </c>
      <c r="P22" s="54">
        <f t="shared" si="7"/>
        <v>9505.48</v>
      </c>
      <c r="Q22" s="58">
        <f t="shared" si="8"/>
        <v>10648.55</v>
      </c>
      <c r="R22" s="54">
        <f t="shared" si="9"/>
        <v>60494.520000000004</v>
      </c>
      <c r="S22" s="15"/>
      <c r="T22" s="15"/>
      <c r="U22" s="15"/>
    </row>
    <row r="23" spans="1:21" s="16" customFormat="1" ht="58.5" customHeight="1" x14ac:dyDescent="0.4">
      <c r="A23" s="21">
        <v>10</v>
      </c>
      <c r="B23" s="45" t="s">
        <v>55</v>
      </c>
      <c r="C23" s="45" t="s">
        <v>31</v>
      </c>
      <c r="D23" s="47" t="s">
        <v>45</v>
      </c>
      <c r="E23" s="46" t="s">
        <v>56</v>
      </c>
      <c r="F23" s="51" t="s">
        <v>22</v>
      </c>
      <c r="G23" s="52">
        <v>70000</v>
      </c>
      <c r="H23" s="53">
        <v>5368.48</v>
      </c>
      <c r="I23" s="54">
        <f t="shared" ref="I23" si="28">G23*2.87/100</f>
        <v>2009</v>
      </c>
      <c r="J23" s="54">
        <f t="shared" ref="J23" si="29">G23*7.1/100</f>
        <v>4970</v>
      </c>
      <c r="K23" s="55">
        <f t="shared" si="12"/>
        <v>715.55000000000007</v>
      </c>
      <c r="L23" s="54">
        <f t="shared" ref="L23" si="30">G23*3.04/100</f>
        <v>2128</v>
      </c>
      <c r="M23" s="54">
        <f t="shared" ref="M23" si="31">G23*7.09/100</f>
        <v>4963</v>
      </c>
      <c r="N23" s="56">
        <v>0</v>
      </c>
      <c r="O23" s="57">
        <f t="shared" si="6"/>
        <v>14785.55</v>
      </c>
      <c r="P23" s="54">
        <f t="shared" si="7"/>
        <v>9505.48</v>
      </c>
      <c r="Q23" s="58">
        <f t="shared" si="8"/>
        <v>10648.55</v>
      </c>
      <c r="R23" s="54">
        <f t="shared" si="9"/>
        <v>60494.520000000004</v>
      </c>
      <c r="S23" s="15"/>
      <c r="T23" s="15"/>
      <c r="U23" s="15"/>
    </row>
    <row r="24" spans="1:21" s="16" customFormat="1" ht="58.5" customHeight="1" x14ac:dyDescent="0.4">
      <c r="A24" s="21">
        <v>11</v>
      </c>
      <c r="B24" s="45" t="s">
        <v>57</v>
      </c>
      <c r="C24" s="45" t="s">
        <v>31</v>
      </c>
      <c r="D24" s="47" t="s">
        <v>45</v>
      </c>
      <c r="E24" s="46" t="s">
        <v>56</v>
      </c>
      <c r="F24" s="51" t="s">
        <v>22</v>
      </c>
      <c r="G24" s="52">
        <v>70000</v>
      </c>
      <c r="H24" s="53">
        <v>5065.99</v>
      </c>
      <c r="I24" s="54">
        <f t="shared" ref="I24" si="32">G24*2.87/100</f>
        <v>2009</v>
      </c>
      <c r="J24" s="54">
        <f t="shared" ref="J24" si="33">G24*7.1/100</f>
        <v>4970</v>
      </c>
      <c r="K24" s="55">
        <f t="shared" si="12"/>
        <v>715.55000000000007</v>
      </c>
      <c r="L24" s="54">
        <f t="shared" ref="L24" si="34">G24*3.04/100</f>
        <v>2128</v>
      </c>
      <c r="M24" s="54">
        <f t="shared" ref="M24" si="35">G24*7.09/100</f>
        <v>4963</v>
      </c>
      <c r="N24" s="56">
        <v>1512.45</v>
      </c>
      <c r="O24" s="57">
        <f t="shared" si="6"/>
        <v>16298</v>
      </c>
      <c r="P24" s="54">
        <f t="shared" si="7"/>
        <v>10715.44</v>
      </c>
      <c r="Q24" s="58">
        <f t="shared" si="8"/>
        <v>10648.55</v>
      </c>
      <c r="R24" s="54">
        <f t="shared" si="9"/>
        <v>59284.56</v>
      </c>
      <c r="S24" s="15"/>
      <c r="T24" s="15"/>
      <c r="U24" s="15"/>
    </row>
    <row r="25" spans="1:21" s="16" customFormat="1" ht="58.5" customHeight="1" x14ac:dyDescent="0.4">
      <c r="A25" s="21">
        <v>12</v>
      </c>
      <c r="B25" s="45" t="s">
        <v>58</v>
      </c>
      <c r="C25" s="45" t="s">
        <v>31</v>
      </c>
      <c r="D25" s="47" t="s">
        <v>45</v>
      </c>
      <c r="E25" s="46" t="s">
        <v>56</v>
      </c>
      <c r="F25" s="51" t="s">
        <v>22</v>
      </c>
      <c r="G25" s="52">
        <v>70000</v>
      </c>
      <c r="H25" s="53">
        <v>5368.48</v>
      </c>
      <c r="I25" s="54">
        <f t="shared" ref="I25" si="36">G25*2.87/100</f>
        <v>2009</v>
      </c>
      <c r="J25" s="54">
        <f t="shared" ref="J25" si="37">G25*7.1/100</f>
        <v>4970</v>
      </c>
      <c r="K25" s="55">
        <f t="shared" si="12"/>
        <v>715.55000000000007</v>
      </c>
      <c r="L25" s="54">
        <f t="shared" ref="L25" si="38">G25*3.04/100</f>
        <v>2128</v>
      </c>
      <c r="M25" s="54">
        <f t="shared" ref="M25" si="39">G25*7.09/100</f>
        <v>4963</v>
      </c>
      <c r="N25" s="56">
        <v>0</v>
      </c>
      <c r="O25" s="57">
        <f t="shared" si="6"/>
        <v>14785.55</v>
      </c>
      <c r="P25" s="54">
        <f t="shared" si="7"/>
        <v>9505.48</v>
      </c>
      <c r="Q25" s="58">
        <f t="shared" si="8"/>
        <v>10648.55</v>
      </c>
      <c r="R25" s="54">
        <f t="shared" si="9"/>
        <v>60494.520000000004</v>
      </c>
      <c r="S25" s="15"/>
      <c r="T25" s="15"/>
      <c r="U25" s="15"/>
    </row>
    <row r="26" spans="1:21" s="16" customFormat="1" ht="58.5" customHeight="1" x14ac:dyDescent="0.4">
      <c r="A26" s="21">
        <v>13</v>
      </c>
      <c r="B26" s="45" t="s">
        <v>59</v>
      </c>
      <c r="C26" s="45" t="s">
        <v>31</v>
      </c>
      <c r="D26" s="47" t="s">
        <v>45</v>
      </c>
      <c r="E26" s="46" t="s">
        <v>56</v>
      </c>
      <c r="F26" s="51" t="s">
        <v>22</v>
      </c>
      <c r="G26" s="52">
        <v>70000</v>
      </c>
      <c r="H26" s="53">
        <v>5368.48</v>
      </c>
      <c r="I26" s="54">
        <f t="shared" ref="I26" si="40">G26*2.87/100</f>
        <v>2009</v>
      </c>
      <c r="J26" s="54">
        <f t="shared" ref="J26" si="41">G26*7.1/100</f>
        <v>4970</v>
      </c>
      <c r="K26" s="55">
        <f t="shared" si="12"/>
        <v>715.55000000000007</v>
      </c>
      <c r="L26" s="54">
        <f t="shared" ref="L26" si="42">G26*3.04/100</f>
        <v>2128</v>
      </c>
      <c r="M26" s="54">
        <f t="shared" ref="M26" si="43">G26*7.09/100</f>
        <v>4963</v>
      </c>
      <c r="N26" s="56">
        <v>0</v>
      </c>
      <c r="O26" s="57">
        <f t="shared" si="6"/>
        <v>14785.55</v>
      </c>
      <c r="P26" s="54">
        <f t="shared" si="7"/>
        <v>9505.48</v>
      </c>
      <c r="Q26" s="58">
        <f t="shared" si="8"/>
        <v>10648.55</v>
      </c>
      <c r="R26" s="54">
        <f t="shared" si="9"/>
        <v>60494.520000000004</v>
      </c>
      <c r="S26" s="15"/>
      <c r="T26" s="15"/>
      <c r="U26" s="15"/>
    </row>
    <row r="27" spans="1:21" s="16" customFormat="1" ht="58.5" customHeight="1" x14ac:dyDescent="0.4">
      <c r="A27" s="21">
        <v>14</v>
      </c>
      <c r="B27" s="45" t="s">
        <v>60</v>
      </c>
      <c r="C27" s="45" t="s">
        <v>32</v>
      </c>
      <c r="D27" s="47" t="s">
        <v>45</v>
      </c>
      <c r="E27" s="46" t="s">
        <v>56</v>
      </c>
      <c r="F27" s="51" t="s">
        <v>22</v>
      </c>
      <c r="G27" s="52">
        <v>70000</v>
      </c>
      <c r="H27" s="53">
        <v>5368.48</v>
      </c>
      <c r="I27" s="54">
        <f>G28*2.87/100</f>
        <v>2009</v>
      </c>
      <c r="J27" s="54">
        <f>G28*7.1/100</f>
        <v>4970</v>
      </c>
      <c r="K27" s="55">
        <f t="shared" si="12"/>
        <v>715.55000000000007</v>
      </c>
      <c r="L27" s="54">
        <f>G28*3.04/100</f>
        <v>2128</v>
      </c>
      <c r="M27" s="54">
        <f>G28*7.09/100</f>
        <v>4963</v>
      </c>
      <c r="N27" s="56">
        <v>0</v>
      </c>
      <c r="O27" s="57">
        <f t="shared" si="6"/>
        <v>14785.55</v>
      </c>
      <c r="P27" s="54">
        <f t="shared" si="7"/>
        <v>9505.48</v>
      </c>
      <c r="Q27" s="58">
        <f t="shared" si="8"/>
        <v>10648.55</v>
      </c>
      <c r="R27" s="54">
        <f t="shared" si="9"/>
        <v>60494.520000000004</v>
      </c>
      <c r="S27" s="15"/>
      <c r="T27" s="15"/>
      <c r="U27" s="15"/>
    </row>
    <row r="28" spans="1:21" s="16" customFormat="1" ht="58.5" customHeight="1" x14ac:dyDescent="0.4">
      <c r="A28" s="21">
        <v>15</v>
      </c>
      <c r="B28" s="48" t="s">
        <v>61</v>
      </c>
      <c r="C28" s="48" t="s">
        <v>32</v>
      </c>
      <c r="D28" s="47" t="s">
        <v>45</v>
      </c>
      <c r="E28" s="46" t="s">
        <v>56</v>
      </c>
      <c r="F28" s="51" t="s">
        <v>22</v>
      </c>
      <c r="G28" s="52">
        <v>70000</v>
      </c>
      <c r="H28" s="53">
        <v>4763.5</v>
      </c>
      <c r="I28" s="54">
        <f t="shared" ref="I28" si="44">G28*2.87/100</f>
        <v>2009</v>
      </c>
      <c r="J28" s="54">
        <f t="shared" ref="J28" si="45">G28*7.1/100</f>
        <v>4970</v>
      </c>
      <c r="K28" s="55">
        <f t="shared" si="12"/>
        <v>715.55000000000007</v>
      </c>
      <c r="L28" s="54">
        <f t="shared" ref="L28" si="46">G28*3.04/100</f>
        <v>2128</v>
      </c>
      <c r="M28" s="54">
        <f t="shared" ref="M28" si="47">G28*7.09/100</f>
        <v>4963</v>
      </c>
      <c r="N28" s="56">
        <f>1512.45*2</f>
        <v>3024.9</v>
      </c>
      <c r="O28" s="57">
        <f t="shared" si="6"/>
        <v>17810.45</v>
      </c>
      <c r="P28" s="54">
        <f t="shared" si="7"/>
        <v>11925.4</v>
      </c>
      <c r="Q28" s="58">
        <f t="shared" si="8"/>
        <v>10648.55</v>
      </c>
      <c r="R28" s="54">
        <f t="shared" si="9"/>
        <v>58074.6</v>
      </c>
      <c r="S28" s="15"/>
      <c r="T28" s="15"/>
      <c r="U28" s="15"/>
    </row>
    <row r="29" spans="1:21" s="16" customFormat="1" ht="58.5" customHeight="1" x14ac:dyDescent="0.4">
      <c r="A29" s="21">
        <v>16</v>
      </c>
      <c r="B29" s="49" t="s">
        <v>62</v>
      </c>
      <c r="C29" s="45" t="s">
        <v>31</v>
      </c>
      <c r="D29" s="47" t="s">
        <v>45</v>
      </c>
      <c r="E29" s="46" t="s">
        <v>56</v>
      </c>
      <c r="F29" s="51" t="s">
        <v>22</v>
      </c>
      <c r="G29" s="52">
        <v>70000</v>
      </c>
      <c r="H29" s="53">
        <v>4763.5</v>
      </c>
      <c r="I29" s="54">
        <f t="shared" ref="I29" si="48">G29*2.87/100</f>
        <v>2009</v>
      </c>
      <c r="J29" s="54">
        <f t="shared" ref="J29" si="49">G29*7.1/100</f>
        <v>4970</v>
      </c>
      <c r="K29" s="55">
        <f t="shared" si="12"/>
        <v>715.55000000000007</v>
      </c>
      <c r="L29" s="54">
        <f t="shared" ref="L29" si="50">G29*3.04/100</f>
        <v>2128</v>
      </c>
      <c r="M29" s="54">
        <f t="shared" ref="M29:M30" si="51">G29*7.09/100</f>
        <v>4963</v>
      </c>
      <c r="N29" s="56">
        <f>1512.45*2</f>
        <v>3024.9</v>
      </c>
      <c r="O29" s="57">
        <f t="shared" si="6"/>
        <v>17810.45</v>
      </c>
      <c r="P29" s="54">
        <f t="shared" si="7"/>
        <v>11925.4</v>
      </c>
      <c r="Q29" s="58">
        <f t="shared" si="8"/>
        <v>10648.55</v>
      </c>
      <c r="R29" s="54">
        <f t="shared" si="9"/>
        <v>58074.6</v>
      </c>
      <c r="S29" s="15"/>
      <c r="T29" s="15"/>
      <c r="U29" s="15"/>
    </row>
    <row r="30" spans="1:21" s="16" customFormat="1" ht="58.5" customHeight="1" x14ac:dyDescent="0.4">
      <c r="A30" s="21">
        <v>17</v>
      </c>
      <c r="B30" s="49" t="s">
        <v>63</v>
      </c>
      <c r="C30" s="48" t="s">
        <v>32</v>
      </c>
      <c r="D30" s="47" t="s">
        <v>45</v>
      </c>
      <c r="E30" s="46" t="s">
        <v>56</v>
      </c>
      <c r="F30" s="51" t="s">
        <v>22</v>
      </c>
      <c r="G30" s="52">
        <v>70000</v>
      </c>
      <c r="H30" s="53">
        <v>5065.99</v>
      </c>
      <c r="I30" s="54">
        <f t="shared" ref="I30" si="52">G30*2.87/100</f>
        <v>2009</v>
      </c>
      <c r="J30" s="54">
        <f t="shared" ref="J30" si="53">G30*7.1/100</f>
        <v>4970</v>
      </c>
      <c r="K30" s="55">
        <f t="shared" si="12"/>
        <v>715.55000000000007</v>
      </c>
      <c r="L30" s="54">
        <f t="shared" ref="L30" si="54">G30*3.04/100</f>
        <v>2128</v>
      </c>
      <c r="M30" s="54">
        <f t="shared" si="51"/>
        <v>4963</v>
      </c>
      <c r="N30" s="56">
        <v>1512.45</v>
      </c>
      <c r="O30" s="57">
        <f t="shared" si="6"/>
        <v>16298</v>
      </c>
      <c r="P30" s="54">
        <f t="shared" si="7"/>
        <v>10715.44</v>
      </c>
      <c r="Q30" s="58">
        <f t="shared" si="8"/>
        <v>10648.55</v>
      </c>
      <c r="R30" s="54">
        <f t="shared" si="9"/>
        <v>59284.56</v>
      </c>
      <c r="S30" s="15"/>
      <c r="T30" s="15"/>
      <c r="U30" s="15"/>
    </row>
    <row r="31" spans="1:21" s="16" customFormat="1" ht="58.5" customHeight="1" x14ac:dyDescent="0.4">
      <c r="A31" s="21">
        <v>18</v>
      </c>
      <c r="B31" s="49" t="s">
        <v>64</v>
      </c>
      <c r="C31" s="45" t="s">
        <v>31</v>
      </c>
      <c r="D31" s="47" t="s">
        <v>45</v>
      </c>
      <c r="E31" s="46" t="s">
        <v>56</v>
      </c>
      <c r="F31" s="51" t="s">
        <v>22</v>
      </c>
      <c r="G31" s="52">
        <v>70000</v>
      </c>
      <c r="H31" s="53">
        <v>5065.99</v>
      </c>
      <c r="I31" s="54">
        <f t="shared" ref="I31" si="55">G31*2.87/100</f>
        <v>2009</v>
      </c>
      <c r="J31" s="54">
        <f t="shared" ref="J31" si="56">G31*7.1/100</f>
        <v>4970</v>
      </c>
      <c r="K31" s="55">
        <f t="shared" si="12"/>
        <v>715.55000000000007</v>
      </c>
      <c r="L31" s="54">
        <f t="shared" ref="L31" si="57">G31*3.04/100</f>
        <v>2128</v>
      </c>
      <c r="M31" s="54">
        <f t="shared" ref="M31:M32" si="58">G31*7.09/100</f>
        <v>4963</v>
      </c>
      <c r="N31" s="56">
        <v>1512.45</v>
      </c>
      <c r="O31" s="57">
        <f t="shared" si="6"/>
        <v>16298</v>
      </c>
      <c r="P31" s="54">
        <f t="shared" si="7"/>
        <v>10715.44</v>
      </c>
      <c r="Q31" s="58">
        <f t="shared" si="8"/>
        <v>10648.55</v>
      </c>
      <c r="R31" s="54">
        <f t="shared" si="9"/>
        <v>59284.56</v>
      </c>
      <c r="S31" s="15"/>
      <c r="T31" s="15"/>
      <c r="U31" s="15"/>
    </row>
    <row r="32" spans="1:21" s="16" customFormat="1" ht="58.5" customHeight="1" x14ac:dyDescent="0.4">
      <c r="A32" s="21">
        <v>19</v>
      </c>
      <c r="B32" s="49" t="s">
        <v>65</v>
      </c>
      <c r="C32" s="45" t="s">
        <v>31</v>
      </c>
      <c r="D32" s="47" t="s">
        <v>45</v>
      </c>
      <c r="E32" s="46" t="s">
        <v>56</v>
      </c>
      <c r="F32" s="51" t="s">
        <v>22</v>
      </c>
      <c r="G32" s="52">
        <v>70000</v>
      </c>
      <c r="H32" s="53">
        <v>5368.48</v>
      </c>
      <c r="I32" s="54">
        <f t="shared" ref="I32" si="59">G32*2.87/100</f>
        <v>2009</v>
      </c>
      <c r="J32" s="54">
        <f t="shared" ref="J32" si="60">G32*7.1/100</f>
        <v>4970</v>
      </c>
      <c r="K32" s="55">
        <f t="shared" si="12"/>
        <v>715.55000000000007</v>
      </c>
      <c r="L32" s="54">
        <f t="shared" ref="L32" si="61">G32*3.04/100</f>
        <v>2128</v>
      </c>
      <c r="M32" s="54">
        <f t="shared" si="58"/>
        <v>4963</v>
      </c>
      <c r="N32" s="56">
        <v>0</v>
      </c>
      <c r="O32" s="57">
        <f t="shared" si="6"/>
        <v>14785.55</v>
      </c>
      <c r="P32" s="54">
        <f t="shared" si="7"/>
        <v>9505.48</v>
      </c>
      <c r="Q32" s="58">
        <f t="shared" si="8"/>
        <v>10648.55</v>
      </c>
      <c r="R32" s="54">
        <f t="shared" si="9"/>
        <v>60494.520000000004</v>
      </c>
      <c r="S32" s="15"/>
      <c r="T32" s="15"/>
      <c r="U32" s="15"/>
    </row>
    <row r="33" spans="1:114" s="16" customFormat="1" ht="58.5" customHeight="1" x14ac:dyDescent="0.4">
      <c r="A33" s="46">
        <v>20</v>
      </c>
      <c r="B33" s="46" t="s">
        <v>66</v>
      </c>
      <c r="C33" s="46" t="s">
        <v>32</v>
      </c>
      <c r="D33" s="47" t="s">
        <v>45</v>
      </c>
      <c r="E33" s="46" t="s">
        <v>56</v>
      </c>
      <c r="F33" s="51" t="s">
        <v>22</v>
      </c>
      <c r="G33" s="52">
        <v>70000</v>
      </c>
      <c r="H33" s="53">
        <v>5368.48</v>
      </c>
      <c r="I33" s="54">
        <f t="shared" ref="I33:I34" si="62">G33*2.87/100</f>
        <v>2009</v>
      </c>
      <c r="J33" s="54">
        <f t="shared" ref="J33:J34" si="63">G33*7.1/100</f>
        <v>4970</v>
      </c>
      <c r="K33" s="55">
        <f t="shared" si="12"/>
        <v>715.55000000000007</v>
      </c>
      <c r="L33" s="54">
        <f t="shared" ref="L33:L34" si="64">G33*3.04/100</f>
        <v>2128</v>
      </c>
      <c r="M33" s="54">
        <f t="shared" ref="M33:M34" si="65">G33*7.09/100</f>
        <v>4963</v>
      </c>
      <c r="N33" s="56">
        <v>0</v>
      </c>
      <c r="O33" s="57">
        <f t="shared" si="6"/>
        <v>14785.55</v>
      </c>
      <c r="P33" s="54">
        <f t="shared" si="7"/>
        <v>9505.48</v>
      </c>
      <c r="Q33" s="58">
        <f t="shared" si="8"/>
        <v>10648.55</v>
      </c>
      <c r="R33" s="54">
        <f t="shared" si="9"/>
        <v>60494.520000000004</v>
      </c>
      <c r="S33" s="15"/>
      <c r="T33" s="15"/>
      <c r="U33" s="15"/>
    </row>
    <row r="34" spans="1:114" s="16" customFormat="1" ht="58.5" customHeight="1" x14ac:dyDescent="0.4">
      <c r="A34" s="46">
        <v>21</v>
      </c>
      <c r="B34" s="46" t="s">
        <v>68</v>
      </c>
      <c r="C34" s="46" t="s">
        <v>31</v>
      </c>
      <c r="D34" s="47" t="s">
        <v>69</v>
      </c>
      <c r="E34" s="46" t="s">
        <v>70</v>
      </c>
      <c r="F34" s="51" t="s">
        <v>22</v>
      </c>
      <c r="G34" s="52">
        <v>80000</v>
      </c>
      <c r="H34" s="53">
        <v>7400.87</v>
      </c>
      <c r="I34" s="54">
        <f t="shared" si="62"/>
        <v>2296</v>
      </c>
      <c r="J34" s="54">
        <f t="shared" si="63"/>
        <v>5680</v>
      </c>
      <c r="K34" s="55">
        <f t="shared" si="12"/>
        <v>715.55000000000007</v>
      </c>
      <c r="L34" s="54">
        <f t="shared" si="64"/>
        <v>2432</v>
      </c>
      <c r="M34" s="54">
        <f t="shared" si="65"/>
        <v>5672</v>
      </c>
      <c r="N34" s="56">
        <v>0</v>
      </c>
      <c r="O34" s="57">
        <f t="shared" ref="O34" si="66">I34+J34+K34+L34+M34+N34</f>
        <v>16795.55</v>
      </c>
      <c r="P34" s="54">
        <f t="shared" ref="P34" si="67">H34+I34+L34+N34</f>
        <v>12128.869999999999</v>
      </c>
      <c r="Q34" s="58">
        <f t="shared" ref="Q34" si="68">J34+K34+M34</f>
        <v>12067.55</v>
      </c>
      <c r="R34" s="54">
        <f t="shared" ref="R34" si="69">G34-P34</f>
        <v>67871.13</v>
      </c>
      <c r="S34" s="15"/>
      <c r="T34" s="15"/>
      <c r="U34" s="15"/>
    </row>
    <row r="35" spans="1:114" s="16" customFormat="1" ht="58.5" customHeight="1" x14ac:dyDescent="0.4">
      <c r="A35" s="46">
        <v>22</v>
      </c>
      <c r="B35" s="46" t="s">
        <v>67</v>
      </c>
      <c r="C35" s="46" t="s">
        <v>32</v>
      </c>
      <c r="D35" s="47" t="s">
        <v>45</v>
      </c>
      <c r="E35" s="46" t="s">
        <v>56</v>
      </c>
      <c r="F35" s="51" t="s">
        <v>22</v>
      </c>
      <c r="G35" s="52">
        <v>70000</v>
      </c>
      <c r="H35" s="53">
        <v>5368.48</v>
      </c>
      <c r="I35" s="54">
        <f t="shared" ref="I35" si="70">G35*2.87/100</f>
        <v>2009</v>
      </c>
      <c r="J35" s="54">
        <f t="shared" ref="J35" si="71">G35*7.1/100</f>
        <v>4970</v>
      </c>
      <c r="K35" s="55">
        <f t="shared" si="12"/>
        <v>715.55000000000007</v>
      </c>
      <c r="L35" s="54">
        <f t="shared" ref="L35" si="72">G35*3.04/100</f>
        <v>2128</v>
      </c>
      <c r="M35" s="54">
        <f t="shared" ref="M35" si="73">G35*7.09/100</f>
        <v>4963</v>
      </c>
      <c r="N35" s="56">
        <v>0</v>
      </c>
      <c r="O35" s="57">
        <f t="shared" si="6"/>
        <v>14785.55</v>
      </c>
      <c r="P35" s="54">
        <f t="shared" si="7"/>
        <v>9505.48</v>
      </c>
      <c r="Q35" s="58">
        <f t="shared" si="8"/>
        <v>10648.55</v>
      </c>
      <c r="R35" s="54">
        <f t="shared" si="9"/>
        <v>60494.520000000004</v>
      </c>
      <c r="S35" s="15"/>
      <c r="T35" s="15"/>
      <c r="U35" s="15"/>
    </row>
    <row r="37" spans="1:114" s="11" customFormat="1" ht="35.1" customHeight="1" x14ac:dyDescent="0.2">
      <c r="A37" s="70" t="s">
        <v>21</v>
      </c>
      <c r="B37" s="70"/>
      <c r="C37" s="70"/>
      <c r="D37" s="70"/>
      <c r="E37" s="70"/>
      <c r="F37" s="70"/>
      <c r="G37" s="22">
        <f t="shared" ref="G37:R37" si="74">SUM(G14:G36)</f>
        <v>1740000</v>
      </c>
      <c r="H37" s="22">
        <f t="shared" si="74"/>
        <v>161845.96</v>
      </c>
      <c r="I37" s="22">
        <f t="shared" si="74"/>
        <v>49938</v>
      </c>
      <c r="J37" s="22">
        <f t="shared" si="74"/>
        <v>123540</v>
      </c>
      <c r="K37" s="22">
        <f t="shared" si="74"/>
        <v>15686.549999999994</v>
      </c>
      <c r="L37" s="22">
        <f t="shared" si="74"/>
        <v>51759.8</v>
      </c>
      <c r="M37" s="22">
        <f t="shared" si="74"/>
        <v>120716.1125</v>
      </c>
      <c r="N37" s="22">
        <f t="shared" si="74"/>
        <v>15124.500000000002</v>
      </c>
      <c r="O37" s="22">
        <f t="shared" si="74"/>
        <v>376764.96249999991</v>
      </c>
      <c r="P37" s="22">
        <f t="shared" si="74"/>
        <v>278668.26000000007</v>
      </c>
      <c r="Q37" s="22">
        <f t="shared" si="74"/>
        <v>259942.66249999986</v>
      </c>
      <c r="R37" s="22">
        <f t="shared" si="74"/>
        <v>1461331.7400000002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</row>
    <row r="38" spans="1:114" s="2" customFormat="1" ht="24" customHeight="1" x14ac:dyDescent="0.2">
      <c r="A38" s="23"/>
      <c r="B38" s="23"/>
      <c r="C38" s="23"/>
      <c r="D38" s="23"/>
      <c r="E38" s="23"/>
      <c r="F38" s="23"/>
      <c r="G38" s="23"/>
      <c r="H38" s="23"/>
      <c r="I38" s="24"/>
      <c r="J38" s="24"/>
      <c r="K38" s="25"/>
      <c r="L38" s="24"/>
      <c r="M38" s="23"/>
      <c r="N38" s="23"/>
      <c r="O38" s="24"/>
      <c r="P38" s="24"/>
      <c r="Q38" s="24"/>
      <c r="R38" s="24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</row>
    <row r="39" spans="1:114" s="12" customFormat="1" ht="24" customHeight="1" x14ac:dyDescent="0.4">
      <c r="A39" s="26"/>
      <c r="B39" s="27"/>
      <c r="C39" s="27"/>
      <c r="D39" s="27"/>
      <c r="E39" s="26"/>
      <c r="F39" s="26"/>
      <c r="G39" s="26"/>
      <c r="H39" s="26"/>
      <c r="I39" s="41" t="s">
        <v>27</v>
      </c>
      <c r="J39" s="28"/>
      <c r="K39" s="23" t="s">
        <v>28</v>
      </c>
      <c r="L39" s="23"/>
      <c r="M39" s="23"/>
      <c r="N39" s="23" t="s">
        <v>28</v>
      </c>
      <c r="O39" s="28"/>
      <c r="P39" s="28" t="s">
        <v>28</v>
      </c>
      <c r="Q39" s="28"/>
      <c r="R39" s="29"/>
      <c r="S39" s="13"/>
      <c r="T39" s="13"/>
      <c r="U39" s="13"/>
    </row>
    <row r="40" spans="1:114" s="12" customFormat="1" ht="24" customHeight="1" x14ac:dyDescent="0.2">
      <c r="A40" s="23" t="s">
        <v>3</v>
      </c>
      <c r="B40" s="27"/>
      <c r="C40" s="27"/>
      <c r="D40" s="27"/>
      <c r="E40" s="26"/>
      <c r="F40" s="26"/>
      <c r="G40" s="26"/>
      <c r="H40" s="28"/>
      <c r="I40" s="40" t="s">
        <v>34</v>
      </c>
      <c r="J40" s="30"/>
      <c r="K40" s="26"/>
      <c r="L40" s="26"/>
      <c r="M40" s="26"/>
      <c r="N40" s="26"/>
      <c r="O40" s="28"/>
      <c r="P40" s="28"/>
      <c r="Q40" s="28"/>
      <c r="R40" s="29"/>
      <c r="S40" s="13"/>
      <c r="T40" s="13"/>
      <c r="U40" s="13"/>
    </row>
    <row r="41" spans="1:114" s="12" customFormat="1" ht="24" customHeight="1" x14ac:dyDescent="0.2">
      <c r="A41" s="26" t="s">
        <v>29</v>
      </c>
      <c r="B41" s="27"/>
      <c r="C41" s="27"/>
      <c r="D41" s="27"/>
      <c r="E41" s="26"/>
      <c r="F41" s="26"/>
      <c r="G41" s="26"/>
      <c r="H41" s="28"/>
      <c r="I41" s="30" t="s">
        <v>35</v>
      </c>
      <c r="J41" s="30"/>
      <c r="K41" s="26"/>
      <c r="L41" s="26"/>
      <c r="M41" s="26"/>
      <c r="N41" s="26"/>
      <c r="O41" s="28"/>
      <c r="P41" s="28"/>
      <c r="Q41" s="28"/>
      <c r="R41" s="29"/>
      <c r="S41" s="13"/>
      <c r="T41" s="13"/>
      <c r="U41" s="13"/>
    </row>
    <row r="42" spans="1:114" s="12" customFormat="1" ht="24" customHeight="1" x14ac:dyDescent="0.2">
      <c r="A42" s="26" t="s">
        <v>38</v>
      </c>
      <c r="B42" s="27"/>
      <c r="C42" s="27"/>
      <c r="D42" s="27"/>
      <c r="E42" s="26"/>
      <c r="F42" s="26"/>
      <c r="G42" s="28"/>
      <c r="H42" s="28"/>
      <c r="I42" s="28"/>
      <c r="J42" s="30"/>
      <c r="K42" s="28"/>
      <c r="L42" s="28"/>
      <c r="M42" s="28"/>
      <c r="N42" s="28"/>
      <c r="O42" s="28"/>
      <c r="P42" s="28"/>
      <c r="Q42" s="31"/>
      <c r="R42" s="29"/>
      <c r="S42" s="13"/>
      <c r="T42" s="13"/>
      <c r="U42" s="13"/>
    </row>
    <row r="43" spans="1:114" s="12" customFormat="1" ht="24" customHeight="1" x14ac:dyDescent="0.2">
      <c r="A43" s="26" t="s">
        <v>39</v>
      </c>
      <c r="B43" s="27"/>
      <c r="C43" s="27"/>
      <c r="D43" s="27"/>
      <c r="E43" s="26"/>
      <c r="F43" s="26"/>
      <c r="G43" s="32"/>
      <c r="H43" s="33"/>
      <c r="I43" s="34"/>
      <c r="J43" s="34"/>
      <c r="K43" s="31"/>
      <c r="L43" s="30"/>
      <c r="M43" s="28"/>
      <c r="N43" s="31"/>
      <c r="O43" s="30"/>
      <c r="P43" s="30"/>
      <c r="Q43" s="29"/>
      <c r="R43" s="29"/>
      <c r="S43" s="13"/>
      <c r="T43" s="13"/>
      <c r="U43" s="13"/>
    </row>
    <row r="44" spans="1:114" s="12" customFormat="1" ht="24" customHeight="1" x14ac:dyDescent="0.2">
      <c r="A44" s="26" t="s">
        <v>76</v>
      </c>
      <c r="B44" s="27"/>
      <c r="C44" s="27"/>
      <c r="D44" s="27"/>
      <c r="E44" s="26"/>
      <c r="F44" s="27"/>
      <c r="G44" s="29" t="s">
        <v>26</v>
      </c>
      <c r="H44" s="35"/>
      <c r="I44" s="31"/>
      <c r="J44" s="31"/>
      <c r="K44" s="31"/>
      <c r="L44" s="31"/>
      <c r="M44" s="31"/>
      <c r="N44" s="36"/>
      <c r="O44" s="31"/>
      <c r="P44" s="30"/>
      <c r="Q44" s="30"/>
      <c r="R44" s="29"/>
      <c r="S44" s="13"/>
      <c r="T44" s="13"/>
      <c r="U44" s="13"/>
    </row>
    <row r="45" spans="1:114" s="12" customFormat="1" ht="24" customHeight="1" x14ac:dyDescent="0.2">
      <c r="A45" s="37" t="s">
        <v>25</v>
      </c>
      <c r="B45" s="37"/>
      <c r="C45" s="37"/>
      <c r="D45" s="37"/>
      <c r="E45" s="37"/>
      <c r="F45" s="37"/>
      <c r="G45" s="38"/>
      <c r="H45" s="35"/>
      <c r="I45" s="30"/>
      <c r="J45" s="26"/>
      <c r="K45" s="30"/>
      <c r="L45" s="30"/>
      <c r="M45" s="30"/>
      <c r="N45" s="30"/>
      <c r="O45" s="30"/>
      <c r="P45" s="30"/>
      <c r="Q45" s="30"/>
      <c r="R45" s="30"/>
    </row>
    <row r="46" spans="1:114" s="2" customFormat="1" ht="24" customHeight="1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"/>
      <c r="M46" s="6"/>
      <c r="N46" s="6"/>
      <c r="O46" s="6"/>
      <c r="P46" s="6"/>
      <c r="Q46" s="6"/>
      <c r="R46" s="6"/>
    </row>
    <row r="47" spans="1:114" s="2" customFormat="1" ht="24" customHeight="1" x14ac:dyDescent="0.2">
      <c r="B47" s="8"/>
      <c r="C47" s="8"/>
      <c r="D47" s="8"/>
      <c r="I47" s="6"/>
      <c r="J47" s="6"/>
      <c r="L47" s="6"/>
      <c r="M47" s="6"/>
      <c r="N47" s="6"/>
      <c r="O47" s="6"/>
      <c r="P47" s="6"/>
      <c r="Q47" s="6"/>
      <c r="R47" s="6"/>
    </row>
    <row r="48" spans="1:114" s="2" customFormat="1" ht="24" customHeight="1" x14ac:dyDescent="0.2">
      <c r="B48" s="8"/>
      <c r="C48" s="8"/>
      <c r="D48" s="8"/>
      <c r="I48" s="6"/>
      <c r="J48" s="6"/>
      <c r="L48" s="6"/>
      <c r="M48" s="6"/>
      <c r="N48" s="6"/>
      <c r="O48" s="6"/>
      <c r="P48" s="6"/>
      <c r="Q48" s="6"/>
      <c r="R48" s="6"/>
    </row>
    <row r="49" spans="1:18" s="2" customFormat="1" ht="24" customHeight="1" x14ac:dyDescent="0.2">
      <c r="A49" s="3"/>
      <c r="B49" s="8"/>
      <c r="C49" s="8"/>
      <c r="D49" s="8"/>
      <c r="I49" s="6"/>
      <c r="J49" s="6"/>
      <c r="L49" s="6"/>
      <c r="O49" s="6"/>
      <c r="P49" s="6"/>
      <c r="Q49" s="6"/>
      <c r="R49" s="6"/>
    </row>
    <row r="50" spans="1:18" ht="24" customHeight="1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</row>
    <row r="51" spans="1:18" ht="24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</row>
    <row r="52" spans="1:18" ht="24" customHeight="1" x14ac:dyDescent="0.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</row>
    <row r="53" spans="1:18" ht="24" customHeight="1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</row>
    <row r="54" spans="1:18" ht="24" customHeight="1" x14ac:dyDescent="0.2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</row>
    <row r="55" spans="1:18" ht="15.75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</row>
    <row r="56" spans="1:18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6" spans="1:18" ht="15.75" thickBot="1" x14ac:dyDescent="0.25"/>
    <row r="87" spans="1:18" x14ac:dyDescent="0.2">
      <c r="A87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55:R55"/>
    <mergeCell ref="A51:R51"/>
    <mergeCell ref="A53:R53"/>
    <mergeCell ref="A52:R52"/>
    <mergeCell ref="G11:G13"/>
    <mergeCell ref="H11:H13"/>
    <mergeCell ref="Q12:Q13"/>
    <mergeCell ref="N12:N13"/>
    <mergeCell ref="K12:K13"/>
    <mergeCell ref="B11:B13"/>
    <mergeCell ref="A54:R54"/>
    <mergeCell ref="A46:K46"/>
    <mergeCell ref="A50:R50"/>
    <mergeCell ref="A37:F37"/>
    <mergeCell ref="A7:R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headerFooter alignWithMargins="0"/>
  <rowBreaks count="1" manualBreakCount="1">
    <brk id="48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E21" sqref="E21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3" t="s">
        <v>16</v>
      </c>
      <c r="B1" s="83" t="s">
        <v>24</v>
      </c>
      <c r="C1" s="84" t="s">
        <v>9</v>
      </c>
      <c r="D1" s="84"/>
      <c r="E1" s="84"/>
      <c r="F1" s="84"/>
      <c r="G1" s="84"/>
      <c r="H1" s="84"/>
      <c r="I1" s="84"/>
      <c r="J1" s="83" t="s">
        <v>2</v>
      </c>
      <c r="K1" s="83"/>
      <c r="L1" s="83" t="s">
        <v>17</v>
      </c>
    </row>
    <row r="2" spans="1:12" ht="18" x14ac:dyDescent="0.2">
      <c r="A2" s="83"/>
      <c r="B2" s="83"/>
      <c r="C2" s="83" t="s">
        <v>12</v>
      </c>
      <c r="D2" s="83"/>
      <c r="E2" s="83" t="s">
        <v>10</v>
      </c>
      <c r="F2" s="83" t="s">
        <v>13</v>
      </c>
      <c r="G2" s="83"/>
      <c r="H2" s="83" t="s">
        <v>11</v>
      </c>
      <c r="I2" s="83" t="s">
        <v>0</v>
      </c>
      <c r="J2" s="83" t="s">
        <v>4</v>
      </c>
      <c r="K2" s="83" t="s">
        <v>1</v>
      </c>
      <c r="L2" s="83"/>
    </row>
    <row r="3" spans="1:12" ht="54" x14ac:dyDescent="0.2">
      <c r="A3" s="83"/>
      <c r="B3" s="83"/>
      <c r="C3" s="18" t="s">
        <v>5</v>
      </c>
      <c r="D3" s="18" t="s">
        <v>6</v>
      </c>
      <c r="E3" s="83"/>
      <c r="F3" s="18" t="s">
        <v>7</v>
      </c>
      <c r="G3" s="18" t="s">
        <v>8</v>
      </c>
      <c r="H3" s="83"/>
      <c r="I3" s="83"/>
      <c r="J3" s="83"/>
      <c r="K3" s="83"/>
      <c r="L3" s="83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1740000</v>
      </c>
      <c r="B5" s="17">
        <v>161845.96</v>
      </c>
      <c r="C5" s="17">
        <v>49938</v>
      </c>
      <c r="D5" s="17">
        <v>123540</v>
      </c>
      <c r="E5" s="17">
        <v>15686.55</v>
      </c>
      <c r="F5" s="17">
        <v>51759.8</v>
      </c>
      <c r="G5" s="17">
        <v>120716.11</v>
      </c>
      <c r="H5" s="17">
        <v>15124.5</v>
      </c>
      <c r="I5" s="17">
        <f>+H5+G5+F5+E5+D5+C5</f>
        <v>376764.95999999996</v>
      </c>
      <c r="J5" s="17">
        <f>+B5+C5+F5+H5</f>
        <v>278668.26</v>
      </c>
      <c r="K5" s="17">
        <f>+D5+E5+G5</f>
        <v>259942.65999999997</v>
      </c>
      <c r="L5" s="17">
        <f>+A5-B5-C5-F5-H5</f>
        <v>1461331.74</v>
      </c>
    </row>
    <row r="6" spans="1:12" s="20" customFormat="1" x14ac:dyDescent="0.2"/>
    <row r="7" spans="1:12" x14ac:dyDescent="0.2">
      <c r="A7" s="17">
        <v>1740000</v>
      </c>
      <c r="B7" s="17">
        <v>161845.96</v>
      </c>
      <c r="C7" s="17">
        <v>49938</v>
      </c>
      <c r="D7" s="17">
        <v>123540</v>
      </c>
      <c r="E7" s="17">
        <v>15686.549999999994</v>
      </c>
      <c r="F7" s="17">
        <v>51759.8</v>
      </c>
      <c r="G7" s="17">
        <v>120716.1125</v>
      </c>
      <c r="H7" s="17">
        <v>15124.500000000002</v>
      </c>
      <c r="I7" s="17">
        <f>+H7+G7+F7+E7+D7+C7</f>
        <v>376764.96250000002</v>
      </c>
      <c r="J7" s="17">
        <f>+B7+C7+F7+H7</f>
        <v>278668.26</v>
      </c>
      <c r="K7" s="17">
        <f>+D7+E7+G7</f>
        <v>259942.66249999998</v>
      </c>
      <c r="L7" s="17">
        <f>+A7-B7-C7-F7-H7</f>
        <v>1461331.74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-2.5000000023283064E-3</v>
      </c>
      <c r="H10" s="17">
        <f t="shared" si="0"/>
        <v>0</v>
      </c>
      <c r="I10" s="17">
        <f t="shared" si="0"/>
        <v>-2.5000000605359674E-3</v>
      </c>
      <c r="J10" s="17">
        <f t="shared" si="0"/>
        <v>0</v>
      </c>
      <c r="K10" s="17">
        <f t="shared" si="0"/>
        <v>-2.5000000023283064E-3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2022-11-07T12:14:30Z</cp:lastPrinted>
  <dcterms:created xsi:type="dcterms:W3CDTF">2006-07-11T17:39:34Z</dcterms:created>
  <dcterms:modified xsi:type="dcterms:W3CDTF">2022-11-07T12:18:24Z</dcterms:modified>
</cp:coreProperties>
</file>