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342495B4-6AC5-4461-8954-538ACA21157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Probatorio'!$A$1:$R$44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I33" i="1"/>
  <c r="J33" i="1"/>
  <c r="Q33" i="1" s="1"/>
  <c r="L33" i="1"/>
  <c r="P33" i="1" s="1"/>
  <c r="R33" i="1" s="1"/>
  <c r="M33" i="1"/>
  <c r="O33" i="1" l="1"/>
  <c r="N36" i="1"/>
  <c r="H36" i="1"/>
  <c r="M34" i="1"/>
  <c r="L34" i="1"/>
  <c r="K34" i="1"/>
  <c r="J34" i="1"/>
  <c r="I34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Q28" i="1" l="1"/>
  <c r="Q32" i="1"/>
  <c r="O30" i="1"/>
  <c r="P30" i="1"/>
  <c r="R30" i="1" s="1"/>
  <c r="P27" i="1"/>
  <c r="R27" i="1" s="1"/>
  <c r="O27" i="1"/>
  <c r="Q30" i="1"/>
  <c r="O31" i="1"/>
  <c r="P31" i="1"/>
  <c r="R31" i="1" s="1"/>
  <c r="O29" i="1"/>
  <c r="P29" i="1"/>
  <c r="R29" i="1" s="1"/>
  <c r="O34" i="1"/>
  <c r="P34" i="1"/>
  <c r="R34" i="1" s="1"/>
  <c r="Q29" i="1"/>
  <c r="Q34" i="1"/>
  <c r="Q27" i="1"/>
  <c r="P28" i="1"/>
  <c r="R28" i="1" s="1"/>
  <c r="O28" i="1"/>
  <c r="Q31" i="1"/>
  <c r="P32" i="1"/>
  <c r="R32" i="1" s="1"/>
  <c r="O32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I19" i="1"/>
  <c r="J19" i="1"/>
  <c r="M15" i="1"/>
  <c r="L15" i="1"/>
  <c r="K15" i="1"/>
  <c r="J15" i="1"/>
  <c r="I15" i="1"/>
  <c r="M18" i="1"/>
  <c r="L18" i="1"/>
  <c r="G36" i="1"/>
  <c r="K17" i="1"/>
  <c r="I17" i="1"/>
  <c r="J17" i="1"/>
  <c r="L17" i="1"/>
  <c r="M17" i="1"/>
  <c r="K18" i="1"/>
  <c r="I18" i="1"/>
  <c r="J18" i="1"/>
  <c r="M14" i="1"/>
  <c r="L14" i="1"/>
  <c r="K14" i="1"/>
  <c r="J14" i="1"/>
  <c r="I14" i="1"/>
  <c r="M16" i="1"/>
  <c r="L16" i="1"/>
  <c r="K16" i="1"/>
  <c r="J16" i="1"/>
  <c r="I16" i="1"/>
  <c r="Q18" i="1" l="1"/>
  <c r="Q19" i="1"/>
  <c r="Q16" i="1"/>
  <c r="Q21" i="1"/>
  <c r="Q25" i="1"/>
  <c r="O15" i="1"/>
  <c r="P15" i="1"/>
  <c r="R15" i="1" s="1"/>
  <c r="Q15" i="1"/>
  <c r="Q22" i="1"/>
  <c r="Q26" i="1"/>
  <c r="Q17" i="1"/>
  <c r="O19" i="1"/>
  <c r="P19" i="1"/>
  <c r="R19" i="1" s="1"/>
  <c r="O20" i="1"/>
  <c r="P20" i="1"/>
  <c r="R20" i="1" s="1"/>
  <c r="Q23" i="1"/>
  <c r="P24" i="1"/>
  <c r="R24" i="1" s="1"/>
  <c r="O24" i="1"/>
  <c r="P22" i="1"/>
  <c r="R22" i="1" s="1"/>
  <c r="O22" i="1"/>
  <c r="P26" i="1"/>
  <c r="R26" i="1" s="1"/>
  <c r="O26" i="1"/>
  <c r="P23" i="1"/>
  <c r="R23" i="1" s="1"/>
  <c r="O23" i="1"/>
  <c r="K36" i="1"/>
  <c r="P18" i="1"/>
  <c r="R18" i="1" s="1"/>
  <c r="O18" i="1"/>
  <c r="P16" i="1"/>
  <c r="R16" i="1" s="1"/>
  <c r="O16" i="1"/>
  <c r="P17" i="1"/>
  <c r="R17" i="1" s="1"/>
  <c r="O17" i="1"/>
  <c r="Q20" i="1"/>
  <c r="O21" i="1"/>
  <c r="P21" i="1"/>
  <c r="R21" i="1" s="1"/>
  <c r="Q24" i="1"/>
  <c r="O25" i="1"/>
  <c r="P25" i="1"/>
  <c r="R25" i="1" s="1"/>
  <c r="P14" i="1"/>
  <c r="Q14" i="1"/>
  <c r="O14" i="1"/>
  <c r="R14" i="1" l="1"/>
  <c r="L36" i="1" l="1"/>
  <c r="M36" i="1"/>
  <c r="Q36" i="1" l="1"/>
  <c r="J36" i="1"/>
  <c r="O36" i="1"/>
  <c r="I36" i="1"/>
  <c r="R36" i="1" l="1"/>
  <c r="P36" i="1"/>
</calcChain>
</file>

<file path=xl/sharedStrings.xml><?xml version="1.0" encoding="utf-8"?>
<sst xmlns="http://schemas.openxmlformats.org/spreadsheetml/2006/main" count="144" uniqueCount="75">
  <si>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</si>
  <si>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</si>
  <si>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</si>
  <si>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</si>
  <si>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</si>
  <si>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</si>
  <si>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</si>
  <si>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</si>
  <si>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</si>
  <si>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</si>
  <si>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</si>
  <si>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</si>
  <si>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</si>
  <si>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</si>
  <si>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</si>
  <si>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</si>
  <si>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</si>
  <si>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</si>
  <si>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</si>
  <si>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</si>
  <si>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</si>
  <si>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</si>
  <si>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</si>
  <si>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</si>
  <si>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</si>
  <si>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</si>
  <si>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</si>
  <si>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</si>
  <si>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</si>
  <si>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</si>
  <si>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</si>
  <si>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</si>
  <si>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</si>
  <si>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</si>
  <si>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</si>
  <si>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</si>
  <si>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</si>
  <si>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</si>
  <si>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</si>
  <si>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</si>
  <si>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</si>
  <si>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Lideysis Altagracia Alix Beltran</t>
  </si>
  <si>
    <t>Analista de Capacitación y Desarrollo</t>
  </si>
  <si>
    <t>MARIA TERESA DE LOS SANTOS SENA</t>
  </si>
  <si>
    <t>Departamento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</si>
  <si>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</si>
  <si>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</si>
  <si>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</si>
  <si>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</si>
  <si>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</si>
  <si>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</si>
  <si>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</si>
  <si>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</si>
  <si>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</si>
  <si>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</si>
  <si>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</si>
  <si>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</si>
  <si>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</si>
  <si>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</si>
  <si>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</si>
  <si>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</si>
  <si>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</si>
  <si>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</si>
  <si>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</si>
  <si>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</si>
  <si>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</si>
  <si>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</si>
  <si>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</si>
  <si>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</si>
  <si>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</si>
  <si>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</si>
  <si>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</si>
  <si>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Correspondiente al mes de septiembre del año 2022</t>
  </si>
  <si>
    <t>Analista de Control y Operaciones</t>
  </si>
  <si>
    <t>Enc. Depto.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</si>
</sst>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4" fontId="14" fillId="2" borderId="0" xfId="0" applyNumberFormat="1" applyFont="1" applyFill="1" applyAlignment="1">
      <alignment vertical="center"/>
    </xf>
    <xf numFmtId="4" fontId="14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4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7" fillId="0" borderId="0" xfId="5" applyFont="1" applyAlignment="1">
      <alignment vertical="center"/>
    </xf>
    <xf numFmtId="4" fontId="14" fillId="2" borderId="0" xfId="0" applyNumberFormat="1" applyFont="1" applyFill="1" applyBorder="1" applyAlignment="1">
      <alignment horizontal="left" vertical="top"/>
    </xf>
    <xf numFmtId="0" fontId="13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 readingOrder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top" wrapText="1" readingOrder="1"/>
    </xf>
    <xf numFmtId="0" fontId="14" fillId="0" borderId="3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top" wrapText="1" readingOrder="1"/>
    </xf>
    <xf numFmtId="0" fontId="14" fillId="0" borderId="3" xfId="0" applyNumberFormat="1" applyFont="1" applyFill="1" applyBorder="1" applyAlignment="1">
      <alignment horizontal="center" vertical="top" wrapText="1" readingOrder="1"/>
    </xf>
    <xf numFmtId="164" fontId="14" fillId="0" borderId="3" xfId="4" applyFont="1" applyFill="1" applyBorder="1" applyAlignment="1">
      <alignment horizontal="right"/>
    </xf>
    <xf numFmtId="165" fontId="14" fillId="0" borderId="3" xfId="0" applyNumberFormat="1" applyFont="1" applyFill="1" applyBorder="1" applyAlignment="1">
      <alignment horizontal="right" vertical="top" wrapText="1" readingOrder="1"/>
    </xf>
    <xf numFmtId="4" fontId="14" fillId="0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 vertical="center" wrapText="1" readingOrder="1"/>
    </xf>
    <xf numFmtId="4" fontId="14" fillId="0" borderId="3" xfId="0" applyNumberFormat="1" applyFont="1" applyFill="1" applyBorder="1" applyAlignment="1">
      <alignment horizontal="right"/>
    </xf>
    <xf numFmtId="4" fontId="14" fillId="0" borderId="3" xfId="0" applyNumberFormat="1" applyFont="1" applyFill="1" applyBorder="1" applyAlignment="1">
      <alignment horizontal="right" vertical="center" wrapText="1"/>
    </xf>
    <xf numFmtId="164" fontId="14" fillId="0" borderId="3" xfId="4" applyFont="1" applyFill="1" applyBorder="1" applyAlignment="1">
      <alignment horizontal="right" vertical="center"/>
    </xf>
    <xf numFmtId="0" fontId="17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86"/>
  <sheetViews>
    <sheetView tabSelected="1" view="pageBreakPreview" topLeftCell="A15" zoomScale="55" zoomScaleNormal="70" zoomScaleSheetLayoutView="55" workbookViewId="0">
      <selection activeCell="E16" sqref="E16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5" t="s">
        <v>33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35"/>
      <c r="T6" s="35"/>
      <c r="U6" s="35"/>
      <c r="V6" s="35"/>
    </row>
    <row r="7" spans="1:22" s="14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2" s="14" customFormat="1" ht="34.5" x14ac:dyDescent="0.2">
      <c r="A8" s="72" t="s">
        <v>23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7" t="s">
        <v>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22" ht="78.75" customHeight="1" x14ac:dyDescent="0.2">
      <c r="A11" s="57" t="s">
        <v>18</v>
      </c>
      <c r="B11" s="63" t="s">
        <v>14</v>
      </c>
      <c r="C11" s="63" t="s">
        <v>30</v>
      </c>
      <c r="D11" s="38"/>
      <c r="E11" s="38"/>
      <c r="F11" s="38"/>
      <c r="G11" s="57" t="s">
        <v>16</v>
      </c>
      <c r="H11" s="58" t="s">
        <v>24</v>
      </c>
      <c r="I11" s="69" t="s">
        <v>9</v>
      </c>
      <c r="J11" s="69"/>
      <c r="K11" s="69"/>
      <c r="L11" s="69"/>
      <c r="M11" s="69"/>
      <c r="N11" s="69"/>
      <c r="O11" s="70"/>
      <c r="P11" s="71" t="s">
        <v>2</v>
      </c>
      <c r="Q11" s="68"/>
      <c r="R11" s="57" t="s">
        <v>17</v>
      </c>
    </row>
    <row r="12" spans="1:22" ht="63.75" customHeight="1" x14ac:dyDescent="0.2">
      <c r="A12" s="57"/>
      <c r="B12" s="63"/>
      <c r="C12" s="63"/>
      <c r="D12" s="38" t="s">
        <v>20</v>
      </c>
      <c r="E12" s="38" t="s">
        <v>15</v>
      </c>
      <c r="F12" s="38" t="s">
        <v>19</v>
      </c>
      <c r="G12" s="57"/>
      <c r="H12" s="58"/>
      <c r="I12" s="68" t="s">
        <v>12</v>
      </c>
      <c r="J12" s="68"/>
      <c r="K12" s="62" t="s">
        <v>10</v>
      </c>
      <c r="L12" s="73" t="s">
        <v>13</v>
      </c>
      <c r="M12" s="68"/>
      <c r="N12" s="61" t="s">
        <v>11</v>
      </c>
      <c r="O12" s="74" t="s">
        <v>0</v>
      </c>
      <c r="P12" s="75" t="s">
        <v>4</v>
      </c>
      <c r="Q12" s="59" t="s">
        <v>1</v>
      </c>
      <c r="R12" s="57"/>
    </row>
    <row r="13" spans="1:22" ht="97.5" customHeight="1" x14ac:dyDescent="0.2">
      <c r="A13" s="57"/>
      <c r="B13" s="63"/>
      <c r="C13" s="78"/>
      <c r="D13" s="38"/>
      <c r="E13" s="38"/>
      <c r="F13" s="38"/>
      <c r="G13" s="57"/>
      <c r="H13" s="58"/>
      <c r="I13" s="39" t="s">
        <v>5</v>
      </c>
      <c r="J13" s="40" t="s">
        <v>6</v>
      </c>
      <c r="K13" s="62"/>
      <c r="L13" s="39" t="s">
        <v>7</v>
      </c>
      <c r="M13" s="40" t="s">
        <v>8</v>
      </c>
      <c r="N13" s="62"/>
      <c r="O13" s="74"/>
      <c r="P13" s="76"/>
      <c r="Q13" s="60"/>
      <c r="R13" s="57"/>
    </row>
    <row r="14" spans="1:22" s="16" customFormat="1" ht="58.5" customHeight="1" x14ac:dyDescent="0.4">
      <c r="A14" s="17">
        <v>1</v>
      </c>
      <c r="B14" s="45" t="s">
        <v>43</v>
      </c>
      <c r="C14" s="45" t="s">
        <v>31</v>
      </c>
      <c r="D14" s="45" t="s">
        <v>44</v>
      </c>
      <c r="E14" s="46" t="s">
        <v>74</v>
      </c>
      <c r="F14" s="47" t="s">
        <v>22</v>
      </c>
      <c r="G14" s="48">
        <v>140000</v>
      </c>
      <c r="H14" s="49">
        <v>21514.37</v>
      </c>
      <c r="I14" s="50">
        <f t="shared" ref="I14:I15" si="0">G14*2.87/100</f>
        <v>4018</v>
      </c>
      <c r="J14" s="50">
        <f t="shared" ref="J14:J15" si="1">G14*7.1/100</f>
        <v>9940</v>
      </c>
      <c r="K14" s="51">
        <f>65050*1.1%</f>
        <v>715.55000000000007</v>
      </c>
      <c r="L14" s="50">
        <f>G14*3.04/100</f>
        <v>4256</v>
      </c>
      <c r="M14" s="50">
        <f>G14*7.09/100</f>
        <v>9926</v>
      </c>
      <c r="N14" s="52">
        <v>0</v>
      </c>
      <c r="O14" s="53">
        <f t="shared" ref="O14" si="2">I14+J14+K14+L14+M14+N14</f>
        <v>28855.55</v>
      </c>
      <c r="P14" s="50">
        <f t="shared" ref="P14" si="3">H14+I14+L14+N14</f>
        <v>29788.37</v>
      </c>
      <c r="Q14" s="54">
        <f t="shared" ref="Q14" si="4">J14+K14+M14</f>
        <v>20581.55</v>
      </c>
      <c r="R14" s="50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17">
        <v>2</v>
      </c>
      <c r="B15" s="41" t="s">
        <v>51</v>
      </c>
      <c r="C15" s="41" t="s">
        <v>31</v>
      </c>
      <c r="D15" s="43" t="s">
        <v>50</v>
      </c>
      <c r="E15" s="43" t="s">
        <v>73</v>
      </c>
      <c r="F15" s="47" t="s">
        <v>22</v>
      </c>
      <c r="G15" s="48">
        <v>70000</v>
      </c>
      <c r="H15" s="49">
        <v>5098.45</v>
      </c>
      <c r="I15" s="50">
        <f t="shared" si="0"/>
        <v>2009</v>
      </c>
      <c r="J15" s="50">
        <f t="shared" si="1"/>
        <v>4970</v>
      </c>
      <c r="K15" s="51">
        <f>65050*1.1%</f>
        <v>715.55000000000007</v>
      </c>
      <c r="L15" s="50">
        <f>G15*3.04/100</f>
        <v>2128</v>
      </c>
      <c r="M15" s="50">
        <f>G15*7.09/100</f>
        <v>4963</v>
      </c>
      <c r="N15" s="52">
        <v>1350.12</v>
      </c>
      <c r="O15" s="53">
        <f t="shared" ref="O15:O34" si="6">I15+J15+K15+L15+M15+N15</f>
        <v>16135.669999999998</v>
      </c>
      <c r="P15" s="50">
        <f t="shared" ref="P15:P34" si="7">H15+I15+L15+N15</f>
        <v>10585.57</v>
      </c>
      <c r="Q15" s="54">
        <f t="shared" ref="Q15:Q34" si="8">J15+K15+M15</f>
        <v>10648.55</v>
      </c>
      <c r="R15" s="50">
        <f t="shared" ref="R15:R34" si="9">G15-P15</f>
        <v>59414.43</v>
      </c>
      <c r="S15" s="15"/>
      <c r="T15" s="15"/>
      <c r="U15" s="15"/>
    </row>
    <row r="16" spans="1:22" s="16" customFormat="1" ht="58.5" customHeight="1" x14ac:dyDescent="0.4">
      <c r="A16" s="17">
        <v>3</v>
      </c>
      <c r="B16" s="45" t="s">
        <v>41</v>
      </c>
      <c r="C16" s="45" t="s">
        <v>31</v>
      </c>
      <c r="D16" s="45" t="s">
        <v>36</v>
      </c>
      <c r="E16" s="46" t="s">
        <v>42</v>
      </c>
      <c r="F16" s="47" t="s">
        <v>22</v>
      </c>
      <c r="G16" s="48">
        <v>70000</v>
      </c>
      <c r="H16" s="49">
        <v>5368.48</v>
      </c>
      <c r="I16" s="50">
        <f t="shared" ref="I16" si="10">G16*2.87/100</f>
        <v>2009</v>
      </c>
      <c r="J16" s="50">
        <f t="shared" ref="J16" si="11">G16*7.1/100</f>
        <v>4970</v>
      </c>
      <c r="K16" s="51">
        <f>65050*1.1%</f>
        <v>715.55000000000007</v>
      </c>
      <c r="L16" s="50">
        <f>G16*3.04/100</f>
        <v>2128</v>
      </c>
      <c r="M16" s="50">
        <f>G16*7.09/100</f>
        <v>4963</v>
      </c>
      <c r="N16" s="52">
        <v>0</v>
      </c>
      <c r="O16" s="53">
        <f t="shared" si="6"/>
        <v>14785.55</v>
      </c>
      <c r="P16" s="50">
        <f t="shared" si="7"/>
        <v>9505.48</v>
      </c>
      <c r="Q16" s="54">
        <f t="shared" si="8"/>
        <v>10648.55</v>
      </c>
      <c r="R16" s="50">
        <f t="shared" si="9"/>
        <v>60494.520000000004</v>
      </c>
      <c r="S16" s="15"/>
      <c r="T16" s="15"/>
      <c r="U16" s="15"/>
    </row>
    <row r="17" spans="1:21" s="16" customFormat="1" ht="58.5" customHeight="1" x14ac:dyDescent="0.4">
      <c r="A17" s="17">
        <v>4</v>
      </c>
      <c r="B17" s="45" t="s">
        <v>48</v>
      </c>
      <c r="C17" s="45" t="s">
        <v>31</v>
      </c>
      <c r="D17" s="42" t="s">
        <v>37</v>
      </c>
      <c r="E17" s="46" t="s">
        <v>49</v>
      </c>
      <c r="F17" s="47" t="s">
        <v>22</v>
      </c>
      <c r="G17" s="48">
        <v>70000</v>
      </c>
      <c r="H17" s="49">
        <v>5368.48</v>
      </c>
      <c r="I17" s="50">
        <f>G17*2.87/100</f>
        <v>2009</v>
      </c>
      <c r="J17" s="50">
        <f>G17*7.1/100</f>
        <v>4970</v>
      </c>
      <c r="K17" s="51">
        <f t="shared" ref="K17:K34" si="12">65050*1.1%</f>
        <v>715.55000000000007</v>
      </c>
      <c r="L17" s="50">
        <f>+G17*3.04%</f>
        <v>2128</v>
      </c>
      <c r="M17" s="50">
        <f>+G17*7.09%</f>
        <v>4963</v>
      </c>
      <c r="N17" s="52">
        <v>0</v>
      </c>
      <c r="O17" s="53">
        <f t="shared" si="6"/>
        <v>14785.55</v>
      </c>
      <c r="P17" s="50">
        <f t="shared" si="7"/>
        <v>9505.48</v>
      </c>
      <c r="Q17" s="54">
        <f t="shared" si="8"/>
        <v>10648.55</v>
      </c>
      <c r="R17" s="50">
        <f t="shared" si="9"/>
        <v>60494.520000000004</v>
      </c>
      <c r="S17" s="15"/>
      <c r="T17" s="15"/>
      <c r="U17" s="15"/>
    </row>
    <row r="18" spans="1:21" s="16" customFormat="1" ht="58.5" customHeight="1" x14ac:dyDescent="0.4">
      <c r="A18" s="17">
        <v>5</v>
      </c>
      <c r="B18" s="45" t="s">
        <v>45</v>
      </c>
      <c r="C18" s="45" t="s">
        <v>31</v>
      </c>
      <c r="D18" s="45" t="s">
        <v>46</v>
      </c>
      <c r="E18" s="46" t="s">
        <v>47</v>
      </c>
      <c r="F18" s="47" t="s">
        <v>22</v>
      </c>
      <c r="G18" s="48">
        <v>200000</v>
      </c>
      <c r="H18" s="49">
        <v>35911.919999999998</v>
      </c>
      <c r="I18" s="50">
        <f t="shared" ref="I18:I19" si="13">G18*2.87/100</f>
        <v>5740</v>
      </c>
      <c r="J18" s="50">
        <f t="shared" ref="J18:J19" si="14">G18*7.1/100</f>
        <v>14200</v>
      </c>
      <c r="K18" s="51">
        <f t="shared" si="12"/>
        <v>715.55000000000007</v>
      </c>
      <c r="L18" s="50">
        <f>162625*3.04%</f>
        <v>4943.8</v>
      </c>
      <c r="M18" s="50">
        <f>162625*7.09%</f>
        <v>11530.112500000001</v>
      </c>
      <c r="N18" s="52"/>
      <c r="O18" s="53">
        <f t="shared" si="6"/>
        <v>37129.462500000001</v>
      </c>
      <c r="P18" s="50">
        <f t="shared" si="7"/>
        <v>46595.72</v>
      </c>
      <c r="Q18" s="54">
        <f t="shared" si="8"/>
        <v>26445.662499999999</v>
      </c>
      <c r="R18" s="50">
        <f t="shared" si="9"/>
        <v>153404.28</v>
      </c>
      <c r="S18" s="15"/>
      <c r="T18" s="15"/>
      <c r="U18" s="15"/>
    </row>
    <row r="19" spans="1:21" s="16" customFormat="1" ht="58.5" customHeight="1" x14ac:dyDescent="0.4">
      <c r="A19" s="17">
        <v>6</v>
      </c>
      <c r="B19" s="41" t="s">
        <v>52</v>
      </c>
      <c r="C19" s="41" t="s">
        <v>31</v>
      </c>
      <c r="D19" s="43" t="s">
        <v>46</v>
      </c>
      <c r="E19" s="42" t="s">
        <v>53</v>
      </c>
      <c r="F19" s="47" t="s">
        <v>22</v>
      </c>
      <c r="G19" s="48">
        <v>70000</v>
      </c>
      <c r="H19" s="49">
        <v>5098.45</v>
      </c>
      <c r="I19" s="50">
        <f t="shared" si="13"/>
        <v>2009</v>
      </c>
      <c r="J19" s="50">
        <f t="shared" si="14"/>
        <v>4970</v>
      </c>
      <c r="K19" s="51">
        <f t="shared" si="12"/>
        <v>715.55000000000007</v>
      </c>
      <c r="L19" s="50">
        <f t="shared" ref="L19" si="15">G19*3.04/100</f>
        <v>2128</v>
      </c>
      <c r="M19" s="50">
        <f t="shared" ref="M19:M20" si="16">G19*7.09/100</f>
        <v>4963</v>
      </c>
      <c r="N19" s="52">
        <v>1350.12</v>
      </c>
      <c r="O19" s="53">
        <f t="shared" si="6"/>
        <v>16135.669999999998</v>
      </c>
      <c r="P19" s="50">
        <f t="shared" si="7"/>
        <v>10585.57</v>
      </c>
      <c r="Q19" s="54">
        <f t="shared" si="8"/>
        <v>10648.55</v>
      </c>
      <c r="R19" s="50">
        <f t="shared" si="9"/>
        <v>59414.43</v>
      </c>
      <c r="S19" s="15"/>
      <c r="T19" s="15"/>
      <c r="U19" s="15"/>
    </row>
    <row r="20" spans="1:21" s="16" customFormat="1" ht="58.5" customHeight="1" x14ac:dyDescent="0.4">
      <c r="A20" s="17">
        <v>7</v>
      </c>
      <c r="B20" s="41" t="s">
        <v>54</v>
      </c>
      <c r="C20" s="41" t="s">
        <v>31</v>
      </c>
      <c r="D20" s="43" t="s">
        <v>46</v>
      </c>
      <c r="E20" s="42" t="s">
        <v>53</v>
      </c>
      <c r="F20" s="47" t="s">
        <v>22</v>
      </c>
      <c r="G20" s="48">
        <v>70000</v>
      </c>
      <c r="H20" s="49">
        <v>5368.48</v>
      </c>
      <c r="I20" s="50">
        <f t="shared" ref="I20" si="17">G20*2.87/100</f>
        <v>2009</v>
      </c>
      <c r="J20" s="50">
        <f t="shared" ref="J20" si="18">G20*7.1/100</f>
        <v>4970</v>
      </c>
      <c r="K20" s="51">
        <f t="shared" si="12"/>
        <v>715.55000000000007</v>
      </c>
      <c r="L20" s="50">
        <f t="shared" ref="L20" si="19">G20*3.04/100</f>
        <v>2128</v>
      </c>
      <c r="M20" s="50">
        <f t="shared" si="16"/>
        <v>4963</v>
      </c>
      <c r="N20" s="52">
        <v>0</v>
      </c>
      <c r="O20" s="53">
        <f t="shared" si="6"/>
        <v>14785.55</v>
      </c>
      <c r="P20" s="50">
        <f t="shared" si="7"/>
        <v>9505.48</v>
      </c>
      <c r="Q20" s="54">
        <f t="shared" si="8"/>
        <v>10648.55</v>
      </c>
      <c r="R20" s="50">
        <f t="shared" si="9"/>
        <v>60494.520000000004</v>
      </c>
      <c r="S20" s="15"/>
      <c r="T20" s="15"/>
      <c r="U20" s="15"/>
    </row>
    <row r="21" spans="1:21" s="16" customFormat="1" ht="58.5" customHeight="1" x14ac:dyDescent="0.4">
      <c r="A21" s="17">
        <v>8</v>
      </c>
      <c r="B21" s="41" t="s">
        <v>55</v>
      </c>
      <c r="C21" s="41" t="s">
        <v>31</v>
      </c>
      <c r="D21" s="43" t="s">
        <v>46</v>
      </c>
      <c r="E21" s="42" t="s">
        <v>53</v>
      </c>
      <c r="F21" s="47" t="s">
        <v>22</v>
      </c>
      <c r="G21" s="48">
        <v>70000</v>
      </c>
      <c r="H21" s="49">
        <v>5368.48</v>
      </c>
      <c r="I21" s="50">
        <f t="shared" ref="I21" si="20">G21*2.87/100</f>
        <v>2009</v>
      </c>
      <c r="J21" s="50">
        <f t="shared" ref="J21" si="21">G21*7.1/100</f>
        <v>4970</v>
      </c>
      <c r="K21" s="51">
        <f t="shared" si="12"/>
        <v>715.55000000000007</v>
      </c>
      <c r="L21" s="50">
        <f t="shared" ref="L21" si="22">G21*3.04/100</f>
        <v>2128</v>
      </c>
      <c r="M21" s="50">
        <f t="shared" ref="M21" si="23">G21*7.09/100</f>
        <v>4963</v>
      </c>
      <c r="N21" s="52">
        <v>0</v>
      </c>
      <c r="O21" s="53">
        <f t="shared" si="6"/>
        <v>14785.55</v>
      </c>
      <c r="P21" s="50">
        <f t="shared" si="7"/>
        <v>9505.48</v>
      </c>
      <c r="Q21" s="54">
        <f t="shared" si="8"/>
        <v>10648.55</v>
      </c>
      <c r="R21" s="50">
        <f t="shared" si="9"/>
        <v>60494.520000000004</v>
      </c>
      <c r="S21" s="15"/>
      <c r="T21" s="15"/>
      <c r="U21" s="15"/>
    </row>
    <row r="22" spans="1:21" s="16" customFormat="1" ht="58.5" customHeight="1" x14ac:dyDescent="0.4">
      <c r="A22" s="17">
        <v>9</v>
      </c>
      <c r="B22" s="41" t="s">
        <v>56</v>
      </c>
      <c r="C22" s="41" t="s">
        <v>31</v>
      </c>
      <c r="D22" s="43" t="s">
        <v>46</v>
      </c>
      <c r="E22" s="42" t="s">
        <v>57</v>
      </c>
      <c r="F22" s="47" t="s">
        <v>22</v>
      </c>
      <c r="G22" s="48">
        <v>70000</v>
      </c>
      <c r="H22" s="49">
        <v>5368.48</v>
      </c>
      <c r="I22" s="50">
        <f t="shared" ref="I22" si="24">G22*2.87/100</f>
        <v>2009</v>
      </c>
      <c r="J22" s="50">
        <f t="shared" ref="J22" si="25">G22*7.1/100</f>
        <v>4970</v>
      </c>
      <c r="K22" s="51">
        <f t="shared" si="12"/>
        <v>715.55000000000007</v>
      </c>
      <c r="L22" s="50">
        <f t="shared" ref="L22" si="26">G22*3.04/100</f>
        <v>2128</v>
      </c>
      <c r="M22" s="50">
        <f t="shared" ref="M22" si="27">G22*7.09/100</f>
        <v>4963</v>
      </c>
      <c r="N22" s="52">
        <v>0</v>
      </c>
      <c r="O22" s="53">
        <f t="shared" si="6"/>
        <v>14785.55</v>
      </c>
      <c r="P22" s="50">
        <f t="shared" si="7"/>
        <v>9505.48</v>
      </c>
      <c r="Q22" s="54">
        <f t="shared" si="8"/>
        <v>10648.55</v>
      </c>
      <c r="R22" s="50">
        <f t="shared" si="9"/>
        <v>60494.520000000004</v>
      </c>
      <c r="S22" s="15"/>
      <c r="T22" s="15"/>
      <c r="U22" s="15"/>
    </row>
    <row r="23" spans="1:21" s="16" customFormat="1" ht="58.5" customHeight="1" x14ac:dyDescent="0.4">
      <c r="A23" s="17">
        <v>10</v>
      </c>
      <c r="B23" s="41" t="s">
        <v>58</v>
      </c>
      <c r="C23" s="41" t="s">
        <v>31</v>
      </c>
      <c r="D23" s="43" t="s">
        <v>46</v>
      </c>
      <c r="E23" s="42" t="s">
        <v>57</v>
      </c>
      <c r="F23" s="47" t="s">
        <v>22</v>
      </c>
      <c r="G23" s="48">
        <v>70000</v>
      </c>
      <c r="H23" s="49">
        <v>5098.45</v>
      </c>
      <c r="I23" s="50">
        <f t="shared" ref="I23" si="28">G23*2.87/100</f>
        <v>2009</v>
      </c>
      <c r="J23" s="50">
        <f t="shared" ref="J23" si="29">G23*7.1/100</f>
        <v>4970</v>
      </c>
      <c r="K23" s="51">
        <f t="shared" si="12"/>
        <v>715.55000000000007</v>
      </c>
      <c r="L23" s="50">
        <f t="shared" ref="L23" si="30">G23*3.04/100</f>
        <v>2128</v>
      </c>
      <c r="M23" s="50">
        <f t="shared" ref="M23" si="31">G23*7.09/100</f>
        <v>4963</v>
      </c>
      <c r="N23" s="52">
        <v>1350.12</v>
      </c>
      <c r="O23" s="53">
        <f t="shared" si="6"/>
        <v>16135.669999999998</v>
      </c>
      <c r="P23" s="50">
        <f t="shared" si="7"/>
        <v>10585.57</v>
      </c>
      <c r="Q23" s="54">
        <f t="shared" si="8"/>
        <v>10648.55</v>
      </c>
      <c r="R23" s="50">
        <f t="shared" si="9"/>
        <v>59414.43</v>
      </c>
      <c r="S23" s="15"/>
      <c r="T23" s="15"/>
      <c r="U23" s="15"/>
    </row>
    <row r="24" spans="1:21" s="16" customFormat="1" ht="58.5" customHeight="1" x14ac:dyDescent="0.4">
      <c r="A24" s="17">
        <v>11</v>
      </c>
      <c r="B24" s="41" t="s">
        <v>59</v>
      </c>
      <c r="C24" s="41" t="s">
        <v>31</v>
      </c>
      <c r="D24" s="43" t="s">
        <v>46</v>
      </c>
      <c r="E24" s="42" t="s">
        <v>57</v>
      </c>
      <c r="F24" s="47" t="s">
        <v>22</v>
      </c>
      <c r="G24" s="48">
        <v>70000</v>
      </c>
      <c r="H24" s="49">
        <v>5368.48</v>
      </c>
      <c r="I24" s="50">
        <f t="shared" ref="I24" si="32">G24*2.87/100</f>
        <v>2009</v>
      </c>
      <c r="J24" s="50">
        <f t="shared" ref="J24" si="33">G24*7.1/100</f>
        <v>4970</v>
      </c>
      <c r="K24" s="51">
        <f t="shared" si="12"/>
        <v>715.55000000000007</v>
      </c>
      <c r="L24" s="50">
        <f t="shared" ref="L24" si="34">G24*3.04/100</f>
        <v>2128</v>
      </c>
      <c r="M24" s="50">
        <f t="shared" ref="M24" si="35">G24*7.09/100</f>
        <v>4963</v>
      </c>
      <c r="N24" s="52">
        <v>0</v>
      </c>
      <c r="O24" s="53">
        <f t="shared" si="6"/>
        <v>14785.55</v>
      </c>
      <c r="P24" s="50">
        <f t="shared" si="7"/>
        <v>9505.48</v>
      </c>
      <c r="Q24" s="54">
        <f t="shared" si="8"/>
        <v>10648.55</v>
      </c>
      <c r="R24" s="50">
        <f t="shared" si="9"/>
        <v>60494.520000000004</v>
      </c>
      <c r="S24" s="15"/>
      <c r="T24" s="15"/>
      <c r="U24" s="15"/>
    </row>
    <row r="25" spans="1:21" s="16" customFormat="1" ht="58.5" customHeight="1" x14ac:dyDescent="0.4">
      <c r="A25" s="17">
        <v>12</v>
      </c>
      <c r="B25" s="41" t="s">
        <v>60</v>
      </c>
      <c r="C25" s="41" t="s">
        <v>31</v>
      </c>
      <c r="D25" s="43" t="s">
        <v>46</v>
      </c>
      <c r="E25" s="42" t="s">
        <v>57</v>
      </c>
      <c r="F25" s="47" t="s">
        <v>22</v>
      </c>
      <c r="G25" s="48">
        <v>70000</v>
      </c>
      <c r="H25" s="49">
        <v>5368.48</v>
      </c>
      <c r="I25" s="50">
        <f t="shared" ref="I25" si="36">G25*2.87/100</f>
        <v>2009</v>
      </c>
      <c r="J25" s="50">
        <f t="shared" ref="J25" si="37">G25*7.1/100</f>
        <v>4970</v>
      </c>
      <c r="K25" s="51">
        <f t="shared" si="12"/>
        <v>715.55000000000007</v>
      </c>
      <c r="L25" s="50">
        <f t="shared" ref="L25" si="38">G25*3.04/100</f>
        <v>2128</v>
      </c>
      <c r="M25" s="50">
        <f t="shared" ref="M25" si="39">G25*7.09/100</f>
        <v>4963</v>
      </c>
      <c r="N25" s="52">
        <v>0</v>
      </c>
      <c r="O25" s="53">
        <f t="shared" si="6"/>
        <v>14785.55</v>
      </c>
      <c r="P25" s="50">
        <f t="shared" si="7"/>
        <v>9505.48</v>
      </c>
      <c r="Q25" s="54">
        <f t="shared" si="8"/>
        <v>10648.55</v>
      </c>
      <c r="R25" s="50">
        <f t="shared" si="9"/>
        <v>60494.520000000004</v>
      </c>
      <c r="S25" s="15"/>
      <c r="T25" s="15"/>
      <c r="U25" s="15"/>
    </row>
    <row r="26" spans="1:21" s="16" customFormat="1" ht="58.5" customHeight="1" x14ac:dyDescent="0.4">
      <c r="A26" s="17">
        <v>13</v>
      </c>
      <c r="B26" s="41" t="s">
        <v>61</v>
      </c>
      <c r="C26" s="41" t="s">
        <v>32</v>
      </c>
      <c r="D26" s="43" t="s">
        <v>46</v>
      </c>
      <c r="E26" s="42" t="s">
        <v>57</v>
      </c>
      <c r="F26" s="47" t="s">
        <v>22</v>
      </c>
      <c r="G26" s="48">
        <v>70000</v>
      </c>
      <c r="H26" s="49">
        <v>5368.48</v>
      </c>
      <c r="I26" s="50">
        <f>G27*2.87/100</f>
        <v>2009</v>
      </c>
      <c r="J26" s="50">
        <f>G27*7.1/100</f>
        <v>4970</v>
      </c>
      <c r="K26" s="51">
        <f t="shared" si="12"/>
        <v>715.55000000000007</v>
      </c>
      <c r="L26" s="50">
        <f>G27*3.04/100</f>
        <v>2128</v>
      </c>
      <c r="M26" s="50">
        <f>G27*7.09/100</f>
        <v>4963</v>
      </c>
      <c r="N26" s="52">
        <v>0</v>
      </c>
      <c r="O26" s="53">
        <f t="shared" si="6"/>
        <v>14785.55</v>
      </c>
      <c r="P26" s="50">
        <f t="shared" si="7"/>
        <v>9505.48</v>
      </c>
      <c r="Q26" s="54">
        <f t="shared" si="8"/>
        <v>10648.55</v>
      </c>
      <c r="R26" s="50">
        <f t="shared" si="9"/>
        <v>60494.520000000004</v>
      </c>
      <c r="S26" s="15"/>
      <c r="T26" s="15"/>
      <c r="U26" s="15"/>
    </row>
    <row r="27" spans="1:21" s="16" customFormat="1" ht="58.5" customHeight="1" x14ac:dyDescent="0.4">
      <c r="A27" s="17">
        <v>14</v>
      </c>
      <c r="B27" s="44" t="s">
        <v>62</v>
      </c>
      <c r="C27" s="44" t="s">
        <v>32</v>
      </c>
      <c r="D27" s="43" t="s">
        <v>46</v>
      </c>
      <c r="E27" s="42" t="s">
        <v>57</v>
      </c>
      <c r="F27" s="47" t="s">
        <v>22</v>
      </c>
      <c r="G27" s="48">
        <v>70000</v>
      </c>
      <c r="H27" s="49">
        <v>4828.43</v>
      </c>
      <c r="I27" s="50">
        <f t="shared" ref="I27" si="40">G27*2.87/100</f>
        <v>2009</v>
      </c>
      <c r="J27" s="50">
        <f t="shared" ref="J27" si="41">G27*7.1/100</f>
        <v>4970</v>
      </c>
      <c r="K27" s="51">
        <f t="shared" si="12"/>
        <v>715.55000000000007</v>
      </c>
      <c r="L27" s="50">
        <f t="shared" ref="L27" si="42">G27*3.04/100</f>
        <v>2128</v>
      </c>
      <c r="M27" s="50">
        <f t="shared" ref="M27" si="43">G27*7.09/100</f>
        <v>4963</v>
      </c>
      <c r="N27" s="52">
        <v>2700.24</v>
      </c>
      <c r="O27" s="53">
        <f t="shared" si="6"/>
        <v>17485.79</v>
      </c>
      <c r="P27" s="50">
        <f t="shared" si="7"/>
        <v>11665.67</v>
      </c>
      <c r="Q27" s="54">
        <f t="shared" si="8"/>
        <v>10648.55</v>
      </c>
      <c r="R27" s="50">
        <f t="shared" si="9"/>
        <v>58334.33</v>
      </c>
      <c r="S27" s="15"/>
      <c r="T27" s="15"/>
      <c r="U27" s="15"/>
    </row>
    <row r="28" spans="1:21" s="16" customFormat="1" ht="58.5" customHeight="1" x14ac:dyDescent="0.4">
      <c r="A28" s="17">
        <v>15</v>
      </c>
      <c r="B28" s="45" t="s">
        <v>63</v>
      </c>
      <c r="C28" s="41" t="s">
        <v>31</v>
      </c>
      <c r="D28" s="43" t="s">
        <v>46</v>
      </c>
      <c r="E28" s="42" t="s">
        <v>57</v>
      </c>
      <c r="F28" s="47" t="s">
        <v>22</v>
      </c>
      <c r="G28" s="48">
        <v>70000</v>
      </c>
      <c r="H28" s="49">
        <v>4828.43</v>
      </c>
      <c r="I28" s="50">
        <f t="shared" ref="I28" si="44">G28*2.87/100</f>
        <v>2009</v>
      </c>
      <c r="J28" s="50">
        <f t="shared" ref="J28" si="45">G28*7.1/100</f>
        <v>4970</v>
      </c>
      <c r="K28" s="51">
        <f t="shared" si="12"/>
        <v>715.55000000000007</v>
      </c>
      <c r="L28" s="50">
        <f t="shared" ref="L28" si="46">G28*3.04/100</f>
        <v>2128</v>
      </c>
      <c r="M28" s="50">
        <f t="shared" ref="M28:M29" si="47">G28*7.09/100</f>
        <v>4963</v>
      </c>
      <c r="N28" s="52">
        <v>2700.24</v>
      </c>
      <c r="O28" s="53">
        <f t="shared" si="6"/>
        <v>17485.79</v>
      </c>
      <c r="P28" s="50">
        <f t="shared" si="7"/>
        <v>11665.67</v>
      </c>
      <c r="Q28" s="54">
        <f t="shared" si="8"/>
        <v>10648.55</v>
      </c>
      <c r="R28" s="50">
        <f t="shared" si="9"/>
        <v>58334.33</v>
      </c>
      <c r="S28" s="15"/>
      <c r="T28" s="15"/>
      <c r="U28" s="15"/>
    </row>
    <row r="29" spans="1:21" s="16" customFormat="1" ht="58.5" customHeight="1" x14ac:dyDescent="0.4">
      <c r="A29" s="17">
        <v>16</v>
      </c>
      <c r="B29" s="45" t="s">
        <v>64</v>
      </c>
      <c r="C29" s="44" t="s">
        <v>32</v>
      </c>
      <c r="D29" s="43" t="s">
        <v>46</v>
      </c>
      <c r="E29" s="42" t="s">
        <v>57</v>
      </c>
      <c r="F29" s="47" t="s">
        <v>22</v>
      </c>
      <c r="G29" s="48">
        <v>70000</v>
      </c>
      <c r="H29" s="49">
        <v>5098.45</v>
      </c>
      <c r="I29" s="50">
        <f t="shared" ref="I29" si="48">G29*2.87/100</f>
        <v>2009</v>
      </c>
      <c r="J29" s="50">
        <f t="shared" ref="J29" si="49">G29*7.1/100</f>
        <v>4970</v>
      </c>
      <c r="K29" s="51">
        <f t="shared" si="12"/>
        <v>715.55000000000007</v>
      </c>
      <c r="L29" s="50">
        <f t="shared" ref="L29" si="50">G29*3.04/100</f>
        <v>2128</v>
      </c>
      <c r="M29" s="50">
        <f t="shared" si="47"/>
        <v>4963</v>
      </c>
      <c r="N29" s="52">
        <v>1350.12</v>
      </c>
      <c r="O29" s="53">
        <f t="shared" si="6"/>
        <v>16135.669999999998</v>
      </c>
      <c r="P29" s="50">
        <f t="shared" si="7"/>
        <v>10585.57</v>
      </c>
      <c r="Q29" s="54">
        <f t="shared" si="8"/>
        <v>10648.55</v>
      </c>
      <c r="R29" s="50">
        <f t="shared" si="9"/>
        <v>59414.43</v>
      </c>
      <c r="S29" s="15"/>
      <c r="T29" s="15"/>
      <c r="U29" s="15"/>
    </row>
    <row r="30" spans="1:21" s="16" customFormat="1" ht="58.5" customHeight="1" x14ac:dyDescent="0.4">
      <c r="A30" s="17">
        <v>17</v>
      </c>
      <c r="B30" s="45" t="s">
        <v>65</v>
      </c>
      <c r="C30" s="41" t="s">
        <v>31</v>
      </c>
      <c r="D30" s="43" t="s">
        <v>46</v>
      </c>
      <c r="E30" s="42" t="s">
        <v>57</v>
      </c>
      <c r="F30" s="47" t="s">
        <v>22</v>
      </c>
      <c r="G30" s="48">
        <v>70000</v>
      </c>
      <c r="H30" s="49">
        <v>5098.45</v>
      </c>
      <c r="I30" s="50">
        <f t="shared" ref="I30" si="51">G30*2.87/100</f>
        <v>2009</v>
      </c>
      <c r="J30" s="50">
        <f t="shared" ref="J30" si="52">G30*7.1/100</f>
        <v>4970</v>
      </c>
      <c r="K30" s="51">
        <f t="shared" si="12"/>
        <v>715.55000000000007</v>
      </c>
      <c r="L30" s="50">
        <f t="shared" ref="L30" si="53">G30*3.04/100</f>
        <v>2128</v>
      </c>
      <c r="M30" s="50">
        <f t="shared" ref="M30:M31" si="54">G30*7.09/100</f>
        <v>4963</v>
      </c>
      <c r="N30" s="52">
        <v>1350.12</v>
      </c>
      <c r="O30" s="53">
        <f t="shared" si="6"/>
        <v>16135.669999999998</v>
      </c>
      <c r="P30" s="50">
        <f t="shared" si="7"/>
        <v>10585.57</v>
      </c>
      <c r="Q30" s="54">
        <f t="shared" si="8"/>
        <v>10648.55</v>
      </c>
      <c r="R30" s="50">
        <f t="shared" si="9"/>
        <v>59414.43</v>
      </c>
      <c r="S30" s="15"/>
      <c r="T30" s="15"/>
      <c r="U30" s="15"/>
    </row>
    <row r="31" spans="1:21" s="16" customFormat="1" ht="58.5" customHeight="1" x14ac:dyDescent="0.4">
      <c r="A31" s="17">
        <v>18</v>
      </c>
      <c r="B31" s="45" t="s">
        <v>66</v>
      </c>
      <c r="C31" s="41" t="s">
        <v>31</v>
      </c>
      <c r="D31" s="43" t="s">
        <v>46</v>
      </c>
      <c r="E31" s="42" t="s">
        <v>57</v>
      </c>
      <c r="F31" s="47" t="s">
        <v>22</v>
      </c>
      <c r="G31" s="48">
        <v>70000</v>
      </c>
      <c r="H31" s="49">
        <v>5368.48</v>
      </c>
      <c r="I31" s="50">
        <f t="shared" ref="I31" si="55">G31*2.87/100</f>
        <v>2009</v>
      </c>
      <c r="J31" s="50">
        <f t="shared" ref="J31" si="56">G31*7.1/100</f>
        <v>4970</v>
      </c>
      <c r="K31" s="51">
        <f t="shared" si="12"/>
        <v>715.55000000000007</v>
      </c>
      <c r="L31" s="50">
        <f t="shared" ref="L31" si="57">G31*3.04/100</f>
        <v>2128</v>
      </c>
      <c r="M31" s="50">
        <f t="shared" si="54"/>
        <v>4963</v>
      </c>
      <c r="N31" s="52">
        <v>0</v>
      </c>
      <c r="O31" s="53">
        <f t="shared" si="6"/>
        <v>14785.55</v>
      </c>
      <c r="P31" s="50">
        <f t="shared" si="7"/>
        <v>9505.48</v>
      </c>
      <c r="Q31" s="54">
        <f t="shared" si="8"/>
        <v>10648.55</v>
      </c>
      <c r="R31" s="50">
        <f t="shared" si="9"/>
        <v>60494.520000000004</v>
      </c>
      <c r="S31" s="15"/>
      <c r="T31" s="15"/>
      <c r="U31" s="15"/>
    </row>
    <row r="32" spans="1:21" s="16" customFormat="1" ht="58.5" customHeight="1" x14ac:dyDescent="0.4">
      <c r="A32" s="17">
        <v>19</v>
      </c>
      <c r="B32" s="45" t="s">
        <v>67</v>
      </c>
      <c r="C32" s="44" t="s">
        <v>32</v>
      </c>
      <c r="D32" s="43" t="s">
        <v>46</v>
      </c>
      <c r="E32" s="42" t="s">
        <v>57</v>
      </c>
      <c r="F32" s="47" t="s">
        <v>22</v>
      </c>
      <c r="G32" s="48">
        <v>70000</v>
      </c>
      <c r="H32" s="49">
        <v>5368.48</v>
      </c>
      <c r="I32" s="50">
        <f t="shared" ref="I32:I33" si="58">G32*2.87/100</f>
        <v>2009</v>
      </c>
      <c r="J32" s="50">
        <f t="shared" ref="J32:J33" si="59">G32*7.1/100</f>
        <v>4970</v>
      </c>
      <c r="K32" s="51">
        <f t="shared" si="12"/>
        <v>715.55000000000007</v>
      </c>
      <c r="L32" s="50">
        <f t="shared" ref="L32:L33" si="60">G32*3.04/100</f>
        <v>2128</v>
      </c>
      <c r="M32" s="50">
        <f t="shared" ref="M32:M33" si="61">G32*7.09/100</f>
        <v>4963</v>
      </c>
      <c r="N32" s="52">
        <v>0</v>
      </c>
      <c r="O32" s="53">
        <f t="shared" si="6"/>
        <v>14785.55</v>
      </c>
      <c r="P32" s="50">
        <f t="shared" si="7"/>
        <v>9505.48</v>
      </c>
      <c r="Q32" s="54">
        <f t="shared" si="8"/>
        <v>10648.55</v>
      </c>
      <c r="R32" s="50">
        <f t="shared" si="9"/>
        <v>60494.520000000004</v>
      </c>
      <c r="S32" s="15"/>
      <c r="T32" s="15"/>
      <c r="U32" s="15"/>
    </row>
    <row r="33" spans="1:114" s="16" customFormat="1" ht="58.5" customHeight="1" x14ac:dyDescent="0.4">
      <c r="A33" s="17">
        <v>20</v>
      </c>
      <c r="B33" s="45" t="s">
        <v>69</v>
      </c>
      <c r="C33" s="44" t="s">
        <v>31</v>
      </c>
      <c r="D33" s="43" t="s">
        <v>70</v>
      </c>
      <c r="E33" s="42" t="s">
        <v>71</v>
      </c>
      <c r="F33" s="47" t="s">
        <v>22</v>
      </c>
      <c r="G33" s="48">
        <v>80000</v>
      </c>
      <c r="H33" s="49">
        <v>7400.87</v>
      </c>
      <c r="I33" s="50">
        <f t="shared" si="58"/>
        <v>2296</v>
      </c>
      <c r="J33" s="50">
        <f t="shared" si="59"/>
        <v>5680</v>
      </c>
      <c r="K33" s="51">
        <f t="shared" si="12"/>
        <v>715.55000000000007</v>
      </c>
      <c r="L33" s="50">
        <f t="shared" si="60"/>
        <v>2432</v>
      </c>
      <c r="M33" s="50">
        <f t="shared" si="61"/>
        <v>5672</v>
      </c>
      <c r="N33" s="52">
        <v>0</v>
      </c>
      <c r="O33" s="53">
        <f t="shared" ref="O33" si="62">I33+J33+K33+L33+M33+N33</f>
        <v>16795.55</v>
      </c>
      <c r="P33" s="50">
        <f t="shared" ref="P33" si="63">H33+I33+L33+N33</f>
        <v>12128.869999999999</v>
      </c>
      <c r="Q33" s="54">
        <f t="shared" ref="Q33" si="64">J33+K33+M33</f>
        <v>12067.55</v>
      </c>
      <c r="R33" s="50">
        <f t="shared" ref="R33" si="65">G33-P33</f>
        <v>67871.13</v>
      </c>
      <c r="S33" s="15"/>
      <c r="T33" s="15"/>
      <c r="U33" s="15"/>
    </row>
    <row r="34" spans="1:114" s="16" customFormat="1" ht="58.5" customHeight="1" x14ac:dyDescent="0.4">
      <c r="A34" s="17">
        <v>21</v>
      </c>
      <c r="B34" s="45" t="s">
        <v>68</v>
      </c>
      <c r="C34" s="44" t="s">
        <v>32</v>
      </c>
      <c r="D34" s="43" t="s">
        <v>46</v>
      </c>
      <c r="E34" s="42" t="s">
        <v>57</v>
      </c>
      <c r="F34" s="47" t="s">
        <v>22</v>
      </c>
      <c r="G34" s="48">
        <v>70000</v>
      </c>
      <c r="H34" s="49">
        <v>5368.48</v>
      </c>
      <c r="I34" s="50">
        <f t="shared" ref="I34" si="66">G34*2.87/100</f>
        <v>2009</v>
      </c>
      <c r="J34" s="50">
        <f t="shared" ref="J34" si="67">G34*7.1/100</f>
        <v>4970</v>
      </c>
      <c r="K34" s="51">
        <f t="shared" si="12"/>
        <v>715.55000000000007</v>
      </c>
      <c r="L34" s="50">
        <f t="shared" ref="L34" si="68">G34*3.04/100</f>
        <v>2128</v>
      </c>
      <c r="M34" s="50">
        <f t="shared" ref="M34" si="69">G34*7.09/100</f>
        <v>4963</v>
      </c>
      <c r="N34" s="52">
        <v>0</v>
      </c>
      <c r="O34" s="53">
        <f t="shared" si="6"/>
        <v>14785.55</v>
      </c>
      <c r="P34" s="50">
        <f t="shared" si="7"/>
        <v>9505.48</v>
      </c>
      <c r="Q34" s="54">
        <f t="shared" si="8"/>
        <v>10648.55</v>
      </c>
      <c r="R34" s="50">
        <f t="shared" si="9"/>
        <v>60494.520000000004</v>
      </c>
      <c r="S34" s="15"/>
      <c r="T34" s="15"/>
      <c r="U34" s="15"/>
    </row>
    <row r="36" spans="1:114" s="11" customFormat="1" ht="35.1" customHeight="1" x14ac:dyDescent="0.2">
      <c r="A36" s="66" t="s">
        <v>21</v>
      </c>
      <c r="B36" s="66"/>
      <c r="C36" s="66"/>
      <c r="D36" s="66"/>
      <c r="E36" s="66"/>
      <c r="F36" s="66"/>
      <c r="G36" s="18">
        <f t="shared" ref="G36:R36" si="70">SUM(G14:G35)</f>
        <v>1680000</v>
      </c>
      <c r="H36" s="18">
        <f t="shared" si="70"/>
        <v>159029.54999999999</v>
      </c>
      <c r="I36" s="18">
        <f t="shared" si="70"/>
        <v>48216</v>
      </c>
      <c r="J36" s="18">
        <f t="shared" si="70"/>
        <v>119280</v>
      </c>
      <c r="K36" s="18">
        <f t="shared" si="70"/>
        <v>15026.549999999994</v>
      </c>
      <c r="L36" s="18">
        <f t="shared" si="70"/>
        <v>49935.8</v>
      </c>
      <c r="M36" s="18">
        <f t="shared" si="70"/>
        <v>116462.1125</v>
      </c>
      <c r="N36" s="18">
        <f t="shared" si="70"/>
        <v>12151.079999999998</v>
      </c>
      <c r="O36" s="18">
        <f t="shared" si="70"/>
        <v>361071.54249999986</v>
      </c>
      <c r="P36" s="18">
        <f t="shared" si="70"/>
        <v>269332.43000000011</v>
      </c>
      <c r="Q36" s="18">
        <f t="shared" si="70"/>
        <v>250768.66249999986</v>
      </c>
      <c r="R36" s="18">
        <f t="shared" si="70"/>
        <v>1410667.5699999998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</row>
    <row r="37" spans="1:114" s="2" customFormat="1" ht="24" customHeight="1" x14ac:dyDescent="0.2">
      <c r="A37" s="19"/>
      <c r="B37" s="19"/>
      <c r="C37" s="19"/>
      <c r="D37" s="19"/>
      <c r="E37" s="19"/>
      <c r="F37" s="19"/>
      <c r="G37" s="19"/>
      <c r="H37" s="19"/>
      <c r="I37" s="20"/>
      <c r="J37" s="20"/>
      <c r="K37" s="21"/>
      <c r="L37" s="20"/>
      <c r="M37" s="19"/>
      <c r="N37" s="19"/>
      <c r="O37" s="20"/>
      <c r="P37" s="20"/>
      <c r="Q37" s="20"/>
      <c r="R37" s="20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</row>
    <row r="38" spans="1:114" s="12" customFormat="1" ht="24" customHeight="1" x14ac:dyDescent="0.4">
      <c r="A38" s="22"/>
      <c r="B38" s="23"/>
      <c r="C38" s="23"/>
      <c r="D38" s="23"/>
      <c r="E38" s="22"/>
      <c r="F38" s="22"/>
      <c r="G38" s="22"/>
      <c r="H38" s="22"/>
      <c r="I38" s="37" t="s">
        <v>27</v>
      </c>
      <c r="J38" s="24"/>
      <c r="K38" s="19" t="s">
        <v>28</v>
      </c>
      <c r="L38" s="19"/>
      <c r="M38" s="19"/>
      <c r="N38" s="19" t="s">
        <v>28</v>
      </c>
      <c r="O38" s="24"/>
      <c r="P38" s="24" t="s">
        <v>28</v>
      </c>
      <c r="Q38" s="24"/>
      <c r="R38" s="25"/>
      <c r="S38" s="13"/>
      <c r="T38" s="13"/>
      <c r="U38" s="13"/>
    </row>
    <row r="39" spans="1:114" s="12" customFormat="1" ht="24" customHeight="1" x14ac:dyDescent="0.2">
      <c r="A39" s="19" t="s">
        <v>3</v>
      </c>
      <c r="B39" s="23"/>
      <c r="C39" s="23"/>
      <c r="D39" s="23"/>
      <c r="E39" s="22"/>
      <c r="F39" s="22"/>
      <c r="G39" s="22"/>
      <c r="H39" s="24"/>
      <c r="I39" s="36" t="s">
        <v>34</v>
      </c>
      <c r="J39" s="26"/>
      <c r="K39" s="22"/>
      <c r="L39" s="22"/>
      <c r="M39" s="22"/>
      <c r="N39" s="22"/>
      <c r="O39" s="24"/>
      <c r="P39" s="24"/>
      <c r="Q39" s="24"/>
      <c r="R39" s="25"/>
      <c r="S39" s="13"/>
      <c r="T39" s="13"/>
      <c r="U39" s="13"/>
    </row>
    <row r="40" spans="1:114" s="12" customFormat="1" ht="24" customHeight="1" x14ac:dyDescent="0.2">
      <c r="A40" s="22" t="s">
        <v>29</v>
      </c>
      <c r="B40" s="23"/>
      <c r="C40" s="23"/>
      <c r="D40" s="23"/>
      <c r="E40" s="22"/>
      <c r="F40" s="22"/>
      <c r="G40" s="22"/>
      <c r="H40" s="24"/>
      <c r="I40" s="26" t="s">
        <v>35</v>
      </c>
      <c r="J40" s="26"/>
      <c r="K40" s="22"/>
      <c r="L40" s="22"/>
      <c r="M40" s="22"/>
      <c r="N40" s="22"/>
      <c r="O40" s="24"/>
      <c r="P40" s="24"/>
      <c r="Q40" s="24"/>
      <c r="R40" s="25"/>
      <c r="S40" s="13"/>
      <c r="T40" s="13"/>
      <c r="U40" s="13"/>
    </row>
    <row r="41" spans="1:114" s="12" customFormat="1" ht="24" customHeight="1" x14ac:dyDescent="0.2">
      <c r="A41" s="22" t="s">
        <v>38</v>
      </c>
      <c r="B41" s="23"/>
      <c r="C41" s="23"/>
      <c r="D41" s="23"/>
      <c r="E41" s="22"/>
      <c r="F41" s="22"/>
      <c r="G41" s="24"/>
      <c r="H41" s="24"/>
      <c r="I41" s="24"/>
      <c r="J41" s="26"/>
      <c r="K41" s="24"/>
      <c r="L41" s="24"/>
      <c r="M41" s="24"/>
      <c r="N41" s="24"/>
      <c r="O41" s="24"/>
      <c r="P41" s="24"/>
      <c r="Q41" s="27"/>
      <c r="R41" s="25"/>
      <c r="S41" s="13"/>
      <c r="T41" s="13"/>
      <c r="U41" s="13"/>
    </row>
    <row r="42" spans="1:114" s="12" customFormat="1" ht="24" customHeight="1" x14ac:dyDescent="0.2">
      <c r="A42" s="22" t="s">
        <v>39</v>
      </c>
      <c r="B42" s="23"/>
      <c r="C42" s="23"/>
      <c r="D42" s="23"/>
      <c r="E42" s="22"/>
      <c r="F42" s="22"/>
      <c r="G42" s="28"/>
      <c r="H42" s="29"/>
      <c r="I42" s="30"/>
      <c r="J42" s="30"/>
      <c r="K42" s="27"/>
      <c r="L42" s="26"/>
      <c r="M42" s="24"/>
      <c r="N42" s="27"/>
      <c r="O42" s="26"/>
      <c r="P42" s="26"/>
      <c r="Q42" s="25"/>
      <c r="R42" s="25"/>
      <c r="S42" s="13"/>
      <c r="T42" s="13"/>
      <c r="U42" s="13"/>
    </row>
    <row r="43" spans="1:114" s="12" customFormat="1" ht="24" customHeight="1" x14ac:dyDescent="0.2">
      <c r="A43" s="22" t="s">
        <v>40</v>
      </c>
      <c r="B43" s="23"/>
      <c r="C43" s="23"/>
      <c r="D43" s="23"/>
      <c r="E43" s="22"/>
      <c r="F43" s="23"/>
      <c r="G43" s="25" t="s">
        <v>26</v>
      </c>
      <c r="H43" s="31"/>
      <c r="I43" s="27"/>
      <c r="J43" s="27"/>
      <c r="K43" s="27"/>
      <c r="L43" s="27"/>
      <c r="M43" s="27"/>
      <c r="N43" s="32"/>
      <c r="O43" s="27"/>
      <c r="P43" s="26"/>
      <c r="Q43" s="26"/>
      <c r="R43" s="25"/>
      <c r="S43" s="13"/>
      <c r="T43" s="13"/>
      <c r="U43" s="13"/>
    </row>
    <row r="44" spans="1:114" s="12" customFormat="1" ht="24" customHeight="1" x14ac:dyDescent="0.2">
      <c r="A44" s="33" t="s">
        <v>25</v>
      </c>
      <c r="B44" s="33"/>
      <c r="C44" s="33"/>
      <c r="D44" s="33"/>
      <c r="E44" s="33"/>
      <c r="F44" s="33"/>
      <c r="G44" s="34"/>
      <c r="H44" s="31"/>
      <c r="I44" s="26"/>
      <c r="J44" s="22"/>
      <c r="K44" s="26"/>
      <c r="L44" s="26"/>
      <c r="M44" s="26"/>
      <c r="N44" s="26"/>
      <c r="O44" s="26"/>
      <c r="P44" s="26"/>
      <c r="Q44" s="26"/>
      <c r="R44" s="26"/>
    </row>
    <row r="45" spans="1:114" s="2" customFormat="1" ht="24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"/>
      <c r="M45" s="6"/>
      <c r="N45" s="6"/>
      <c r="O45" s="6"/>
      <c r="P45" s="6"/>
      <c r="Q45" s="6"/>
      <c r="R45" s="6"/>
    </row>
    <row r="46" spans="1:114" s="2" customFormat="1" ht="24" customHeight="1" x14ac:dyDescent="0.2">
      <c r="B46" s="8"/>
      <c r="C46" s="8"/>
      <c r="D46" s="8"/>
      <c r="I46" s="6"/>
      <c r="J46" s="6"/>
      <c r="L46" s="6"/>
      <c r="M46" s="6"/>
      <c r="N46" s="6"/>
      <c r="O46" s="6"/>
      <c r="P46" s="6"/>
      <c r="Q46" s="6"/>
      <c r="R46" s="6"/>
    </row>
    <row r="47" spans="1:114" s="2" customFormat="1" ht="24" customHeight="1" x14ac:dyDescent="0.2">
      <c r="B47" s="8"/>
      <c r="C47" s="8"/>
      <c r="D47" s="8"/>
      <c r="I47" s="6"/>
      <c r="J47" s="6"/>
      <c r="L47" s="6"/>
      <c r="M47" s="6"/>
      <c r="N47" s="6"/>
      <c r="O47" s="6"/>
      <c r="P47" s="6"/>
      <c r="Q47" s="6"/>
      <c r="R47" s="6"/>
    </row>
    <row r="48" spans="1:114" s="2" customFormat="1" ht="24" customHeight="1" x14ac:dyDescent="0.2">
      <c r="A48" s="3"/>
      <c r="B48" s="8"/>
      <c r="C48" s="8"/>
      <c r="D48" s="8"/>
      <c r="I48" s="6"/>
      <c r="J48" s="6"/>
      <c r="L48" s="6"/>
      <c r="O48" s="6"/>
      <c r="P48" s="6"/>
      <c r="Q48" s="6"/>
      <c r="R48" s="6"/>
    </row>
    <row r="49" spans="1:18" ht="24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ht="24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ht="24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ht="24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ht="24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18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5" spans="1:18" ht="15.75" thickBot="1" x14ac:dyDescent="0.25"/>
    <row r="86" spans="1:18" x14ac:dyDescent="0.2">
      <c r="A86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54:R54"/>
    <mergeCell ref="A50:R50"/>
    <mergeCell ref="A52:R52"/>
    <mergeCell ref="A51:R51"/>
    <mergeCell ref="G11:G13"/>
    <mergeCell ref="H11:H13"/>
    <mergeCell ref="Q12:Q13"/>
    <mergeCell ref="N12:N13"/>
    <mergeCell ref="K12:K13"/>
    <mergeCell ref="B11:B13"/>
    <mergeCell ref="A53:R53"/>
    <mergeCell ref="A45:K45"/>
    <mergeCell ref="A49:R49"/>
    <mergeCell ref="A36:F36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7" max="16383" man="1"/>
  </rowBreaks>
  <colBreaks count="1" manualBreakCount="1">
    <brk id="18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2022-09-05T19:00:08Z</cp:lastPrinted>
  <dcterms:created xsi:type="dcterms:W3CDTF">2006-07-11T17:39:34Z</dcterms:created>
  <dcterms:modified xsi:type="dcterms:W3CDTF">2022-10-12T19:56:32Z</dcterms:modified>
</cp:coreProperties>
</file>