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13_ncr:1_{04C84F49-94A1-4903-8A22-DD296D003A84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Periodo Probatorio" sheetId="1" r:id="rId1"/>
  </sheets>
  <definedNames>
    <definedName name="_xlnm.Print_Area" localSheetId="0">'Periodo Probatorio'!$A$1:$R$39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P31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Q31" i="1"/>
  <c r="O31" i="1"/>
  <c r="N31" i="1"/>
  <c r="M31" i="1"/>
  <c r="L31" i="1"/>
  <c r="K31" i="1"/>
  <c r="J31" i="1"/>
  <c r="I31" i="1"/>
  <c r="H31" i="1"/>
  <c r="M28" i="1"/>
  <c r="Q28" i="1" s="1"/>
  <c r="L28" i="1"/>
  <c r="K28" i="1"/>
  <c r="J28" i="1"/>
  <c r="R28" i="1" s="1"/>
  <c r="I28" i="1"/>
  <c r="O28" i="1" s="1"/>
  <c r="Q27" i="1"/>
  <c r="Q26" i="1"/>
  <c r="Q25" i="1"/>
  <c r="Q24" i="1"/>
  <c r="Q23" i="1"/>
  <c r="Q22" i="1"/>
  <c r="Q21" i="1"/>
  <c r="Q20" i="1"/>
  <c r="R27" i="1"/>
  <c r="O27" i="1"/>
  <c r="K27" i="1"/>
  <c r="I27" i="1"/>
  <c r="J27" i="1"/>
  <c r="L27" i="1"/>
  <c r="M27" i="1"/>
  <c r="M26" i="1"/>
  <c r="L26" i="1"/>
  <c r="K26" i="1"/>
  <c r="J26" i="1"/>
  <c r="I26" i="1"/>
  <c r="O26" i="1" s="1"/>
  <c r="M25" i="1"/>
  <c r="L25" i="1"/>
  <c r="K25" i="1"/>
  <c r="J25" i="1"/>
  <c r="I25" i="1"/>
  <c r="O25" i="1" s="1"/>
  <c r="K24" i="1"/>
  <c r="I24" i="1"/>
  <c r="J24" i="1"/>
  <c r="L24" i="1"/>
  <c r="M24" i="1"/>
  <c r="K21" i="1"/>
  <c r="M23" i="1"/>
  <c r="L23" i="1"/>
  <c r="K23" i="1"/>
  <c r="J23" i="1"/>
  <c r="I23" i="1"/>
  <c r="M22" i="1"/>
  <c r="L22" i="1"/>
  <c r="K22" i="1"/>
  <c r="J22" i="1"/>
  <c r="I22" i="1"/>
  <c r="O22" i="1" s="1"/>
  <c r="M21" i="1"/>
  <c r="L21" i="1"/>
  <c r="J21" i="1"/>
  <c r="I21" i="1"/>
  <c r="M20" i="1"/>
  <c r="L20" i="1"/>
  <c r="K20" i="1"/>
  <c r="J20" i="1"/>
  <c r="I20" i="1"/>
  <c r="R21" i="1" l="1"/>
  <c r="R22" i="1"/>
  <c r="R24" i="1"/>
  <c r="O21" i="1"/>
  <c r="R26" i="1"/>
  <c r="R20" i="1"/>
  <c r="O24" i="1"/>
  <c r="O20" i="1"/>
  <c r="R25" i="1"/>
  <c r="O23" i="1"/>
  <c r="R23" i="1"/>
  <c r="I19" i="1" l="1"/>
  <c r="J19" i="1"/>
  <c r="K19" i="1"/>
  <c r="L19" i="1"/>
  <c r="M19" i="1"/>
  <c r="R19" i="1" l="1"/>
  <c r="O19" i="1"/>
  <c r="Q19" i="1"/>
  <c r="I18" i="1" l="1"/>
  <c r="J18" i="1"/>
  <c r="K18" i="1"/>
  <c r="L18" i="1"/>
  <c r="M18" i="1"/>
  <c r="M17" i="1"/>
  <c r="L17" i="1"/>
  <c r="K17" i="1"/>
  <c r="I17" i="1"/>
  <c r="J17" i="1"/>
  <c r="M16" i="1"/>
  <c r="L16" i="1"/>
  <c r="K16" i="1"/>
  <c r="J16" i="1"/>
  <c r="I16" i="1"/>
  <c r="M15" i="1"/>
  <c r="L15" i="1"/>
  <c r="K15" i="1"/>
  <c r="J15" i="1"/>
  <c r="I15" i="1"/>
  <c r="M14" i="1"/>
  <c r="L14" i="1"/>
  <c r="K14" i="1"/>
  <c r="I14" i="1"/>
  <c r="J14" i="1"/>
  <c r="K29" i="1"/>
  <c r="I29" i="1"/>
  <c r="J29" i="1"/>
  <c r="L29" i="1"/>
  <c r="M29" i="1"/>
  <c r="R16" i="1" l="1"/>
  <c r="Q18" i="1"/>
  <c r="O15" i="1"/>
  <c r="Q16" i="1"/>
  <c r="R15" i="1"/>
  <c r="R17" i="1"/>
  <c r="R18" i="1"/>
  <c r="Q15" i="1"/>
  <c r="O16" i="1"/>
  <c r="Q17" i="1"/>
  <c r="O17" i="1"/>
  <c r="R14" i="1"/>
  <c r="O18" i="1"/>
  <c r="Q29" i="1"/>
  <c r="Q14" i="1"/>
  <c r="R29" i="1"/>
  <c r="O29" i="1"/>
  <c r="R31" i="1" l="1"/>
  <c r="G31" i="1"/>
</calcChain>
</file>

<file path=xl/sharedStrings.xml><?xml version="1.0" encoding="utf-8"?>
<sst xmlns="http://schemas.openxmlformats.org/spreadsheetml/2006/main" count="119" uniqueCount="69">
  <si>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</si>
  <si>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</si>
  <si>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</si>
  <si>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</si>
  <si>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</si>
  <si>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</si>
  <si>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</si>
  <si>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</si>
  <si>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</si>
  <si>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</si>
  <si>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</si>
  <si>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</si>
  <si>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</si>
  <si>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</si>
  <si>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</si>
  <si>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</si>
  <si>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</si>
  <si>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</si>
  <si>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</si>
  <si>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</si>
  <si>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</si>
  <si>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</si>
  <si>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</si>
  <si>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</si>
  <si>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</si>
  <si>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</si>
  <si>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</si>
  <si>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</si>
  <si>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</si>
  <si>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</si>
  <si>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</si>
  <si>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</si>
  <si>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</si>
  <si>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</si>
  <si>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</si>
  <si>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Dirección de Tecnologias de la Información Comunicación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</si>
  <si>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</si>
  <si>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</si>
  <si>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YAMEL LEONOR PANIAGUA GRULLON</t>
  </si>
  <si>
    <t>Dirección de Servicios</t>
  </si>
  <si>
    <t>Coordinadora de Servicios</t>
  </si>
  <si>
    <t>SORANYI DAMIAN RAMIREZ DE RODRIGUEZ</t>
  </si>
  <si>
    <t>Monitor de Operaciones de Sistemas</t>
  </si>
  <si>
    <t>STEPHANIE MERCEDES DIAZ NOVAS</t>
  </si>
  <si>
    <t>Gestor de Trámites y Servicios</t>
  </si>
  <si>
    <t>DANNERY MARTINEZ MERCEDES</t>
  </si>
  <si>
    <t>JOHANNA MASSIEL RIVAS PAULINO</t>
  </si>
  <si>
    <t>Monitor de Servicios</t>
  </si>
  <si>
    <t>YUJEIDI VANESSA PEREZ ZABALA</t>
  </si>
  <si>
    <t>LISBETH MEJIA DEL ROSARIO</t>
  </si>
  <si>
    <t>Correspondiente al mes de marzo del año 2023</t>
  </si>
  <si>
    <t xml:space="preserve">   (4*) Deducción directa declaración TSS del SUIRPLUS por registro de dependientes adicionales al SDSS. RD$1,577.45 por cada dependiente adicional registrado.</t>
  </si>
  <si>
    <t>NANCY MELODY IMBERT MARTINEZ</t>
  </si>
  <si>
    <t>JOCHY ALBERTO PADILLA MENDEZ</t>
  </si>
  <si>
    <t>Masculino</t>
  </si>
  <si>
    <t>MILAGROS MARTINA GOMEZ CADENA</t>
  </si>
  <si>
    <t>DIRECCION JURIDICA</t>
  </si>
  <si>
    <t>PARALEGAL</t>
  </si>
  <si>
    <t>NEFER ALYSSA IVETTE PAULINO COBLES</t>
  </si>
  <si>
    <t>Gestor (a) de Cobros</t>
  </si>
  <si>
    <t>LEONELY SANCHEZ CACERES</t>
  </si>
  <si>
    <t>EBELIN ELIZABETH VIZCAINO SANCHEZ</t>
  </si>
  <si>
    <t>BRAYAN ONEIL ADAMES PEREZ</t>
  </si>
  <si>
    <t>Analista de Compras y Contrataciones</t>
  </si>
  <si>
    <t>Dirección Administrativa</t>
  </si>
  <si>
    <t>PATRICIA ALESANDRA PARRAS VICENTE</t>
  </si>
  <si>
    <t>Dirección Financiera</t>
  </si>
  <si>
    <t>Analista de Conciliación Bancaria</t>
  </si>
  <si>
    <t>JOHANNI PANIAGUA DE 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</si>
</sst>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4" fillId="3" borderId="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4" fontId="14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4" fillId="2" borderId="0" xfId="4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4" fillId="2" borderId="0" xfId="4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7" fillId="0" borderId="0" xfId="5" applyFont="1" applyAlignment="1">
      <alignment vertical="center"/>
    </xf>
    <xf numFmtId="4" fontId="14" fillId="2" borderId="0" xfId="0" applyNumberFormat="1" applyFont="1" applyFill="1" applyAlignment="1">
      <alignment horizontal="left" vertical="top"/>
    </xf>
    <xf numFmtId="0" fontId="13" fillId="0" borderId="0" xfId="0" applyFont="1"/>
    <xf numFmtId="0" fontId="13" fillId="5" borderId="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top" wrapText="1" readingOrder="1"/>
    </xf>
    <xf numFmtId="0" fontId="18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vertical="top" wrapText="1" readingOrder="1"/>
    </xf>
    <xf numFmtId="0" fontId="14" fillId="0" borderId="3" xfId="0" applyFont="1" applyBorder="1" applyAlignment="1">
      <alignment horizontal="center" vertical="top" wrapText="1" readingOrder="1"/>
    </xf>
    <xf numFmtId="164" fontId="14" fillId="0" borderId="3" xfId="4" applyFont="1" applyFill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13" fillId="5" borderId="7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346363</xdr:colOff>
      <xdr:row>0</xdr:row>
      <xdr:rowOff>110811</xdr:rowOff>
    </xdr:from>
    <xdr:to>
      <xdr:col>17</xdr:col>
      <xdr:colOff>1714499</xdr:colOff>
      <xdr:row>9</xdr:row>
      <xdr:rowOff>70105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14A793-2C72-44C7-ACDC-9C8387D75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87772" y="110811"/>
          <a:ext cx="2961409" cy="2920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1"/>
  <sheetViews>
    <sheetView tabSelected="1" view="pageBreakPreview" topLeftCell="A5" zoomScale="55" zoomScaleNormal="70" zoomScaleSheetLayoutView="55" workbookViewId="0">
      <selection activeCell="I14" sqref="I14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53" t="s">
        <v>32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27"/>
      <c r="T6" s="27"/>
      <c r="U6" s="27"/>
      <c r="V6" s="27"/>
    </row>
    <row r="7" spans="1:22" s="11" customFormat="1" ht="23.25" x14ac:dyDescent="0.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</row>
    <row r="8" spans="1:22" s="11" customFormat="1" ht="34.5" x14ac:dyDescent="0.2">
      <c r="A8" s="44" t="s">
        <v>23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50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spans="1:22" ht="78.75" customHeight="1" x14ac:dyDescent="0.2">
      <c r="A11" s="46" t="s">
        <v>18</v>
      </c>
      <c r="B11" s="51" t="s">
        <v>14</v>
      </c>
      <c r="C11" s="51" t="s">
        <v>30</v>
      </c>
      <c r="D11" s="30"/>
      <c r="E11" s="30"/>
      <c r="F11" s="30"/>
      <c r="G11" s="46" t="s">
        <v>16</v>
      </c>
      <c r="H11" s="55" t="s">
        <v>24</v>
      </c>
      <c r="I11" s="41" t="s">
        <v>9</v>
      </c>
      <c r="J11" s="41"/>
      <c r="K11" s="41"/>
      <c r="L11" s="41"/>
      <c r="M11" s="41"/>
      <c r="N11" s="41"/>
      <c r="O11" s="42"/>
      <c r="P11" s="43" t="s">
        <v>2</v>
      </c>
      <c r="Q11" s="40"/>
      <c r="R11" s="46" t="s">
        <v>17</v>
      </c>
    </row>
    <row r="12" spans="1:22" ht="63.75" customHeight="1" x14ac:dyDescent="0.2">
      <c r="A12" s="46"/>
      <c r="B12" s="51"/>
      <c r="C12" s="51"/>
      <c r="D12" s="30" t="s">
        <v>20</v>
      </c>
      <c r="E12" s="30" t="s">
        <v>15</v>
      </c>
      <c r="F12" s="30" t="s">
        <v>19</v>
      </c>
      <c r="G12" s="46"/>
      <c r="H12" s="55"/>
      <c r="I12" s="40" t="s">
        <v>12</v>
      </c>
      <c r="J12" s="40"/>
      <c r="K12" s="59" t="s">
        <v>10</v>
      </c>
      <c r="L12" s="45" t="s">
        <v>13</v>
      </c>
      <c r="M12" s="40"/>
      <c r="N12" s="58" t="s">
        <v>11</v>
      </c>
      <c r="O12" s="47" t="s">
        <v>0</v>
      </c>
      <c r="P12" s="48" t="s">
        <v>4</v>
      </c>
      <c r="Q12" s="56" t="s">
        <v>1</v>
      </c>
      <c r="R12" s="46"/>
    </row>
    <row r="13" spans="1:22" ht="97.5" customHeight="1" x14ac:dyDescent="0.2">
      <c r="A13" s="46"/>
      <c r="B13" s="51"/>
      <c r="C13" s="52"/>
      <c r="D13" s="30"/>
      <c r="E13" s="30"/>
      <c r="F13" s="30"/>
      <c r="G13" s="46"/>
      <c r="H13" s="55"/>
      <c r="I13" s="31" t="s">
        <v>5</v>
      </c>
      <c r="J13" s="32" t="s">
        <v>6</v>
      </c>
      <c r="K13" s="59"/>
      <c r="L13" s="31" t="s">
        <v>7</v>
      </c>
      <c r="M13" s="32" t="s">
        <v>8</v>
      </c>
      <c r="N13" s="59"/>
      <c r="O13" s="47"/>
      <c r="P13" s="49"/>
      <c r="Q13" s="57"/>
      <c r="R13" s="46"/>
    </row>
    <row r="14" spans="1:22" ht="58.5" customHeight="1" x14ac:dyDescent="0.4">
      <c r="A14" s="12">
        <v>1</v>
      </c>
      <c r="B14" s="33" t="s">
        <v>41</v>
      </c>
      <c r="C14" s="35" t="s">
        <v>31</v>
      </c>
      <c r="D14" s="34" t="s">
        <v>35</v>
      </c>
      <c r="E14" s="36" t="s">
        <v>42</v>
      </c>
      <c r="F14" s="37" t="s">
        <v>22</v>
      </c>
      <c r="G14" s="38">
        <v>60000</v>
      </c>
      <c r="H14" s="38">
        <v>3486.68</v>
      </c>
      <c r="I14" s="38">
        <f t="shared" ref="I14:I19" si="0">G14*2.87/100</f>
        <v>1722</v>
      </c>
      <c r="J14" s="38">
        <f t="shared" ref="J14:J19" si="1">G14*7.1/100</f>
        <v>4260</v>
      </c>
      <c r="K14" s="38">
        <f t="shared" ref="K14:K19" si="2">+G14*1.1%</f>
        <v>660.00000000000011</v>
      </c>
      <c r="L14" s="38">
        <f t="shared" ref="L14:L19" si="3">+G14*3.04%</f>
        <v>1824</v>
      </c>
      <c r="M14" s="38">
        <f t="shared" ref="M14:M19" si="4">+G14*7.09%</f>
        <v>4254</v>
      </c>
      <c r="N14" s="39">
        <v>0</v>
      </c>
      <c r="O14" s="38">
        <f>I14+J14+K14+L14+M14+N14</f>
        <v>12720</v>
      </c>
      <c r="P14" s="38">
        <f>+H14+I14+L14+N14</f>
        <v>7032.68</v>
      </c>
      <c r="Q14" s="38">
        <f t="shared" ref="Q14" si="5">J14+K14+M14</f>
        <v>9174</v>
      </c>
      <c r="R14" s="38">
        <f t="shared" ref="R14" si="6">G14-P14</f>
        <v>52967.32</v>
      </c>
    </row>
    <row r="15" spans="1:22" ht="58.5" customHeight="1" x14ac:dyDescent="0.4">
      <c r="A15" s="12">
        <v>2</v>
      </c>
      <c r="B15" s="33" t="s">
        <v>43</v>
      </c>
      <c r="C15" s="35" t="s">
        <v>31</v>
      </c>
      <c r="D15" s="34" t="s">
        <v>39</v>
      </c>
      <c r="E15" s="36" t="s">
        <v>44</v>
      </c>
      <c r="F15" s="37" t="s">
        <v>22</v>
      </c>
      <c r="G15" s="38">
        <v>50000</v>
      </c>
      <c r="H15" s="38">
        <v>1854</v>
      </c>
      <c r="I15" s="38">
        <f t="shared" si="0"/>
        <v>1435</v>
      </c>
      <c r="J15" s="38">
        <f t="shared" si="1"/>
        <v>3550</v>
      </c>
      <c r="K15" s="38">
        <f t="shared" si="2"/>
        <v>550</v>
      </c>
      <c r="L15" s="38">
        <f t="shared" si="3"/>
        <v>1520</v>
      </c>
      <c r="M15" s="38">
        <f t="shared" si="4"/>
        <v>3545.0000000000005</v>
      </c>
      <c r="N15" s="39">
        <v>0</v>
      </c>
      <c r="O15" s="38">
        <f t="shared" ref="O15" si="7">I15+J15+K15+L15+M15+N15</f>
        <v>10600</v>
      </c>
      <c r="P15" s="38">
        <f t="shared" ref="P15:P31" si="8">+H15+I15+L15+N15</f>
        <v>4809</v>
      </c>
      <c r="Q15" s="38">
        <f t="shared" ref="Q15" si="9">J15+K15+M15</f>
        <v>7645</v>
      </c>
      <c r="R15" s="38">
        <f t="shared" ref="R15" si="10">G15-P15</f>
        <v>45191</v>
      </c>
    </row>
    <row r="16" spans="1:22" ht="58.5" customHeight="1" x14ac:dyDescent="0.4">
      <c r="A16" s="12">
        <v>3</v>
      </c>
      <c r="B16" s="33" t="s">
        <v>45</v>
      </c>
      <c r="C16" s="35" t="s">
        <v>31</v>
      </c>
      <c r="D16" s="34" t="s">
        <v>39</v>
      </c>
      <c r="E16" s="36" t="s">
        <v>44</v>
      </c>
      <c r="F16" s="37" t="s">
        <v>22</v>
      </c>
      <c r="G16" s="38">
        <v>50000</v>
      </c>
      <c r="H16" s="38">
        <v>1854</v>
      </c>
      <c r="I16" s="38">
        <f t="shared" si="0"/>
        <v>1435</v>
      </c>
      <c r="J16" s="38">
        <f t="shared" si="1"/>
        <v>3550</v>
      </c>
      <c r="K16" s="38">
        <f t="shared" si="2"/>
        <v>550</v>
      </c>
      <c r="L16" s="38">
        <f t="shared" si="3"/>
        <v>1520</v>
      </c>
      <c r="M16" s="38">
        <f t="shared" si="4"/>
        <v>3545.0000000000005</v>
      </c>
      <c r="N16" s="39">
        <v>0</v>
      </c>
      <c r="O16" s="38">
        <f t="shared" ref="O16" si="11">I16+J16+K16+L16+M16+N16</f>
        <v>10600</v>
      </c>
      <c r="P16" s="38">
        <f t="shared" si="8"/>
        <v>4809</v>
      </c>
      <c r="Q16" s="38">
        <f t="shared" ref="Q16" si="12">J16+K16+M16</f>
        <v>7645</v>
      </c>
      <c r="R16" s="38">
        <f t="shared" ref="R16" si="13">G16-P16</f>
        <v>45191</v>
      </c>
    </row>
    <row r="17" spans="1:18" ht="58.5" customHeight="1" x14ac:dyDescent="0.4">
      <c r="A17" s="12">
        <v>4</v>
      </c>
      <c r="B17" s="33" t="s">
        <v>46</v>
      </c>
      <c r="C17" s="35" t="s">
        <v>31</v>
      </c>
      <c r="D17" s="34" t="s">
        <v>39</v>
      </c>
      <c r="E17" s="36" t="s">
        <v>47</v>
      </c>
      <c r="F17" s="37" t="s">
        <v>22</v>
      </c>
      <c r="G17" s="38">
        <v>50000</v>
      </c>
      <c r="H17" s="38">
        <v>1854</v>
      </c>
      <c r="I17" s="38">
        <f t="shared" si="0"/>
        <v>1435</v>
      </c>
      <c r="J17" s="38">
        <f t="shared" si="1"/>
        <v>3550</v>
      </c>
      <c r="K17" s="38">
        <f t="shared" si="2"/>
        <v>550</v>
      </c>
      <c r="L17" s="38">
        <f t="shared" si="3"/>
        <v>1520</v>
      </c>
      <c r="M17" s="38">
        <f t="shared" si="4"/>
        <v>3545.0000000000005</v>
      </c>
      <c r="N17" s="39">
        <v>0</v>
      </c>
      <c r="O17" s="38">
        <f t="shared" ref="O17" si="14">I17+J17+K17+L17+M17+N17</f>
        <v>10600</v>
      </c>
      <c r="P17" s="38">
        <f t="shared" si="8"/>
        <v>4809</v>
      </c>
      <c r="Q17" s="38">
        <f t="shared" ref="Q17" si="15">J17+K17+M17</f>
        <v>7645</v>
      </c>
      <c r="R17" s="38">
        <f t="shared" ref="R17" si="16">G17-P17</f>
        <v>45191</v>
      </c>
    </row>
    <row r="18" spans="1:18" ht="58.5" customHeight="1" x14ac:dyDescent="0.4">
      <c r="A18" s="12">
        <v>5</v>
      </c>
      <c r="B18" s="33" t="s">
        <v>48</v>
      </c>
      <c r="C18" s="35" t="s">
        <v>31</v>
      </c>
      <c r="D18" s="34" t="s">
        <v>39</v>
      </c>
      <c r="E18" s="36" t="s">
        <v>47</v>
      </c>
      <c r="F18" s="37" t="s">
        <v>22</v>
      </c>
      <c r="G18" s="38">
        <v>50000</v>
      </c>
      <c r="H18" s="38">
        <v>1854</v>
      </c>
      <c r="I18" s="38">
        <f t="shared" si="0"/>
        <v>1435</v>
      </c>
      <c r="J18" s="38">
        <f t="shared" si="1"/>
        <v>3550</v>
      </c>
      <c r="K18" s="38">
        <f t="shared" si="2"/>
        <v>550</v>
      </c>
      <c r="L18" s="38">
        <f t="shared" si="3"/>
        <v>1520</v>
      </c>
      <c r="M18" s="38">
        <f t="shared" si="4"/>
        <v>3545.0000000000005</v>
      </c>
      <c r="N18" s="39">
        <v>0</v>
      </c>
      <c r="O18" s="38">
        <f t="shared" ref="O18" si="17">I18+J18+K18+L18+M18+N18</f>
        <v>10600</v>
      </c>
      <c r="P18" s="38">
        <f t="shared" si="8"/>
        <v>4809</v>
      </c>
      <c r="Q18" s="38">
        <f t="shared" ref="Q18" si="18">J18+K18+M18</f>
        <v>7645</v>
      </c>
      <c r="R18" s="38">
        <f t="shared" ref="R18" si="19">G18-P18</f>
        <v>45191</v>
      </c>
    </row>
    <row r="19" spans="1:18" ht="58.5" customHeight="1" x14ac:dyDescent="0.4">
      <c r="A19" s="12">
        <v>6</v>
      </c>
      <c r="B19" s="33" t="s">
        <v>49</v>
      </c>
      <c r="C19" s="35" t="s">
        <v>31</v>
      </c>
      <c r="D19" s="34" t="s">
        <v>39</v>
      </c>
      <c r="E19" s="36" t="s">
        <v>44</v>
      </c>
      <c r="F19" s="37" t="s">
        <v>22</v>
      </c>
      <c r="G19" s="38">
        <v>50000</v>
      </c>
      <c r="H19" s="38">
        <v>1854</v>
      </c>
      <c r="I19" s="38">
        <f t="shared" si="0"/>
        <v>1435</v>
      </c>
      <c r="J19" s="38">
        <f t="shared" si="1"/>
        <v>3550</v>
      </c>
      <c r="K19" s="38">
        <f t="shared" si="2"/>
        <v>550</v>
      </c>
      <c r="L19" s="38">
        <f t="shared" si="3"/>
        <v>1520</v>
      </c>
      <c r="M19" s="38">
        <f t="shared" si="4"/>
        <v>3545.0000000000005</v>
      </c>
      <c r="N19" s="39">
        <v>0</v>
      </c>
      <c r="O19" s="38">
        <f t="shared" ref="O19" si="20">I19+J19+K19+L19+M19+N19</f>
        <v>10600</v>
      </c>
      <c r="P19" s="38">
        <f t="shared" si="8"/>
        <v>4809</v>
      </c>
      <c r="Q19" s="38">
        <f t="shared" ref="Q19:Q27" si="21">J19+K19+M19</f>
        <v>7645</v>
      </c>
      <c r="R19" s="38">
        <f t="shared" ref="R19:R24" si="22">G19-P19</f>
        <v>45191</v>
      </c>
    </row>
    <row r="20" spans="1:18" ht="58.5" customHeight="1" x14ac:dyDescent="0.4">
      <c r="A20" s="12">
        <v>7</v>
      </c>
      <c r="B20" s="33" t="s">
        <v>52</v>
      </c>
      <c r="C20" s="35" t="s">
        <v>31</v>
      </c>
      <c r="D20" s="34" t="s">
        <v>64</v>
      </c>
      <c r="E20" s="36" t="s">
        <v>63</v>
      </c>
      <c r="F20" s="37" t="s">
        <v>22</v>
      </c>
      <c r="G20" s="38">
        <v>75000</v>
      </c>
      <c r="H20" s="38">
        <v>5678.4</v>
      </c>
      <c r="I20" s="38">
        <f t="shared" ref="I20:I28" si="23">G20*2.87/100</f>
        <v>2152.5</v>
      </c>
      <c r="J20" s="38">
        <f t="shared" ref="J20:J28" si="24">G20*7.1/100</f>
        <v>5325</v>
      </c>
      <c r="K20" s="38">
        <f>65050*1.1%</f>
        <v>715.55000000000007</v>
      </c>
      <c r="L20" s="38">
        <f t="shared" ref="L20:L28" si="25">G20*3.04/100</f>
        <v>2280</v>
      </c>
      <c r="M20" s="38">
        <f t="shared" ref="M20:M28" si="26">+G20*7.09%</f>
        <v>5317.5</v>
      </c>
      <c r="N20" s="39">
        <v>3154.9</v>
      </c>
      <c r="O20" s="38">
        <f t="shared" ref="O20:O28" si="27">H20+I20+L20+N20</f>
        <v>13265.8</v>
      </c>
      <c r="P20" s="38">
        <f t="shared" si="8"/>
        <v>13265.8</v>
      </c>
      <c r="Q20" s="38">
        <f t="shared" si="21"/>
        <v>11358.05</v>
      </c>
      <c r="R20" s="38">
        <f t="shared" si="22"/>
        <v>61734.2</v>
      </c>
    </row>
    <row r="21" spans="1:18" ht="58.5" customHeight="1" x14ac:dyDescent="0.4">
      <c r="A21" s="12">
        <v>8</v>
      </c>
      <c r="B21" s="33" t="s">
        <v>53</v>
      </c>
      <c r="C21" s="35" t="s">
        <v>54</v>
      </c>
      <c r="D21" s="34" t="s">
        <v>64</v>
      </c>
      <c r="E21" s="36" t="s">
        <v>63</v>
      </c>
      <c r="F21" s="37" t="s">
        <v>22</v>
      </c>
      <c r="G21" s="38">
        <v>75000</v>
      </c>
      <c r="H21" s="38">
        <v>6309.38</v>
      </c>
      <c r="I21" s="38">
        <f t="shared" si="23"/>
        <v>2152.5</v>
      </c>
      <c r="J21" s="38">
        <f t="shared" si="24"/>
        <v>5325</v>
      </c>
      <c r="K21" s="38">
        <f>65050*1.1%</f>
        <v>715.55000000000007</v>
      </c>
      <c r="L21" s="38">
        <f t="shared" si="25"/>
        <v>2280</v>
      </c>
      <c r="M21" s="38">
        <f t="shared" si="26"/>
        <v>5317.5</v>
      </c>
      <c r="N21" s="39">
        <v>0</v>
      </c>
      <c r="O21" s="38">
        <f t="shared" si="27"/>
        <v>10741.880000000001</v>
      </c>
      <c r="P21" s="38">
        <f t="shared" si="8"/>
        <v>10741.880000000001</v>
      </c>
      <c r="Q21" s="38">
        <f t="shared" si="21"/>
        <v>11358.05</v>
      </c>
      <c r="R21" s="38">
        <f t="shared" si="22"/>
        <v>64258.119999999995</v>
      </c>
    </row>
    <row r="22" spans="1:18" ht="58.5" customHeight="1" x14ac:dyDescent="0.4">
      <c r="A22" s="12">
        <v>9</v>
      </c>
      <c r="B22" s="33" t="s">
        <v>55</v>
      </c>
      <c r="C22" s="35" t="s">
        <v>31</v>
      </c>
      <c r="D22" s="34" t="s">
        <v>56</v>
      </c>
      <c r="E22" s="36" t="s">
        <v>57</v>
      </c>
      <c r="F22" s="37" t="s">
        <v>22</v>
      </c>
      <c r="G22" s="38">
        <v>50000</v>
      </c>
      <c r="H22" s="38">
        <v>1854</v>
      </c>
      <c r="I22" s="38">
        <f t="shared" si="23"/>
        <v>1435</v>
      </c>
      <c r="J22" s="38">
        <f t="shared" si="24"/>
        <v>3550</v>
      </c>
      <c r="K22" s="38">
        <f>+G22*1.1%</f>
        <v>550</v>
      </c>
      <c r="L22" s="38">
        <f t="shared" si="25"/>
        <v>1520</v>
      </c>
      <c r="M22" s="38">
        <f t="shared" si="26"/>
        <v>3545.0000000000005</v>
      </c>
      <c r="N22" s="39">
        <v>0</v>
      </c>
      <c r="O22" s="38">
        <f t="shared" si="27"/>
        <v>4809</v>
      </c>
      <c r="P22" s="38">
        <f t="shared" si="8"/>
        <v>4809</v>
      </c>
      <c r="Q22" s="38">
        <f t="shared" si="21"/>
        <v>7645</v>
      </c>
      <c r="R22" s="38">
        <f t="shared" si="22"/>
        <v>45191</v>
      </c>
    </row>
    <row r="23" spans="1:18" ht="58.5" customHeight="1" x14ac:dyDescent="0.4">
      <c r="A23" s="12">
        <v>10</v>
      </c>
      <c r="B23" s="33" t="s">
        <v>58</v>
      </c>
      <c r="C23" s="35" t="s">
        <v>31</v>
      </c>
      <c r="D23" s="34" t="s">
        <v>56</v>
      </c>
      <c r="E23" s="36" t="s">
        <v>59</v>
      </c>
      <c r="F23" s="37" t="s">
        <v>22</v>
      </c>
      <c r="G23" s="38">
        <v>50000</v>
      </c>
      <c r="H23" s="38">
        <v>1854</v>
      </c>
      <c r="I23" s="38">
        <f t="shared" si="23"/>
        <v>1435</v>
      </c>
      <c r="J23" s="38">
        <f t="shared" si="24"/>
        <v>3550</v>
      </c>
      <c r="K23" s="38">
        <f>+G23*1.1%</f>
        <v>550</v>
      </c>
      <c r="L23" s="38">
        <f t="shared" si="25"/>
        <v>1520</v>
      </c>
      <c r="M23" s="38">
        <f t="shared" si="26"/>
        <v>3545.0000000000005</v>
      </c>
      <c r="N23" s="39">
        <v>0</v>
      </c>
      <c r="O23" s="38">
        <f t="shared" si="27"/>
        <v>4809</v>
      </c>
      <c r="P23" s="38">
        <f t="shared" si="8"/>
        <v>4809</v>
      </c>
      <c r="Q23" s="38">
        <f t="shared" si="21"/>
        <v>7645</v>
      </c>
      <c r="R23" s="38">
        <f t="shared" si="22"/>
        <v>45191</v>
      </c>
    </row>
    <row r="24" spans="1:18" ht="58.5" customHeight="1" x14ac:dyDescent="0.4">
      <c r="A24" s="12">
        <v>11</v>
      </c>
      <c r="B24" s="33" t="s">
        <v>60</v>
      </c>
      <c r="C24" s="35" t="s">
        <v>31</v>
      </c>
      <c r="D24" s="34" t="s">
        <v>56</v>
      </c>
      <c r="E24" s="36" t="s">
        <v>57</v>
      </c>
      <c r="F24" s="37" t="s">
        <v>22</v>
      </c>
      <c r="G24" s="38">
        <v>50000</v>
      </c>
      <c r="H24" s="38">
        <v>1854</v>
      </c>
      <c r="I24" s="38">
        <f t="shared" si="23"/>
        <v>1435</v>
      </c>
      <c r="J24" s="38">
        <f t="shared" si="24"/>
        <v>3550</v>
      </c>
      <c r="K24" s="38">
        <f>+G24*1.1%</f>
        <v>550</v>
      </c>
      <c r="L24" s="38">
        <f t="shared" si="25"/>
        <v>1520</v>
      </c>
      <c r="M24" s="38">
        <f t="shared" si="26"/>
        <v>3545.0000000000005</v>
      </c>
      <c r="N24" s="39">
        <v>0</v>
      </c>
      <c r="O24" s="38">
        <f t="shared" si="27"/>
        <v>4809</v>
      </c>
      <c r="P24" s="38">
        <f t="shared" si="8"/>
        <v>4809</v>
      </c>
      <c r="Q24" s="38">
        <f t="shared" si="21"/>
        <v>7645</v>
      </c>
      <c r="R24" s="38">
        <f t="shared" si="22"/>
        <v>45191</v>
      </c>
    </row>
    <row r="25" spans="1:18" ht="58.5" customHeight="1" x14ac:dyDescent="0.4">
      <c r="A25" s="12">
        <v>12</v>
      </c>
      <c r="B25" s="33" t="s">
        <v>61</v>
      </c>
      <c r="C25" s="35" t="s">
        <v>31</v>
      </c>
      <c r="D25" s="34" t="s">
        <v>56</v>
      </c>
      <c r="E25" s="36" t="s">
        <v>57</v>
      </c>
      <c r="F25" s="37" t="s">
        <v>22</v>
      </c>
      <c r="G25" s="38">
        <v>50000</v>
      </c>
      <c r="H25" s="38">
        <v>1854</v>
      </c>
      <c r="I25" s="38">
        <f t="shared" si="23"/>
        <v>1435</v>
      </c>
      <c r="J25" s="38">
        <f t="shared" si="24"/>
        <v>3550</v>
      </c>
      <c r="K25" s="38">
        <f>+G25*1.1%</f>
        <v>550</v>
      </c>
      <c r="L25" s="38">
        <f t="shared" si="25"/>
        <v>1520</v>
      </c>
      <c r="M25" s="38">
        <f t="shared" si="26"/>
        <v>3545.0000000000005</v>
      </c>
      <c r="N25" s="39">
        <v>0</v>
      </c>
      <c r="O25" s="38">
        <f t="shared" si="27"/>
        <v>4809</v>
      </c>
      <c r="P25" s="38">
        <f t="shared" si="8"/>
        <v>4809</v>
      </c>
      <c r="Q25" s="38">
        <f t="shared" si="21"/>
        <v>7645</v>
      </c>
      <c r="R25" s="38">
        <f t="shared" ref="R25" si="28">G25-P25</f>
        <v>45191</v>
      </c>
    </row>
    <row r="26" spans="1:18" ht="58.5" customHeight="1" x14ac:dyDescent="0.4">
      <c r="A26" s="12">
        <v>13</v>
      </c>
      <c r="B26" s="33" t="s">
        <v>62</v>
      </c>
      <c r="C26" s="35" t="s">
        <v>54</v>
      </c>
      <c r="D26" s="34" t="s">
        <v>56</v>
      </c>
      <c r="E26" s="36" t="s">
        <v>57</v>
      </c>
      <c r="F26" s="37" t="s">
        <v>22</v>
      </c>
      <c r="G26" s="38">
        <v>50000</v>
      </c>
      <c r="H26" s="38">
        <v>1854</v>
      </c>
      <c r="I26" s="38">
        <f t="shared" si="23"/>
        <v>1435</v>
      </c>
      <c r="J26" s="38">
        <f t="shared" si="24"/>
        <v>3550</v>
      </c>
      <c r="K26" s="38">
        <f>+G26*1.1%</f>
        <v>550</v>
      </c>
      <c r="L26" s="38">
        <f t="shared" si="25"/>
        <v>1520</v>
      </c>
      <c r="M26" s="38">
        <f t="shared" si="26"/>
        <v>3545.0000000000005</v>
      </c>
      <c r="N26" s="39">
        <v>0</v>
      </c>
      <c r="O26" s="38">
        <f t="shared" si="27"/>
        <v>4809</v>
      </c>
      <c r="P26" s="38">
        <f t="shared" si="8"/>
        <v>4809</v>
      </c>
      <c r="Q26" s="38">
        <f t="shared" si="21"/>
        <v>7645</v>
      </c>
      <c r="R26" s="38">
        <f t="shared" ref="R26:R27" si="29">G26-P26</f>
        <v>45191</v>
      </c>
    </row>
    <row r="27" spans="1:18" ht="58.5" customHeight="1" x14ac:dyDescent="0.4">
      <c r="A27" s="12">
        <v>14</v>
      </c>
      <c r="B27" s="33" t="s">
        <v>65</v>
      </c>
      <c r="C27" s="35" t="s">
        <v>31</v>
      </c>
      <c r="D27" s="34" t="s">
        <v>66</v>
      </c>
      <c r="E27" s="36" t="s">
        <v>67</v>
      </c>
      <c r="F27" s="37" t="s">
        <v>22</v>
      </c>
      <c r="G27" s="38">
        <v>75000</v>
      </c>
      <c r="H27" s="38">
        <v>6309.38</v>
      </c>
      <c r="I27" s="38">
        <f t="shared" si="23"/>
        <v>2152.5</v>
      </c>
      <c r="J27" s="38">
        <f t="shared" si="24"/>
        <v>5325</v>
      </c>
      <c r="K27" s="38">
        <f t="shared" ref="K27:K28" si="30">65050*1.1%</f>
        <v>715.55000000000007</v>
      </c>
      <c r="L27" s="38">
        <f t="shared" si="25"/>
        <v>2280</v>
      </c>
      <c r="M27" s="38">
        <f t="shared" si="26"/>
        <v>5317.5</v>
      </c>
      <c r="N27" s="39">
        <v>0</v>
      </c>
      <c r="O27" s="38">
        <f t="shared" si="27"/>
        <v>10741.880000000001</v>
      </c>
      <c r="P27" s="38">
        <f t="shared" si="8"/>
        <v>10741.880000000001</v>
      </c>
      <c r="Q27" s="38">
        <f t="shared" si="21"/>
        <v>11358.05</v>
      </c>
      <c r="R27" s="38">
        <f t="shared" si="29"/>
        <v>64258.119999999995</v>
      </c>
    </row>
    <row r="28" spans="1:18" ht="58.5" customHeight="1" x14ac:dyDescent="0.4">
      <c r="A28" s="12">
        <v>15</v>
      </c>
      <c r="B28" s="33" t="s">
        <v>68</v>
      </c>
      <c r="C28" s="35" t="s">
        <v>31</v>
      </c>
      <c r="D28" s="34" t="s">
        <v>66</v>
      </c>
      <c r="E28" s="36" t="s">
        <v>67</v>
      </c>
      <c r="F28" s="37" t="s">
        <v>22</v>
      </c>
      <c r="G28" s="38">
        <v>75000</v>
      </c>
      <c r="H28" s="38">
        <v>6309.38</v>
      </c>
      <c r="I28" s="38">
        <f t="shared" si="23"/>
        <v>2152.5</v>
      </c>
      <c r="J28" s="38">
        <f t="shared" si="24"/>
        <v>5325</v>
      </c>
      <c r="K28" s="38">
        <f t="shared" si="30"/>
        <v>715.55000000000007</v>
      </c>
      <c r="L28" s="38">
        <f t="shared" si="25"/>
        <v>2280</v>
      </c>
      <c r="M28" s="38">
        <f t="shared" si="26"/>
        <v>5317.5</v>
      </c>
      <c r="N28" s="39">
        <v>0</v>
      </c>
      <c r="O28" s="38">
        <f t="shared" si="27"/>
        <v>10741.880000000001</v>
      </c>
      <c r="P28" s="38">
        <f t="shared" si="8"/>
        <v>10741.880000000001</v>
      </c>
      <c r="Q28" s="38">
        <f t="shared" ref="Q28" si="31">J28+K28+M28</f>
        <v>11358.05</v>
      </c>
      <c r="R28" s="38">
        <f t="shared" ref="R28" si="32">G28-P28</f>
        <v>64258.119999999995</v>
      </c>
    </row>
    <row r="29" spans="1:18" ht="58.5" customHeight="1" x14ac:dyDescent="0.4">
      <c r="A29" s="12">
        <v>16</v>
      </c>
      <c r="B29" s="33" t="s">
        <v>38</v>
      </c>
      <c r="C29" s="35" t="s">
        <v>31</v>
      </c>
      <c r="D29" s="34" t="s">
        <v>39</v>
      </c>
      <c r="E29" s="36" t="s">
        <v>40</v>
      </c>
      <c r="F29" s="37" t="s">
        <v>22</v>
      </c>
      <c r="G29" s="38">
        <v>80000</v>
      </c>
      <c r="H29" s="38">
        <v>7400.87</v>
      </c>
      <c r="I29" s="38">
        <f t="shared" ref="I29" si="33">G29*2.87/100</f>
        <v>2296</v>
      </c>
      <c r="J29" s="38">
        <f t="shared" ref="J29" si="34">G29*7.1/100</f>
        <v>5680</v>
      </c>
      <c r="K29" s="38">
        <f t="shared" ref="K29" si="35">65050*1.1%</f>
        <v>715.55000000000007</v>
      </c>
      <c r="L29" s="38">
        <f t="shared" ref="L29" si="36">G29*3.04/100</f>
        <v>2432</v>
      </c>
      <c r="M29" s="38">
        <f t="shared" ref="M29" si="37">G29*7.09/100</f>
        <v>5672</v>
      </c>
      <c r="N29" s="39">
        <v>0</v>
      </c>
      <c r="O29" s="38">
        <f t="shared" ref="O29" si="38">I29+J29+K29+L29+M29+N29</f>
        <v>16795.55</v>
      </c>
      <c r="P29" s="38">
        <f t="shared" si="8"/>
        <v>12128.869999999999</v>
      </c>
      <c r="Q29" s="38">
        <f t="shared" ref="Q29" si="39">J29+K29+M29</f>
        <v>12067.55</v>
      </c>
      <c r="R29" s="38">
        <f t="shared" ref="R29" si="40">G29-P29</f>
        <v>67871.13</v>
      </c>
    </row>
    <row r="31" spans="1:18" s="9" customFormat="1" ht="35.1" customHeight="1" x14ac:dyDescent="0.2">
      <c r="A31" s="62" t="s">
        <v>21</v>
      </c>
      <c r="B31" s="62"/>
      <c r="C31" s="62"/>
      <c r="D31" s="62"/>
      <c r="E31" s="62"/>
      <c r="F31" s="62"/>
      <c r="G31" s="13">
        <f t="shared" ref="G31:R31" si="41">SUM(G14:G30)</f>
        <v>940000</v>
      </c>
      <c r="H31" s="13">
        <f t="shared" si="41"/>
        <v>54034.090000000004</v>
      </c>
      <c r="I31" s="13">
        <f t="shared" si="41"/>
        <v>26978</v>
      </c>
      <c r="J31" s="13">
        <f t="shared" si="41"/>
        <v>66740</v>
      </c>
      <c r="K31" s="13">
        <f t="shared" si="41"/>
        <v>9737.7499999999982</v>
      </c>
      <c r="L31" s="13">
        <f t="shared" si="41"/>
        <v>28576</v>
      </c>
      <c r="M31" s="13">
        <f t="shared" si="41"/>
        <v>66646</v>
      </c>
      <c r="N31" s="13">
        <f t="shared" si="41"/>
        <v>3154.9</v>
      </c>
      <c r="O31" s="13">
        <f t="shared" si="41"/>
        <v>152051.99</v>
      </c>
      <c r="P31" s="13">
        <f t="shared" si="8"/>
        <v>112742.98999999999</v>
      </c>
      <c r="Q31" s="13">
        <f t="shared" si="41"/>
        <v>143123.75</v>
      </c>
      <c r="R31" s="13">
        <f t="shared" si="41"/>
        <v>827257.01</v>
      </c>
    </row>
    <row r="32" spans="1:18" s="2" customFormat="1" ht="24" customHeight="1" x14ac:dyDescent="0.2">
      <c r="A32" s="14"/>
      <c r="B32" s="14"/>
      <c r="C32" s="14"/>
      <c r="D32" s="14"/>
      <c r="E32" s="14"/>
      <c r="F32" s="14"/>
      <c r="G32" s="14"/>
      <c r="H32" s="14"/>
      <c r="I32" s="15"/>
      <c r="J32" s="15"/>
      <c r="K32" s="16"/>
      <c r="L32" s="15"/>
      <c r="M32" s="14"/>
      <c r="N32" s="14"/>
      <c r="O32" s="15"/>
      <c r="P32" s="15"/>
      <c r="Q32" s="15"/>
      <c r="R32" s="15"/>
    </row>
    <row r="33" spans="1:18" s="10" customFormat="1" ht="24" customHeight="1" x14ac:dyDescent="0.4">
      <c r="A33" s="17"/>
      <c r="B33" s="18"/>
      <c r="C33" s="18"/>
      <c r="D33" s="18"/>
      <c r="E33" s="17"/>
      <c r="F33" s="17"/>
      <c r="G33" s="17"/>
      <c r="H33" s="17"/>
      <c r="I33" s="29" t="s">
        <v>27</v>
      </c>
      <c r="J33" s="19"/>
      <c r="K33" s="14" t="s">
        <v>28</v>
      </c>
      <c r="L33" s="14"/>
      <c r="M33" s="14"/>
      <c r="N33" s="14" t="s">
        <v>28</v>
      </c>
      <c r="O33" s="19"/>
      <c r="P33" s="19" t="s">
        <v>28</v>
      </c>
      <c r="Q33" s="19"/>
      <c r="R33" s="17"/>
    </row>
    <row r="34" spans="1:18" s="10" customFormat="1" ht="24" customHeight="1" x14ac:dyDescent="0.2">
      <c r="A34" s="14" t="s">
        <v>3</v>
      </c>
      <c r="B34" s="18"/>
      <c r="C34" s="18"/>
      <c r="D34" s="18"/>
      <c r="E34" s="17"/>
      <c r="F34" s="17"/>
      <c r="G34" s="17"/>
      <c r="H34" s="19"/>
      <c r="I34" s="28" t="s">
        <v>33</v>
      </c>
      <c r="J34" s="20"/>
      <c r="K34" s="17"/>
      <c r="L34" s="17"/>
      <c r="M34" s="17"/>
      <c r="N34" s="17"/>
      <c r="O34" s="19"/>
      <c r="P34" s="19"/>
      <c r="Q34" s="19"/>
      <c r="R34" s="17"/>
    </row>
    <row r="35" spans="1:18" s="10" customFormat="1" ht="24" customHeight="1" x14ac:dyDescent="0.2">
      <c r="A35" s="17" t="s">
        <v>29</v>
      </c>
      <c r="B35" s="18"/>
      <c r="C35" s="18"/>
      <c r="D35" s="18"/>
      <c r="E35" s="17"/>
      <c r="F35" s="17"/>
      <c r="G35" s="17"/>
      <c r="H35" s="19"/>
      <c r="I35" s="20" t="s">
        <v>34</v>
      </c>
      <c r="J35" s="20"/>
      <c r="K35" s="17"/>
      <c r="L35" s="17"/>
      <c r="M35" s="17"/>
      <c r="N35" s="17"/>
      <c r="O35" s="19"/>
      <c r="P35" s="19"/>
      <c r="Q35" s="19"/>
      <c r="R35" s="17"/>
    </row>
    <row r="36" spans="1:18" s="10" customFormat="1" ht="24" customHeight="1" x14ac:dyDescent="0.2">
      <c r="A36" s="17" t="s">
        <v>36</v>
      </c>
      <c r="B36" s="18"/>
      <c r="C36" s="18"/>
      <c r="D36" s="18"/>
      <c r="E36" s="17"/>
      <c r="F36" s="17"/>
      <c r="G36" s="19"/>
      <c r="H36" s="19"/>
      <c r="I36" s="19"/>
      <c r="J36" s="20"/>
      <c r="K36" s="19"/>
      <c r="L36" s="19"/>
      <c r="M36" s="19"/>
      <c r="N36" s="19"/>
      <c r="O36" s="19"/>
      <c r="P36" s="19"/>
      <c r="Q36" s="20"/>
      <c r="R36" s="17"/>
    </row>
    <row r="37" spans="1:18" s="10" customFormat="1" ht="24" customHeight="1" x14ac:dyDescent="0.2">
      <c r="A37" s="17" t="s">
        <v>37</v>
      </c>
      <c r="B37" s="18"/>
      <c r="C37" s="18"/>
      <c r="D37" s="18"/>
      <c r="E37" s="17"/>
      <c r="F37" s="17"/>
      <c r="G37" s="21"/>
      <c r="H37" s="22"/>
      <c r="I37" s="23"/>
      <c r="J37" s="23"/>
      <c r="K37" s="20"/>
      <c r="L37" s="20"/>
      <c r="M37" s="19"/>
      <c r="N37" s="20"/>
      <c r="O37" s="20"/>
      <c r="P37" s="20"/>
      <c r="Q37" s="17"/>
      <c r="R37" s="17"/>
    </row>
    <row r="38" spans="1:18" s="10" customFormat="1" ht="24" customHeight="1" x14ac:dyDescent="0.2">
      <c r="A38" s="17" t="s">
        <v>51</v>
      </c>
      <c r="B38" s="18"/>
      <c r="C38" s="18"/>
      <c r="D38" s="18"/>
      <c r="E38" s="17"/>
      <c r="F38" s="18"/>
      <c r="G38" s="17" t="s">
        <v>26</v>
      </c>
      <c r="H38" s="24"/>
      <c r="I38" s="20"/>
      <c r="J38" s="20"/>
      <c r="K38" s="20"/>
      <c r="L38" s="20"/>
      <c r="M38" s="20"/>
      <c r="N38" s="19"/>
      <c r="O38" s="20"/>
      <c r="P38" s="20"/>
      <c r="Q38" s="20"/>
      <c r="R38" s="17"/>
    </row>
    <row r="39" spans="1:18" s="10" customFormat="1" ht="24" customHeight="1" x14ac:dyDescent="0.2">
      <c r="A39" s="25" t="s">
        <v>25</v>
      </c>
      <c r="B39" s="25"/>
      <c r="C39" s="25"/>
      <c r="D39" s="25"/>
      <c r="E39" s="25"/>
      <c r="F39" s="25"/>
      <c r="G39" s="26"/>
      <c r="H39" s="24"/>
      <c r="I39" s="20"/>
      <c r="J39" s="17"/>
      <c r="K39" s="20"/>
      <c r="L39" s="20"/>
      <c r="M39" s="20"/>
      <c r="N39" s="20"/>
      <c r="O39" s="20"/>
      <c r="P39" s="20"/>
      <c r="Q39" s="20"/>
      <c r="R39" s="20"/>
    </row>
    <row r="40" spans="1:18" s="2" customFormat="1" ht="24" customHeight="1" x14ac:dyDescent="0.2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"/>
      <c r="M40" s="6"/>
      <c r="N40" s="6"/>
      <c r="O40" s="6"/>
      <c r="P40" s="6"/>
      <c r="Q40" s="6"/>
      <c r="R40" s="6"/>
    </row>
    <row r="41" spans="1:18" s="2" customFormat="1" ht="24" customHeight="1" x14ac:dyDescent="0.2">
      <c r="B41" s="7"/>
      <c r="C41" s="7"/>
      <c r="D41" s="7"/>
      <c r="I41" s="6"/>
      <c r="J41" s="6"/>
      <c r="L41" s="6"/>
      <c r="M41" s="6"/>
      <c r="N41" s="6"/>
      <c r="O41" s="6"/>
      <c r="P41" s="6"/>
      <c r="Q41" s="6"/>
      <c r="R41" s="6"/>
    </row>
    <row r="42" spans="1:18" s="2" customFormat="1" ht="24" customHeight="1" x14ac:dyDescent="0.2">
      <c r="B42" s="7"/>
      <c r="C42" s="7"/>
      <c r="D42" s="7"/>
      <c r="I42" s="6"/>
      <c r="J42" s="6"/>
      <c r="L42" s="6"/>
      <c r="M42" s="6"/>
      <c r="N42" s="6"/>
      <c r="O42" s="6"/>
      <c r="P42" s="6"/>
      <c r="Q42" s="6"/>
      <c r="R42" s="6"/>
    </row>
    <row r="43" spans="1:18" s="2" customFormat="1" ht="24" customHeight="1" x14ac:dyDescent="0.2">
      <c r="A43" s="3"/>
      <c r="B43" s="7"/>
      <c r="C43" s="7"/>
      <c r="D43" s="7"/>
      <c r="I43" s="6"/>
      <c r="J43" s="6"/>
      <c r="L43" s="6"/>
      <c r="O43" s="6"/>
      <c r="P43" s="6"/>
      <c r="Q43" s="6"/>
      <c r="R43" s="6"/>
    </row>
    <row r="44" spans="1:18" ht="24" customHeight="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</row>
    <row r="45" spans="1:18" ht="24" customHeight="1" x14ac:dyDescent="0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</row>
    <row r="46" spans="1:18" ht="24" customHeight="1" x14ac:dyDescent="0.2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</row>
    <row r="47" spans="1:18" ht="24" customHeight="1" x14ac:dyDescent="0.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</row>
    <row r="48" spans="1:18" ht="24" customHeight="1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</row>
    <row r="49" spans="1:18" ht="15.75" x14ac:dyDescent="0.2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</row>
    <row r="50" spans="1:18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15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5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15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5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15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15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15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15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15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80" spans="1:18" ht="15.75" thickBot="1" x14ac:dyDescent="0.25"/>
    <row r="81" spans="1:1" x14ac:dyDescent="0.2">
      <c r="A81" s="1"/>
    </row>
  </sheetData>
  <mergeCells count="27">
    <mergeCell ref="A6:R6"/>
    <mergeCell ref="A49:R49"/>
    <mergeCell ref="A45:R45"/>
    <mergeCell ref="A47:R47"/>
    <mergeCell ref="A46:R46"/>
    <mergeCell ref="G11:G13"/>
    <mergeCell ref="H11:H13"/>
    <mergeCell ref="Q12:Q13"/>
    <mergeCell ref="N12:N13"/>
    <mergeCell ref="K12:K13"/>
    <mergeCell ref="B11:B13"/>
    <mergeCell ref="A48:R48"/>
    <mergeCell ref="A40:K40"/>
    <mergeCell ref="A44:R44"/>
    <mergeCell ref="A31:F31"/>
    <mergeCell ref="A7:R7"/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42" max="16383" man="1"/>
  </rowBreaks>
  <colBreaks count="1" manualBreakCount="1">
    <brk id="18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2023-04-13T19:53:57Z</cp:lastPrinted>
  <dcterms:created xsi:type="dcterms:W3CDTF">2006-07-11T17:39:34Z</dcterms:created>
  <dcterms:modified xsi:type="dcterms:W3CDTF">2023-04-13T19:54:18Z</dcterms:modified>
</cp:coreProperties>
</file>