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13_ncr:1_{E6F9A35B-DA9D-4E15-ABBA-63CDC6B49E1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Probatorio'!$A$1:$S$32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A15" i="1"/>
  <c r="L21" i="1"/>
  <c r="L20" i="1"/>
  <c r="L19" i="1"/>
  <c r="L18" i="1"/>
  <c r="L16" i="1"/>
  <c r="L15" i="1"/>
  <c r="L14" i="1"/>
  <c r="L17" i="1"/>
  <c r="N22" i="1" l="1"/>
  <c r="N21" i="1"/>
  <c r="N20" i="1"/>
  <c r="N19" i="1"/>
  <c r="N18" i="1"/>
  <c r="N17" i="1"/>
  <c r="N16" i="1"/>
  <c r="R16" i="1" s="1"/>
  <c r="N15" i="1"/>
  <c r="N14" i="1"/>
  <c r="M22" i="1"/>
  <c r="M21" i="1"/>
  <c r="M20" i="1"/>
  <c r="M19" i="1"/>
  <c r="M18" i="1"/>
  <c r="M17" i="1"/>
  <c r="M16" i="1"/>
  <c r="M15" i="1"/>
  <c r="M14" i="1"/>
  <c r="L22" i="1"/>
  <c r="K22" i="1"/>
  <c r="K21" i="1"/>
  <c r="K20" i="1"/>
  <c r="K19" i="1"/>
  <c r="K18" i="1"/>
  <c r="K17" i="1"/>
  <c r="K16" i="1"/>
  <c r="K15" i="1"/>
  <c r="K14" i="1"/>
  <c r="R14" i="1" s="1"/>
  <c r="J22" i="1"/>
  <c r="J21" i="1"/>
  <c r="J20" i="1"/>
  <c r="J19" i="1"/>
  <c r="J18" i="1"/>
  <c r="J17" i="1"/>
  <c r="J16" i="1"/>
  <c r="J15" i="1"/>
  <c r="J14" i="1"/>
  <c r="A16" i="1"/>
  <c r="A17" i="1" s="1"/>
  <c r="A18" i="1" s="1"/>
  <c r="A19" i="1" s="1"/>
  <c r="A20" i="1" s="1"/>
  <c r="P17" i="1" l="1"/>
  <c r="Q19" i="1"/>
  <c r="S19" i="1" s="1"/>
  <c r="R20" i="1"/>
  <c r="R19" i="1"/>
  <c r="A22" i="1"/>
  <c r="R18" i="1"/>
  <c r="Q14" i="1"/>
  <c r="S14" i="1" s="1"/>
  <c r="P15" i="1"/>
  <c r="Q22" i="1"/>
  <c r="S22" i="1" s="1"/>
  <c r="R21" i="1"/>
  <c r="P22" i="1"/>
  <c r="Q20" i="1"/>
  <c r="S20" i="1" s="1"/>
  <c r="Q18" i="1"/>
  <c r="S18" i="1" s="1"/>
  <c r="R17" i="1"/>
  <c r="P19" i="1"/>
  <c r="R15" i="1"/>
  <c r="Q15" i="1"/>
  <c r="S15" i="1" s="1"/>
  <c r="Q16" i="1"/>
  <c r="S16" i="1" s="1"/>
  <c r="Q21" i="1"/>
  <c r="S21" i="1" s="1"/>
  <c r="P21" i="1"/>
  <c r="P16" i="1"/>
  <c r="P20" i="1"/>
  <c r="P14" i="1"/>
  <c r="Q17" i="1"/>
  <c r="S17" i="1" s="1"/>
  <c r="P18" i="1"/>
  <c r="R22" i="1"/>
  <c r="L10" i="2" l="1"/>
  <c r="K10" i="2"/>
  <c r="J10" i="2"/>
  <c r="I10" i="2"/>
  <c r="L9" i="2"/>
  <c r="K9" i="2"/>
  <c r="J9" i="2"/>
  <c r="I9" i="2"/>
  <c r="L8" i="2"/>
  <c r="L11" i="2" s="1"/>
  <c r="K8" i="2"/>
  <c r="K11" i="2" s="1"/>
  <c r="J8" i="2"/>
  <c r="I8" i="2"/>
  <c r="I11" i="2" s="1"/>
  <c r="H11" i="2"/>
  <c r="G11" i="2"/>
  <c r="F11" i="2"/>
  <c r="E11" i="2"/>
  <c r="D11" i="2"/>
  <c r="C11" i="2"/>
  <c r="B11" i="2"/>
  <c r="A11" i="2"/>
  <c r="H24" i="1"/>
  <c r="J11" i="2" l="1"/>
  <c r="H6" i="2"/>
  <c r="H13" i="2" s="1"/>
  <c r="G6" i="2"/>
  <c r="G13" i="2" s="1"/>
  <c r="F6" i="2"/>
  <c r="F13" i="2" s="1"/>
  <c r="E6" i="2"/>
  <c r="E13" i="2" s="1"/>
  <c r="D6" i="2"/>
  <c r="D13" i="2" s="1"/>
  <c r="C6" i="2"/>
  <c r="C13" i="2" s="1"/>
  <c r="B6" i="2"/>
  <c r="A6" i="2"/>
  <c r="A13" i="2" s="1"/>
  <c r="J6" i="2" l="1"/>
  <c r="B13" i="2"/>
  <c r="K6" i="2"/>
  <c r="L6" i="2"/>
  <c r="I6" i="2"/>
  <c r="O24" i="1" l="1"/>
  <c r="I24" i="1"/>
  <c r="G24" i="1"/>
  <c r="J24" i="1" l="1"/>
  <c r="L24" i="1"/>
  <c r="M24" i="1"/>
  <c r="K24" i="1"/>
  <c r="N24" i="1"/>
  <c r="R24" i="1" l="1"/>
  <c r="S24" i="1"/>
  <c r="P24" i="1"/>
  <c r="Q24" i="1"/>
  <c r="L13" i="2" l="1"/>
  <c r="K13" i="2"/>
  <c r="J13" i="2"/>
  <c r="I13" i="2"/>
  <c r="I5" i="2"/>
  <c r="J5" i="2"/>
  <c r="K5" i="2"/>
  <c r="L5" i="2"/>
</calcChain>
</file>

<file path=xl/sharedStrings.xml><?xml version="1.0" encoding="utf-8"?>
<sst xmlns="http://schemas.openxmlformats.org/spreadsheetml/2006/main" count="99" uniqueCount="63">
  <si>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</si>
  <si>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</si>
  <si>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</si>
  <si>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</si>
  <si>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</si>
  <si>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</si>
  <si>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</si>
  <si>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</si>
  <si>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</si>
  <si>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</si>
  <si>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</si>
  <si>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</si>
  <si>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</si>
  <si>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</si>
  <si>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</si>
  <si>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</si>
  <si>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</si>
  <si>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</si>
  <si>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</si>
  <si>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</si>
  <si>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</si>
  <si>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</si>
  <si>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</si>
  <si>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</si>
  <si>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</si>
  <si>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</si>
  <si>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</si>
  <si>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</si>
  <si>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</si>
  <si>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</si>
  <si>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</si>
  <si>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</si>
  <si>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</si>
  <si>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</si>
  <si>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</si>
  <si>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</si>
  <si>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</si>
  <si>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</si>
  <si>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Masculino</t>
  </si>
  <si>
    <t>Periodo Probatorio</t>
  </si>
  <si>
    <t>OSORIS CONCEPCION BACILIO MARTINEZ</t>
  </si>
  <si>
    <t>Femenino</t>
  </si>
  <si>
    <t>Dirección de Planificación y Desarrollo</t>
  </si>
  <si>
    <t>Analista de Gestión de Riesgo</t>
  </si>
  <si>
    <t>ERICKSON JOEL GOMEZ DE LA ROSA</t>
  </si>
  <si>
    <t>Analista de Calidad en la Gestión</t>
  </si>
  <si>
    <t>JUSMEILY JOSELYN FELIZ PLACENCIO</t>
  </si>
  <si>
    <t>Analista de Presupuesto</t>
  </si>
  <si>
    <t>Dirección Financiera</t>
  </si>
  <si>
    <t>ELVIA BALBUENA LANTIGUA</t>
  </si>
  <si>
    <t>Analista de Cuentas por Cobrar</t>
  </si>
  <si>
    <t>MERYS ESTERLYN GUERRERO HERRERA</t>
  </si>
  <si>
    <t>Dirección de Servicios</t>
  </si>
  <si>
    <t>ANALISTA CUENTAS GUBERNAMENTALES</t>
  </si>
  <si>
    <t>Dirección de Fiscalización Externa</t>
  </si>
  <si>
    <t>JOHANNY CELINA LAPPOST MANZUETA</t>
  </si>
  <si>
    <t>Analista de Fiscalización Externa TIC</t>
  </si>
  <si>
    <t>Dirección Juridica</t>
  </si>
  <si>
    <t>DIANA CHANIN SANTOS ALCANTARA</t>
  </si>
  <si>
    <t>Paralegal</t>
  </si>
  <si>
    <t>ROSALIA CASTILLO RUIZ</t>
  </si>
  <si>
    <t>EMILIZ CORDERO CAMILO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</si>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</sst>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view="pageBreakPreview" topLeftCell="E5" zoomScale="55" zoomScaleNormal="70" zoomScaleSheetLayoutView="55" workbookViewId="0">
      <selection activeCell="I24" sqref="I24:O24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50" t="s">
        <v>30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4"/>
      <c r="U6" s="14"/>
      <c r="V6" s="14"/>
      <c r="W6" s="14"/>
    </row>
    <row r="7" spans="1:23" s="9" customFormat="1" ht="23.25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23" s="9" customFormat="1" ht="61.5" x14ac:dyDescent="0.2">
      <c r="A8" s="67" t="s">
        <v>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72" t="s">
        <v>62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3" s="18" customFormat="1" ht="43.5" customHeight="1" x14ac:dyDescent="0.2">
      <c r="A11" s="52" t="s">
        <v>18</v>
      </c>
      <c r="B11" s="58" t="s">
        <v>14</v>
      </c>
      <c r="C11" s="58" t="s">
        <v>29</v>
      </c>
      <c r="D11" s="17"/>
      <c r="E11" s="17"/>
      <c r="F11" s="17"/>
      <c r="G11" s="52" t="s">
        <v>16</v>
      </c>
      <c r="H11" s="52" t="s">
        <v>34</v>
      </c>
      <c r="I11" s="53" t="s">
        <v>23</v>
      </c>
      <c r="J11" s="64" t="s">
        <v>9</v>
      </c>
      <c r="K11" s="64"/>
      <c r="L11" s="64"/>
      <c r="M11" s="64"/>
      <c r="N11" s="64"/>
      <c r="O11" s="64"/>
      <c r="P11" s="65"/>
      <c r="Q11" s="66" t="s">
        <v>2</v>
      </c>
      <c r="R11" s="63"/>
      <c r="S11" s="52" t="s">
        <v>17</v>
      </c>
    </row>
    <row r="12" spans="1:23" s="18" customFormat="1" ht="43.5" customHeight="1" x14ac:dyDescent="0.2">
      <c r="A12" s="52"/>
      <c r="B12" s="58"/>
      <c r="C12" s="58"/>
      <c r="D12" s="17" t="s">
        <v>20</v>
      </c>
      <c r="E12" s="17" t="s">
        <v>15</v>
      </c>
      <c r="F12" s="17" t="s">
        <v>19</v>
      </c>
      <c r="G12" s="52"/>
      <c r="H12" s="52"/>
      <c r="I12" s="53"/>
      <c r="J12" s="63" t="s">
        <v>12</v>
      </c>
      <c r="K12" s="63"/>
      <c r="L12" s="57" t="s">
        <v>33</v>
      </c>
      <c r="M12" s="68" t="s">
        <v>13</v>
      </c>
      <c r="N12" s="63"/>
      <c r="O12" s="56" t="s">
        <v>11</v>
      </c>
      <c r="P12" s="69" t="s">
        <v>0</v>
      </c>
      <c r="Q12" s="70" t="s">
        <v>4</v>
      </c>
      <c r="R12" s="54" t="s">
        <v>1</v>
      </c>
      <c r="S12" s="52"/>
    </row>
    <row r="13" spans="1:23" s="18" customFormat="1" ht="43.5" customHeight="1" x14ac:dyDescent="0.2">
      <c r="A13" s="52"/>
      <c r="B13" s="58"/>
      <c r="C13" s="73"/>
      <c r="D13" s="17"/>
      <c r="E13" s="17"/>
      <c r="F13" s="17"/>
      <c r="G13" s="52"/>
      <c r="H13" s="52"/>
      <c r="I13" s="53"/>
      <c r="J13" s="19" t="s">
        <v>5</v>
      </c>
      <c r="K13" s="20" t="s">
        <v>6</v>
      </c>
      <c r="L13" s="57"/>
      <c r="M13" s="19" t="s">
        <v>7</v>
      </c>
      <c r="N13" s="20" t="s">
        <v>8</v>
      </c>
      <c r="O13" s="57"/>
      <c r="P13" s="69"/>
      <c r="Q13" s="71"/>
      <c r="R13" s="55"/>
      <c r="S13" s="52"/>
    </row>
    <row r="14" spans="1:23" s="29" customFormat="1" ht="43.5" customHeight="1" x14ac:dyDescent="0.35">
      <c r="A14" s="21">
        <v>1</v>
      </c>
      <c r="B14" s="22" t="s">
        <v>40</v>
      </c>
      <c r="C14" s="23" t="s">
        <v>41</v>
      </c>
      <c r="D14" s="24" t="s">
        <v>42</v>
      </c>
      <c r="E14" s="22" t="s">
        <v>43</v>
      </c>
      <c r="F14" s="25" t="s">
        <v>39</v>
      </c>
      <c r="G14" s="26">
        <v>90000</v>
      </c>
      <c r="H14" s="27"/>
      <c r="I14" s="26">
        <v>9753.1200000000008</v>
      </c>
      <c r="J14" s="26">
        <f t="shared" ref="J14:J22" si="0">G14*2.87/100</f>
        <v>2583</v>
      </c>
      <c r="K14" s="26">
        <f t="shared" ref="K14:K22" si="1">G14*7.1/100</f>
        <v>6390</v>
      </c>
      <c r="L14" s="26">
        <f t="shared" ref="L14:L16" si="2">77410*1.1%</f>
        <v>851.5100000000001</v>
      </c>
      <c r="M14" s="26">
        <f t="shared" ref="M14:M22" si="3">+G14*3.04%</f>
        <v>2736</v>
      </c>
      <c r="N14" s="26">
        <f t="shared" ref="N14:N22" si="4">+G14*7.09%</f>
        <v>6381</v>
      </c>
      <c r="O14" s="28">
        <v>0</v>
      </c>
      <c r="P14" s="26">
        <f>J14+K14+L14+M14+N14+O14</f>
        <v>18941.510000000002</v>
      </c>
      <c r="Q14" s="26">
        <f>+I14+J14+M14+O14</f>
        <v>15072.12</v>
      </c>
      <c r="R14" s="26">
        <f t="shared" ref="R14:R20" si="5">K14+L14+N14</f>
        <v>13622.51</v>
      </c>
      <c r="S14" s="26">
        <f t="shared" ref="S14:S22" si="6">G14-Q14</f>
        <v>74927.88</v>
      </c>
    </row>
    <row r="15" spans="1:23" s="29" customFormat="1" ht="43.5" customHeight="1" x14ac:dyDescent="0.35">
      <c r="A15" s="21">
        <f>+A14+1</f>
        <v>2</v>
      </c>
      <c r="B15" s="22" t="s">
        <v>44</v>
      </c>
      <c r="C15" s="23" t="s">
        <v>38</v>
      </c>
      <c r="D15" s="24" t="s">
        <v>42</v>
      </c>
      <c r="E15" s="22" t="s">
        <v>45</v>
      </c>
      <c r="F15" s="25" t="s">
        <v>39</v>
      </c>
      <c r="G15" s="26">
        <v>90000</v>
      </c>
      <c r="H15" s="27"/>
      <c r="I15" s="26">
        <v>6168.56</v>
      </c>
      <c r="J15" s="26">
        <f t="shared" si="0"/>
        <v>2583</v>
      </c>
      <c r="K15" s="26">
        <f t="shared" si="1"/>
        <v>6390</v>
      </c>
      <c r="L15" s="26">
        <f t="shared" si="2"/>
        <v>851.5100000000001</v>
      </c>
      <c r="M15" s="26">
        <f t="shared" si="3"/>
        <v>2736</v>
      </c>
      <c r="N15" s="26">
        <f t="shared" si="4"/>
        <v>6381</v>
      </c>
      <c r="O15" s="28">
        <v>1715.46</v>
      </c>
      <c r="P15" s="26">
        <f t="shared" ref="P15:P16" si="7">J15+K15+L15+M15+N15+O15</f>
        <v>20656.97</v>
      </c>
      <c r="Q15" s="26">
        <f t="shared" ref="Q15:Q16" si="8">+I15+J15+M15+O15</f>
        <v>13203.02</v>
      </c>
      <c r="R15" s="26">
        <f t="shared" si="5"/>
        <v>13622.51</v>
      </c>
      <c r="S15" s="26">
        <f t="shared" si="6"/>
        <v>76796.98</v>
      </c>
    </row>
    <row r="16" spans="1:23" s="29" customFormat="1" ht="43.5" customHeight="1" x14ac:dyDescent="0.35">
      <c r="A16" s="21">
        <f t="shared" ref="A16:A20" si="9">+A15+1</f>
        <v>3</v>
      </c>
      <c r="B16" s="22" t="s">
        <v>46</v>
      </c>
      <c r="C16" s="23" t="s">
        <v>41</v>
      </c>
      <c r="D16" s="24" t="s">
        <v>42</v>
      </c>
      <c r="E16" s="22" t="s">
        <v>47</v>
      </c>
      <c r="F16" s="25" t="s">
        <v>39</v>
      </c>
      <c r="G16" s="26">
        <v>90000</v>
      </c>
      <c r="H16" s="27"/>
      <c r="I16" s="26">
        <v>9753.1200000000008</v>
      </c>
      <c r="J16" s="26">
        <f t="shared" si="0"/>
        <v>2583</v>
      </c>
      <c r="K16" s="26">
        <f t="shared" si="1"/>
        <v>6390</v>
      </c>
      <c r="L16" s="26">
        <f t="shared" si="2"/>
        <v>851.5100000000001</v>
      </c>
      <c r="M16" s="26">
        <f t="shared" si="3"/>
        <v>2736</v>
      </c>
      <c r="N16" s="26">
        <f t="shared" si="4"/>
        <v>6381</v>
      </c>
      <c r="O16" s="28">
        <v>0</v>
      </c>
      <c r="P16" s="26">
        <f t="shared" si="7"/>
        <v>18941.510000000002</v>
      </c>
      <c r="Q16" s="26">
        <f t="shared" si="8"/>
        <v>15072.12</v>
      </c>
      <c r="R16" s="26">
        <f t="shared" si="5"/>
        <v>13622.51</v>
      </c>
      <c r="S16" s="26">
        <f t="shared" si="6"/>
        <v>74927.88</v>
      </c>
    </row>
    <row r="17" spans="1:19" s="29" customFormat="1" ht="43.5" customHeight="1" x14ac:dyDescent="0.35">
      <c r="A17" s="21">
        <f t="shared" si="9"/>
        <v>4</v>
      </c>
      <c r="B17" s="22" t="s">
        <v>60</v>
      </c>
      <c r="C17" s="23" t="s">
        <v>41</v>
      </c>
      <c r="D17" s="24" t="s">
        <v>42</v>
      </c>
      <c r="E17" s="22" t="s">
        <v>45</v>
      </c>
      <c r="F17" s="25" t="s">
        <v>39</v>
      </c>
      <c r="G17" s="26">
        <v>90000</v>
      </c>
      <c r="H17" s="27"/>
      <c r="I17" s="26">
        <v>9753.1200000000008</v>
      </c>
      <c r="J17" s="26">
        <f t="shared" si="0"/>
        <v>2583</v>
      </c>
      <c r="K17" s="26">
        <f t="shared" si="1"/>
        <v>6390</v>
      </c>
      <c r="L17" s="26">
        <f>77410*1.1%</f>
        <v>851.5100000000001</v>
      </c>
      <c r="M17" s="26">
        <f t="shared" si="3"/>
        <v>2736</v>
      </c>
      <c r="N17" s="26">
        <f t="shared" si="4"/>
        <v>6381</v>
      </c>
      <c r="O17" s="28">
        <v>0</v>
      </c>
      <c r="P17" s="26">
        <f>J17+K17+L17+M17+N17+O17</f>
        <v>18941.510000000002</v>
      </c>
      <c r="Q17" s="26">
        <f>+I17+J17+M17+O17</f>
        <v>15072.12</v>
      </c>
      <c r="R17" s="26">
        <f t="shared" si="5"/>
        <v>13622.51</v>
      </c>
      <c r="S17" s="26">
        <f t="shared" si="6"/>
        <v>74927.88</v>
      </c>
    </row>
    <row r="18" spans="1:19" s="29" customFormat="1" ht="43.5" customHeight="1" x14ac:dyDescent="0.35">
      <c r="A18" s="21">
        <f t="shared" si="9"/>
        <v>5</v>
      </c>
      <c r="B18" s="22" t="s">
        <v>61</v>
      </c>
      <c r="C18" s="23" t="s">
        <v>41</v>
      </c>
      <c r="D18" s="24" t="s">
        <v>42</v>
      </c>
      <c r="E18" s="22" t="s">
        <v>45</v>
      </c>
      <c r="F18" s="25" t="s">
        <v>39</v>
      </c>
      <c r="G18" s="26">
        <v>90000</v>
      </c>
      <c r="H18" s="27"/>
      <c r="I18" s="26">
        <v>9753.1200000000008</v>
      </c>
      <c r="J18" s="26">
        <f t="shared" si="0"/>
        <v>2583</v>
      </c>
      <c r="K18" s="26">
        <f t="shared" si="1"/>
        <v>6390</v>
      </c>
      <c r="L18" s="26">
        <f t="shared" ref="L18:L20" si="10">77410*1.1%</f>
        <v>851.5100000000001</v>
      </c>
      <c r="M18" s="26">
        <f t="shared" si="3"/>
        <v>2736</v>
      </c>
      <c r="N18" s="26">
        <f t="shared" si="4"/>
        <v>6381</v>
      </c>
      <c r="O18" s="28">
        <v>0</v>
      </c>
      <c r="P18" s="26">
        <f t="shared" ref="P18:P20" si="11">J18+K18+L18+M18+N18+O18</f>
        <v>18941.510000000002</v>
      </c>
      <c r="Q18" s="26">
        <f t="shared" ref="Q18:Q20" si="12">+I18+J18+M18+O18</f>
        <v>15072.12</v>
      </c>
      <c r="R18" s="26">
        <f t="shared" si="5"/>
        <v>13622.51</v>
      </c>
      <c r="S18" s="26">
        <f t="shared" si="6"/>
        <v>74927.88</v>
      </c>
    </row>
    <row r="19" spans="1:19" s="29" customFormat="1" ht="43.5" customHeight="1" x14ac:dyDescent="0.35">
      <c r="A19" s="21">
        <f t="shared" si="9"/>
        <v>6</v>
      </c>
      <c r="B19" s="30" t="s">
        <v>49</v>
      </c>
      <c r="C19" s="30" t="s">
        <v>41</v>
      </c>
      <c r="D19" s="24" t="s">
        <v>48</v>
      </c>
      <c r="E19" s="22" t="s">
        <v>50</v>
      </c>
      <c r="F19" s="25" t="s">
        <v>39</v>
      </c>
      <c r="G19" s="26">
        <v>90000</v>
      </c>
      <c r="H19" s="27"/>
      <c r="I19" s="26">
        <v>9245.8799999999992</v>
      </c>
      <c r="J19" s="26">
        <f t="shared" si="0"/>
        <v>2583</v>
      </c>
      <c r="K19" s="26">
        <f t="shared" si="1"/>
        <v>6390</v>
      </c>
      <c r="L19" s="26">
        <f t="shared" si="10"/>
        <v>851.5100000000001</v>
      </c>
      <c r="M19" s="26">
        <f t="shared" si="3"/>
        <v>2736</v>
      </c>
      <c r="N19" s="26">
        <f t="shared" si="4"/>
        <v>6381</v>
      </c>
      <c r="O19" s="28">
        <v>0</v>
      </c>
      <c r="P19" s="26">
        <f t="shared" si="11"/>
        <v>18941.510000000002</v>
      </c>
      <c r="Q19" s="26">
        <f t="shared" si="12"/>
        <v>14564.88</v>
      </c>
      <c r="R19" s="26">
        <f t="shared" si="5"/>
        <v>13622.51</v>
      </c>
      <c r="S19" s="26">
        <f t="shared" si="6"/>
        <v>75435.12</v>
      </c>
    </row>
    <row r="20" spans="1:19" s="29" customFormat="1" ht="43.5" customHeight="1" x14ac:dyDescent="0.35">
      <c r="A20" s="21">
        <f t="shared" si="9"/>
        <v>7</v>
      </c>
      <c r="B20" s="22" t="s">
        <v>51</v>
      </c>
      <c r="C20" s="22" t="s">
        <v>41</v>
      </c>
      <c r="D20" s="30" t="s">
        <v>52</v>
      </c>
      <c r="E20" s="31" t="s">
        <v>53</v>
      </c>
      <c r="F20" s="25" t="s">
        <v>39</v>
      </c>
      <c r="G20" s="26">
        <v>90000</v>
      </c>
      <c r="H20" s="27"/>
      <c r="I20" s="26">
        <v>8350.2999999999993</v>
      </c>
      <c r="J20" s="26">
        <f t="shared" si="0"/>
        <v>2583</v>
      </c>
      <c r="K20" s="26">
        <f t="shared" si="1"/>
        <v>6390</v>
      </c>
      <c r="L20" s="26">
        <f t="shared" si="10"/>
        <v>851.5100000000001</v>
      </c>
      <c r="M20" s="26">
        <f t="shared" si="3"/>
        <v>2736</v>
      </c>
      <c r="N20" s="26">
        <f t="shared" si="4"/>
        <v>6381</v>
      </c>
      <c r="O20" s="28">
        <v>1715.46</v>
      </c>
      <c r="P20" s="26">
        <f t="shared" si="11"/>
        <v>20656.97</v>
      </c>
      <c r="Q20" s="26">
        <f t="shared" si="12"/>
        <v>15384.759999999998</v>
      </c>
      <c r="R20" s="26">
        <f t="shared" si="5"/>
        <v>13622.51</v>
      </c>
      <c r="S20" s="26">
        <f t="shared" si="6"/>
        <v>74615.240000000005</v>
      </c>
    </row>
    <row r="21" spans="1:19" s="29" customFormat="1" ht="43.5" customHeight="1" x14ac:dyDescent="0.35">
      <c r="A21" s="21">
        <f>+A20+1</f>
        <v>8</v>
      </c>
      <c r="B21" s="22" t="s">
        <v>55</v>
      </c>
      <c r="C21" s="23" t="s">
        <v>41</v>
      </c>
      <c r="D21" s="24" t="s">
        <v>54</v>
      </c>
      <c r="E21" s="22" t="s">
        <v>56</v>
      </c>
      <c r="F21" s="25" t="s">
        <v>39</v>
      </c>
      <c r="G21" s="26">
        <v>90000</v>
      </c>
      <c r="H21" s="27"/>
      <c r="I21" s="26">
        <v>5341.26</v>
      </c>
      <c r="J21" s="26">
        <f t="shared" si="0"/>
        <v>2583</v>
      </c>
      <c r="K21" s="26">
        <f t="shared" si="1"/>
        <v>6390</v>
      </c>
      <c r="L21" s="26">
        <f t="shared" ref="L21" si="13">77410*1.1%</f>
        <v>851.5100000000001</v>
      </c>
      <c r="M21" s="26">
        <f t="shared" si="3"/>
        <v>2736</v>
      </c>
      <c r="N21" s="26">
        <f t="shared" si="4"/>
        <v>6381</v>
      </c>
      <c r="O21" s="28">
        <v>0</v>
      </c>
      <c r="P21" s="26">
        <f>J21+K21+L21+M21+N21+O21</f>
        <v>18941.510000000002</v>
      </c>
      <c r="Q21" s="26">
        <f>+I21+J21+M21+O21</f>
        <v>10660.26</v>
      </c>
      <c r="R21" s="26">
        <f>K21+L21+N21</f>
        <v>13622.51</v>
      </c>
      <c r="S21" s="26">
        <f t="shared" si="6"/>
        <v>79339.740000000005</v>
      </c>
    </row>
    <row r="22" spans="1:19" s="29" customFormat="1" ht="43.5" customHeight="1" x14ac:dyDescent="0.35">
      <c r="A22" s="21">
        <f>+A21+1</f>
        <v>9</v>
      </c>
      <c r="B22" s="22" t="s">
        <v>58</v>
      </c>
      <c r="C22" s="23" t="s">
        <v>41</v>
      </c>
      <c r="D22" s="24" t="s">
        <v>57</v>
      </c>
      <c r="E22" s="22" t="s">
        <v>59</v>
      </c>
      <c r="F22" s="25" t="s">
        <v>39</v>
      </c>
      <c r="G22" s="26">
        <v>60000</v>
      </c>
      <c r="H22" s="27"/>
      <c r="I22" s="26">
        <v>0</v>
      </c>
      <c r="J22" s="26">
        <f t="shared" si="0"/>
        <v>1722</v>
      </c>
      <c r="K22" s="26">
        <f t="shared" si="1"/>
        <v>4260</v>
      </c>
      <c r="L22" s="26">
        <f t="shared" ref="L22" si="14">+G22*1.1%</f>
        <v>660.00000000000011</v>
      </c>
      <c r="M22" s="26">
        <f t="shared" si="3"/>
        <v>1824</v>
      </c>
      <c r="N22" s="26">
        <f t="shared" si="4"/>
        <v>4254</v>
      </c>
      <c r="O22" s="28">
        <v>1715.46</v>
      </c>
      <c r="P22" s="26">
        <f t="shared" ref="P22" si="15">J22+K22+L22+M22+N22+O22</f>
        <v>14435.46</v>
      </c>
      <c r="Q22" s="26">
        <f t="shared" ref="Q22" si="16">+I22+J22+M22+O22</f>
        <v>5261.46</v>
      </c>
      <c r="R22" s="26">
        <f t="shared" ref="R22" si="17">K22+L22+N22</f>
        <v>9174</v>
      </c>
      <c r="S22" s="26">
        <f t="shared" si="6"/>
        <v>54738.54</v>
      </c>
    </row>
    <row r="23" spans="1:19" s="29" customFormat="1" ht="43.5" customHeight="1" x14ac:dyDescent="0.2">
      <c r="A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s="34" customFormat="1" ht="43.5" customHeight="1" x14ac:dyDescent="0.2">
      <c r="A24" s="61" t="s">
        <v>21</v>
      </c>
      <c r="B24" s="61"/>
      <c r="C24" s="61"/>
      <c r="D24" s="61"/>
      <c r="E24" s="61"/>
      <c r="F24" s="61"/>
      <c r="G24" s="33">
        <f t="shared" ref="G24:P24" si="18">SUM(G14:G23)</f>
        <v>780000</v>
      </c>
      <c r="H24" s="33">
        <f t="shared" si="18"/>
        <v>0</v>
      </c>
      <c r="I24" s="33">
        <f t="shared" si="18"/>
        <v>68118.48</v>
      </c>
      <c r="J24" s="33">
        <f t="shared" si="18"/>
        <v>22386</v>
      </c>
      <c r="K24" s="33">
        <f t="shared" si="18"/>
        <v>55380</v>
      </c>
      <c r="L24" s="33">
        <f t="shared" si="18"/>
        <v>7472.0800000000008</v>
      </c>
      <c r="M24" s="33">
        <f t="shared" si="18"/>
        <v>23712</v>
      </c>
      <c r="N24" s="33">
        <f t="shared" si="18"/>
        <v>55302</v>
      </c>
      <c r="O24" s="33">
        <f t="shared" si="18"/>
        <v>5146.38</v>
      </c>
      <c r="P24" s="33">
        <f t="shared" si="18"/>
        <v>169398.46000000002</v>
      </c>
      <c r="Q24" s="33">
        <f>+I24+J24+M24+O24</f>
        <v>119362.86</v>
      </c>
      <c r="R24" s="33">
        <f>SUM(R14:R23)</f>
        <v>118154.07999999999</v>
      </c>
      <c r="S24" s="33">
        <f>SUM(S14:S23)</f>
        <v>660637.14</v>
      </c>
    </row>
    <row r="25" spans="1:19" s="34" customFormat="1" ht="17.2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6"/>
      <c r="K25" s="36"/>
      <c r="L25" s="37"/>
      <c r="M25" s="36"/>
      <c r="N25" s="35"/>
      <c r="O25" s="35"/>
      <c r="P25" s="36"/>
      <c r="Q25" s="36"/>
      <c r="R25" s="36"/>
      <c r="S25" s="36"/>
    </row>
    <row r="26" spans="1:19" s="34" customFormat="1" ht="43.5" customHeight="1" x14ac:dyDescent="0.3">
      <c r="B26" s="38"/>
      <c r="C26" s="38"/>
      <c r="D26" s="38"/>
      <c r="J26" s="39" t="s">
        <v>26</v>
      </c>
      <c r="K26" s="40"/>
      <c r="L26" s="35"/>
      <c r="M26" s="41" t="s">
        <v>27</v>
      </c>
      <c r="N26" s="35"/>
      <c r="O26" s="35"/>
      <c r="P26" s="40"/>
      <c r="Q26" s="40"/>
      <c r="R26" s="40"/>
    </row>
    <row r="27" spans="1:19" s="34" customFormat="1" ht="43.5" customHeight="1" x14ac:dyDescent="0.2">
      <c r="A27" s="35" t="s">
        <v>3</v>
      </c>
      <c r="B27" s="38"/>
      <c r="C27" s="38"/>
      <c r="D27" s="38"/>
      <c r="I27" s="40"/>
      <c r="J27" s="42" t="s">
        <v>35</v>
      </c>
      <c r="K27" s="43"/>
      <c r="P27" s="40"/>
      <c r="Q27" s="40"/>
      <c r="R27" s="40"/>
    </row>
    <row r="28" spans="1:19" s="34" customFormat="1" ht="45" customHeight="1" x14ac:dyDescent="0.2">
      <c r="A28" s="34" t="s">
        <v>28</v>
      </c>
      <c r="B28" s="38"/>
      <c r="C28" s="38"/>
      <c r="D28" s="38"/>
      <c r="I28" s="40"/>
      <c r="J28" s="43" t="s">
        <v>36</v>
      </c>
      <c r="K28" s="43"/>
      <c r="P28" s="40"/>
      <c r="Q28" s="40"/>
      <c r="R28" s="40"/>
    </row>
    <row r="29" spans="1:19" s="34" customFormat="1" ht="36.75" customHeight="1" x14ac:dyDescent="0.2">
      <c r="A29" s="34" t="s">
        <v>31</v>
      </c>
      <c r="B29" s="38"/>
      <c r="C29" s="38"/>
      <c r="D29" s="38"/>
      <c r="G29" s="40"/>
      <c r="H29" s="40"/>
      <c r="I29" s="40"/>
      <c r="J29" s="40"/>
      <c r="K29" s="43"/>
      <c r="L29" s="40"/>
      <c r="M29" s="40"/>
      <c r="N29" s="40"/>
      <c r="O29" s="40"/>
      <c r="P29" s="40"/>
      <c r="Q29" s="40"/>
      <c r="R29" s="43"/>
    </row>
    <row r="30" spans="1:19" s="34" customFormat="1" ht="33.75" customHeight="1" x14ac:dyDescent="0.2">
      <c r="A30" s="34" t="s">
        <v>32</v>
      </c>
      <c r="B30" s="38"/>
      <c r="C30" s="38"/>
      <c r="D30" s="38"/>
      <c r="G30" s="44"/>
      <c r="H30" s="44"/>
      <c r="I30" s="45"/>
      <c r="J30" s="46"/>
      <c r="K30" s="46"/>
      <c r="L30" s="43"/>
      <c r="M30" s="43"/>
      <c r="N30" s="40"/>
      <c r="O30" s="43"/>
      <c r="P30" s="43"/>
      <c r="Q30" s="43"/>
    </row>
    <row r="31" spans="1:19" s="34" customFormat="1" ht="35.25" customHeight="1" x14ac:dyDescent="0.2">
      <c r="A31" s="34" t="s">
        <v>37</v>
      </c>
      <c r="B31" s="38"/>
      <c r="C31" s="38"/>
      <c r="D31" s="38"/>
      <c r="F31" s="38"/>
      <c r="G31" s="34" t="s">
        <v>25</v>
      </c>
      <c r="I31" s="47"/>
      <c r="J31" s="43"/>
      <c r="K31" s="43"/>
      <c r="L31" s="43"/>
      <c r="M31" s="43"/>
      <c r="N31" s="43"/>
      <c r="O31" s="40"/>
      <c r="P31" s="43"/>
      <c r="Q31" s="43"/>
      <c r="R31" s="43"/>
    </row>
    <row r="32" spans="1:19" s="34" customFormat="1" ht="43.5" customHeight="1" x14ac:dyDescent="0.2">
      <c r="A32" s="48" t="s">
        <v>24</v>
      </c>
      <c r="B32" s="48"/>
      <c r="C32" s="48"/>
      <c r="D32" s="48"/>
      <c r="E32" s="48"/>
      <c r="F32" s="48"/>
      <c r="G32" s="49"/>
      <c r="H32" s="49"/>
      <c r="I32" s="47"/>
      <c r="J32" s="43"/>
      <c r="L32" s="43"/>
      <c r="M32" s="43"/>
      <c r="N32" s="43"/>
      <c r="O32" s="43"/>
      <c r="P32" s="43"/>
      <c r="Q32" s="43"/>
      <c r="R32" s="43"/>
      <c r="S32" s="43"/>
    </row>
    <row r="33" spans="1:19" s="2" customFormat="1" ht="24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"/>
      <c r="N33" s="6"/>
      <c r="O33" s="6"/>
      <c r="P33" s="6"/>
      <c r="Q33" s="6"/>
      <c r="R33" s="6"/>
      <c r="S33" s="6"/>
    </row>
    <row r="34" spans="1:19" s="2" customFormat="1" ht="24" customHeight="1" x14ac:dyDescent="0.2">
      <c r="B34" s="7"/>
      <c r="C34" s="7"/>
      <c r="D34" s="7"/>
      <c r="J34" s="6"/>
      <c r="K34" s="6"/>
      <c r="M34" s="6"/>
      <c r="N34" s="6"/>
      <c r="O34" s="6"/>
      <c r="P34" s="6"/>
      <c r="Q34" s="6"/>
      <c r="R34" s="6"/>
      <c r="S34" s="6"/>
    </row>
    <row r="35" spans="1:19" s="2" customFormat="1" ht="24" customHeight="1" x14ac:dyDescent="0.2">
      <c r="B35" s="7"/>
      <c r="C35" s="7"/>
      <c r="D35" s="7"/>
      <c r="J35" s="6"/>
      <c r="K35" s="6"/>
      <c r="M35" s="6"/>
      <c r="N35" s="6"/>
      <c r="O35" s="6"/>
      <c r="P35" s="6"/>
      <c r="Q35" s="6"/>
      <c r="R35" s="6"/>
      <c r="S35" s="6"/>
    </row>
    <row r="36" spans="1:19" s="2" customFormat="1" ht="24" customHeight="1" x14ac:dyDescent="0.2">
      <c r="A36" s="3"/>
      <c r="B36" s="7"/>
      <c r="C36" s="7"/>
      <c r="D36" s="7"/>
      <c r="J36" s="6"/>
      <c r="K36" s="6"/>
      <c r="M36" s="6"/>
      <c r="P36" s="6"/>
      <c r="Q36" s="6"/>
      <c r="R36" s="6"/>
      <c r="S36" s="6"/>
    </row>
    <row r="37" spans="1:19" ht="24" customHeight="1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ht="24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24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24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24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15.75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3" spans="1:19" ht="15.75" thickBot="1" x14ac:dyDescent="0.25"/>
    <row r="74" spans="1:19" x14ac:dyDescent="0.2">
      <c r="A74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42:S42"/>
    <mergeCell ref="A38:S38"/>
    <mergeCell ref="A40:S40"/>
    <mergeCell ref="A39:S39"/>
    <mergeCell ref="G11:G13"/>
    <mergeCell ref="I11:I13"/>
    <mergeCell ref="R12:R13"/>
    <mergeCell ref="O12:O13"/>
    <mergeCell ref="L12:L13"/>
    <mergeCell ref="B11:B13"/>
    <mergeCell ref="A41:S41"/>
    <mergeCell ref="A33:L33"/>
    <mergeCell ref="A37:S37"/>
    <mergeCell ref="A24:F24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5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3"/>
  <sheetViews>
    <sheetView workbookViewId="0">
      <selection activeCell="G20" sqref="G20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23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1" t="s">
        <v>5</v>
      </c>
      <c r="D3" s="11" t="s">
        <v>6</v>
      </c>
      <c r="E3" s="74"/>
      <c r="F3" s="11" t="s">
        <v>7</v>
      </c>
      <c r="G3" s="11" t="s">
        <v>8</v>
      </c>
      <c r="H3" s="74"/>
      <c r="I3" s="74"/>
      <c r="J3" s="74"/>
      <c r="K3" s="74"/>
      <c r="L3" s="74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930000</v>
      </c>
      <c r="B5" s="10">
        <v>77871.63</v>
      </c>
      <c r="C5" s="10">
        <v>26691</v>
      </c>
      <c r="D5" s="10">
        <v>66030</v>
      </c>
      <c r="E5" s="10">
        <v>8983.59</v>
      </c>
      <c r="F5" s="10">
        <v>28272</v>
      </c>
      <c r="G5" s="10">
        <v>65937</v>
      </c>
      <c r="H5" s="10">
        <v>5146.38</v>
      </c>
      <c r="I5" s="10">
        <f>+H5+G5+F5+E5+D5+C5</f>
        <v>201059.97</v>
      </c>
      <c r="J5" s="10">
        <f>+B5+C5+F5+H5</f>
        <v>137981.01</v>
      </c>
      <c r="K5" s="10">
        <f>+D5+E5+G5</f>
        <v>140950.59</v>
      </c>
      <c r="L5" s="10">
        <f>+A5-B5-C5-F5-H5</f>
        <v>792018.99</v>
      </c>
    </row>
    <row r="6" spans="1:12" x14ac:dyDescent="0.2">
      <c r="A6" s="10">
        <f>+A5</f>
        <v>930000</v>
      </c>
      <c r="B6" s="10">
        <f t="shared" ref="B6:H6" si="0">+B5</f>
        <v>77871.63</v>
      </c>
      <c r="C6" s="10">
        <f t="shared" si="0"/>
        <v>26691</v>
      </c>
      <c r="D6" s="10">
        <f t="shared" si="0"/>
        <v>66030</v>
      </c>
      <c r="E6" s="10">
        <f t="shared" si="0"/>
        <v>8983.59</v>
      </c>
      <c r="F6" s="10">
        <f t="shared" si="0"/>
        <v>28272</v>
      </c>
      <c r="G6" s="10">
        <f t="shared" si="0"/>
        <v>65937</v>
      </c>
      <c r="H6" s="10">
        <f t="shared" si="0"/>
        <v>5146.38</v>
      </c>
      <c r="I6" s="10">
        <f>+H6+G6+F6+E6+D6+C6</f>
        <v>201059.97</v>
      </c>
      <c r="J6" s="10">
        <f>+B6+C6+F6+H6</f>
        <v>137981.01</v>
      </c>
      <c r="K6" s="10">
        <f>+D6+E6+G6</f>
        <v>140950.59</v>
      </c>
      <c r="L6" s="10">
        <f>+A6-B6-C6-F6-H6</f>
        <v>792018.99</v>
      </c>
    </row>
    <row r="7" spans="1:12" s="13" customFormat="1" x14ac:dyDescent="0.2"/>
    <row r="8" spans="1:12" x14ac:dyDescent="0.2">
      <c r="A8" s="10">
        <v>780000</v>
      </c>
      <c r="B8" s="10">
        <v>68118.48</v>
      </c>
      <c r="C8" s="10">
        <v>22386</v>
      </c>
      <c r="D8" s="10">
        <v>55380</v>
      </c>
      <c r="E8" s="10">
        <v>7472.0800000000008</v>
      </c>
      <c r="F8" s="10">
        <v>23712</v>
      </c>
      <c r="G8" s="10">
        <v>55302</v>
      </c>
      <c r="H8" s="10">
        <v>5146.38</v>
      </c>
      <c r="I8" s="10">
        <f t="shared" ref="I8:I10" si="1">+H8+G8+F8+E8+D8+C8</f>
        <v>169398.46000000002</v>
      </c>
      <c r="J8" s="10">
        <f t="shared" ref="J8:J10" si="2">+B8+C8+F8+H8</f>
        <v>119362.86</v>
      </c>
      <c r="K8" s="10">
        <f t="shared" ref="K8:K10" si="3">+D8+E8+G8</f>
        <v>118154.08</v>
      </c>
      <c r="L8" s="10">
        <f t="shared" ref="L8:L10" si="4">+A8-B8-C8-F8-H8</f>
        <v>660637.14</v>
      </c>
    </row>
    <row r="9" spans="1:12" x14ac:dyDescent="0.2">
      <c r="A9" s="10">
        <v>90000</v>
      </c>
      <c r="B9" s="10">
        <v>9753.1200000000008</v>
      </c>
      <c r="C9" s="10">
        <v>2583</v>
      </c>
      <c r="D9" s="10">
        <v>6390</v>
      </c>
      <c r="E9" s="10">
        <v>851.5100000000001</v>
      </c>
      <c r="F9" s="10">
        <v>2736</v>
      </c>
      <c r="G9" s="10">
        <v>6381</v>
      </c>
      <c r="H9" s="10">
        <v>0</v>
      </c>
      <c r="I9" s="10">
        <f t="shared" si="1"/>
        <v>18941.510000000002</v>
      </c>
      <c r="J9" s="10">
        <f t="shared" si="2"/>
        <v>15072.12</v>
      </c>
      <c r="K9" s="10">
        <f t="shared" si="3"/>
        <v>13622.51</v>
      </c>
      <c r="L9" s="10">
        <f t="shared" si="4"/>
        <v>74927.88</v>
      </c>
    </row>
    <row r="10" spans="1:12" x14ac:dyDescent="0.2">
      <c r="A10" s="10">
        <v>60000</v>
      </c>
      <c r="B10" s="10">
        <v>0.03</v>
      </c>
      <c r="C10" s="10">
        <v>1722</v>
      </c>
      <c r="D10" s="10">
        <v>4260</v>
      </c>
      <c r="E10" s="10">
        <v>660.00000000000011</v>
      </c>
      <c r="F10" s="10">
        <v>1824</v>
      </c>
      <c r="G10" s="10">
        <v>4254</v>
      </c>
      <c r="H10" s="10">
        <v>0</v>
      </c>
      <c r="I10" s="10">
        <f t="shared" si="1"/>
        <v>12720</v>
      </c>
      <c r="J10" s="10">
        <f t="shared" si="2"/>
        <v>3546.0299999999997</v>
      </c>
      <c r="K10" s="10">
        <f t="shared" si="3"/>
        <v>9174</v>
      </c>
      <c r="L10" s="10">
        <f t="shared" si="4"/>
        <v>56453.97</v>
      </c>
    </row>
    <row r="11" spans="1:12" s="16" customFormat="1" x14ac:dyDescent="0.2">
      <c r="A11" s="15">
        <f>+A8+A9+A10</f>
        <v>930000</v>
      </c>
      <c r="B11" s="15">
        <f t="shared" ref="B11:H11" si="5">+B8+B9+B10</f>
        <v>77871.62999999999</v>
      </c>
      <c r="C11" s="15">
        <f t="shared" si="5"/>
        <v>26691</v>
      </c>
      <c r="D11" s="15">
        <f t="shared" si="5"/>
        <v>66030</v>
      </c>
      <c r="E11" s="15">
        <f t="shared" si="5"/>
        <v>8983.59</v>
      </c>
      <c r="F11" s="15">
        <f t="shared" si="5"/>
        <v>28272</v>
      </c>
      <c r="G11" s="15">
        <f t="shared" si="5"/>
        <v>65937</v>
      </c>
      <c r="H11" s="15">
        <f t="shared" si="5"/>
        <v>5146.38</v>
      </c>
      <c r="I11" s="15">
        <f>+I8+I9+I10</f>
        <v>201059.97000000003</v>
      </c>
      <c r="J11" s="15">
        <f t="shared" ref="J11:L11" si="6">+J8+J9+J10</f>
        <v>137981.01</v>
      </c>
      <c r="K11" s="15">
        <f t="shared" si="6"/>
        <v>140950.59</v>
      </c>
      <c r="L11" s="15">
        <f t="shared" si="6"/>
        <v>792018.99</v>
      </c>
    </row>
    <row r="12" spans="1:12" x14ac:dyDescent="0.2">
      <c r="H12" s="10"/>
      <c r="I12" s="10"/>
    </row>
    <row r="13" spans="1:12" x14ac:dyDescent="0.2">
      <c r="A13" s="10">
        <f>+A6-A11</f>
        <v>0</v>
      </c>
      <c r="B13" s="10">
        <f t="shared" ref="B13:L13" si="7">+B6-B11</f>
        <v>0</v>
      </c>
      <c r="C13" s="10">
        <f t="shared" si="7"/>
        <v>0</v>
      </c>
      <c r="D13" s="10">
        <f t="shared" si="7"/>
        <v>0</v>
      </c>
      <c r="E13" s="10">
        <f t="shared" si="7"/>
        <v>0</v>
      </c>
      <c r="F13" s="10">
        <f t="shared" si="7"/>
        <v>0</v>
      </c>
      <c r="G13" s="10">
        <f t="shared" si="7"/>
        <v>0</v>
      </c>
      <c r="H13" s="10">
        <f t="shared" si="7"/>
        <v>0</v>
      </c>
      <c r="I13" s="10">
        <f t="shared" si="7"/>
        <v>0</v>
      </c>
      <c r="J13" s="10">
        <f t="shared" si="7"/>
        <v>0</v>
      </c>
      <c r="K13" s="10">
        <f t="shared" si="7"/>
        <v>0</v>
      </c>
      <c r="L13" s="10">
        <f t="shared" si="7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2024-02-12T19:27:56Z</cp:lastPrinted>
  <dcterms:created xsi:type="dcterms:W3CDTF">2006-07-11T17:39:34Z</dcterms:created>
  <dcterms:modified xsi:type="dcterms:W3CDTF">2024-05-08T18:21:09Z</dcterms:modified>
</cp:coreProperties>
</file>