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/>
  <mc:AlternateContent xmlns:mc="http://schemas.openxmlformats.org/markup-compatibility/2006">
    <mc:Choice Requires="x15">
      <x15ac:absPath xmlns:x15ac="http://schemas.microsoft.com/office/spreadsheetml/2010/11/ac" url="\\SRVWCITRIXFS01.tss2.gov.do\Profiles\ramona_espinal\Desktop\"/>
    </mc:Choice>
  </mc:AlternateContent>
  <xr:revisionPtr revIDLastSave="0" documentId="8_{7C35DDCF-C255-458C-9269-EFF6E4DBF5D0}" xr6:coauthVersionLast="45" xr6:coauthVersionMax="45" xr10:uidLastSave="{00000000-0000-0000-0000-000000000000}"/>
  <bookViews>
    <workbookView xWindow="-120" yWindow="-120" windowWidth="29040" windowHeight="15840" tabRatio="601" xr2:uid="{00000000-000D-0000-FFFF-FFFF00000000}"/>
  </bookViews>
  <sheets>
    <sheet name="Periodo Probatorio" sheetId="1" r:id="rId1"/>
    <sheet name="Sheet1" sheetId="2" r:id="rId2"/>
  </sheets>
  <definedNames>
    <definedName name="_xlnm.Print_Area" localSheetId="0">'Periodo Probatorio'!$A$1:$R$50</definedName>
    <definedName name="_xlnm.Print_Titles" localSheetId="0">'Periodo Probatorio'!$1:$13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R42" i="1" l="1"/>
  <c r="Q42" i="1"/>
  <c r="I40" i="1"/>
  <c r="H6" i="2"/>
  <c r="G6" i="2"/>
  <c r="F6" i="2"/>
  <c r="E6" i="2"/>
  <c r="D6" i="2"/>
  <c r="C6" i="2"/>
  <c r="B6" i="2"/>
  <c r="A6" i="2"/>
  <c r="N35" i="1"/>
  <c r="R39" i="1"/>
  <c r="Q39" i="1"/>
  <c r="P39" i="1"/>
  <c r="O39" i="1"/>
  <c r="K39" i="1"/>
  <c r="I39" i="1"/>
  <c r="J39" i="1"/>
  <c r="L39" i="1"/>
  <c r="M39" i="1"/>
  <c r="Q38" i="1"/>
  <c r="P38" i="1"/>
  <c r="R38" i="1" s="1"/>
  <c r="O38" i="1"/>
  <c r="K38" i="1"/>
  <c r="I38" i="1"/>
  <c r="J38" i="1"/>
  <c r="L38" i="1"/>
  <c r="M38" i="1"/>
  <c r="N42" i="1"/>
  <c r="H42" i="1"/>
  <c r="G42" i="1"/>
  <c r="I33" i="1" l="1"/>
  <c r="J33" i="1"/>
  <c r="K33" i="1"/>
  <c r="L33" i="1"/>
  <c r="M33" i="1"/>
  <c r="M40" i="1"/>
  <c r="L40" i="1"/>
  <c r="K40" i="1"/>
  <c r="J40" i="1"/>
  <c r="M37" i="1"/>
  <c r="L37" i="1"/>
  <c r="K37" i="1"/>
  <c r="J37" i="1"/>
  <c r="I37" i="1"/>
  <c r="M36" i="1"/>
  <c r="L36" i="1"/>
  <c r="K36" i="1"/>
  <c r="J36" i="1"/>
  <c r="I36" i="1"/>
  <c r="O36" i="1" s="1"/>
  <c r="M15" i="1"/>
  <c r="L15" i="1"/>
  <c r="K15" i="1"/>
  <c r="J15" i="1"/>
  <c r="I15" i="1"/>
  <c r="M14" i="1"/>
  <c r="L14" i="1"/>
  <c r="K14" i="1"/>
  <c r="J14" i="1"/>
  <c r="I14" i="1"/>
  <c r="M20" i="1"/>
  <c r="L20" i="1"/>
  <c r="P20" i="1" s="1"/>
  <c r="R20" i="1" s="1"/>
  <c r="K20" i="1"/>
  <c r="J20" i="1"/>
  <c r="I20" i="1"/>
  <c r="M19" i="1"/>
  <c r="L19" i="1"/>
  <c r="K19" i="1"/>
  <c r="J19" i="1"/>
  <c r="I19" i="1"/>
  <c r="M18" i="1"/>
  <c r="L18" i="1"/>
  <c r="K18" i="1"/>
  <c r="J18" i="1"/>
  <c r="I18" i="1"/>
  <c r="M17" i="1"/>
  <c r="L17" i="1"/>
  <c r="K17" i="1"/>
  <c r="J17" i="1"/>
  <c r="I17" i="1"/>
  <c r="K35" i="1"/>
  <c r="K34" i="1"/>
  <c r="K27" i="1"/>
  <c r="K26" i="1"/>
  <c r="M35" i="1"/>
  <c r="L35" i="1"/>
  <c r="J35" i="1"/>
  <c r="I35" i="1"/>
  <c r="I34" i="1"/>
  <c r="J34" i="1"/>
  <c r="L34" i="1"/>
  <c r="M34" i="1"/>
  <c r="M32" i="1"/>
  <c r="L32" i="1"/>
  <c r="K32" i="1"/>
  <c r="J32" i="1"/>
  <c r="I32" i="1"/>
  <c r="M31" i="1"/>
  <c r="L31" i="1"/>
  <c r="K31" i="1"/>
  <c r="J31" i="1"/>
  <c r="I31" i="1"/>
  <c r="O31" i="1" s="1"/>
  <c r="K30" i="1"/>
  <c r="I30" i="1"/>
  <c r="J30" i="1"/>
  <c r="L30" i="1"/>
  <c r="M30" i="1"/>
  <c r="M29" i="1"/>
  <c r="L29" i="1"/>
  <c r="K29" i="1"/>
  <c r="J29" i="1"/>
  <c r="I29" i="1"/>
  <c r="M28" i="1"/>
  <c r="L28" i="1"/>
  <c r="K28" i="1"/>
  <c r="J28" i="1"/>
  <c r="I28" i="1"/>
  <c r="M27" i="1"/>
  <c r="L27" i="1"/>
  <c r="J27" i="1"/>
  <c r="I27" i="1"/>
  <c r="M26" i="1"/>
  <c r="L26" i="1"/>
  <c r="J26" i="1"/>
  <c r="I26" i="1"/>
  <c r="O26" i="1" l="1"/>
  <c r="P26" i="1"/>
  <c r="R26" i="1" s="1"/>
  <c r="O27" i="1"/>
  <c r="O28" i="1"/>
  <c r="O32" i="1"/>
  <c r="O34" i="1"/>
  <c r="Q36" i="1"/>
  <c r="P37" i="1"/>
  <c r="R37" i="1" s="1"/>
  <c r="O37" i="1"/>
  <c r="Q26" i="1"/>
  <c r="O29" i="1"/>
  <c r="O30" i="1"/>
  <c r="O35" i="1"/>
  <c r="P40" i="1"/>
  <c r="R40" i="1" s="1"/>
  <c r="O40" i="1"/>
  <c r="Q33" i="1"/>
  <c r="P33" i="1"/>
  <c r="R33" i="1" s="1"/>
  <c r="O33" i="1"/>
  <c r="Q37" i="1"/>
  <c r="P36" i="1"/>
  <c r="R36" i="1" s="1"/>
  <c r="Q40" i="1"/>
  <c r="P17" i="1"/>
  <c r="R17" i="1" s="1"/>
  <c r="P14" i="1"/>
  <c r="R14" i="1" s="1"/>
  <c r="Q15" i="1"/>
  <c r="P15" i="1"/>
  <c r="R15" i="1" s="1"/>
  <c r="Q14" i="1"/>
  <c r="O15" i="1"/>
  <c r="Q17" i="1"/>
  <c r="O18" i="1"/>
  <c r="P19" i="1"/>
  <c r="R19" i="1" s="1"/>
  <c r="O14" i="1"/>
  <c r="Q19" i="1"/>
  <c r="O20" i="1"/>
  <c r="P29" i="1"/>
  <c r="R29" i="1" s="1"/>
  <c r="P18" i="1"/>
  <c r="R18" i="1" s="1"/>
  <c r="Q20" i="1"/>
  <c r="O19" i="1"/>
  <c r="Q30" i="1"/>
  <c r="O17" i="1"/>
  <c r="Q18" i="1"/>
  <c r="Q29" i="1"/>
  <c r="Q27" i="1"/>
  <c r="P30" i="1"/>
  <c r="R30" i="1" s="1"/>
  <c r="Q34" i="1"/>
  <c r="P27" i="1"/>
  <c r="R27" i="1" s="1"/>
  <c r="P28" i="1"/>
  <c r="Q31" i="1"/>
  <c r="Q28" i="1"/>
  <c r="Q32" i="1"/>
  <c r="P34" i="1"/>
  <c r="R34" i="1" s="1"/>
  <c r="P31" i="1"/>
  <c r="R31" i="1" s="1"/>
  <c r="Q35" i="1"/>
  <c r="P32" i="1"/>
  <c r="R32" i="1" s="1"/>
  <c r="P35" i="1"/>
  <c r="R35" i="1" s="1"/>
  <c r="R28" i="1"/>
  <c r="I25" i="1" l="1"/>
  <c r="J25" i="1"/>
  <c r="K25" i="1"/>
  <c r="L25" i="1"/>
  <c r="M25" i="1"/>
  <c r="H12" i="2"/>
  <c r="H14" i="2" s="1"/>
  <c r="G12" i="2"/>
  <c r="G14" i="2" s="1"/>
  <c r="F12" i="2"/>
  <c r="F14" i="2" s="1"/>
  <c r="E12" i="2"/>
  <c r="E14" i="2" s="1"/>
  <c r="D12" i="2"/>
  <c r="D14" i="2" s="1"/>
  <c r="C12" i="2"/>
  <c r="C14" i="2" s="1"/>
  <c r="B12" i="2"/>
  <c r="B14" i="2" s="1"/>
  <c r="A12" i="2"/>
  <c r="A14" i="2" s="1"/>
  <c r="L10" i="2"/>
  <c r="K10" i="2"/>
  <c r="J10" i="2"/>
  <c r="I10" i="2"/>
  <c r="L9" i="2"/>
  <c r="K9" i="2"/>
  <c r="J9" i="2"/>
  <c r="I9" i="2"/>
  <c r="P25" i="1" l="1"/>
  <c r="R25" i="1" s="1"/>
  <c r="K12" i="2"/>
  <c r="I12" i="2"/>
  <c r="O25" i="1"/>
  <c r="Q25" i="1"/>
  <c r="J12" i="2"/>
  <c r="L12" i="2"/>
  <c r="I24" i="1" l="1"/>
  <c r="J24" i="1"/>
  <c r="K24" i="1"/>
  <c r="L24" i="1"/>
  <c r="M24" i="1"/>
  <c r="M23" i="1"/>
  <c r="L23" i="1"/>
  <c r="K23" i="1"/>
  <c r="I23" i="1"/>
  <c r="J23" i="1"/>
  <c r="M22" i="1"/>
  <c r="L22" i="1"/>
  <c r="K22" i="1"/>
  <c r="J22" i="1"/>
  <c r="I22" i="1"/>
  <c r="M21" i="1"/>
  <c r="L21" i="1"/>
  <c r="K21" i="1"/>
  <c r="J21" i="1"/>
  <c r="I21" i="1"/>
  <c r="M16" i="1"/>
  <c r="L16" i="1"/>
  <c r="K16" i="1"/>
  <c r="I16" i="1"/>
  <c r="I42" i="1" s="1"/>
  <c r="J16" i="1"/>
  <c r="K42" i="1" l="1"/>
  <c r="L42" i="1"/>
  <c r="J42" i="1"/>
  <c r="M42" i="1"/>
  <c r="P23" i="1"/>
  <c r="R23" i="1" s="1"/>
  <c r="P24" i="1"/>
  <c r="R24" i="1" s="1"/>
  <c r="P16" i="1"/>
  <c r="R16" i="1" s="1"/>
  <c r="O16" i="1"/>
  <c r="P21" i="1"/>
  <c r="R21" i="1" s="1"/>
  <c r="P22" i="1"/>
  <c r="R22" i="1" s="1"/>
  <c r="Q24" i="1"/>
  <c r="O21" i="1"/>
  <c r="Q22" i="1"/>
  <c r="Q21" i="1"/>
  <c r="O22" i="1"/>
  <c r="Q23" i="1"/>
  <c r="O23" i="1"/>
  <c r="O24" i="1"/>
  <c r="Q16" i="1"/>
  <c r="O42" i="1" l="1"/>
  <c r="P42" i="1"/>
  <c r="L8" i="2" l="1"/>
  <c r="K8" i="2"/>
  <c r="J8" i="2"/>
  <c r="I8" i="2"/>
  <c r="I5" i="2"/>
  <c r="J5" i="2"/>
  <c r="K5" i="2"/>
  <c r="L5" i="2"/>
  <c r="K6" i="2" l="1"/>
  <c r="K14" i="2" s="1"/>
  <c r="J6" i="2"/>
  <c r="J14" i="2" s="1"/>
  <c r="I6" i="2"/>
  <c r="I14" i="2" s="1"/>
  <c r="L6" i="2"/>
  <c r="L14" i="2" s="1"/>
</calcChain>
</file>

<file path=xl/sharedStrings.xml><?xml version="1.0" encoding="utf-8"?>
<sst xmlns="http://schemas.openxmlformats.org/spreadsheetml/2006/main" count="190" uniqueCount="89">
  <si>
    <t>Subtotal TSS</t>
  </si>
  <si>
    <t>Aportes Patronal</t>
  </si>
  <si>
    <t>Total Retenciones y Aportes</t>
  </si>
  <si>
    <t>Observaciones:</t>
  </si>
  <si>
    <t>Deducción Empleado</t>
  </si>
  <si>
    <t>Empleado (2.87%)</t>
  </si>
  <si>
    <t>Patronal (7.10%)</t>
  </si>
  <si>
    <t>Empleado (3.04%)</t>
  </si>
  <si>
    <t>Patronal (7.09%)</t>
  </si>
  <si>
    <t>Seguridad Social (LEY 87-01)</t>
  </si>
  <si>
    <t>Riesgos Laborales (1.3%) (2*)</t>
  </si>
  <si>
    <t>Registro Dependientes Adicionales (4*)</t>
  </si>
  <si>
    <t>Seguro de Pensión (9.97%)</t>
  </si>
  <si>
    <t>Seguro de Salud (10.53%)    (3*)</t>
  </si>
  <si>
    <t>Nombre</t>
  </si>
  <si>
    <t xml:space="preserve">Funcion </t>
  </si>
  <si>
    <t>Sueldo Bruto (RD$)</t>
  </si>
  <si>
    <t>Sueldo Neto (RD$)</t>
  </si>
  <si>
    <t xml:space="preserve">Reg. No. </t>
  </si>
  <si>
    <t>Estatus</t>
  </si>
  <si>
    <t>Departamento</t>
  </si>
  <si>
    <t>TOTAL GENERAL</t>
  </si>
  <si>
    <t>Periodo Probatorio</t>
  </si>
  <si>
    <t>Nómina de Sueldos: Empleados Periodo Probatorio</t>
  </si>
  <si>
    <t xml:space="preserve">         IS/R              (Ley 11-92)     (1*)</t>
  </si>
  <si>
    <t xml:space="preserve"> </t>
  </si>
  <si>
    <t xml:space="preserve">     </t>
  </si>
  <si>
    <t xml:space="preserve">Preparado Por:                                            </t>
  </si>
  <si>
    <t>Aprobado por:</t>
  </si>
  <si>
    <t xml:space="preserve">   (1*) Deducción directa en declaración ISR empleados del SUIRPLUS. Rentas hasta RD$416,220.00 estan exentas.</t>
  </si>
  <si>
    <t>Sexo</t>
  </si>
  <si>
    <t>Femenino</t>
  </si>
  <si>
    <t xml:space="preserve">Tesorería de la Seguridad Social </t>
  </si>
  <si>
    <t>Pilar Peña                                                                      Jose Israel Del Orbe                                       Henry Sahdalá</t>
  </si>
  <si>
    <t>Directora de Recursos Humanos                          Director de Finanzas                         Tesorero de la Seguridad Social</t>
  </si>
  <si>
    <t xml:space="preserve">Dirección de Tecnologias de la Información Comunicación </t>
  </si>
  <si>
    <t xml:space="preserve">   (2*) Salario cotizable hasta RD$162,625.00, deducción directa de la declaración TSS del SUIRPLUS.</t>
  </si>
  <si>
    <t xml:space="preserve">   (3*) Salario cotizable hasta RD$325,250.00, deducción directa de la declaración TSS del SUIRPLUS.</t>
  </si>
  <si>
    <t>Dirección de Servicios</t>
  </si>
  <si>
    <t>SORANYI DAMIAN RAMIREZ DE RODRIGUEZ</t>
  </si>
  <si>
    <t>Monitor de Operaciones de Sistemas</t>
  </si>
  <si>
    <t>STEPHANIE MERCEDES DIAZ NOVAS</t>
  </si>
  <si>
    <t>Gestor de Trámites y Servicios</t>
  </si>
  <si>
    <t>DANNERY MARTINEZ MERCEDES</t>
  </si>
  <si>
    <t>JOHANNA MASSIEL RIVAS PAULINO</t>
  </si>
  <si>
    <t>Monitor de Servicios</t>
  </si>
  <si>
    <t>YUJEIDI VANESSA PEREZ ZABALA</t>
  </si>
  <si>
    <t>LISBETH MEJIA DEL ROSARIO</t>
  </si>
  <si>
    <t xml:space="preserve">   (4*) Deducción directa declaración TSS del SUIRPLUS por registro de dependientes adicionales al SDSS. RD$1,577.45 por cada dependiente adicional registrado.</t>
  </si>
  <si>
    <t>NANCY MELODY IMBERT MARTINEZ</t>
  </si>
  <si>
    <t>JOCHY ALBERTO PADILLA MENDEZ</t>
  </si>
  <si>
    <t>Masculino</t>
  </si>
  <si>
    <t>MILAGROS MARTINA GOMEZ CADENA</t>
  </si>
  <si>
    <t>DIRECCION JURIDICA</t>
  </si>
  <si>
    <t>PARALEGAL</t>
  </si>
  <si>
    <t>NEFER ALYSSA IVETTE PAULINO COBLES</t>
  </si>
  <si>
    <t>Gestor (a) de Cobros</t>
  </si>
  <si>
    <t>LEONELY SANCHEZ CACERES</t>
  </si>
  <si>
    <t>EBELIN ELIZABETH VIZCAINO SANCHEZ</t>
  </si>
  <si>
    <t>BRAYAN ONEIL ADAMES PEREZ</t>
  </si>
  <si>
    <t>Analista de Compras y Contrataciones</t>
  </si>
  <si>
    <t>Dirección Administrativa</t>
  </si>
  <si>
    <t>PATRICIA ALESANDRA PARRAS VICENTE</t>
  </si>
  <si>
    <t>Dirección Financiera</t>
  </si>
  <si>
    <t>Analista de Conciliación Bancaria</t>
  </si>
  <si>
    <t>JOHANNI PANIAGUA DE LA CRUZ</t>
  </si>
  <si>
    <t>Riesgos Laborales (1.1%) (2*)</t>
  </si>
  <si>
    <t>SAMIL DANIEL CASTILLO VARGAS</t>
  </si>
  <si>
    <t>JEISSON ELIAS CABELO ROSARIO</t>
  </si>
  <si>
    <t>STARLYN JOSE MATEO ROSARIO</t>
  </si>
  <si>
    <t>Soporte Técnico Informatico</t>
  </si>
  <si>
    <t>SCHERYL ALCÁNTARA MARTÍNEZ</t>
  </si>
  <si>
    <t>Dirección de Recursos Humanos</t>
  </si>
  <si>
    <t>Técnico de Recursos Humanos</t>
  </si>
  <si>
    <t>CANDELARIA ANDREA REYES RODRIGUEZ</t>
  </si>
  <si>
    <t>Analista de Control y Operaciones</t>
  </si>
  <si>
    <t>Departamento de Control y Analisis de las Operaciones</t>
  </si>
  <si>
    <t>Dirección de Fiscalización Externa</t>
  </si>
  <si>
    <t>Técnico de Fiscalización Externa</t>
  </si>
  <si>
    <t>GUSTAVO EMILIO RAMIREZ VIDAL</t>
  </si>
  <si>
    <t>JOSUE PERALTA REYES</t>
  </si>
  <si>
    <t>ANGEL LINARDO VALENZUELA SILVESTRE</t>
  </si>
  <si>
    <t>OSCAR ARIEL ABREU GROSS</t>
  </si>
  <si>
    <t>Gestor de Cobros</t>
  </si>
  <si>
    <t>Correspondiente al mes de mayo del año 2023</t>
  </si>
  <si>
    <t>FELISANDER MELO PASCUAL</t>
  </si>
  <si>
    <t>GEIDY NATALIA DEL CARMEN</t>
  </si>
  <si>
    <t>Fiscalizador de Seguridad Social</t>
  </si>
  <si>
    <t>DELIZA VALDEZ DUARTE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</si>
</sst>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_-;\-* #,##0.00_-;_-* &quot;-&quot;??_-;_-@_-"/>
  </numFmts>
  <fonts count="20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sz val="14"/>
      <name val="Arial"/>
      <family val="2"/>
    </font>
    <font>
      <i/>
      <sz val="18"/>
      <name val="Arial"/>
      <family val="2"/>
    </font>
    <font>
      <sz val="18"/>
      <name val="Arial"/>
      <family val="2"/>
    </font>
    <font>
      <b/>
      <sz val="28"/>
      <name val="Century Gothic"/>
      <family val="2"/>
    </font>
    <font>
      <b/>
      <sz val="28"/>
      <color theme="0"/>
      <name val="Century Gothic"/>
      <family val="2"/>
    </font>
    <font>
      <b/>
      <sz val="20"/>
      <name val="Calibri Light"/>
      <family val="2"/>
    </font>
    <font>
      <sz val="20"/>
      <name val="Calibri Light"/>
      <family val="2"/>
    </font>
    <font>
      <sz val="20"/>
      <color theme="1"/>
      <name val="Calibri Light"/>
      <family val="2"/>
    </font>
    <font>
      <u/>
      <sz val="20"/>
      <name val="Calibri Light"/>
      <family val="2"/>
    </font>
    <font>
      <b/>
      <sz val="58"/>
      <name val="Century Gothic"/>
      <family val="2"/>
    </font>
    <font>
      <sz val="16"/>
      <name val="Calibri Light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1" fillId="0" borderId="0"/>
  </cellStyleXfs>
  <cellXfs count="70">
    <xf numFmtId="0" fontId="0" fillId="0" borderId="0" xfId="0"/>
    <xf numFmtId="0" fontId="5" fillId="3" borderId="2" xfId="0" applyFont="1" applyFill="1" applyBorder="1" applyAlignment="1">
      <alignment vertical="center"/>
    </xf>
    <xf numFmtId="0" fontId="5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5" fillId="0" borderId="0" xfId="0" applyFont="1" applyAlignment="1">
      <alignment vertical="center"/>
    </xf>
    <xf numFmtId="4" fontId="5" fillId="2" borderId="0" xfId="0" applyNumberFormat="1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5" fillId="3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11" fillId="2" borderId="0" xfId="0" applyFont="1" applyFill="1" applyAlignment="1">
      <alignment vertical="center"/>
    </xf>
    <xf numFmtId="4" fontId="0" fillId="0" borderId="0" xfId="0" applyNumberFormat="1"/>
    <xf numFmtId="0" fontId="3" fillId="2" borderId="3" xfId="0" applyFont="1" applyFill="1" applyBorder="1" applyAlignment="1">
      <alignment horizontal="center" vertical="center" wrapText="1"/>
    </xf>
    <xf numFmtId="0" fontId="0" fillId="0" borderId="3" xfId="0" applyBorder="1"/>
    <xf numFmtId="0" fontId="0" fillId="4" borderId="0" xfId="0" applyFill="1"/>
    <xf numFmtId="0" fontId="15" fillId="2" borderId="3" xfId="0" applyFont="1" applyFill="1" applyBorder="1" applyAlignment="1">
      <alignment horizontal="center" vertical="center" wrapText="1"/>
    </xf>
    <xf numFmtId="4" fontId="14" fillId="2" borderId="3" xfId="0" applyNumberFormat="1" applyFont="1" applyFill="1" applyBorder="1" applyAlignment="1">
      <alignment horizontal="right" vertical="center"/>
    </xf>
    <xf numFmtId="0" fontId="14" fillId="2" borderId="0" xfId="0" applyFont="1" applyFill="1" applyAlignment="1">
      <alignment vertical="center"/>
    </xf>
    <xf numFmtId="4" fontId="14" fillId="2" borderId="0" xfId="0" applyNumberFormat="1" applyFont="1" applyFill="1" applyAlignment="1">
      <alignment vertical="center"/>
    </xf>
    <xf numFmtId="0" fontId="14" fillId="2" borderId="0" xfId="0" applyFont="1" applyFill="1" applyAlignment="1">
      <alignment horizontal="left" vertical="center"/>
    </xf>
    <xf numFmtId="0" fontId="15" fillId="2" borderId="0" xfId="0" applyFont="1" applyFill="1" applyAlignment="1">
      <alignment vertical="center"/>
    </xf>
    <xf numFmtId="0" fontId="15" fillId="2" borderId="0" xfId="0" applyFont="1" applyFill="1" applyAlignment="1">
      <alignment horizontal="center" vertical="center"/>
    </xf>
    <xf numFmtId="4" fontId="15" fillId="2" borderId="0" xfId="0" applyNumberFormat="1" applyFont="1" applyFill="1" applyAlignment="1">
      <alignment horizontal="center" vertical="center"/>
    </xf>
    <xf numFmtId="4" fontId="15" fillId="2" borderId="0" xfId="0" applyNumberFormat="1" applyFont="1" applyFill="1" applyAlignment="1">
      <alignment vertical="center"/>
    </xf>
    <xf numFmtId="0" fontId="17" fillId="2" borderId="0" xfId="0" applyFont="1" applyFill="1" applyAlignment="1">
      <alignment vertical="center"/>
    </xf>
    <xf numFmtId="164" fontId="15" fillId="2" borderId="0" xfId="4" applyFont="1" applyFill="1" applyBorder="1" applyAlignment="1">
      <alignment vertical="center"/>
    </xf>
    <xf numFmtId="4" fontId="17" fillId="2" borderId="0" xfId="0" applyNumberFormat="1" applyFont="1" applyFill="1" applyAlignment="1">
      <alignment vertical="center"/>
    </xf>
    <xf numFmtId="164" fontId="15" fillId="2" borderId="0" xfId="4" applyFont="1" applyFill="1" applyAlignment="1">
      <alignment vertical="center"/>
    </xf>
    <xf numFmtId="0" fontId="15" fillId="2" borderId="0" xfId="0" applyFont="1" applyFill="1" applyAlignment="1">
      <alignment horizontal="left" vertical="center"/>
    </xf>
    <xf numFmtId="0" fontId="16" fillId="2" borderId="0" xfId="0" applyFont="1" applyFill="1" applyAlignment="1">
      <alignment vertical="center"/>
    </xf>
    <xf numFmtId="0" fontId="18" fillId="0" borderId="0" xfId="5" applyFont="1" applyAlignment="1">
      <alignment vertical="center"/>
    </xf>
    <xf numFmtId="4" fontId="15" fillId="2" borderId="0" xfId="0" applyNumberFormat="1" applyFont="1" applyFill="1" applyAlignment="1">
      <alignment horizontal="left" vertical="top"/>
    </xf>
    <xf numFmtId="0" fontId="14" fillId="0" borderId="0" xfId="0" applyFont="1"/>
    <xf numFmtId="0" fontId="14" fillId="6" borderId="1" xfId="0" applyFont="1" applyFill="1" applyBorder="1" applyAlignment="1">
      <alignment horizontal="center" vertical="center"/>
    </xf>
    <xf numFmtId="0" fontId="14" fillId="6" borderId="0" xfId="0" applyFont="1" applyFill="1" applyAlignment="1">
      <alignment horizontal="center" vertical="center" wrapText="1"/>
    </xf>
    <xf numFmtId="0" fontId="14" fillId="6" borderId="13" xfId="0" applyFont="1" applyFill="1" applyBorder="1" applyAlignment="1">
      <alignment horizontal="center" vertical="center" wrapText="1"/>
    </xf>
    <xf numFmtId="0" fontId="19" fillId="0" borderId="3" xfId="0" applyFont="1" applyBorder="1" applyAlignment="1">
      <alignment vertical="top" wrapText="1" readingOrder="1"/>
    </xf>
    <xf numFmtId="0" fontId="19" fillId="0" borderId="3" xfId="0" applyFont="1" applyBorder="1" applyAlignment="1">
      <alignment horizontal="left" vertical="top" wrapText="1"/>
    </xf>
    <xf numFmtId="0" fontId="15" fillId="0" borderId="3" xfId="0" applyFont="1" applyBorder="1" applyAlignment="1">
      <alignment vertical="center"/>
    </xf>
    <xf numFmtId="0" fontId="15" fillId="0" borderId="3" xfId="0" applyFont="1" applyBorder="1" applyAlignment="1">
      <alignment vertical="top" wrapText="1" readingOrder="1"/>
    </xf>
    <xf numFmtId="0" fontId="15" fillId="0" borderId="3" xfId="0" applyFont="1" applyBorder="1" applyAlignment="1">
      <alignment horizontal="center" vertical="top" wrapText="1" readingOrder="1"/>
    </xf>
    <xf numFmtId="164" fontId="15" fillId="0" borderId="3" xfId="4" applyFont="1" applyFill="1" applyBorder="1" applyAlignment="1">
      <alignment horizontal="right"/>
    </xf>
    <xf numFmtId="4" fontId="15" fillId="0" borderId="3" xfId="0" applyNumberFormat="1" applyFont="1" applyBorder="1" applyAlignment="1">
      <alignment horizontal="right"/>
    </xf>
    <xf numFmtId="0" fontId="14" fillId="6" borderId="7" xfId="0" applyFont="1" applyFill="1" applyBorder="1" applyAlignment="1">
      <alignment horizontal="center" vertical="center" wrapText="1"/>
    </xf>
    <xf numFmtId="0" fontId="14" fillId="6" borderId="7" xfId="0" applyFont="1" applyFill="1" applyBorder="1" applyAlignment="1">
      <alignment horizontal="center" vertical="center"/>
    </xf>
    <xf numFmtId="0" fontId="14" fillId="6" borderId="14" xfId="0" applyFont="1" applyFill="1" applyBorder="1" applyAlignment="1">
      <alignment horizontal="center" vertical="center"/>
    </xf>
    <xf numFmtId="0" fontId="14" fillId="6" borderId="15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center" vertical="center"/>
    </xf>
    <xf numFmtId="0" fontId="14" fillId="6" borderId="6" xfId="0" applyFont="1" applyFill="1" applyBorder="1" applyAlignment="1">
      <alignment horizontal="center" vertical="center" wrapText="1"/>
    </xf>
    <xf numFmtId="0" fontId="14" fillId="6" borderId="8" xfId="0" applyFont="1" applyFill="1" applyBorder="1" applyAlignment="1">
      <alignment horizontal="center" vertical="center" wrapText="1"/>
    </xf>
    <xf numFmtId="0" fontId="14" fillId="6" borderId="9" xfId="0" applyFont="1" applyFill="1" applyBorder="1" applyAlignment="1">
      <alignment horizontal="center" vertical="center" wrapText="1"/>
    </xf>
    <xf numFmtId="0" fontId="14" fillId="6" borderId="10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13" fillId="5" borderId="0" xfId="0" applyFont="1" applyFill="1" applyAlignment="1">
      <alignment horizontal="center" vertical="center"/>
    </xf>
    <xf numFmtId="0" fontId="14" fillId="6" borderId="8" xfId="0" applyFont="1" applyFill="1" applyBorder="1" applyAlignment="1">
      <alignment horizontal="center" vertical="center"/>
    </xf>
    <xf numFmtId="0" fontId="14" fillId="6" borderId="16" xfId="0" applyFont="1" applyFill="1" applyBorder="1" applyAlignment="1">
      <alignment horizontal="center" vertical="center"/>
    </xf>
    <xf numFmtId="0" fontId="18" fillId="0" borderId="0" xfId="5" applyFont="1" applyAlignment="1">
      <alignment horizontal="center" vertical="center"/>
    </xf>
    <xf numFmtId="0" fontId="7" fillId="2" borderId="0" xfId="0" applyFont="1" applyFill="1" applyAlignment="1">
      <alignment horizontal="left" vertical="center" wrapText="1"/>
    </xf>
    <xf numFmtId="0" fontId="14" fillId="6" borderId="12" xfId="0" applyFont="1" applyFill="1" applyBorder="1" applyAlignment="1">
      <alignment horizontal="center" vertical="center" wrapText="1"/>
    </xf>
    <xf numFmtId="0" fontId="14" fillId="6" borderId="11" xfId="0" applyFont="1" applyFill="1" applyBorder="1" applyAlignment="1">
      <alignment horizontal="center" vertical="center" wrapText="1"/>
    </xf>
    <xf numFmtId="0" fontId="14" fillId="6" borderId="13" xfId="0" applyFont="1" applyFill="1" applyBorder="1" applyAlignment="1">
      <alignment horizontal="center" vertical="center" wrapText="1"/>
    </xf>
    <xf numFmtId="0" fontId="14" fillId="6" borderId="4" xfId="0" applyFont="1" applyFill="1" applyBorder="1" applyAlignment="1">
      <alignment horizontal="center" vertical="center" wrapText="1"/>
    </xf>
    <xf numFmtId="0" fontId="14" fillId="6" borderId="5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 wrapText="1"/>
    </xf>
    <xf numFmtId="0" fontId="14" fillId="2" borderId="3" xfId="0" applyFont="1" applyFill="1" applyBorder="1" applyAlignment="1">
      <alignment horizontal="left" vertical="center" wrapText="1"/>
    </xf>
    <xf numFmtId="0" fontId="10" fillId="2" borderId="0" xfId="0" applyFont="1" applyFill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</cellXfs>
  <cellStyles count="6">
    <cellStyle name="Millares" xfId="4" builtinId="3"/>
    <cellStyle name="Millares 2" xfId="1" xr:uid="{00000000-0005-0000-0000-000001000000}"/>
    <cellStyle name="Normal" xfId="0" builtinId="0"/>
    <cellStyle name="Normal 2" xfId="2" xr:uid="{00000000-0005-0000-0000-000003000000}"/>
    <cellStyle name="Normal 3" xfId="5" xr:uid="{1AC279B2-4949-4F07-B512-E17CB01A91E3}"/>
    <cellStyle name="Porcentual 2" xfId="3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4" Type="http://schemas.openxmlformats.org/officeDocument/2006/relationships/image" Target="cid:image001.png@01D94CE2.4717EB1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173180</xdr:colOff>
      <xdr:row>2</xdr:row>
      <xdr:rowOff>0</xdr:rowOff>
    </xdr:from>
    <xdr:to>
      <xdr:col>1</xdr:col>
      <xdr:colOff>2182090</xdr:colOff>
      <xdr:row>7</xdr:row>
      <xdr:rowOff>374507</xdr:rowOff>
    </xdr:to>
    <xdr:pic>
      <xdr:nvPicPr>
        <xdr:cNvPr id="3" name="Picture 2" descr="Simbolo Patrio">
          <a:extLst>
            <a:ext uri="{FF2B5EF4-FFF2-40B4-BE49-F238E27FC236}">
              <a16:creationId xmlns:a16="http://schemas.microsoft.com/office/drawing/2014/main" id="{09E73E2A-0526-47DE-A57C-ADB91F1B377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3180" y="381000"/>
          <a:ext cx="2684319" cy="2521962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15</xdr:col>
      <xdr:colOff>1368138</xdr:colOff>
      <xdr:row>4</xdr:row>
      <xdr:rowOff>97858</xdr:rowOff>
    </xdr:from>
    <xdr:to>
      <xdr:col>16</xdr:col>
      <xdr:colOff>1437410</xdr:colOff>
      <xdr:row>7</xdr:row>
      <xdr:rowOff>363680</xdr:rowOff>
    </xdr:to>
    <xdr:pic>
      <xdr:nvPicPr>
        <xdr:cNvPr id="5" name="Picture 4" descr="Icon&#10;&#10;Description automatically generated">
          <a:extLst>
            <a:ext uri="{FF2B5EF4-FFF2-40B4-BE49-F238E27FC236}">
              <a16:creationId xmlns:a16="http://schemas.microsoft.com/office/drawing/2014/main" id="{BE1FB5A6-6DE8-48C2-B83E-E08B1DB2C2A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r:link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" r="50275" b="-2490"/>
        <a:stretch/>
      </xdr:blipFill>
      <xdr:spPr bwMode="auto">
        <a:xfrm>
          <a:off x="33129683" y="1050358"/>
          <a:ext cx="1749136" cy="18417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92"/>
  <sheetViews>
    <sheetView tabSelected="1" view="pageBreakPreview" topLeftCell="E1" zoomScale="55" zoomScaleNormal="70" zoomScaleSheetLayoutView="55" workbookViewId="0">
      <selection activeCell="T12" sqref="T12"/>
    </sheetView>
  </sheetViews>
  <sheetFormatPr baseColWidth="10" defaultColWidth="11.42578125" defaultRowHeight="15" x14ac:dyDescent="0.2"/>
  <cols>
    <col min="1" max="1" width="10" style="8" customWidth="1"/>
    <col min="2" max="2" width="64.85546875" style="5" customWidth="1"/>
    <col min="3" max="3" width="20.5703125" style="5" customWidth="1"/>
    <col min="4" max="4" width="63.140625" style="5" customWidth="1"/>
    <col min="5" max="5" width="55.42578125" style="5" customWidth="1"/>
    <col min="6" max="6" width="26.28515625" style="5" customWidth="1"/>
    <col min="7" max="7" width="29.140625" style="5" customWidth="1"/>
    <col min="8" max="8" width="23" style="8" customWidth="1"/>
    <col min="9" max="9" width="24.42578125" style="8" customWidth="1"/>
    <col min="10" max="10" width="28.140625" style="8" customWidth="1"/>
    <col min="11" max="11" width="23.42578125" style="8" customWidth="1"/>
    <col min="12" max="12" width="25" style="8" customWidth="1"/>
    <col min="13" max="13" width="27.5703125" style="8" customWidth="1"/>
    <col min="14" max="14" width="30.85546875" style="8" customWidth="1"/>
    <col min="15" max="15" width="24.7109375" style="8" customWidth="1"/>
    <col min="16" max="16" width="25.28515625" style="8" bestFit="1" customWidth="1"/>
    <col min="17" max="17" width="23.85546875" style="8" customWidth="1"/>
    <col min="18" max="18" width="26.7109375" style="8" customWidth="1"/>
    <col min="19" max="19" width="15.85546875" style="5" customWidth="1"/>
    <col min="20" max="20" width="15.28515625" style="5" customWidth="1"/>
    <col min="21" max="16384" width="11.42578125" style="5"/>
  </cols>
  <sheetData>
    <row r="1" spans="1:22" s="2" customFormat="1" x14ac:dyDescent="0.2"/>
    <row r="2" spans="1:22" s="2" customFormat="1" x14ac:dyDescent="0.2"/>
    <row r="3" spans="1:22" s="2" customFormat="1" ht="30" customHeight="1" x14ac:dyDescent="0.2">
      <c r="H3" s="3"/>
    </row>
    <row r="4" spans="1:22" s="2" customFormat="1" x14ac:dyDescent="0.2"/>
    <row r="5" spans="1:22" s="2" customFormat="1" ht="45.75" customHeight="1" x14ac:dyDescent="0.2"/>
    <row r="6" spans="1:22" s="2" customFormat="1" ht="54" customHeight="1" x14ac:dyDescent="0.2">
      <c r="A6" s="57" t="s">
        <v>32</v>
      </c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31"/>
      <c r="T6" s="31"/>
      <c r="U6" s="31"/>
      <c r="V6" s="31"/>
    </row>
    <row r="7" spans="1:22" s="11" customFormat="1" ht="23.25" x14ac:dyDescent="0.2">
      <c r="A7" s="67"/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</row>
    <row r="8" spans="1:22" s="11" customFormat="1" ht="34.5" x14ac:dyDescent="0.2">
      <c r="A8" s="48" t="s">
        <v>23</v>
      </c>
      <c r="B8" s="48"/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</row>
    <row r="9" spans="1:22" s="2" customFormat="1" ht="15.75" hidden="1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</row>
    <row r="10" spans="1:22" s="2" customFormat="1" ht="54.75" customHeight="1" x14ac:dyDescent="0.2">
      <c r="A10" s="54" t="s">
        <v>84</v>
      </c>
      <c r="B10" s="54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</row>
    <row r="11" spans="1:22" ht="78.75" customHeight="1" x14ac:dyDescent="0.2">
      <c r="A11" s="50" t="s">
        <v>18</v>
      </c>
      <c r="B11" s="55" t="s">
        <v>14</v>
      </c>
      <c r="C11" s="55" t="s">
        <v>30</v>
      </c>
      <c r="D11" s="34"/>
      <c r="E11" s="34"/>
      <c r="F11" s="34"/>
      <c r="G11" s="50" t="s">
        <v>16</v>
      </c>
      <c r="H11" s="59" t="s">
        <v>24</v>
      </c>
      <c r="I11" s="45" t="s">
        <v>9</v>
      </c>
      <c r="J11" s="45"/>
      <c r="K11" s="45"/>
      <c r="L11" s="45"/>
      <c r="M11" s="45"/>
      <c r="N11" s="45"/>
      <c r="O11" s="46"/>
      <c r="P11" s="47" t="s">
        <v>2</v>
      </c>
      <c r="Q11" s="44"/>
      <c r="R11" s="50" t="s">
        <v>17</v>
      </c>
    </row>
    <row r="12" spans="1:22" ht="63.75" customHeight="1" x14ac:dyDescent="0.2">
      <c r="A12" s="50"/>
      <c r="B12" s="55"/>
      <c r="C12" s="55"/>
      <c r="D12" s="34" t="s">
        <v>20</v>
      </c>
      <c r="E12" s="34" t="s">
        <v>15</v>
      </c>
      <c r="F12" s="34" t="s">
        <v>19</v>
      </c>
      <c r="G12" s="50"/>
      <c r="H12" s="59"/>
      <c r="I12" s="44" t="s">
        <v>12</v>
      </c>
      <c r="J12" s="44"/>
      <c r="K12" s="63" t="s">
        <v>66</v>
      </c>
      <c r="L12" s="49" t="s">
        <v>13</v>
      </c>
      <c r="M12" s="44"/>
      <c r="N12" s="62" t="s">
        <v>11</v>
      </c>
      <c r="O12" s="51" t="s">
        <v>0</v>
      </c>
      <c r="P12" s="52" t="s">
        <v>4</v>
      </c>
      <c r="Q12" s="60" t="s">
        <v>1</v>
      </c>
      <c r="R12" s="50"/>
    </row>
    <row r="13" spans="1:22" ht="97.5" customHeight="1" x14ac:dyDescent="0.2">
      <c r="A13" s="50"/>
      <c r="B13" s="55"/>
      <c r="C13" s="56"/>
      <c r="D13" s="34"/>
      <c r="E13" s="34"/>
      <c r="F13" s="34"/>
      <c r="G13" s="50"/>
      <c r="H13" s="59"/>
      <c r="I13" s="35" t="s">
        <v>5</v>
      </c>
      <c r="J13" s="36" t="s">
        <v>6</v>
      </c>
      <c r="K13" s="63"/>
      <c r="L13" s="35" t="s">
        <v>7</v>
      </c>
      <c r="M13" s="36" t="s">
        <v>8</v>
      </c>
      <c r="N13" s="63"/>
      <c r="O13" s="51"/>
      <c r="P13" s="53"/>
      <c r="Q13" s="61"/>
      <c r="R13" s="50"/>
    </row>
    <row r="14" spans="1:22" ht="58.5" customHeight="1" x14ac:dyDescent="0.4">
      <c r="A14" s="16">
        <v>1</v>
      </c>
      <c r="B14" s="37" t="s">
        <v>71</v>
      </c>
      <c r="C14" s="39" t="s">
        <v>31</v>
      </c>
      <c r="D14" s="38" t="s">
        <v>72</v>
      </c>
      <c r="E14" s="40" t="s">
        <v>73</v>
      </c>
      <c r="F14" s="41" t="s">
        <v>22</v>
      </c>
      <c r="G14" s="42">
        <v>50000</v>
      </c>
      <c r="H14" s="42">
        <v>1854</v>
      </c>
      <c r="I14" s="42">
        <f t="shared" ref="I14" si="0">G14*2.87/100</f>
        <v>1435</v>
      </c>
      <c r="J14" s="42">
        <f t="shared" ref="J14" si="1">G14*7.1/100</f>
        <v>3550</v>
      </c>
      <c r="K14" s="42">
        <f t="shared" ref="K14" si="2">+G14*1.1%</f>
        <v>550</v>
      </c>
      <c r="L14" s="42">
        <f t="shared" ref="L14" si="3">+G14*3.04%</f>
        <v>1520</v>
      </c>
      <c r="M14" s="42">
        <f t="shared" ref="M14" si="4">+G14*7.09%</f>
        <v>3545.0000000000005</v>
      </c>
      <c r="N14" s="43">
        <v>0</v>
      </c>
      <c r="O14" s="42">
        <f>I14+J14+K14+L14+M14+N14</f>
        <v>10600</v>
      </c>
      <c r="P14" s="42">
        <f>+H14+I14+L14+N14</f>
        <v>4809</v>
      </c>
      <c r="Q14" s="42">
        <f t="shared" ref="Q14" si="5">J14+K14+M14</f>
        <v>7645</v>
      </c>
      <c r="R14" s="42">
        <f t="shared" ref="R14" si="6">G14-P14</f>
        <v>45191</v>
      </c>
    </row>
    <row r="15" spans="1:22" ht="58.5" customHeight="1" x14ac:dyDescent="0.4">
      <c r="A15" s="16">
        <v>2</v>
      </c>
      <c r="B15" s="37" t="s">
        <v>74</v>
      </c>
      <c r="C15" s="39" t="s">
        <v>31</v>
      </c>
      <c r="D15" s="38" t="s">
        <v>76</v>
      </c>
      <c r="E15" s="40" t="s">
        <v>75</v>
      </c>
      <c r="F15" s="41" t="s">
        <v>22</v>
      </c>
      <c r="G15" s="42">
        <v>75000</v>
      </c>
      <c r="H15" s="42">
        <v>6309.38</v>
      </c>
      <c r="I15" s="42">
        <f t="shared" ref="I15" si="7">G15*2.87/100</f>
        <v>2152.5</v>
      </c>
      <c r="J15" s="42">
        <f t="shared" ref="J15" si="8">G15*7.1/100</f>
        <v>5325</v>
      </c>
      <c r="K15" s="42">
        <f>74808*1.1%</f>
        <v>822.88800000000003</v>
      </c>
      <c r="L15" s="42">
        <f t="shared" ref="L15" si="9">+G15*3.04%</f>
        <v>2280</v>
      </c>
      <c r="M15" s="42">
        <f t="shared" ref="M15" si="10">+G15*7.09%</f>
        <v>5317.5</v>
      </c>
      <c r="N15" s="43">
        <v>0</v>
      </c>
      <c r="O15" s="42">
        <f>I15+J15+K15+L15+M15+N15</f>
        <v>15897.888000000001</v>
      </c>
      <c r="P15" s="42">
        <f>+H15+I15+L15+N15</f>
        <v>10741.880000000001</v>
      </c>
      <c r="Q15" s="42">
        <f t="shared" ref="Q15" si="11">J15+K15+M15</f>
        <v>11465.387999999999</v>
      </c>
      <c r="R15" s="42">
        <f t="shared" ref="R15" si="12">G15-P15</f>
        <v>64258.119999999995</v>
      </c>
    </row>
    <row r="16" spans="1:22" ht="58.5" customHeight="1" x14ac:dyDescent="0.4">
      <c r="A16" s="16">
        <v>3</v>
      </c>
      <c r="B16" s="37" t="s">
        <v>39</v>
      </c>
      <c r="C16" s="39" t="s">
        <v>31</v>
      </c>
      <c r="D16" s="38" t="s">
        <v>35</v>
      </c>
      <c r="E16" s="40" t="s">
        <v>40</v>
      </c>
      <c r="F16" s="41" t="s">
        <v>22</v>
      </c>
      <c r="G16" s="42">
        <v>60000</v>
      </c>
      <c r="H16" s="42">
        <v>0</v>
      </c>
      <c r="I16" s="42">
        <f t="shared" ref="I16:I25" si="13">G16*2.87/100</f>
        <v>1722</v>
      </c>
      <c r="J16" s="42">
        <f t="shared" ref="J16:J25" si="14">G16*7.1/100</f>
        <v>4260</v>
      </c>
      <c r="K16" s="42">
        <f t="shared" ref="K16:K25" si="15">+G16*1.1%</f>
        <v>660.00000000000011</v>
      </c>
      <c r="L16" s="42">
        <f t="shared" ref="L16:L25" si="16">+G16*3.04%</f>
        <v>1824</v>
      </c>
      <c r="M16" s="42">
        <f t="shared" ref="M16:M25" si="17">+G16*7.09%</f>
        <v>4254</v>
      </c>
      <c r="N16" s="43">
        <v>0</v>
      </c>
      <c r="O16" s="42">
        <f>I16+J16+K16+L16+M16+N16</f>
        <v>12720</v>
      </c>
      <c r="P16" s="42">
        <f>+H16+I16+L16+N16</f>
        <v>3546</v>
      </c>
      <c r="Q16" s="42">
        <f t="shared" ref="Q16" si="18">J16+K16+M16</f>
        <v>9174</v>
      </c>
      <c r="R16" s="42">
        <f t="shared" ref="R16" si="19">G16-P16</f>
        <v>56454</v>
      </c>
    </row>
    <row r="17" spans="1:18" ht="58.5" customHeight="1" x14ac:dyDescent="0.4">
      <c r="A17" s="16">
        <v>4</v>
      </c>
      <c r="B17" s="37" t="s">
        <v>67</v>
      </c>
      <c r="C17" s="39" t="s">
        <v>51</v>
      </c>
      <c r="D17" s="38" t="s">
        <v>35</v>
      </c>
      <c r="E17" s="40" t="s">
        <v>70</v>
      </c>
      <c r="F17" s="41" t="s">
        <v>22</v>
      </c>
      <c r="G17" s="42">
        <v>55000</v>
      </c>
      <c r="H17" s="42">
        <v>0</v>
      </c>
      <c r="I17" s="42">
        <f t="shared" ref="I17:I20" si="20">G17*2.87/100</f>
        <v>1578.5</v>
      </c>
      <c r="J17" s="42">
        <f t="shared" ref="J17:J20" si="21">G17*7.1/100</f>
        <v>3905</v>
      </c>
      <c r="K17" s="42">
        <f t="shared" ref="K17:K20" si="22">+G17*1.1%</f>
        <v>605.00000000000011</v>
      </c>
      <c r="L17" s="42">
        <f t="shared" ref="L17:L20" si="23">+G17*3.04%</f>
        <v>1672</v>
      </c>
      <c r="M17" s="42">
        <f t="shared" ref="M17:M20" si="24">+G17*7.09%</f>
        <v>3899.5000000000005</v>
      </c>
      <c r="N17" s="43">
        <v>0</v>
      </c>
      <c r="O17" s="42">
        <f t="shared" ref="O17:O20" si="25">I17+J17+K17+L17+M17+N17</f>
        <v>11660</v>
      </c>
      <c r="P17" s="42">
        <f t="shared" ref="P17:P20" si="26">+H17+I17+L17+N17</f>
        <v>3250.5</v>
      </c>
      <c r="Q17" s="42">
        <f t="shared" ref="Q17:Q20" si="27">J17+K17+M17</f>
        <v>8409.5</v>
      </c>
      <c r="R17" s="42">
        <f t="shared" ref="R17:R20" si="28">G17-P17</f>
        <v>51749.5</v>
      </c>
    </row>
    <row r="18" spans="1:18" ht="58.5" customHeight="1" x14ac:dyDescent="0.4">
      <c r="A18" s="16">
        <v>5</v>
      </c>
      <c r="B18" s="37" t="s">
        <v>68</v>
      </c>
      <c r="C18" s="39" t="s">
        <v>51</v>
      </c>
      <c r="D18" s="38" t="s">
        <v>35</v>
      </c>
      <c r="E18" s="40" t="s">
        <v>70</v>
      </c>
      <c r="F18" s="41" t="s">
        <v>22</v>
      </c>
      <c r="G18" s="42">
        <v>55000</v>
      </c>
      <c r="H18" s="42">
        <v>0</v>
      </c>
      <c r="I18" s="42">
        <f t="shared" si="20"/>
        <v>1578.5</v>
      </c>
      <c r="J18" s="42">
        <f t="shared" si="21"/>
        <v>3905</v>
      </c>
      <c r="K18" s="42">
        <f t="shared" si="22"/>
        <v>605.00000000000011</v>
      </c>
      <c r="L18" s="42">
        <f t="shared" si="23"/>
        <v>1672</v>
      </c>
      <c r="M18" s="42">
        <f t="shared" si="24"/>
        <v>3899.5000000000005</v>
      </c>
      <c r="N18" s="43">
        <v>0</v>
      </c>
      <c r="O18" s="42">
        <f t="shared" si="25"/>
        <v>11660</v>
      </c>
      <c r="P18" s="42">
        <f t="shared" si="26"/>
        <v>3250.5</v>
      </c>
      <c r="Q18" s="42">
        <f t="shared" si="27"/>
        <v>8409.5</v>
      </c>
      <c r="R18" s="42">
        <f t="shared" si="28"/>
        <v>51749.5</v>
      </c>
    </row>
    <row r="19" spans="1:18" ht="58.5" customHeight="1" x14ac:dyDescent="0.4">
      <c r="A19" s="16">
        <v>6</v>
      </c>
      <c r="B19" s="37" t="s">
        <v>85</v>
      </c>
      <c r="C19" s="39" t="s">
        <v>51</v>
      </c>
      <c r="D19" s="38" t="s">
        <v>35</v>
      </c>
      <c r="E19" s="40" t="s">
        <v>70</v>
      </c>
      <c r="F19" s="41" t="s">
        <v>22</v>
      </c>
      <c r="G19" s="42">
        <v>55000</v>
      </c>
      <c r="H19" s="42">
        <v>0</v>
      </c>
      <c r="I19" s="42">
        <f t="shared" si="20"/>
        <v>1578.5</v>
      </c>
      <c r="J19" s="42">
        <f t="shared" si="21"/>
        <v>3905</v>
      </c>
      <c r="K19" s="42">
        <f t="shared" si="22"/>
        <v>605.00000000000011</v>
      </c>
      <c r="L19" s="42">
        <f t="shared" si="23"/>
        <v>1672</v>
      </c>
      <c r="M19" s="42">
        <f t="shared" si="24"/>
        <v>3899.5000000000005</v>
      </c>
      <c r="N19" s="43">
        <v>0</v>
      </c>
      <c r="O19" s="42">
        <f t="shared" si="25"/>
        <v>11660</v>
      </c>
      <c r="P19" s="42">
        <f t="shared" si="26"/>
        <v>3250.5</v>
      </c>
      <c r="Q19" s="42">
        <f t="shared" si="27"/>
        <v>8409.5</v>
      </c>
      <c r="R19" s="42">
        <f t="shared" si="28"/>
        <v>51749.5</v>
      </c>
    </row>
    <row r="20" spans="1:18" ht="58.5" customHeight="1" x14ac:dyDescent="0.4">
      <c r="A20" s="16">
        <v>7</v>
      </c>
      <c r="B20" s="37" t="s">
        <v>69</v>
      </c>
      <c r="C20" s="39" t="s">
        <v>51</v>
      </c>
      <c r="D20" s="38" t="s">
        <v>35</v>
      </c>
      <c r="E20" s="40" t="s">
        <v>70</v>
      </c>
      <c r="F20" s="41" t="s">
        <v>22</v>
      </c>
      <c r="G20" s="42">
        <v>55000</v>
      </c>
      <c r="H20" s="42">
        <v>2559.6799999999998</v>
      </c>
      <c r="I20" s="42">
        <f t="shared" si="20"/>
        <v>1578.5</v>
      </c>
      <c r="J20" s="42">
        <f t="shared" si="21"/>
        <v>3905</v>
      </c>
      <c r="K20" s="42">
        <f t="shared" si="22"/>
        <v>605.00000000000011</v>
      </c>
      <c r="L20" s="42">
        <f t="shared" si="23"/>
        <v>1672</v>
      </c>
      <c r="M20" s="42">
        <f t="shared" si="24"/>
        <v>3899.5000000000005</v>
      </c>
      <c r="N20" s="43">
        <v>0</v>
      </c>
      <c r="O20" s="42">
        <f t="shared" si="25"/>
        <v>11660</v>
      </c>
      <c r="P20" s="42">
        <f t="shared" si="26"/>
        <v>5810.18</v>
      </c>
      <c r="Q20" s="42">
        <f t="shared" si="27"/>
        <v>8409.5</v>
      </c>
      <c r="R20" s="42">
        <f t="shared" si="28"/>
        <v>49189.82</v>
      </c>
    </row>
    <row r="21" spans="1:18" ht="58.5" customHeight="1" x14ac:dyDescent="0.4">
      <c r="A21" s="16">
        <v>8</v>
      </c>
      <c r="B21" s="37" t="s">
        <v>41</v>
      </c>
      <c r="C21" s="39" t="s">
        <v>31</v>
      </c>
      <c r="D21" s="38" t="s">
        <v>38</v>
      </c>
      <c r="E21" s="40" t="s">
        <v>42</v>
      </c>
      <c r="F21" s="41" t="s">
        <v>22</v>
      </c>
      <c r="G21" s="42">
        <v>50000</v>
      </c>
      <c r="H21" s="42">
        <v>1854</v>
      </c>
      <c r="I21" s="42">
        <f t="shared" si="13"/>
        <v>1435</v>
      </c>
      <c r="J21" s="42">
        <f t="shared" si="14"/>
        <v>3550</v>
      </c>
      <c r="K21" s="42">
        <f t="shared" si="15"/>
        <v>550</v>
      </c>
      <c r="L21" s="42">
        <f t="shared" si="16"/>
        <v>1520</v>
      </c>
      <c r="M21" s="42">
        <f t="shared" si="17"/>
        <v>3545.0000000000005</v>
      </c>
      <c r="N21" s="43">
        <v>0</v>
      </c>
      <c r="O21" s="42">
        <f t="shared" ref="O21" si="29">I21+J21+K21+L21+M21+N21</f>
        <v>10600</v>
      </c>
      <c r="P21" s="42">
        <f t="shared" ref="P21:P42" si="30">+H21+I21+L21+N21</f>
        <v>4809</v>
      </c>
      <c r="Q21" s="42">
        <f t="shared" ref="Q21" si="31">J21+K21+M21</f>
        <v>7645</v>
      </c>
      <c r="R21" s="42">
        <f t="shared" ref="R21" si="32">G21-P21</f>
        <v>45191</v>
      </c>
    </row>
    <row r="22" spans="1:18" ht="58.5" customHeight="1" x14ac:dyDescent="0.4">
      <c r="A22" s="16">
        <v>9</v>
      </c>
      <c r="B22" s="37" t="s">
        <v>43</v>
      </c>
      <c r="C22" s="39" t="s">
        <v>31</v>
      </c>
      <c r="D22" s="38" t="s">
        <v>38</v>
      </c>
      <c r="E22" s="40" t="s">
        <v>42</v>
      </c>
      <c r="F22" s="41" t="s">
        <v>22</v>
      </c>
      <c r="G22" s="42">
        <v>50000</v>
      </c>
      <c r="H22" s="42">
        <v>0</v>
      </c>
      <c r="I22" s="42">
        <f t="shared" si="13"/>
        <v>1435</v>
      </c>
      <c r="J22" s="42">
        <f t="shared" si="14"/>
        <v>3550</v>
      </c>
      <c r="K22" s="42">
        <f t="shared" si="15"/>
        <v>550</v>
      </c>
      <c r="L22" s="42">
        <f t="shared" si="16"/>
        <v>1520</v>
      </c>
      <c r="M22" s="42">
        <f t="shared" si="17"/>
        <v>3545.0000000000005</v>
      </c>
      <c r="N22" s="43">
        <v>0</v>
      </c>
      <c r="O22" s="42">
        <f t="shared" ref="O22" si="33">I22+J22+K22+L22+M22+N22</f>
        <v>10600</v>
      </c>
      <c r="P22" s="42">
        <f t="shared" si="30"/>
        <v>2955</v>
      </c>
      <c r="Q22" s="42">
        <f t="shared" ref="Q22" si="34">J22+K22+M22</f>
        <v>7645</v>
      </c>
      <c r="R22" s="42">
        <f t="shared" ref="R22" si="35">G22-P22</f>
        <v>47045</v>
      </c>
    </row>
    <row r="23" spans="1:18" ht="58.5" customHeight="1" x14ac:dyDescent="0.4">
      <c r="A23" s="16">
        <v>10</v>
      </c>
      <c r="B23" s="37" t="s">
        <v>44</v>
      </c>
      <c r="C23" s="39" t="s">
        <v>31</v>
      </c>
      <c r="D23" s="38" t="s">
        <v>38</v>
      </c>
      <c r="E23" s="40" t="s">
        <v>45</v>
      </c>
      <c r="F23" s="41" t="s">
        <v>22</v>
      </c>
      <c r="G23" s="42">
        <v>50000</v>
      </c>
      <c r="H23" s="42">
        <v>0</v>
      </c>
      <c r="I23" s="42">
        <f t="shared" si="13"/>
        <v>1435</v>
      </c>
      <c r="J23" s="42">
        <f t="shared" si="14"/>
        <v>3550</v>
      </c>
      <c r="K23" s="42">
        <f t="shared" si="15"/>
        <v>550</v>
      </c>
      <c r="L23" s="42">
        <f t="shared" si="16"/>
        <v>1520</v>
      </c>
      <c r="M23" s="42">
        <f t="shared" si="17"/>
        <v>3545.0000000000005</v>
      </c>
      <c r="N23" s="43">
        <v>0</v>
      </c>
      <c r="O23" s="42">
        <f t="shared" ref="O23" si="36">I23+J23+K23+L23+M23+N23</f>
        <v>10600</v>
      </c>
      <c r="P23" s="42">
        <f t="shared" si="30"/>
        <v>2955</v>
      </c>
      <c r="Q23" s="42">
        <f t="shared" ref="Q23" si="37">J23+K23+M23</f>
        <v>7645</v>
      </c>
      <c r="R23" s="42">
        <f t="shared" ref="R23" si="38">G23-P23</f>
        <v>47045</v>
      </c>
    </row>
    <row r="24" spans="1:18" ht="58.5" customHeight="1" x14ac:dyDescent="0.4">
      <c r="A24" s="16">
        <v>11</v>
      </c>
      <c r="B24" s="37" t="s">
        <v>46</v>
      </c>
      <c r="C24" s="39" t="s">
        <v>31</v>
      </c>
      <c r="D24" s="38" t="s">
        <v>38</v>
      </c>
      <c r="E24" s="40" t="s">
        <v>45</v>
      </c>
      <c r="F24" s="41" t="s">
        <v>22</v>
      </c>
      <c r="G24" s="42">
        <v>50000</v>
      </c>
      <c r="H24" s="42">
        <v>0</v>
      </c>
      <c r="I24" s="42">
        <f t="shared" si="13"/>
        <v>1435</v>
      </c>
      <c r="J24" s="42">
        <f t="shared" si="14"/>
        <v>3550</v>
      </c>
      <c r="K24" s="42">
        <f t="shared" si="15"/>
        <v>550</v>
      </c>
      <c r="L24" s="42">
        <f t="shared" si="16"/>
        <v>1520</v>
      </c>
      <c r="M24" s="42">
        <f t="shared" si="17"/>
        <v>3545.0000000000005</v>
      </c>
      <c r="N24" s="43">
        <v>0</v>
      </c>
      <c r="O24" s="42">
        <f t="shared" ref="O24" si="39">I24+J24+K24+L24+M24+N24</f>
        <v>10600</v>
      </c>
      <c r="P24" s="42">
        <f t="shared" si="30"/>
        <v>2955</v>
      </c>
      <c r="Q24" s="42">
        <f t="shared" ref="Q24" si="40">J24+K24+M24</f>
        <v>7645</v>
      </c>
      <c r="R24" s="42">
        <f t="shared" ref="R24" si="41">G24-P24</f>
        <v>47045</v>
      </c>
    </row>
    <row r="25" spans="1:18" ht="58.5" customHeight="1" x14ac:dyDescent="0.4">
      <c r="A25" s="16">
        <v>12</v>
      </c>
      <c r="B25" s="37" t="s">
        <v>47</v>
      </c>
      <c r="C25" s="39" t="s">
        <v>31</v>
      </c>
      <c r="D25" s="38" t="s">
        <v>38</v>
      </c>
      <c r="E25" s="40" t="s">
        <v>42</v>
      </c>
      <c r="F25" s="41" t="s">
        <v>22</v>
      </c>
      <c r="G25" s="42">
        <v>50000</v>
      </c>
      <c r="H25" s="42">
        <v>0</v>
      </c>
      <c r="I25" s="42">
        <f t="shared" si="13"/>
        <v>1435</v>
      </c>
      <c r="J25" s="42">
        <f t="shared" si="14"/>
        <v>3550</v>
      </c>
      <c r="K25" s="42">
        <f t="shared" si="15"/>
        <v>550</v>
      </c>
      <c r="L25" s="42">
        <f t="shared" si="16"/>
        <v>1520</v>
      </c>
      <c r="M25" s="42">
        <f t="shared" si="17"/>
        <v>3545.0000000000005</v>
      </c>
      <c r="N25" s="43">
        <v>0</v>
      </c>
      <c r="O25" s="42">
        <f t="shared" ref="O25:O40" si="42">I25+J25+K25+L25+M25+N25</f>
        <v>10600</v>
      </c>
      <c r="P25" s="42">
        <f t="shared" si="30"/>
        <v>2955</v>
      </c>
      <c r="Q25" s="42">
        <f t="shared" ref="Q25:Q34" si="43">J25+K25+M25</f>
        <v>7645</v>
      </c>
      <c r="R25" s="42">
        <f t="shared" ref="R25:R30" si="44">G25-P25</f>
        <v>47045</v>
      </c>
    </row>
    <row r="26" spans="1:18" ht="58.5" customHeight="1" x14ac:dyDescent="0.4">
      <c r="A26" s="16">
        <v>13</v>
      </c>
      <c r="B26" s="37" t="s">
        <v>49</v>
      </c>
      <c r="C26" s="39" t="s">
        <v>31</v>
      </c>
      <c r="D26" s="38" t="s">
        <v>61</v>
      </c>
      <c r="E26" s="40" t="s">
        <v>60</v>
      </c>
      <c r="F26" s="41" t="s">
        <v>22</v>
      </c>
      <c r="G26" s="42">
        <v>75000</v>
      </c>
      <c r="H26" s="42">
        <v>2510.1</v>
      </c>
      <c r="I26" s="42">
        <f t="shared" ref="I26:I35" si="45">G26*2.87/100</f>
        <v>2152.5</v>
      </c>
      <c r="J26" s="42">
        <f t="shared" ref="J26:J35" si="46">G26*7.1/100</f>
        <v>5325</v>
      </c>
      <c r="K26" s="42">
        <f>74808*1.1%</f>
        <v>822.88800000000003</v>
      </c>
      <c r="L26" s="42">
        <f t="shared" ref="L26:L35" si="47">G26*3.04/100</f>
        <v>2280</v>
      </c>
      <c r="M26" s="42">
        <f t="shared" ref="M26:M35" si="48">+G26*7.09%</f>
        <v>5317.5</v>
      </c>
      <c r="N26" s="43">
        <v>3154.9</v>
      </c>
      <c r="O26" s="42">
        <f t="shared" si="42"/>
        <v>19052.788</v>
      </c>
      <c r="P26" s="42">
        <f t="shared" ref="P26" si="49">+H26+I26+L26+N26</f>
        <v>10097.5</v>
      </c>
      <c r="Q26" s="42">
        <f t="shared" ref="Q26" si="50">J26+K26+M26</f>
        <v>11465.387999999999</v>
      </c>
      <c r="R26" s="42">
        <f t="shared" ref="R26" si="51">G26-P26</f>
        <v>64902.5</v>
      </c>
    </row>
    <row r="27" spans="1:18" ht="58.5" customHeight="1" x14ac:dyDescent="0.4">
      <c r="A27" s="16">
        <v>14</v>
      </c>
      <c r="B27" s="37" t="s">
        <v>50</v>
      </c>
      <c r="C27" s="39" t="s">
        <v>51</v>
      </c>
      <c r="D27" s="38" t="s">
        <v>61</v>
      </c>
      <c r="E27" s="40" t="s">
        <v>60</v>
      </c>
      <c r="F27" s="41" t="s">
        <v>22</v>
      </c>
      <c r="G27" s="42">
        <v>75000</v>
      </c>
      <c r="H27" s="42">
        <v>1876.86</v>
      </c>
      <c r="I27" s="42">
        <f t="shared" si="45"/>
        <v>2152.5</v>
      </c>
      <c r="J27" s="42">
        <f t="shared" si="46"/>
        <v>5325</v>
      </c>
      <c r="K27" s="42">
        <f>74808*1.1%</f>
        <v>822.88800000000003</v>
      </c>
      <c r="L27" s="42">
        <f t="shared" si="47"/>
        <v>2280</v>
      </c>
      <c r="M27" s="42">
        <f t="shared" si="48"/>
        <v>5317.5</v>
      </c>
      <c r="N27" s="43">
        <v>0</v>
      </c>
      <c r="O27" s="42">
        <f t="shared" si="42"/>
        <v>15897.888000000001</v>
      </c>
      <c r="P27" s="42">
        <f t="shared" si="30"/>
        <v>6309.36</v>
      </c>
      <c r="Q27" s="42">
        <f t="shared" si="43"/>
        <v>11465.387999999999</v>
      </c>
      <c r="R27" s="42">
        <f t="shared" si="44"/>
        <v>68690.64</v>
      </c>
    </row>
    <row r="28" spans="1:18" ht="58.5" customHeight="1" x14ac:dyDescent="0.4">
      <c r="A28" s="16">
        <v>15</v>
      </c>
      <c r="B28" s="37" t="s">
        <v>52</v>
      </c>
      <c r="C28" s="39" t="s">
        <v>31</v>
      </c>
      <c r="D28" s="38" t="s">
        <v>53</v>
      </c>
      <c r="E28" s="40" t="s">
        <v>54</v>
      </c>
      <c r="F28" s="41" t="s">
        <v>22</v>
      </c>
      <c r="G28" s="42">
        <v>50000</v>
      </c>
      <c r="H28" s="42">
        <v>0</v>
      </c>
      <c r="I28" s="42">
        <f t="shared" si="45"/>
        <v>1435</v>
      </c>
      <c r="J28" s="42">
        <f t="shared" si="46"/>
        <v>3550</v>
      </c>
      <c r="K28" s="42">
        <f t="shared" ref="K28:K33" si="52">+G28*1.1%</f>
        <v>550</v>
      </c>
      <c r="L28" s="42">
        <f t="shared" si="47"/>
        <v>1520</v>
      </c>
      <c r="M28" s="42">
        <f t="shared" si="48"/>
        <v>3545.0000000000005</v>
      </c>
      <c r="N28" s="43">
        <v>0</v>
      </c>
      <c r="O28" s="42">
        <f t="shared" si="42"/>
        <v>10600</v>
      </c>
      <c r="P28" s="42">
        <f t="shared" si="30"/>
        <v>2955</v>
      </c>
      <c r="Q28" s="42">
        <f t="shared" si="43"/>
        <v>7645</v>
      </c>
      <c r="R28" s="42">
        <f t="shared" si="44"/>
        <v>47045</v>
      </c>
    </row>
    <row r="29" spans="1:18" ht="58.5" customHeight="1" x14ac:dyDescent="0.4">
      <c r="A29" s="16">
        <v>16</v>
      </c>
      <c r="B29" s="37" t="s">
        <v>55</v>
      </c>
      <c r="C29" s="39" t="s">
        <v>31</v>
      </c>
      <c r="D29" s="38" t="s">
        <v>53</v>
      </c>
      <c r="E29" s="40" t="s">
        <v>56</v>
      </c>
      <c r="F29" s="41" t="s">
        <v>22</v>
      </c>
      <c r="G29" s="42">
        <v>50000</v>
      </c>
      <c r="H29" s="42">
        <v>0</v>
      </c>
      <c r="I29" s="42">
        <f t="shared" si="45"/>
        <v>1435</v>
      </c>
      <c r="J29" s="42">
        <f t="shared" si="46"/>
        <v>3550</v>
      </c>
      <c r="K29" s="42">
        <f t="shared" si="52"/>
        <v>550</v>
      </c>
      <c r="L29" s="42">
        <f t="shared" si="47"/>
        <v>1520</v>
      </c>
      <c r="M29" s="42">
        <f t="shared" si="48"/>
        <v>3545.0000000000005</v>
      </c>
      <c r="N29" s="43">
        <v>0</v>
      </c>
      <c r="O29" s="42">
        <f t="shared" si="42"/>
        <v>10600</v>
      </c>
      <c r="P29" s="42">
        <f t="shared" si="30"/>
        <v>2955</v>
      </c>
      <c r="Q29" s="42">
        <f t="shared" si="43"/>
        <v>7645</v>
      </c>
      <c r="R29" s="42">
        <f t="shared" si="44"/>
        <v>47045</v>
      </c>
    </row>
    <row r="30" spans="1:18" ht="58.5" customHeight="1" x14ac:dyDescent="0.4">
      <c r="A30" s="16">
        <v>17</v>
      </c>
      <c r="B30" s="37" t="s">
        <v>57</v>
      </c>
      <c r="C30" s="39" t="s">
        <v>31</v>
      </c>
      <c r="D30" s="38" t="s">
        <v>53</v>
      </c>
      <c r="E30" s="40" t="s">
        <v>54</v>
      </c>
      <c r="F30" s="41" t="s">
        <v>22</v>
      </c>
      <c r="G30" s="42">
        <v>50000</v>
      </c>
      <c r="H30" s="42">
        <v>1854</v>
      </c>
      <c r="I30" s="42">
        <f t="shared" si="45"/>
        <v>1435</v>
      </c>
      <c r="J30" s="42">
        <f t="shared" si="46"/>
        <v>3550</v>
      </c>
      <c r="K30" s="42">
        <f t="shared" si="52"/>
        <v>550</v>
      </c>
      <c r="L30" s="42">
        <f t="shared" si="47"/>
        <v>1520</v>
      </c>
      <c r="M30" s="42">
        <f t="shared" si="48"/>
        <v>3545.0000000000005</v>
      </c>
      <c r="N30" s="43">
        <v>0</v>
      </c>
      <c r="O30" s="42">
        <f t="shared" si="42"/>
        <v>10600</v>
      </c>
      <c r="P30" s="42">
        <f t="shared" si="30"/>
        <v>4809</v>
      </c>
      <c r="Q30" s="42">
        <f t="shared" si="43"/>
        <v>7645</v>
      </c>
      <c r="R30" s="42">
        <f t="shared" si="44"/>
        <v>45191</v>
      </c>
    </row>
    <row r="31" spans="1:18" ht="58.5" customHeight="1" x14ac:dyDescent="0.4">
      <c r="A31" s="16">
        <v>18</v>
      </c>
      <c r="B31" s="37" t="s">
        <v>58</v>
      </c>
      <c r="C31" s="39" t="s">
        <v>31</v>
      </c>
      <c r="D31" s="38" t="s">
        <v>53</v>
      </c>
      <c r="E31" s="40" t="s">
        <v>54</v>
      </c>
      <c r="F31" s="41" t="s">
        <v>22</v>
      </c>
      <c r="G31" s="42">
        <v>50000</v>
      </c>
      <c r="H31" s="42">
        <v>1854</v>
      </c>
      <c r="I31" s="42">
        <f t="shared" si="45"/>
        <v>1435</v>
      </c>
      <c r="J31" s="42">
        <f t="shared" si="46"/>
        <v>3550</v>
      </c>
      <c r="K31" s="42">
        <f t="shared" si="52"/>
        <v>550</v>
      </c>
      <c r="L31" s="42">
        <f t="shared" si="47"/>
        <v>1520</v>
      </c>
      <c r="M31" s="42">
        <f t="shared" si="48"/>
        <v>3545.0000000000005</v>
      </c>
      <c r="N31" s="43">
        <v>0</v>
      </c>
      <c r="O31" s="42">
        <f t="shared" si="42"/>
        <v>10600</v>
      </c>
      <c r="P31" s="42">
        <f t="shared" si="30"/>
        <v>4809</v>
      </c>
      <c r="Q31" s="42">
        <f t="shared" si="43"/>
        <v>7645</v>
      </c>
      <c r="R31" s="42">
        <f t="shared" ref="R31" si="53">G31-P31</f>
        <v>45191</v>
      </c>
    </row>
    <row r="32" spans="1:18" ht="58.5" customHeight="1" x14ac:dyDescent="0.4">
      <c r="A32" s="16">
        <v>19</v>
      </c>
      <c r="B32" s="37" t="s">
        <v>59</v>
      </c>
      <c r="C32" s="39" t="s">
        <v>51</v>
      </c>
      <c r="D32" s="38" t="s">
        <v>53</v>
      </c>
      <c r="E32" s="40" t="s">
        <v>54</v>
      </c>
      <c r="F32" s="41" t="s">
        <v>22</v>
      </c>
      <c r="G32" s="42">
        <v>50000</v>
      </c>
      <c r="H32" s="42">
        <v>1854</v>
      </c>
      <c r="I32" s="42">
        <f t="shared" si="45"/>
        <v>1435</v>
      </c>
      <c r="J32" s="42">
        <f t="shared" si="46"/>
        <v>3550</v>
      </c>
      <c r="K32" s="42">
        <f t="shared" si="52"/>
        <v>550</v>
      </c>
      <c r="L32" s="42">
        <f t="shared" si="47"/>
        <v>1520</v>
      </c>
      <c r="M32" s="42">
        <f t="shared" si="48"/>
        <v>3545.0000000000005</v>
      </c>
      <c r="N32" s="43">
        <v>0</v>
      </c>
      <c r="O32" s="42">
        <f t="shared" si="42"/>
        <v>10600</v>
      </c>
      <c r="P32" s="42">
        <f t="shared" si="30"/>
        <v>4809</v>
      </c>
      <c r="Q32" s="42">
        <f t="shared" si="43"/>
        <v>7645</v>
      </c>
      <c r="R32" s="42">
        <f t="shared" ref="R32:R34" si="54">G32-P32</f>
        <v>45191</v>
      </c>
    </row>
    <row r="33" spans="1:18" ht="58.5" customHeight="1" x14ac:dyDescent="0.4">
      <c r="A33" s="16">
        <v>20</v>
      </c>
      <c r="B33" s="37" t="s">
        <v>82</v>
      </c>
      <c r="C33" s="39" t="s">
        <v>51</v>
      </c>
      <c r="D33" s="38" t="s">
        <v>53</v>
      </c>
      <c r="E33" s="40" t="s">
        <v>83</v>
      </c>
      <c r="F33" s="41" t="s">
        <v>22</v>
      </c>
      <c r="G33" s="42">
        <v>50000</v>
      </c>
      <c r="H33" s="42">
        <v>1854</v>
      </c>
      <c r="I33" s="42">
        <f t="shared" si="45"/>
        <v>1435</v>
      </c>
      <c r="J33" s="42">
        <f t="shared" si="46"/>
        <v>3550</v>
      </c>
      <c r="K33" s="42">
        <f t="shared" si="52"/>
        <v>550</v>
      </c>
      <c r="L33" s="42">
        <f t="shared" si="47"/>
        <v>1520</v>
      </c>
      <c r="M33" s="42">
        <f t="shared" si="48"/>
        <v>3545.0000000000005</v>
      </c>
      <c r="N33" s="43">
        <v>0</v>
      </c>
      <c r="O33" s="42">
        <f t="shared" si="42"/>
        <v>10600</v>
      </c>
      <c r="P33" s="42">
        <f t="shared" ref="P33" si="55">+H33+I33+L33+N33</f>
        <v>4809</v>
      </c>
      <c r="Q33" s="42">
        <f t="shared" ref="Q33" si="56">J33+K33+M33</f>
        <v>7645</v>
      </c>
      <c r="R33" s="42">
        <f t="shared" ref="R33" si="57">G33-P33</f>
        <v>45191</v>
      </c>
    </row>
    <row r="34" spans="1:18" ht="58.5" customHeight="1" x14ac:dyDescent="0.4">
      <c r="A34" s="16">
        <v>21</v>
      </c>
      <c r="B34" s="37" t="s">
        <v>62</v>
      </c>
      <c r="C34" s="39" t="s">
        <v>31</v>
      </c>
      <c r="D34" s="38" t="s">
        <v>63</v>
      </c>
      <c r="E34" s="40" t="s">
        <v>64</v>
      </c>
      <c r="F34" s="41" t="s">
        <v>22</v>
      </c>
      <c r="G34" s="42">
        <v>75000</v>
      </c>
      <c r="H34" s="42">
        <v>6309.38</v>
      </c>
      <c r="I34" s="42">
        <f t="shared" si="45"/>
        <v>2152.5</v>
      </c>
      <c r="J34" s="42">
        <f t="shared" si="46"/>
        <v>5325</v>
      </c>
      <c r="K34" s="42">
        <f t="shared" ref="K34:K35" si="58">74808*1.1%</f>
        <v>822.88800000000003</v>
      </c>
      <c r="L34" s="42">
        <f t="shared" si="47"/>
        <v>2280</v>
      </c>
      <c r="M34" s="42">
        <f t="shared" si="48"/>
        <v>5317.5</v>
      </c>
      <c r="N34" s="43">
        <v>0</v>
      </c>
      <c r="O34" s="42">
        <f t="shared" si="42"/>
        <v>15897.888000000001</v>
      </c>
      <c r="P34" s="42">
        <f t="shared" si="30"/>
        <v>10741.880000000001</v>
      </c>
      <c r="Q34" s="42">
        <f t="shared" si="43"/>
        <v>11465.387999999999</v>
      </c>
      <c r="R34" s="42">
        <f t="shared" si="54"/>
        <v>64258.119999999995</v>
      </c>
    </row>
    <row r="35" spans="1:18" ht="58.5" customHeight="1" x14ac:dyDescent="0.4">
      <c r="A35" s="16">
        <v>22</v>
      </c>
      <c r="B35" s="37" t="s">
        <v>65</v>
      </c>
      <c r="C35" s="39" t="s">
        <v>31</v>
      </c>
      <c r="D35" s="38" t="s">
        <v>63</v>
      </c>
      <c r="E35" s="40" t="s">
        <v>64</v>
      </c>
      <c r="F35" s="41" t="s">
        <v>22</v>
      </c>
      <c r="G35" s="42">
        <v>75000</v>
      </c>
      <c r="H35" s="42">
        <v>5678.4</v>
      </c>
      <c r="I35" s="42">
        <f t="shared" si="45"/>
        <v>2152.5</v>
      </c>
      <c r="J35" s="42">
        <f t="shared" si="46"/>
        <v>5325</v>
      </c>
      <c r="K35" s="42">
        <f t="shared" si="58"/>
        <v>822.88800000000003</v>
      </c>
      <c r="L35" s="42">
        <f t="shared" si="47"/>
        <v>2280</v>
      </c>
      <c r="M35" s="42">
        <f t="shared" si="48"/>
        <v>5317.5</v>
      </c>
      <c r="N35" s="43">
        <f>1577.45*2</f>
        <v>3154.9</v>
      </c>
      <c r="O35" s="42">
        <f t="shared" si="42"/>
        <v>19052.788</v>
      </c>
      <c r="P35" s="42">
        <f t="shared" si="30"/>
        <v>13265.8</v>
      </c>
      <c r="Q35" s="42">
        <f t="shared" ref="Q35" si="59">J35+K35+M35</f>
        <v>11465.387999999999</v>
      </c>
      <c r="R35" s="42">
        <f t="shared" ref="R35" si="60">G35-P35</f>
        <v>61734.2</v>
      </c>
    </row>
    <row r="36" spans="1:18" ht="58.5" customHeight="1" x14ac:dyDescent="0.4">
      <c r="A36" s="16">
        <v>23</v>
      </c>
      <c r="B36" s="37" t="s">
        <v>79</v>
      </c>
      <c r="C36" s="39" t="s">
        <v>51</v>
      </c>
      <c r="D36" s="38" t="s">
        <v>77</v>
      </c>
      <c r="E36" s="40" t="s">
        <v>78</v>
      </c>
      <c r="F36" s="41" t="s">
        <v>22</v>
      </c>
      <c r="G36" s="42">
        <v>50000</v>
      </c>
      <c r="H36" s="42">
        <v>1854</v>
      </c>
      <c r="I36" s="42">
        <f t="shared" ref="I36" si="61">G36*2.87/100</f>
        <v>1435</v>
      </c>
      <c r="J36" s="42">
        <f t="shared" ref="J36" si="62">G36*7.1/100</f>
        <v>3550</v>
      </c>
      <c r="K36" s="42">
        <f>+G36*1.1%</f>
        <v>550</v>
      </c>
      <c r="L36" s="42">
        <f t="shared" ref="L36" si="63">G36*3.04/100</f>
        <v>1520</v>
      </c>
      <c r="M36" s="42">
        <f t="shared" ref="M36" si="64">+G36*7.09%</f>
        <v>3545.0000000000005</v>
      </c>
      <c r="N36" s="43">
        <v>0</v>
      </c>
      <c r="O36" s="42">
        <f t="shared" si="42"/>
        <v>10600</v>
      </c>
      <c r="P36" s="42">
        <f t="shared" ref="P36" si="65">+H36+I36+L36+N36</f>
        <v>4809</v>
      </c>
      <c r="Q36" s="42">
        <f t="shared" ref="Q36" si="66">J36+K36+M36</f>
        <v>7645</v>
      </c>
      <c r="R36" s="42">
        <f t="shared" ref="R36" si="67">G36-P36</f>
        <v>45191</v>
      </c>
    </row>
    <row r="37" spans="1:18" ht="58.5" customHeight="1" x14ac:dyDescent="0.4">
      <c r="A37" s="16">
        <v>24</v>
      </c>
      <c r="B37" s="37" t="s">
        <v>80</v>
      </c>
      <c r="C37" s="39" t="s">
        <v>51</v>
      </c>
      <c r="D37" s="38" t="s">
        <v>77</v>
      </c>
      <c r="E37" s="40" t="s">
        <v>78</v>
      </c>
      <c r="F37" s="41" t="s">
        <v>22</v>
      </c>
      <c r="G37" s="42">
        <v>50000</v>
      </c>
      <c r="H37" s="42">
        <v>0</v>
      </c>
      <c r="I37" s="42">
        <f t="shared" ref="I37:I40" si="68">G37*2.87/100</f>
        <v>1435</v>
      </c>
      <c r="J37" s="42">
        <f t="shared" ref="J37:J40" si="69">G37*7.1/100</f>
        <v>3550</v>
      </c>
      <c r="K37" s="42">
        <f t="shared" ref="K37:K40" si="70">+G37*1.1%</f>
        <v>550</v>
      </c>
      <c r="L37" s="42">
        <f t="shared" ref="L37:L40" si="71">G37*3.04/100</f>
        <v>1520</v>
      </c>
      <c r="M37" s="42">
        <f t="shared" ref="M37:M40" si="72">+G37*7.09%</f>
        <v>3545.0000000000005</v>
      </c>
      <c r="N37" s="43">
        <v>0</v>
      </c>
      <c r="O37" s="42">
        <f t="shared" si="42"/>
        <v>10600</v>
      </c>
      <c r="P37" s="42">
        <f t="shared" ref="P37:P40" si="73">+H37+I37+L37+N37</f>
        <v>2955</v>
      </c>
      <c r="Q37" s="42">
        <f t="shared" ref="Q37:Q40" si="74">J37+K37+M37</f>
        <v>7645</v>
      </c>
      <c r="R37" s="42">
        <f t="shared" ref="R37:R40" si="75">G37-P37</f>
        <v>47045</v>
      </c>
    </row>
    <row r="38" spans="1:18" ht="58.5" customHeight="1" x14ac:dyDescent="0.4">
      <c r="A38" s="16">
        <v>25</v>
      </c>
      <c r="B38" s="37" t="s">
        <v>86</v>
      </c>
      <c r="C38" s="39" t="s">
        <v>31</v>
      </c>
      <c r="D38" s="38" t="s">
        <v>77</v>
      </c>
      <c r="E38" s="40" t="s">
        <v>87</v>
      </c>
      <c r="F38" s="41" t="s">
        <v>22</v>
      </c>
      <c r="G38" s="42">
        <v>75000</v>
      </c>
      <c r="H38" s="42">
        <v>6309.38</v>
      </c>
      <c r="I38" s="42">
        <f t="shared" si="68"/>
        <v>2152.5</v>
      </c>
      <c r="J38" s="42">
        <f t="shared" si="69"/>
        <v>5325</v>
      </c>
      <c r="K38" s="42">
        <f t="shared" ref="K38" si="76">74808*1.1%</f>
        <v>822.88800000000003</v>
      </c>
      <c r="L38" s="42">
        <f t="shared" si="71"/>
        <v>2280</v>
      </c>
      <c r="M38" s="42">
        <f t="shared" si="72"/>
        <v>5317.5</v>
      </c>
      <c r="N38" s="43">
        <v>0</v>
      </c>
      <c r="O38" s="42">
        <f t="shared" ref="O38" si="77">I38+J38+K38+L38+M38+N38</f>
        <v>15897.888000000001</v>
      </c>
      <c r="P38" s="42">
        <f t="shared" ref="P38" si="78">+H38+I38+L38+N38</f>
        <v>10741.880000000001</v>
      </c>
      <c r="Q38" s="42">
        <f t="shared" ref="Q38" si="79">J38+K38+M38</f>
        <v>11465.387999999999</v>
      </c>
      <c r="R38" s="42">
        <f t="shared" ref="R38" si="80">G38-P38</f>
        <v>64258.119999999995</v>
      </c>
    </row>
    <row r="39" spans="1:18" ht="58.5" customHeight="1" x14ac:dyDescent="0.4">
      <c r="A39" s="16">
        <v>26</v>
      </c>
      <c r="B39" s="37" t="s">
        <v>88</v>
      </c>
      <c r="C39" s="39" t="s">
        <v>31</v>
      </c>
      <c r="D39" s="38" t="s">
        <v>77</v>
      </c>
      <c r="E39" s="40" t="s">
        <v>78</v>
      </c>
      <c r="F39" s="41" t="s">
        <v>22</v>
      </c>
      <c r="G39" s="42">
        <v>50000</v>
      </c>
      <c r="H39" s="42">
        <v>1854</v>
      </c>
      <c r="I39" s="42">
        <f t="shared" si="68"/>
        <v>1435</v>
      </c>
      <c r="J39" s="42">
        <f t="shared" si="69"/>
        <v>3550</v>
      </c>
      <c r="K39" s="42">
        <f>+G39*1.1%</f>
        <v>550</v>
      </c>
      <c r="L39" s="42">
        <f t="shared" si="71"/>
        <v>1520</v>
      </c>
      <c r="M39" s="42">
        <f t="shared" si="72"/>
        <v>3545.0000000000005</v>
      </c>
      <c r="N39" s="43">
        <v>0</v>
      </c>
      <c r="O39" s="42">
        <f t="shared" ref="O39" si="81">I39+J39+K39+L39+M39+N39</f>
        <v>10600</v>
      </c>
      <c r="P39" s="42">
        <f t="shared" ref="P39" si="82">+H39+I39+L39+N39</f>
        <v>4809</v>
      </c>
      <c r="Q39" s="42">
        <f t="shared" ref="Q39" si="83">J39+K39+M39</f>
        <v>7645</v>
      </c>
      <c r="R39" s="42">
        <f t="shared" ref="R39" si="84">G39-P39</f>
        <v>45191</v>
      </c>
    </row>
    <row r="40" spans="1:18" ht="58.5" customHeight="1" x14ac:dyDescent="0.4">
      <c r="A40" s="16">
        <v>27</v>
      </c>
      <c r="B40" s="37" t="s">
        <v>81</v>
      </c>
      <c r="C40" s="39" t="s">
        <v>51</v>
      </c>
      <c r="D40" s="38" t="s">
        <v>77</v>
      </c>
      <c r="E40" s="40" t="s">
        <v>78</v>
      </c>
      <c r="F40" s="41" t="s">
        <v>22</v>
      </c>
      <c r="G40" s="42">
        <v>50000</v>
      </c>
      <c r="H40" s="42">
        <v>1854</v>
      </c>
      <c r="I40" s="42">
        <f t="shared" si="68"/>
        <v>1435</v>
      </c>
      <c r="J40" s="42">
        <f t="shared" si="69"/>
        <v>3550</v>
      </c>
      <c r="K40" s="42">
        <f t="shared" si="70"/>
        <v>550</v>
      </c>
      <c r="L40" s="42">
        <f t="shared" si="71"/>
        <v>1520</v>
      </c>
      <c r="M40" s="42">
        <f t="shared" si="72"/>
        <v>3545.0000000000005</v>
      </c>
      <c r="N40" s="43">
        <v>0</v>
      </c>
      <c r="O40" s="42">
        <f t="shared" si="42"/>
        <v>10600</v>
      </c>
      <c r="P40" s="42">
        <f t="shared" si="73"/>
        <v>4809</v>
      </c>
      <c r="Q40" s="42">
        <f t="shared" si="74"/>
        <v>7645</v>
      </c>
      <c r="R40" s="42">
        <f t="shared" si="75"/>
        <v>45191</v>
      </c>
    </row>
    <row r="42" spans="1:18" s="9" customFormat="1" ht="35.1" customHeight="1" x14ac:dyDescent="0.2">
      <c r="A42" s="66" t="s">
        <v>21</v>
      </c>
      <c r="B42" s="66"/>
      <c r="C42" s="66"/>
      <c r="D42" s="66"/>
      <c r="E42" s="66"/>
      <c r="F42" s="66"/>
      <c r="G42" s="17">
        <f>SUM(G14:G41)</f>
        <v>1530000</v>
      </c>
      <c r="H42" s="17">
        <f t="shared" ref="H42:O42" si="85">SUM(H14:H41)</f>
        <v>48239.18</v>
      </c>
      <c r="I42" s="17">
        <f t="shared" si="85"/>
        <v>43911</v>
      </c>
      <c r="J42" s="17">
        <f t="shared" si="85"/>
        <v>108630</v>
      </c>
      <c r="K42" s="17">
        <f t="shared" si="85"/>
        <v>16817.328000000001</v>
      </c>
      <c r="L42" s="17">
        <f t="shared" si="85"/>
        <v>46512</v>
      </c>
      <c r="M42" s="17">
        <f t="shared" si="85"/>
        <v>108477</v>
      </c>
      <c r="N42" s="17">
        <f t="shared" si="85"/>
        <v>6309.8</v>
      </c>
      <c r="O42" s="17">
        <f t="shared" si="85"/>
        <v>330657.12799999997</v>
      </c>
      <c r="P42" s="17">
        <f t="shared" si="30"/>
        <v>144971.97999999998</v>
      </c>
      <c r="Q42" s="17">
        <f>SUM(Q14:Q41)</f>
        <v>233924.32800000004</v>
      </c>
      <c r="R42" s="17">
        <f>SUM(R14:R41)</f>
        <v>1385028.02</v>
      </c>
    </row>
    <row r="43" spans="1:18" s="2" customFormat="1" ht="24" customHeight="1" x14ac:dyDescent="0.2">
      <c r="A43" s="18"/>
      <c r="B43" s="18"/>
      <c r="C43" s="18"/>
      <c r="D43" s="18"/>
      <c r="E43" s="18"/>
      <c r="F43" s="18"/>
      <c r="G43" s="18"/>
      <c r="H43" s="18"/>
      <c r="I43" s="19"/>
      <c r="J43" s="19"/>
      <c r="K43" s="20"/>
      <c r="L43" s="19"/>
      <c r="M43" s="18"/>
      <c r="N43" s="18"/>
      <c r="O43" s="19"/>
      <c r="P43" s="19"/>
      <c r="Q43" s="19"/>
      <c r="R43" s="19"/>
    </row>
    <row r="44" spans="1:18" s="10" customFormat="1" ht="24" customHeight="1" x14ac:dyDescent="0.4">
      <c r="A44" s="21"/>
      <c r="B44" s="22"/>
      <c r="C44" s="22"/>
      <c r="D44" s="22"/>
      <c r="E44" s="21"/>
      <c r="F44" s="21"/>
      <c r="G44" s="21"/>
      <c r="H44" s="21"/>
      <c r="I44" s="33" t="s">
        <v>27</v>
      </c>
      <c r="J44" s="23"/>
      <c r="K44" s="18" t="s">
        <v>28</v>
      </c>
      <c r="L44" s="18"/>
      <c r="M44" s="18"/>
      <c r="N44" s="18" t="s">
        <v>28</v>
      </c>
      <c r="O44" s="23"/>
      <c r="P44" s="23" t="s">
        <v>28</v>
      </c>
      <c r="Q44" s="23"/>
      <c r="R44" s="21"/>
    </row>
    <row r="45" spans="1:18" s="10" customFormat="1" ht="24" customHeight="1" x14ac:dyDescent="0.2">
      <c r="A45" s="18" t="s">
        <v>3</v>
      </c>
      <c r="B45" s="22"/>
      <c r="C45" s="22"/>
      <c r="D45" s="22"/>
      <c r="E45" s="21"/>
      <c r="F45" s="21"/>
      <c r="G45" s="21"/>
      <c r="H45" s="23"/>
      <c r="I45" s="32" t="s">
        <v>33</v>
      </c>
      <c r="J45" s="24"/>
      <c r="K45" s="21"/>
      <c r="L45" s="21"/>
      <c r="M45" s="21"/>
      <c r="N45" s="21"/>
      <c r="O45" s="23"/>
      <c r="P45" s="23"/>
      <c r="Q45" s="23"/>
      <c r="R45" s="21"/>
    </row>
    <row r="46" spans="1:18" s="10" customFormat="1" ht="24" customHeight="1" x14ac:dyDescent="0.2">
      <c r="A46" s="21" t="s">
        <v>29</v>
      </c>
      <c r="B46" s="22"/>
      <c r="C46" s="22"/>
      <c r="D46" s="22"/>
      <c r="E46" s="21"/>
      <c r="F46" s="21"/>
      <c r="G46" s="21"/>
      <c r="H46" s="23"/>
      <c r="I46" s="24" t="s">
        <v>34</v>
      </c>
      <c r="J46" s="24"/>
      <c r="K46" s="21"/>
      <c r="L46" s="21"/>
      <c r="M46" s="21"/>
      <c r="N46" s="21"/>
      <c r="O46" s="23"/>
      <c r="P46" s="23"/>
      <c r="Q46" s="23"/>
      <c r="R46" s="21"/>
    </row>
    <row r="47" spans="1:18" s="10" customFormat="1" ht="24" customHeight="1" x14ac:dyDescent="0.2">
      <c r="A47" s="21" t="s">
        <v>36</v>
      </c>
      <c r="B47" s="22"/>
      <c r="C47" s="22"/>
      <c r="D47" s="22"/>
      <c r="E47" s="21"/>
      <c r="F47" s="21"/>
      <c r="G47" s="23"/>
      <c r="H47" s="23"/>
      <c r="I47" s="23"/>
      <c r="J47" s="24"/>
      <c r="K47" s="23"/>
      <c r="L47" s="23"/>
      <c r="M47" s="23"/>
      <c r="N47" s="23"/>
      <c r="O47" s="23"/>
      <c r="P47" s="23"/>
      <c r="Q47" s="24"/>
      <c r="R47" s="21"/>
    </row>
    <row r="48" spans="1:18" s="10" customFormat="1" ht="24" customHeight="1" x14ac:dyDescent="0.2">
      <c r="A48" s="21" t="s">
        <v>37</v>
      </c>
      <c r="B48" s="22"/>
      <c r="C48" s="22"/>
      <c r="D48" s="22"/>
      <c r="E48" s="21"/>
      <c r="F48" s="21"/>
      <c r="G48" s="25"/>
      <c r="H48" s="26"/>
      <c r="I48" s="27"/>
      <c r="J48" s="27"/>
      <c r="K48" s="24"/>
      <c r="L48" s="24"/>
      <c r="M48" s="23"/>
      <c r="N48" s="24"/>
      <c r="O48" s="24"/>
      <c r="P48" s="24"/>
      <c r="Q48" s="21"/>
      <c r="R48" s="21"/>
    </row>
    <row r="49" spans="1:18" s="10" customFormat="1" ht="24" customHeight="1" x14ac:dyDescent="0.2">
      <c r="A49" s="21" t="s">
        <v>48</v>
      </c>
      <c r="B49" s="22"/>
      <c r="C49" s="22"/>
      <c r="D49" s="22"/>
      <c r="E49" s="21"/>
      <c r="F49" s="22"/>
      <c r="G49" s="21" t="s">
        <v>26</v>
      </c>
      <c r="H49" s="28"/>
      <c r="I49" s="24"/>
      <c r="J49" s="24"/>
      <c r="K49" s="24"/>
      <c r="L49" s="24"/>
      <c r="M49" s="24"/>
      <c r="N49" s="23"/>
      <c r="O49" s="24"/>
      <c r="P49" s="24"/>
      <c r="Q49" s="24"/>
      <c r="R49" s="21"/>
    </row>
    <row r="50" spans="1:18" s="10" customFormat="1" ht="24" customHeight="1" x14ac:dyDescent="0.2">
      <c r="A50" s="29" t="s">
        <v>25</v>
      </c>
      <c r="B50" s="29"/>
      <c r="C50" s="29"/>
      <c r="D50" s="29"/>
      <c r="E50" s="29"/>
      <c r="F50" s="29"/>
      <c r="G50" s="30"/>
      <c r="H50" s="28"/>
      <c r="I50" s="24"/>
      <c r="J50" s="21"/>
      <c r="K50" s="24"/>
      <c r="L50" s="24"/>
      <c r="M50" s="24"/>
      <c r="N50" s="24"/>
      <c r="O50" s="24"/>
      <c r="P50" s="24"/>
      <c r="Q50" s="24"/>
      <c r="R50" s="24"/>
    </row>
    <row r="51" spans="1:18" s="2" customFormat="1" ht="24" customHeight="1" x14ac:dyDescent="0.2">
      <c r="A51" s="64"/>
      <c r="B51" s="64"/>
      <c r="C51" s="64"/>
      <c r="D51" s="64"/>
      <c r="E51" s="64"/>
      <c r="F51" s="64"/>
      <c r="G51" s="64"/>
      <c r="H51" s="64"/>
      <c r="I51" s="64"/>
      <c r="J51" s="64"/>
      <c r="K51" s="64"/>
      <c r="L51" s="6"/>
      <c r="M51" s="6"/>
      <c r="N51" s="6"/>
      <c r="O51" s="6"/>
      <c r="P51" s="6"/>
      <c r="Q51" s="6"/>
      <c r="R51" s="6"/>
    </row>
    <row r="52" spans="1:18" s="2" customFormat="1" ht="24" customHeight="1" x14ac:dyDescent="0.2">
      <c r="B52" s="7"/>
      <c r="C52" s="7"/>
      <c r="D52" s="7"/>
      <c r="I52" s="6"/>
      <c r="J52" s="6"/>
      <c r="L52" s="6"/>
      <c r="M52" s="6"/>
      <c r="N52" s="6"/>
      <c r="O52" s="6"/>
      <c r="P52" s="6"/>
      <c r="Q52" s="6"/>
      <c r="R52" s="6"/>
    </row>
    <row r="53" spans="1:18" s="2" customFormat="1" ht="24" customHeight="1" x14ac:dyDescent="0.2">
      <c r="B53" s="7"/>
      <c r="C53" s="7"/>
      <c r="D53" s="7"/>
      <c r="I53" s="6"/>
      <c r="J53" s="6"/>
      <c r="L53" s="6"/>
      <c r="M53" s="6"/>
      <c r="N53" s="6"/>
      <c r="O53" s="6"/>
      <c r="P53" s="6"/>
      <c r="Q53" s="6"/>
      <c r="R53" s="6"/>
    </row>
    <row r="54" spans="1:18" s="2" customFormat="1" ht="24" customHeight="1" x14ac:dyDescent="0.2">
      <c r="A54" s="3"/>
      <c r="B54" s="7"/>
      <c r="C54" s="7"/>
      <c r="D54" s="7"/>
      <c r="I54" s="6"/>
      <c r="J54" s="6"/>
      <c r="L54" s="6"/>
      <c r="O54" s="6"/>
      <c r="P54" s="6"/>
      <c r="Q54" s="6"/>
      <c r="R54" s="6"/>
    </row>
    <row r="55" spans="1:18" ht="24" customHeight="1" x14ac:dyDescent="0.2">
      <c r="A55" s="65"/>
      <c r="B55" s="65"/>
      <c r="C55" s="65"/>
      <c r="D55" s="65"/>
      <c r="E55" s="65"/>
      <c r="F55" s="65"/>
      <c r="G55" s="65"/>
      <c r="H55" s="65"/>
      <c r="I55" s="65"/>
      <c r="J55" s="65"/>
      <c r="K55" s="65"/>
      <c r="L55" s="65"/>
      <c r="M55" s="65"/>
      <c r="N55" s="65"/>
      <c r="O55" s="65"/>
      <c r="P55" s="65"/>
      <c r="Q55" s="65"/>
      <c r="R55" s="65"/>
    </row>
    <row r="56" spans="1:18" ht="24" customHeight="1" x14ac:dyDescent="0.2">
      <c r="A56" s="58"/>
      <c r="B56" s="58"/>
      <c r="C56" s="58"/>
      <c r="D56" s="58"/>
      <c r="E56" s="58"/>
      <c r="F56" s="58"/>
      <c r="G56" s="58"/>
      <c r="H56" s="58"/>
      <c r="I56" s="58"/>
      <c r="J56" s="58"/>
      <c r="K56" s="58"/>
      <c r="L56" s="58"/>
      <c r="M56" s="58"/>
      <c r="N56" s="58"/>
      <c r="O56" s="58"/>
      <c r="P56" s="58"/>
      <c r="Q56" s="58"/>
      <c r="R56" s="58"/>
    </row>
    <row r="57" spans="1:18" ht="24" customHeight="1" x14ac:dyDescent="0.2">
      <c r="A57" s="58"/>
      <c r="B57" s="58"/>
      <c r="C57" s="58"/>
      <c r="D57" s="58"/>
      <c r="E57" s="58"/>
      <c r="F57" s="58"/>
      <c r="G57" s="58"/>
      <c r="H57" s="58"/>
      <c r="I57" s="58"/>
      <c r="J57" s="58"/>
      <c r="K57" s="58"/>
      <c r="L57" s="58"/>
      <c r="M57" s="58"/>
      <c r="N57" s="58"/>
      <c r="O57" s="58"/>
      <c r="P57" s="58"/>
      <c r="Q57" s="58"/>
      <c r="R57" s="58"/>
    </row>
    <row r="58" spans="1:18" ht="24" customHeight="1" x14ac:dyDescent="0.2">
      <c r="A58" s="58"/>
      <c r="B58" s="58"/>
      <c r="C58" s="58"/>
      <c r="D58" s="58"/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58"/>
      <c r="R58" s="58"/>
    </row>
    <row r="59" spans="1:18" ht="24" customHeight="1" x14ac:dyDescent="0.2">
      <c r="A59" s="58"/>
      <c r="B59" s="58"/>
      <c r="C59" s="58"/>
      <c r="D59" s="58"/>
      <c r="E59" s="58"/>
      <c r="F59" s="58"/>
      <c r="G59" s="58"/>
      <c r="H59" s="58"/>
      <c r="I59" s="58"/>
      <c r="J59" s="58"/>
      <c r="K59" s="58"/>
      <c r="L59" s="58"/>
      <c r="M59" s="58"/>
      <c r="N59" s="58"/>
      <c r="O59" s="58"/>
      <c r="P59" s="58"/>
      <c r="Q59" s="58"/>
      <c r="R59" s="58"/>
    </row>
    <row r="60" spans="1:18" ht="15.75" x14ac:dyDescent="0.2">
      <c r="A60" s="58"/>
      <c r="B60" s="58"/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</row>
    <row r="61" spans="1:18" ht="15.75" x14ac:dyDescent="0.2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</row>
    <row r="62" spans="1:18" ht="15.75" x14ac:dyDescent="0.2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</row>
    <row r="63" spans="1:18" ht="15.75" x14ac:dyDescent="0.2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</row>
    <row r="64" spans="1:18" ht="15.75" x14ac:dyDescent="0.2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</row>
    <row r="65" spans="1:18" ht="15.75" x14ac:dyDescent="0.2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</row>
    <row r="66" spans="1:18" ht="15.75" x14ac:dyDescent="0.2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</row>
    <row r="67" spans="1:18" ht="15.75" x14ac:dyDescent="0.2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</row>
    <row r="68" spans="1:18" ht="15.75" x14ac:dyDescent="0.2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</row>
    <row r="69" spans="1:18" ht="15.75" x14ac:dyDescent="0.2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</row>
    <row r="70" spans="1:18" ht="15.75" x14ac:dyDescent="0.2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</row>
    <row r="71" spans="1:18" ht="15.75" x14ac:dyDescent="0.2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</row>
    <row r="72" spans="1:18" ht="15.75" x14ac:dyDescent="0.2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</row>
    <row r="73" spans="1:18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</row>
    <row r="74" spans="1:18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</row>
    <row r="75" spans="1:18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</row>
    <row r="76" spans="1:18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</row>
    <row r="77" spans="1:18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</row>
    <row r="78" spans="1:18" x14ac:dyDescent="0.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</row>
    <row r="79" spans="1:18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</row>
    <row r="80" spans="1:18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</row>
    <row r="81" spans="1:18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</row>
    <row r="82" spans="1:18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</row>
    <row r="83" spans="1:18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</row>
    <row r="84" spans="1:18" x14ac:dyDescent="0.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</row>
    <row r="85" spans="1:18" x14ac:dyDescent="0.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</row>
    <row r="86" spans="1:18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</row>
    <row r="87" spans="1:18" x14ac:dyDescent="0.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</row>
    <row r="88" spans="1:18" x14ac:dyDescent="0.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</row>
    <row r="91" spans="1:18" ht="15.75" thickBot="1" x14ac:dyDescent="0.25"/>
    <row r="92" spans="1:18" x14ac:dyDescent="0.2">
      <c r="A92" s="1"/>
    </row>
  </sheetData>
  <mergeCells count="27">
    <mergeCell ref="A6:R6"/>
    <mergeCell ref="A60:R60"/>
    <mergeCell ref="A56:R56"/>
    <mergeCell ref="A58:R58"/>
    <mergeCell ref="A57:R57"/>
    <mergeCell ref="G11:G13"/>
    <mergeCell ref="H11:H13"/>
    <mergeCell ref="Q12:Q13"/>
    <mergeCell ref="N12:N13"/>
    <mergeCell ref="K12:K13"/>
    <mergeCell ref="B11:B13"/>
    <mergeCell ref="A59:R59"/>
    <mergeCell ref="A51:K51"/>
    <mergeCell ref="A55:R55"/>
    <mergeCell ref="A42:F42"/>
    <mergeCell ref="A7:R7"/>
    <mergeCell ref="I12:J12"/>
    <mergeCell ref="I11:O11"/>
    <mergeCell ref="P11:Q11"/>
    <mergeCell ref="A8:R8"/>
    <mergeCell ref="L12:M12"/>
    <mergeCell ref="R11:R13"/>
    <mergeCell ref="O12:O13"/>
    <mergeCell ref="P12:P13"/>
    <mergeCell ref="A11:A13"/>
    <mergeCell ref="A10:R10"/>
    <mergeCell ref="C11:C13"/>
  </mergeCells>
  <phoneticPr fontId="2" type="noConversion"/>
  <printOptions horizontalCentered="1"/>
  <pageMargins left="0.23622047244094491" right="0.23622047244094491" top="0.74803149606299213" bottom="0.74803149606299213" header="0.31496062992125984" footer="0.31496062992125984"/>
  <pageSetup paperSize="5" scale="31" fitToHeight="0" orientation="landscape" r:id="rId1"/>
  <headerFooter alignWithMargins="0"/>
  <rowBreaks count="1" manualBreakCount="1">
    <brk id="53" max="16383" man="1"/>
  </rowBreaks>
  <colBreaks count="1" manualBreakCount="1">
    <brk id="18" max="26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A05224-2324-4B5E-A722-1E9AA29D2649}">
  <dimension ref="A1:L14"/>
  <sheetViews>
    <sheetView workbookViewId="0">
      <selection activeCell="A25" sqref="A25"/>
    </sheetView>
  </sheetViews>
  <sheetFormatPr baseColWidth="10" defaultColWidth="9.140625" defaultRowHeight="12.75" x14ac:dyDescent="0.2"/>
  <cols>
    <col min="1" max="1" width="18" customWidth="1"/>
    <col min="2" max="2" width="19.42578125" customWidth="1"/>
    <col min="3" max="3" width="20.5703125" customWidth="1"/>
    <col min="4" max="4" width="18.140625" customWidth="1"/>
    <col min="5" max="5" width="16.85546875" customWidth="1"/>
    <col min="6" max="6" width="12.5703125" customWidth="1"/>
    <col min="7" max="7" width="16.140625" customWidth="1"/>
    <col min="8" max="8" width="18.140625" customWidth="1"/>
    <col min="9" max="9" width="12.140625" customWidth="1"/>
    <col min="10" max="10" width="13.7109375" customWidth="1"/>
    <col min="11" max="11" width="15.5703125" customWidth="1"/>
    <col min="12" max="12" width="13" customWidth="1"/>
  </cols>
  <sheetData>
    <row r="1" spans="1:12" ht="18" x14ac:dyDescent="0.2">
      <c r="A1" s="68" t="s">
        <v>16</v>
      </c>
      <c r="B1" s="68" t="s">
        <v>24</v>
      </c>
      <c r="C1" s="69" t="s">
        <v>9</v>
      </c>
      <c r="D1" s="69"/>
      <c r="E1" s="69"/>
      <c r="F1" s="69"/>
      <c r="G1" s="69"/>
      <c r="H1" s="69"/>
      <c r="I1" s="69"/>
      <c r="J1" s="68" t="s">
        <v>2</v>
      </c>
      <c r="K1" s="68"/>
      <c r="L1" s="68" t="s">
        <v>17</v>
      </c>
    </row>
    <row r="2" spans="1:12" ht="18" x14ac:dyDescent="0.2">
      <c r="A2" s="68"/>
      <c r="B2" s="68"/>
      <c r="C2" s="68" t="s">
        <v>12</v>
      </c>
      <c r="D2" s="68"/>
      <c r="E2" s="68" t="s">
        <v>10</v>
      </c>
      <c r="F2" s="68" t="s">
        <v>13</v>
      </c>
      <c r="G2" s="68"/>
      <c r="H2" s="68" t="s">
        <v>11</v>
      </c>
      <c r="I2" s="68" t="s">
        <v>0</v>
      </c>
      <c r="J2" s="68" t="s">
        <v>4</v>
      </c>
      <c r="K2" s="68" t="s">
        <v>1</v>
      </c>
      <c r="L2" s="68"/>
    </row>
    <row r="3" spans="1:12" ht="54" x14ac:dyDescent="0.2">
      <c r="A3" s="68"/>
      <c r="B3" s="68"/>
      <c r="C3" s="13" t="s">
        <v>5</v>
      </c>
      <c r="D3" s="13" t="s">
        <v>6</v>
      </c>
      <c r="E3" s="68"/>
      <c r="F3" s="13" t="s">
        <v>7</v>
      </c>
      <c r="G3" s="13" t="s">
        <v>8</v>
      </c>
      <c r="H3" s="68"/>
      <c r="I3" s="68"/>
      <c r="J3" s="68"/>
      <c r="K3" s="68"/>
      <c r="L3" s="68"/>
    </row>
    <row r="4" spans="1:12" x14ac:dyDescent="0.2">
      <c r="A4" s="14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</row>
    <row r="5" spans="1:12" x14ac:dyDescent="0.2">
      <c r="A5" s="12">
        <v>1630000</v>
      </c>
      <c r="B5" s="12">
        <v>48239.18</v>
      </c>
      <c r="C5" s="12">
        <v>46781</v>
      </c>
      <c r="D5" s="12">
        <v>115730</v>
      </c>
      <c r="E5" s="12">
        <v>17917.34</v>
      </c>
      <c r="F5" s="12">
        <v>49552</v>
      </c>
      <c r="G5" s="12">
        <v>115567</v>
      </c>
      <c r="H5" s="12">
        <v>7887.25</v>
      </c>
      <c r="I5" s="12">
        <f>+H5+G5+F5+E5+D5+C5</f>
        <v>353434.58999999997</v>
      </c>
      <c r="J5" s="12">
        <f>+B5+C5+F5+H5</f>
        <v>152459.43</v>
      </c>
      <c r="K5" s="12">
        <f>+D5+E5+G5</f>
        <v>249214.34</v>
      </c>
      <c r="L5" s="12">
        <f>+A5-B5-C5-F5-H5</f>
        <v>1477540.57</v>
      </c>
    </row>
    <row r="6" spans="1:12" x14ac:dyDescent="0.2">
      <c r="A6" s="12">
        <f>+A5</f>
        <v>1630000</v>
      </c>
      <c r="B6" s="12">
        <f t="shared" ref="B6:L6" si="0">+B5</f>
        <v>48239.18</v>
      </c>
      <c r="C6" s="12">
        <f t="shared" si="0"/>
        <v>46781</v>
      </c>
      <c r="D6" s="12">
        <f t="shared" si="0"/>
        <v>115730</v>
      </c>
      <c r="E6" s="12">
        <f t="shared" si="0"/>
        <v>17917.34</v>
      </c>
      <c r="F6" s="12">
        <f t="shared" si="0"/>
        <v>49552</v>
      </c>
      <c r="G6" s="12">
        <f t="shared" si="0"/>
        <v>115567</v>
      </c>
      <c r="H6" s="12">
        <f t="shared" si="0"/>
        <v>7887.25</v>
      </c>
      <c r="I6" s="12">
        <f t="shared" si="0"/>
        <v>353434.58999999997</v>
      </c>
      <c r="J6" s="12">
        <f t="shared" si="0"/>
        <v>152459.43</v>
      </c>
      <c r="K6" s="12">
        <f t="shared" si="0"/>
        <v>249214.34</v>
      </c>
      <c r="L6" s="12">
        <f t="shared" si="0"/>
        <v>1477540.57</v>
      </c>
    </row>
    <row r="7" spans="1:12" s="15" customFormat="1" x14ac:dyDescent="0.2"/>
    <row r="8" spans="1:12" x14ac:dyDescent="0.2">
      <c r="A8" s="12">
        <v>1530000</v>
      </c>
      <c r="B8" s="12">
        <v>48239.18</v>
      </c>
      <c r="C8" s="12">
        <v>43911</v>
      </c>
      <c r="D8" s="12">
        <v>108630</v>
      </c>
      <c r="E8" s="12">
        <v>16817.328000000001</v>
      </c>
      <c r="F8" s="12">
        <v>46512</v>
      </c>
      <c r="G8" s="12">
        <v>108477</v>
      </c>
      <c r="H8" s="12">
        <v>6309.8</v>
      </c>
      <c r="I8" s="12">
        <f>+H8+G8+F8+E8+D8+C8</f>
        <v>330657.12800000003</v>
      </c>
      <c r="J8" s="12">
        <f>+B8+C8+F8+H8</f>
        <v>144971.97999999998</v>
      </c>
      <c r="K8" s="12">
        <f>+D8+E8+G8</f>
        <v>233924.32800000001</v>
      </c>
      <c r="L8" s="12">
        <f>+A8-B8-C8-F8-H8</f>
        <v>1385028.02</v>
      </c>
    </row>
    <row r="9" spans="1:12" x14ac:dyDescent="0.2">
      <c r="A9" s="12">
        <v>50000</v>
      </c>
      <c r="B9" s="12">
        <v>0</v>
      </c>
      <c r="C9" s="12">
        <v>1435</v>
      </c>
      <c r="D9" s="12">
        <v>3550</v>
      </c>
      <c r="E9" s="12">
        <v>550</v>
      </c>
      <c r="F9" s="12">
        <v>1520</v>
      </c>
      <c r="G9" s="12">
        <v>3545</v>
      </c>
      <c r="H9" s="12">
        <v>1577.45</v>
      </c>
      <c r="I9" s="12">
        <f>+H9+G9+F9+E9+D9+C9</f>
        <v>12177.45</v>
      </c>
      <c r="J9" s="12">
        <f>+B9+C9+F9+H9</f>
        <v>4532.45</v>
      </c>
      <c r="K9" s="12">
        <f>+D9+E9+G9</f>
        <v>7645</v>
      </c>
      <c r="L9" s="12">
        <f>+A9-B9-C9-F9-H9</f>
        <v>45467.55</v>
      </c>
    </row>
    <row r="10" spans="1:12" x14ac:dyDescent="0.2">
      <c r="A10" s="12">
        <v>50000</v>
      </c>
      <c r="B10" s="12">
        <v>0</v>
      </c>
      <c r="C10" s="12">
        <v>1435</v>
      </c>
      <c r="D10" s="12">
        <v>3550</v>
      </c>
      <c r="E10" s="12">
        <v>550</v>
      </c>
      <c r="F10" s="12">
        <v>1520</v>
      </c>
      <c r="G10" s="12">
        <v>3545</v>
      </c>
      <c r="H10" s="12">
        <v>0</v>
      </c>
      <c r="I10" s="12">
        <f>+H10+G10+F10+E10+D10+C10</f>
        <v>10600</v>
      </c>
      <c r="J10" s="12">
        <f>+B10+C10+F10+H10</f>
        <v>2955</v>
      </c>
      <c r="K10" s="12">
        <f>+D10+E10+G10</f>
        <v>7645</v>
      </c>
      <c r="L10" s="12">
        <f>+A10-B10-C10-F10-H10</f>
        <v>47045</v>
      </c>
    </row>
    <row r="11" spans="1:12" x14ac:dyDescent="0.2">
      <c r="H11" s="12"/>
      <c r="I11" s="12"/>
    </row>
    <row r="12" spans="1:12" x14ac:dyDescent="0.2">
      <c r="A12" s="12">
        <f>+A8+A9+A10</f>
        <v>1630000</v>
      </c>
      <c r="B12" s="12">
        <f t="shared" ref="B12:H12" si="1">+B8+B9+B10</f>
        <v>48239.18</v>
      </c>
      <c r="C12" s="12">
        <f t="shared" si="1"/>
        <v>46781</v>
      </c>
      <c r="D12" s="12">
        <f t="shared" si="1"/>
        <v>115730</v>
      </c>
      <c r="E12" s="12">
        <f t="shared" si="1"/>
        <v>17917.328000000001</v>
      </c>
      <c r="F12" s="12">
        <f t="shared" si="1"/>
        <v>49552</v>
      </c>
      <c r="G12" s="12">
        <f t="shared" si="1"/>
        <v>115567</v>
      </c>
      <c r="H12" s="12">
        <f t="shared" si="1"/>
        <v>7887.25</v>
      </c>
      <c r="I12" s="12">
        <f>+H12+G12+F12+E12+D12+C12</f>
        <v>353434.57799999998</v>
      </c>
      <c r="J12" s="12">
        <f>+B12+C12+F12+H12</f>
        <v>152459.43</v>
      </c>
      <c r="K12" s="12">
        <f>+D12+E12+G12</f>
        <v>249214.32800000001</v>
      </c>
      <c r="L12" s="12">
        <f>+A12-B12-C12-F12-H12</f>
        <v>1477540.57</v>
      </c>
    </row>
    <row r="13" spans="1:12" x14ac:dyDescent="0.2">
      <c r="H13" s="12"/>
      <c r="I13" s="12"/>
    </row>
    <row r="14" spans="1:12" x14ac:dyDescent="0.2">
      <c r="A14" s="12">
        <f>+A6-A12</f>
        <v>0</v>
      </c>
      <c r="B14" s="12">
        <f t="shared" ref="B14:L14" si="2">+B6-B12</f>
        <v>0</v>
      </c>
      <c r="C14" s="12">
        <f t="shared" si="2"/>
        <v>0</v>
      </c>
      <c r="D14" s="12">
        <f t="shared" si="2"/>
        <v>0</v>
      </c>
      <c r="E14" s="12">
        <f t="shared" si="2"/>
        <v>1.1999999998806743E-2</v>
      </c>
      <c r="F14" s="12">
        <f t="shared" si="2"/>
        <v>0</v>
      </c>
      <c r="G14" s="12">
        <f t="shared" si="2"/>
        <v>0</v>
      </c>
      <c r="H14" s="12">
        <f t="shared" si="2"/>
        <v>0</v>
      </c>
      <c r="I14" s="12">
        <f t="shared" si="2"/>
        <v>1.1999999987892807E-2</v>
      </c>
      <c r="J14" s="12">
        <f t="shared" si="2"/>
        <v>0</v>
      </c>
      <c r="K14" s="12">
        <f t="shared" si="2"/>
        <v>1.1999999987892807E-2</v>
      </c>
      <c r="L14" s="12">
        <f t="shared" si="2"/>
        <v>0</v>
      </c>
    </row>
  </sheetData>
  <mergeCells count="12">
    <mergeCell ref="A1:A3"/>
    <mergeCell ref="B1:B3"/>
    <mergeCell ref="C1:I1"/>
    <mergeCell ref="J1:K1"/>
    <mergeCell ref="L1:L3"/>
    <mergeCell ref="C2:D2"/>
    <mergeCell ref="E2:E3"/>
    <mergeCell ref="F2:G2"/>
    <mergeCell ref="H2:H3"/>
    <mergeCell ref="I2:I3"/>
    <mergeCell ref="J2:J3"/>
    <mergeCell ref="K2:K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Periodo Probatorio</vt:lpstr>
      <vt:lpstr>Sheet1</vt:lpstr>
      <vt:lpstr>'Periodo Probatorio'!Área_de_impresión</vt:lpstr>
      <vt:lpstr>'Periodo Probatorio'!Títulos_a_imprimir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Ramona Espinal</cp:lastModifiedBy>
  <cp:lastPrinted>2023-06-12T12:18:56Z</cp:lastPrinted>
  <dcterms:created xsi:type="dcterms:W3CDTF">2006-07-11T17:39:34Z</dcterms:created>
  <dcterms:modified xsi:type="dcterms:W3CDTF">2023-06-15T16:44:54Z</dcterms:modified>
</cp:coreProperties>
</file>