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Junio\"/>
    </mc:Choice>
  </mc:AlternateContent>
  <xr:revisionPtr revIDLastSave="0" documentId="13_ncr:1_{45A72C08-4D3F-42FB-8C87-24D551520D3D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Probatorio'!$A$1:$R$51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" i="2" l="1"/>
  <c r="K7" i="2"/>
  <c r="J7" i="2"/>
  <c r="I7" i="2"/>
  <c r="L6" i="2"/>
  <c r="K6" i="2"/>
  <c r="J6" i="2"/>
  <c r="I6" i="2"/>
  <c r="H7" i="2"/>
  <c r="G7" i="2"/>
  <c r="F7" i="2"/>
  <c r="E7" i="2"/>
  <c r="D7" i="2"/>
  <c r="C7" i="2"/>
  <c r="B7" i="2"/>
  <c r="A7" i="2"/>
  <c r="M21" i="1" l="1"/>
  <c r="L21" i="1"/>
  <c r="K21" i="1"/>
  <c r="J21" i="1"/>
  <c r="Q21" i="1" s="1"/>
  <c r="I21" i="1"/>
  <c r="P21" i="1" s="1"/>
  <c r="R21" i="1" s="1"/>
  <c r="M16" i="1"/>
  <c r="K16" i="1"/>
  <c r="L16" i="1"/>
  <c r="P16" i="1" s="1"/>
  <c r="R16" i="1" s="1"/>
  <c r="J16" i="1"/>
  <c r="I16" i="1"/>
  <c r="O16" i="1" s="1"/>
  <c r="I41" i="1"/>
  <c r="N36" i="1"/>
  <c r="N43" i="1" s="1"/>
  <c r="K40" i="1"/>
  <c r="I40" i="1"/>
  <c r="J40" i="1"/>
  <c r="L40" i="1"/>
  <c r="P40" i="1" s="1"/>
  <c r="R40" i="1" s="1"/>
  <c r="M40" i="1"/>
  <c r="K39" i="1"/>
  <c r="I39" i="1"/>
  <c r="J39" i="1"/>
  <c r="Q39" i="1" s="1"/>
  <c r="L39" i="1"/>
  <c r="M39" i="1"/>
  <c r="H43" i="1"/>
  <c r="G43" i="1"/>
  <c r="O21" i="1" l="1"/>
  <c r="Q16" i="1"/>
  <c r="O39" i="1"/>
  <c r="Q40" i="1"/>
  <c r="O40" i="1"/>
  <c r="P39" i="1"/>
  <c r="R39" i="1" s="1"/>
  <c r="I34" i="1"/>
  <c r="J34" i="1"/>
  <c r="K34" i="1"/>
  <c r="L34" i="1"/>
  <c r="M34" i="1"/>
  <c r="M41" i="1"/>
  <c r="L41" i="1"/>
  <c r="K41" i="1"/>
  <c r="J41" i="1"/>
  <c r="M38" i="1"/>
  <c r="L38" i="1"/>
  <c r="K38" i="1"/>
  <c r="J38" i="1"/>
  <c r="I38" i="1"/>
  <c r="M37" i="1"/>
  <c r="L37" i="1"/>
  <c r="K37" i="1"/>
  <c r="J37" i="1"/>
  <c r="I37" i="1"/>
  <c r="M14" i="1"/>
  <c r="L14" i="1"/>
  <c r="K14" i="1"/>
  <c r="J14" i="1"/>
  <c r="I14" i="1"/>
  <c r="M20" i="1"/>
  <c r="L20" i="1"/>
  <c r="K20" i="1"/>
  <c r="J20" i="1"/>
  <c r="I20" i="1"/>
  <c r="M19" i="1"/>
  <c r="L19" i="1"/>
  <c r="K19" i="1"/>
  <c r="J19" i="1"/>
  <c r="I19" i="1"/>
  <c r="M18" i="1"/>
  <c r="L18" i="1"/>
  <c r="K18" i="1"/>
  <c r="J18" i="1"/>
  <c r="I18" i="1"/>
  <c r="M17" i="1"/>
  <c r="L17" i="1"/>
  <c r="K17" i="1"/>
  <c r="J17" i="1"/>
  <c r="I17" i="1"/>
  <c r="K36" i="1"/>
  <c r="K35" i="1"/>
  <c r="K28" i="1"/>
  <c r="K27" i="1"/>
  <c r="M36" i="1"/>
  <c r="L36" i="1"/>
  <c r="J36" i="1"/>
  <c r="I36" i="1"/>
  <c r="I35" i="1"/>
  <c r="J35" i="1"/>
  <c r="L35" i="1"/>
  <c r="M35" i="1"/>
  <c r="M33" i="1"/>
  <c r="L33" i="1"/>
  <c r="K33" i="1"/>
  <c r="J33" i="1"/>
  <c r="I33" i="1"/>
  <c r="M32" i="1"/>
  <c r="L32" i="1"/>
  <c r="K32" i="1"/>
  <c r="J32" i="1"/>
  <c r="I32" i="1"/>
  <c r="K31" i="1"/>
  <c r="I31" i="1"/>
  <c r="J31" i="1"/>
  <c r="L31" i="1"/>
  <c r="M31" i="1"/>
  <c r="M30" i="1"/>
  <c r="L30" i="1"/>
  <c r="K30" i="1"/>
  <c r="J30" i="1"/>
  <c r="I30" i="1"/>
  <c r="M29" i="1"/>
  <c r="L29" i="1"/>
  <c r="K29" i="1"/>
  <c r="J29" i="1"/>
  <c r="I29" i="1"/>
  <c r="M28" i="1"/>
  <c r="L28" i="1"/>
  <c r="J28" i="1"/>
  <c r="I28" i="1"/>
  <c r="M27" i="1"/>
  <c r="L27" i="1"/>
  <c r="J27" i="1"/>
  <c r="I27" i="1"/>
  <c r="O32" i="1" l="1"/>
  <c r="P20" i="1"/>
  <c r="R20" i="1" s="1"/>
  <c r="O37" i="1"/>
  <c r="O27" i="1"/>
  <c r="P27" i="1"/>
  <c r="R27" i="1" s="1"/>
  <c r="O28" i="1"/>
  <c r="O29" i="1"/>
  <c r="O33" i="1"/>
  <c r="O35" i="1"/>
  <c r="Q37" i="1"/>
  <c r="P38" i="1"/>
  <c r="R38" i="1" s="1"/>
  <c r="O38" i="1"/>
  <c r="Q27" i="1"/>
  <c r="O30" i="1"/>
  <c r="O31" i="1"/>
  <c r="O36" i="1"/>
  <c r="P41" i="1"/>
  <c r="R41" i="1" s="1"/>
  <c r="O41" i="1"/>
  <c r="Q34" i="1"/>
  <c r="P34" i="1"/>
  <c r="R34" i="1" s="1"/>
  <c r="O34" i="1"/>
  <c r="Q38" i="1"/>
  <c r="P37" i="1"/>
  <c r="R37" i="1" s="1"/>
  <c r="Q41" i="1"/>
  <c r="P17" i="1"/>
  <c r="R17" i="1" s="1"/>
  <c r="P14" i="1"/>
  <c r="R14" i="1" s="1"/>
  <c r="Q14" i="1"/>
  <c r="Q17" i="1"/>
  <c r="O18" i="1"/>
  <c r="P19" i="1"/>
  <c r="R19" i="1" s="1"/>
  <c r="O14" i="1"/>
  <c r="Q19" i="1"/>
  <c r="O20" i="1"/>
  <c r="P30" i="1"/>
  <c r="R30" i="1" s="1"/>
  <c r="P18" i="1"/>
  <c r="R18" i="1" s="1"/>
  <c r="Q20" i="1"/>
  <c r="O19" i="1"/>
  <c r="Q31" i="1"/>
  <c r="O17" i="1"/>
  <c r="Q18" i="1"/>
  <c r="Q30" i="1"/>
  <c r="Q28" i="1"/>
  <c r="P31" i="1"/>
  <c r="R31" i="1" s="1"/>
  <c r="Q35" i="1"/>
  <c r="P28" i="1"/>
  <c r="R28" i="1" s="1"/>
  <c r="P29" i="1"/>
  <c r="R29" i="1" s="1"/>
  <c r="Q32" i="1"/>
  <c r="Q29" i="1"/>
  <c r="Q33" i="1"/>
  <c r="P35" i="1"/>
  <c r="R35" i="1" s="1"/>
  <c r="P32" i="1"/>
  <c r="R32" i="1" s="1"/>
  <c r="Q36" i="1"/>
  <c r="P33" i="1"/>
  <c r="R33" i="1" s="1"/>
  <c r="P36" i="1"/>
  <c r="R36" i="1" s="1"/>
  <c r="I26" i="1" l="1"/>
  <c r="J26" i="1"/>
  <c r="K26" i="1"/>
  <c r="L26" i="1"/>
  <c r="M26" i="1"/>
  <c r="H13" i="2"/>
  <c r="H15" i="2" s="1"/>
  <c r="G13" i="2"/>
  <c r="G15" i="2" s="1"/>
  <c r="F13" i="2"/>
  <c r="F15" i="2" s="1"/>
  <c r="E13" i="2"/>
  <c r="E15" i="2" s="1"/>
  <c r="D13" i="2"/>
  <c r="D15" i="2" s="1"/>
  <c r="C13" i="2"/>
  <c r="C15" i="2" s="1"/>
  <c r="B13" i="2"/>
  <c r="B15" i="2" s="1"/>
  <c r="A13" i="2"/>
  <c r="A15" i="2" s="1"/>
  <c r="L11" i="2"/>
  <c r="K11" i="2"/>
  <c r="J11" i="2"/>
  <c r="I11" i="2"/>
  <c r="L10" i="2"/>
  <c r="K10" i="2"/>
  <c r="J10" i="2"/>
  <c r="I10" i="2"/>
  <c r="P26" i="1" l="1"/>
  <c r="R26" i="1" s="1"/>
  <c r="K13" i="2"/>
  <c r="I13" i="2"/>
  <c r="O26" i="1"/>
  <c r="Q26" i="1"/>
  <c r="J13" i="2"/>
  <c r="L13" i="2"/>
  <c r="I25" i="1" l="1"/>
  <c r="J25" i="1"/>
  <c r="K25" i="1"/>
  <c r="L25" i="1"/>
  <c r="M25" i="1"/>
  <c r="M24" i="1"/>
  <c r="L24" i="1"/>
  <c r="K24" i="1"/>
  <c r="I24" i="1"/>
  <c r="J24" i="1"/>
  <c r="M23" i="1"/>
  <c r="L23" i="1"/>
  <c r="K23" i="1"/>
  <c r="J23" i="1"/>
  <c r="I23" i="1"/>
  <c r="M22" i="1"/>
  <c r="L22" i="1"/>
  <c r="K22" i="1"/>
  <c r="J22" i="1"/>
  <c r="I22" i="1"/>
  <c r="M15" i="1"/>
  <c r="L15" i="1"/>
  <c r="K15" i="1"/>
  <c r="I15" i="1"/>
  <c r="J15" i="1"/>
  <c r="I43" i="1" l="1"/>
  <c r="K43" i="1"/>
  <c r="L43" i="1"/>
  <c r="J43" i="1"/>
  <c r="M43" i="1"/>
  <c r="P24" i="1"/>
  <c r="R24" i="1" s="1"/>
  <c r="P25" i="1"/>
  <c r="R25" i="1" s="1"/>
  <c r="P15" i="1"/>
  <c r="R15" i="1" s="1"/>
  <c r="O15" i="1"/>
  <c r="P22" i="1"/>
  <c r="R22" i="1" s="1"/>
  <c r="P23" i="1"/>
  <c r="R23" i="1" s="1"/>
  <c r="Q25" i="1"/>
  <c r="O22" i="1"/>
  <c r="Q23" i="1"/>
  <c r="Q22" i="1"/>
  <c r="O23" i="1"/>
  <c r="Q24" i="1"/>
  <c r="O24" i="1"/>
  <c r="O25" i="1"/>
  <c r="Q15" i="1"/>
  <c r="Q43" i="1" s="1"/>
  <c r="R43" i="1" l="1"/>
  <c r="O43" i="1"/>
  <c r="P43" i="1"/>
  <c r="L9" i="2" l="1"/>
  <c r="K9" i="2"/>
  <c r="J9" i="2"/>
  <c r="I9" i="2"/>
  <c r="I5" i="2"/>
  <c r="J5" i="2"/>
  <c r="K5" i="2"/>
  <c r="L5" i="2"/>
  <c r="K15" i="2" l="1"/>
  <c r="J15" i="2"/>
  <c r="I15" i="2"/>
  <c r="L15" i="2"/>
</calcChain>
</file>

<file path=xl/sharedStrings.xml><?xml version="1.0" encoding="utf-8"?>
<sst xmlns="http://schemas.openxmlformats.org/spreadsheetml/2006/main" count="195" uniqueCount="89">
  <si>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</si>
  <si>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</si>
  <si>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</si>
  <si>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</si>
  <si>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</si>
  <si>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</si>
  <si>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</si>
  <si>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</si>
  <si>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</si>
  <si>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</si>
  <si>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</si>
  <si>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</si>
  <si>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</si>
  <si>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</si>
  <si>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</si>
  <si>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</si>
  <si>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</si>
  <si>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</si>
  <si>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</si>
  <si>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</si>
  <si>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</si>
  <si>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</si>
  <si>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</si>
  <si>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</si>
  <si>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</si>
  <si>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</si>
  <si>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</si>
  <si>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</si>
  <si>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</si>
  <si>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</si>
  <si>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</si>
  <si>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</si>
  <si>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</si>
  <si>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</si>
  <si>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</si>
  <si>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Dirección de Tecnologias de la Información Comunicación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</si>
  <si>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</si>
  <si>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</si>
  <si>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Dirección de Servicios</t>
  </si>
  <si>
    <t>SORANYI DAMIAN RAMIREZ DE RODRIGUEZ</t>
  </si>
  <si>
    <t>Monitor de Operaciones de Sistemas</t>
  </si>
  <si>
    <t>STEPHANIE MERCEDES DIAZ NOVAS</t>
  </si>
  <si>
    <t>Gestor de Trámites y Servicios</t>
  </si>
  <si>
    <t>DANNERY MARTINEZ MERCEDES</t>
  </si>
  <si>
    <t>JOHANNA MASSIEL RIVAS PAULINO</t>
  </si>
  <si>
    <t>Monitor de Servicios</t>
  </si>
  <si>
    <t>YUJEIDI VANESSA PEREZ ZABALA</t>
  </si>
  <si>
    <t>LISBETH MEJIA DEL ROSARIO</t>
  </si>
  <si>
    <t xml:space="preserve">   (4*) Deducción directa declaración TSS del SUIRPLUS por registro de dependientes adicionales al SDSS. RD$1,577.45 por cada dependiente adicional registrado.</t>
  </si>
  <si>
    <t>NANCY MELODY IMBERT MARTINEZ</t>
  </si>
  <si>
    <t>JOCHY ALBERTO PADILLA MENDEZ</t>
  </si>
  <si>
    <t>Masculino</t>
  </si>
  <si>
    <t>MILAGROS MARTINA GOMEZ CADENA</t>
  </si>
  <si>
    <t>DIRECCION JURIDICA</t>
  </si>
  <si>
    <t>PARALEGAL</t>
  </si>
  <si>
    <t>NEFER ALYSSA IVETTE PAULINO COBLES</t>
  </si>
  <si>
    <t>Gestor (a) de Cobros</t>
  </si>
  <si>
    <t>LEONELY SANCHEZ CACERES</t>
  </si>
  <si>
    <t>EBELIN ELIZABETH VIZCAINO SANCHEZ</t>
  </si>
  <si>
    <t>BRAYAN ONEIL ADAMES PEREZ</t>
  </si>
  <si>
    <t>Analista de Compras y Contrataciones</t>
  </si>
  <si>
    <t>Dirección Administrativa</t>
  </si>
  <si>
    <t>PATRICIA ALESANDRA PARRAS VICENTE</t>
  </si>
  <si>
    <t>Dirección Financiera</t>
  </si>
  <si>
    <t>Analista de Conciliación Bancaria</t>
  </si>
  <si>
    <t>JOHANNI PANIAGUA DE LA CRUZ</t>
  </si>
  <si>
    <t>Riesgos Laborales (1.1%) (2*)</t>
  </si>
  <si>
    <t>SAMIL DANIEL CASTILLO VARGAS</t>
  </si>
  <si>
    <t>JEISSON ELIAS CABELO ROSARIO</t>
  </si>
  <si>
    <t>STARLYN JOSE MATEO ROSARIO</t>
  </si>
  <si>
    <t>Soporte Técnico Informatico</t>
  </si>
  <si>
    <t>SCHERYL ALCÁNTARA MARTÍNEZ</t>
  </si>
  <si>
    <t>Dirección de Recursos Humanos</t>
  </si>
  <si>
    <t>Técnico de Recursos Humanos</t>
  </si>
  <si>
    <t>Dirección de Fiscalización Externa</t>
  </si>
  <si>
    <t>Técnico de Fiscalización Externa</t>
  </si>
  <si>
    <t>GUSTAVO EMILIO RAMIREZ VIDAL</t>
  </si>
  <si>
    <t>JOSUE PERALTA REYES</t>
  </si>
  <si>
    <t>ANGEL LINARDO VALENZUELA SILVESTRE</t>
  </si>
  <si>
    <t>OSCAR ARIEL ABREU GROSS</t>
  </si>
  <si>
    <t>Gestor de Cobros</t>
  </si>
  <si>
    <t>FELISANDER MELO PASCUAL</t>
  </si>
  <si>
    <t>GEIDY NATALIA DEL CARMEN</t>
  </si>
  <si>
    <t>Fiscalizador de Seguridad Social</t>
  </si>
  <si>
    <t>DELIZA VALDEZ DUARTE</t>
  </si>
  <si>
    <t>Correspondiente al mes de junio del año 2023</t>
  </si>
  <si>
    <t>GUADALUPE CORNELIO CLAUDE</t>
  </si>
  <si>
    <t>Analista de Incidentes de Sistemas</t>
  </si>
  <si>
    <t>ALBERTO ANTONIO CACERES 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</si>
</sst>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1368137</xdr:colOff>
      <xdr:row>4</xdr:row>
      <xdr:rowOff>97859</xdr:rowOff>
    </xdr:from>
    <xdr:to>
      <xdr:col>17</xdr:col>
      <xdr:colOff>1612609</xdr:colOff>
      <xdr:row>7</xdr:row>
      <xdr:rowOff>318942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BE1FB5A6-6DE8-48C2-B83E-E08B1DB2C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29682" y="1050359"/>
          <a:ext cx="3517609" cy="179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3"/>
  <sheetViews>
    <sheetView tabSelected="1" view="pageBreakPreview" topLeftCell="C3" zoomScale="55" zoomScaleNormal="70" zoomScaleSheetLayoutView="55" workbookViewId="0">
      <selection activeCell="G43" sqref="G43:N43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44" t="s">
        <v>32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31"/>
      <c r="T6" s="31"/>
      <c r="U6" s="31"/>
      <c r="V6" s="31"/>
    </row>
    <row r="7" spans="1:22" s="11" customFormat="1" ht="23.25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22" s="11" customFormat="1" ht="34.5" x14ac:dyDescent="0.2">
      <c r="A8" s="61" t="s">
        <v>23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66" t="s">
        <v>85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</row>
    <row r="11" spans="1:22" ht="78.75" customHeight="1" x14ac:dyDescent="0.2">
      <c r="A11" s="46" t="s">
        <v>18</v>
      </c>
      <c r="B11" s="52" t="s">
        <v>14</v>
      </c>
      <c r="C11" s="52" t="s">
        <v>30</v>
      </c>
      <c r="D11" s="34"/>
      <c r="E11" s="34"/>
      <c r="F11" s="34"/>
      <c r="G11" s="46" t="s">
        <v>16</v>
      </c>
      <c r="H11" s="47" t="s">
        <v>24</v>
      </c>
      <c r="I11" s="58" t="s">
        <v>9</v>
      </c>
      <c r="J11" s="58"/>
      <c r="K11" s="58"/>
      <c r="L11" s="58"/>
      <c r="M11" s="58"/>
      <c r="N11" s="58"/>
      <c r="O11" s="59"/>
      <c r="P11" s="60" t="s">
        <v>2</v>
      </c>
      <c r="Q11" s="57"/>
      <c r="R11" s="46" t="s">
        <v>17</v>
      </c>
    </row>
    <row r="12" spans="1:22" ht="63.75" customHeight="1" x14ac:dyDescent="0.2">
      <c r="A12" s="46"/>
      <c r="B12" s="52"/>
      <c r="C12" s="52"/>
      <c r="D12" s="34" t="s">
        <v>20</v>
      </c>
      <c r="E12" s="34" t="s">
        <v>15</v>
      </c>
      <c r="F12" s="34" t="s">
        <v>19</v>
      </c>
      <c r="G12" s="46"/>
      <c r="H12" s="47"/>
      <c r="I12" s="57" t="s">
        <v>12</v>
      </c>
      <c r="J12" s="57"/>
      <c r="K12" s="51" t="s">
        <v>66</v>
      </c>
      <c r="L12" s="62" t="s">
        <v>13</v>
      </c>
      <c r="M12" s="57"/>
      <c r="N12" s="50" t="s">
        <v>11</v>
      </c>
      <c r="O12" s="63" t="s">
        <v>0</v>
      </c>
      <c r="P12" s="64" t="s">
        <v>4</v>
      </c>
      <c r="Q12" s="48" t="s">
        <v>1</v>
      </c>
      <c r="R12" s="46"/>
    </row>
    <row r="13" spans="1:22" ht="97.5" customHeight="1" x14ac:dyDescent="0.2">
      <c r="A13" s="46"/>
      <c r="B13" s="52"/>
      <c r="C13" s="67"/>
      <c r="D13" s="34"/>
      <c r="E13" s="34"/>
      <c r="F13" s="34"/>
      <c r="G13" s="46"/>
      <c r="H13" s="47"/>
      <c r="I13" s="35" t="s">
        <v>5</v>
      </c>
      <c r="J13" s="36" t="s">
        <v>6</v>
      </c>
      <c r="K13" s="51"/>
      <c r="L13" s="35" t="s">
        <v>7</v>
      </c>
      <c r="M13" s="36" t="s">
        <v>8</v>
      </c>
      <c r="N13" s="51"/>
      <c r="O13" s="63"/>
      <c r="P13" s="65"/>
      <c r="Q13" s="49"/>
      <c r="R13" s="46"/>
    </row>
    <row r="14" spans="1:22" ht="58.5" customHeight="1" x14ac:dyDescent="0.4">
      <c r="A14" s="16">
        <v>1</v>
      </c>
      <c r="B14" s="37" t="s">
        <v>71</v>
      </c>
      <c r="C14" s="39" t="s">
        <v>31</v>
      </c>
      <c r="D14" s="38" t="s">
        <v>72</v>
      </c>
      <c r="E14" s="40" t="s">
        <v>73</v>
      </c>
      <c r="F14" s="41" t="s">
        <v>22</v>
      </c>
      <c r="G14" s="42">
        <v>50000</v>
      </c>
      <c r="H14" s="42">
        <v>1854</v>
      </c>
      <c r="I14" s="42">
        <f t="shared" ref="I14" si="0">G14*2.87/100</f>
        <v>1435</v>
      </c>
      <c r="J14" s="42">
        <f t="shared" ref="J14" si="1">G14*7.1/100</f>
        <v>3550</v>
      </c>
      <c r="K14" s="42">
        <f t="shared" ref="K14" si="2">+G14*1.1%</f>
        <v>550</v>
      </c>
      <c r="L14" s="42">
        <f t="shared" ref="L14" si="3">+G14*3.04%</f>
        <v>1520</v>
      </c>
      <c r="M14" s="42">
        <f t="shared" ref="M14" si="4">+G14*7.09%</f>
        <v>3545.0000000000005</v>
      </c>
      <c r="N14" s="43">
        <v>0</v>
      </c>
      <c r="O14" s="42">
        <f>I14+J14+K14+L14+M14+N14</f>
        <v>10600</v>
      </c>
      <c r="P14" s="42">
        <f>+H14+I14+L14+N14</f>
        <v>4809</v>
      </c>
      <c r="Q14" s="42">
        <f t="shared" ref="Q14" si="5">J14+K14+M14</f>
        <v>7645</v>
      </c>
      <c r="R14" s="42">
        <f t="shared" ref="R14" si="6">G14-P14</f>
        <v>45191</v>
      </c>
    </row>
    <row r="15" spans="1:22" ht="58.5" customHeight="1" x14ac:dyDescent="0.4">
      <c r="A15" s="16">
        <v>2</v>
      </c>
      <c r="B15" s="37" t="s">
        <v>39</v>
      </c>
      <c r="C15" s="39" t="s">
        <v>31</v>
      </c>
      <c r="D15" s="38" t="s">
        <v>35</v>
      </c>
      <c r="E15" s="40" t="s">
        <v>40</v>
      </c>
      <c r="F15" s="41" t="s">
        <v>22</v>
      </c>
      <c r="G15" s="42">
        <v>60000</v>
      </c>
      <c r="H15" s="42">
        <v>0</v>
      </c>
      <c r="I15" s="42">
        <f t="shared" ref="I15:I26" si="7">G15*2.87/100</f>
        <v>1722</v>
      </c>
      <c r="J15" s="42">
        <f t="shared" ref="J15:J26" si="8">G15*7.1/100</f>
        <v>4260</v>
      </c>
      <c r="K15" s="42">
        <f t="shared" ref="K15:K26" si="9">+G15*1.1%</f>
        <v>660.00000000000011</v>
      </c>
      <c r="L15" s="42">
        <f t="shared" ref="L15:L26" si="10">+G15*3.04%</f>
        <v>1824</v>
      </c>
      <c r="M15" s="42">
        <f t="shared" ref="M15:M26" si="11">+G15*7.09%</f>
        <v>4254</v>
      </c>
      <c r="N15" s="43">
        <v>0</v>
      </c>
      <c r="O15" s="42">
        <f>I15+J15+K15+L15+M15+N15</f>
        <v>12720</v>
      </c>
      <c r="P15" s="42">
        <f>+H15+I15+L15+N15</f>
        <v>3546</v>
      </c>
      <c r="Q15" s="42">
        <f t="shared" ref="Q15" si="12">J15+K15+M15</f>
        <v>9174</v>
      </c>
      <c r="R15" s="42">
        <f t="shared" ref="R15" si="13">G15-P15</f>
        <v>56454</v>
      </c>
    </row>
    <row r="16" spans="1:22" ht="58.5" customHeight="1" x14ac:dyDescent="0.4">
      <c r="A16" s="16">
        <v>3</v>
      </c>
      <c r="B16" s="37" t="s">
        <v>86</v>
      </c>
      <c r="C16" s="39" t="s">
        <v>31</v>
      </c>
      <c r="D16" s="38" t="s">
        <v>35</v>
      </c>
      <c r="E16" s="40" t="s">
        <v>87</v>
      </c>
      <c r="F16" s="41" t="s">
        <v>22</v>
      </c>
      <c r="G16" s="42">
        <v>75000</v>
      </c>
      <c r="H16" s="42">
        <v>6309.38</v>
      </c>
      <c r="I16" s="42">
        <f t="shared" ref="I16" si="14">G16*2.87/100</f>
        <v>2152.5</v>
      </c>
      <c r="J16" s="42">
        <f t="shared" ref="J16" si="15">G16*7.1/100</f>
        <v>5325</v>
      </c>
      <c r="K16" s="42">
        <f>74808*1.1%</f>
        <v>822.88800000000003</v>
      </c>
      <c r="L16" s="42">
        <f t="shared" ref="L16" si="16">+G16*3.04%</f>
        <v>2280</v>
      </c>
      <c r="M16" s="42">
        <f t="shared" ref="M16" si="17">+G16*7.09%</f>
        <v>5317.5</v>
      </c>
      <c r="N16" s="43">
        <v>0</v>
      </c>
      <c r="O16" s="42">
        <f>I16+J16+K16+L16+M16+N16</f>
        <v>15897.888000000001</v>
      </c>
      <c r="P16" s="42">
        <f>+H16+I16+L16+N16</f>
        <v>10741.880000000001</v>
      </c>
      <c r="Q16" s="42">
        <f t="shared" ref="Q16" si="18">J16+K16+M16</f>
        <v>11465.387999999999</v>
      </c>
      <c r="R16" s="42">
        <f t="shared" ref="R16" si="19">G16-P16</f>
        <v>64258.119999999995</v>
      </c>
    </row>
    <row r="17" spans="1:18" ht="58.5" customHeight="1" x14ac:dyDescent="0.4">
      <c r="A17" s="16">
        <v>4</v>
      </c>
      <c r="B17" s="37" t="s">
        <v>67</v>
      </c>
      <c r="C17" s="39" t="s">
        <v>51</v>
      </c>
      <c r="D17" s="38" t="s">
        <v>35</v>
      </c>
      <c r="E17" s="40" t="s">
        <v>70</v>
      </c>
      <c r="F17" s="41" t="s">
        <v>22</v>
      </c>
      <c r="G17" s="42">
        <v>55000</v>
      </c>
      <c r="H17" s="42">
        <v>0</v>
      </c>
      <c r="I17" s="42">
        <f t="shared" ref="I17:I20" si="20">G17*2.87/100</f>
        <v>1578.5</v>
      </c>
      <c r="J17" s="42">
        <f t="shared" ref="J17:J20" si="21">G17*7.1/100</f>
        <v>3905</v>
      </c>
      <c r="K17" s="42">
        <f t="shared" ref="K17:K20" si="22">+G17*1.1%</f>
        <v>605.00000000000011</v>
      </c>
      <c r="L17" s="42">
        <f t="shared" ref="L17:L20" si="23">+G17*3.04%</f>
        <v>1672</v>
      </c>
      <c r="M17" s="42">
        <f t="shared" ref="M17:M20" si="24">+G17*7.09%</f>
        <v>3899.5000000000005</v>
      </c>
      <c r="N17" s="43">
        <v>0</v>
      </c>
      <c r="O17" s="42">
        <f t="shared" ref="O17:O20" si="25">I17+J17+K17+L17+M17+N17</f>
        <v>11660</v>
      </c>
      <c r="P17" s="42">
        <f t="shared" ref="P17:P20" si="26">+H17+I17+L17+N17</f>
        <v>3250.5</v>
      </c>
      <c r="Q17" s="42">
        <f t="shared" ref="Q17:Q20" si="27">J17+K17+M17</f>
        <v>8409.5</v>
      </c>
      <c r="R17" s="42">
        <f t="shared" ref="R17:R20" si="28">G17-P17</f>
        <v>51749.5</v>
      </c>
    </row>
    <row r="18" spans="1:18" ht="58.5" customHeight="1" x14ac:dyDescent="0.4">
      <c r="A18" s="16">
        <v>5</v>
      </c>
      <c r="B18" s="37" t="s">
        <v>68</v>
      </c>
      <c r="C18" s="39" t="s">
        <v>51</v>
      </c>
      <c r="D18" s="38" t="s">
        <v>35</v>
      </c>
      <c r="E18" s="40" t="s">
        <v>70</v>
      </c>
      <c r="F18" s="41" t="s">
        <v>22</v>
      </c>
      <c r="G18" s="42">
        <v>55000</v>
      </c>
      <c r="H18" s="42">
        <v>0</v>
      </c>
      <c r="I18" s="42">
        <f t="shared" si="20"/>
        <v>1578.5</v>
      </c>
      <c r="J18" s="42">
        <f t="shared" si="21"/>
        <v>3905</v>
      </c>
      <c r="K18" s="42">
        <f t="shared" si="22"/>
        <v>605.00000000000011</v>
      </c>
      <c r="L18" s="42">
        <f t="shared" si="23"/>
        <v>1672</v>
      </c>
      <c r="M18" s="42">
        <f t="shared" si="24"/>
        <v>3899.5000000000005</v>
      </c>
      <c r="N18" s="43">
        <v>0</v>
      </c>
      <c r="O18" s="42">
        <f t="shared" si="25"/>
        <v>11660</v>
      </c>
      <c r="P18" s="42">
        <f t="shared" si="26"/>
        <v>3250.5</v>
      </c>
      <c r="Q18" s="42">
        <f t="shared" si="27"/>
        <v>8409.5</v>
      </c>
      <c r="R18" s="42">
        <f t="shared" si="28"/>
        <v>51749.5</v>
      </c>
    </row>
    <row r="19" spans="1:18" ht="58.5" customHeight="1" x14ac:dyDescent="0.4">
      <c r="A19" s="16">
        <v>6</v>
      </c>
      <c r="B19" s="37" t="s">
        <v>81</v>
      </c>
      <c r="C19" s="39" t="s">
        <v>51</v>
      </c>
      <c r="D19" s="38" t="s">
        <v>35</v>
      </c>
      <c r="E19" s="40" t="s">
        <v>70</v>
      </c>
      <c r="F19" s="41" t="s">
        <v>22</v>
      </c>
      <c r="G19" s="42">
        <v>55000</v>
      </c>
      <c r="H19" s="42">
        <v>0</v>
      </c>
      <c r="I19" s="42">
        <f t="shared" si="20"/>
        <v>1578.5</v>
      </c>
      <c r="J19" s="42">
        <f t="shared" si="21"/>
        <v>3905</v>
      </c>
      <c r="K19" s="42">
        <f t="shared" si="22"/>
        <v>605.00000000000011</v>
      </c>
      <c r="L19" s="42">
        <f t="shared" si="23"/>
        <v>1672</v>
      </c>
      <c r="M19" s="42">
        <f t="shared" si="24"/>
        <v>3899.5000000000005</v>
      </c>
      <c r="N19" s="43">
        <v>0</v>
      </c>
      <c r="O19" s="42">
        <f t="shared" si="25"/>
        <v>11660</v>
      </c>
      <c r="P19" s="42">
        <f t="shared" si="26"/>
        <v>3250.5</v>
      </c>
      <c r="Q19" s="42">
        <f t="shared" si="27"/>
        <v>8409.5</v>
      </c>
      <c r="R19" s="42">
        <f t="shared" si="28"/>
        <v>51749.5</v>
      </c>
    </row>
    <row r="20" spans="1:18" ht="58.5" customHeight="1" x14ac:dyDescent="0.4">
      <c r="A20" s="16">
        <v>7</v>
      </c>
      <c r="B20" s="37" t="s">
        <v>69</v>
      </c>
      <c r="C20" s="39" t="s">
        <v>51</v>
      </c>
      <c r="D20" s="38" t="s">
        <v>35</v>
      </c>
      <c r="E20" s="40" t="s">
        <v>70</v>
      </c>
      <c r="F20" s="41" t="s">
        <v>22</v>
      </c>
      <c r="G20" s="42">
        <v>55000</v>
      </c>
      <c r="H20" s="42">
        <v>2559.6799999999998</v>
      </c>
      <c r="I20" s="42">
        <f t="shared" si="20"/>
        <v>1578.5</v>
      </c>
      <c r="J20" s="42">
        <f t="shared" si="21"/>
        <v>3905</v>
      </c>
      <c r="K20" s="42">
        <f t="shared" si="22"/>
        <v>605.00000000000011</v>
      </c>
      <c r="L20" s="42">
        <f t="shared" si="23"/>
        <v>1672</v>
      </c>
      <c r="M20" s="42">
        <f t="shared" si="24"/>
        <v>3899.5000000000005</v>
      </c>
      <c r="N20" s="43">
        <v>0</v>
      </c>
      <c r="O20" s="42">
        <f t="shared" si="25"/>
        <v>11660</v>
      </c>
      <c r="P20" s="42">
        <f t="shared" si="26"/>
        <v>5810.18</v>
      </c>
      <c r="Q20" s="42">
        <f t="shared" si="27"/>
        <v>8409.5</v>
      </c>
      <c r="R20" s="42">
        <f t="shared" si="28"/>
        <v>49189.82</v>
      </c>
    </row>
    <row r="21" spans="1:18" ht="58.5" customHeight="1" x14ac:dyDescent="0.4">
      <c r="A21" s="16">
        <v>8</v>
      </c>
      <c r="B21" s="37" t="s">
        <v>88</v>
      </c>
      <c r="C21" s="39" t="s">
        <v>51</v>
      </c>
      <c r="D21" s="38" t="s">
        <v>35</v>
      </c>
      <c r="E21" s="40" t="s">
        <v>70</v>
      </c>
      <c r="F21" s="41" t="s">
        <v>22</v>
      </c>
      <c r="G21" s="42">
        <v>55000</v>
      </c>
      <c r="H21" s="42">
        <v>2559.6799999999998</v>
      </c>
      <c r="I21" s="42">
        <f t="shared" ref="I21" si="29">G21*2.87/100</f>
        <v>1578.5</v>
      </c>
      <c r="J21" s="42">
        <f t="shared" ref="J21" si="30">G21*7.1/100</f>
        <v>3905</v>
      </c>
      <c r="K21" s="42">
        <f t="shared" ref="K21" si="31">+G21*1.1%</f>
        <v>605.00000000000011</v>
      </c>
      <c r="L21" s="42">
        <f t="shared" ref="L21" si="32">+G21*3.04%</f>
        <v>1672</v>
      </c>
      <c r="M21" s="42">
        <f t="shared" ref="M21" si="33">+G21*7.09%</f>
        <v>3899.5000000000005</v>
      </c>
      <c r="N21" s="43">
        <v>0</v>
      </c>
      <c r="O21" s="42">
        <f t="shared" ref="O21" si="34">I21+J21+K21+L21+M21+N21</f>
        <v>11660</v>
      </c>
      <c r="P21" s="42">
        <f t="shared" ref="P21" si="35">+H21+I21+L21+N21</f>
        <v>5810.18</v>
      </c>
      <c r="Q21" s="42">
        <f t="shared" ref="Q21" si="36">J21+K21+M21</f>
        <v>8409.5</v>
      </c>
      <c r="R21" s="42">
        <f t="shared" ref="R21" si="37">G21-P21</f>
        <v>49189.82</v>
      </c>
    </row>
    <row r="22" spans="1:18" ht="58.5" customHeight="1" x14ac:dyDescent="0.4">
      <c r="A22" s="16">
        <v>9</v>
      </c>
      <c r="B22" s="37" t="s">
        <v>41</v>
      </c>
      <c r="C22" s="39" t="s">
        <v>31</v>
      </c>
      <c r="D22" s="38" t="s">
        <v>38</v>
      </c>
      <c r="E22" s="40" t="s">
        <v>42</v>
      </c>
      <c r="F22" s="41" t="s">
        <v>22</v>
      </c>
      <c r="G22" s="42">
        <v>50000</v>
      </c>
      <c r="H22" s="42">
        <v>1854</v>
      </c>
      <c r="I22" s="42">
        <f t="shared" si="7"/>
        <v>1435</v>
      </c>
      <c r="J22" s="42">
        <f t="shared" si="8"/>
        <v>3550</v>
      </c>
      <c r="K22" s="42">
        <f t="shared" si="9"/>
        <v>550</v>
      </c>
      <c r="L22" s="42">
        <f t="shared" si="10"/>
        <v>1520</v>
      </c>
      <c r="M22" s="42">
        <f t="shared" si="11"/>
        <v>3545.0000000000005</v>
      </c>
      <c r="N22" s="43">
        <v>0</v>
      </c>
      <c r="O22" s="42">
        <f t="shared" ref="O22" si="38">I22+J22+K22+L22+M22+N22</f>
        <v>10600</v>
      </c>
      <c r="P22" s="42">
        <f t="shared" ref="P22:P43" si="39">+H22+I22+L22+N22</f>
        <v>4809</v>
      </c>
      <c r="Q22" s="42">
        <f t="shared" ref="Q22" si="40">J22+K22+M22</f>
        <v>7645</v>
      </c>
      <c r="R22" s="42">
        <f t="shared" ref="R22" si="41">G22-P22</f>
        <v>45191</v>
      </c>
    </row>
    <row r="23" spans="1:18" ht="58.5" customHeight="1" x14ac:dyDescent="0.4">
      <c r="A23" s="16">
        <v>10</v>
      </c>
      <c r="B23" s="37" t="s">
        <v>43</v>
      </c>
      <c r="C23" s="39" t="s">
        <v>31</v>
      </c>
      <c r="D23" s="38" t="s">
        <v>38</v>
      </c>
      <c r="E23" s="40" t="s">
        <v>42</v>
      </c>
      <c r="F23" s="41" t="s">
        <v>22</v>
      </c>
      <c r="G23" s="42">
        <v>50000</v>
      </c>
      <c r="H23" s="42">
        <v>0</v>
      </c>
      <c r="I23" s="42">
        <f t="shared" si="7"/>
        <v>1435</v>
      </c>
      <c r="J23" s="42">
        <f t="shared" si="8"/>
        <v>3550</v>
      </c>
      <c r="K23" s="42">
        <f t="shared" si="9"/>
        <v>550</v>
      </c>
      <c r="L23" s="42">
        <f t="shared" si="10"/>
        <v>1520</v>
      </c>
      <c r="M23" s="42">
        <f t="shared" si="11"/>
        <v>3545.0000000000005</v>
      </c>
      <c r="N23" s="43">
        <v>0</v>
      </c>
      <c r="O23" s="42">
        <f t="shared" ref="O23" si="42">I23+J23+K23+L23+M23+N23</f>
        <v>10600</v>
      </c>
      <c r="P23" s="42">
        <f t="shared" si="39"/>
        <v>2955</v>
      </c>
      <c r="Q23" s="42">
        <f t="shared" ref="Q23" si="43">J23+K23+M23</f>
        <v>7645</v>
      </c>
      <c r="R23" s="42">
        <f t="shared" ref="R23" si="44">G23-P23</f>
        <v>47045</v>
      </c>
    </row>
    <row r="24" spans="1:18" ht="58.5" customHeight="1" x14ac:dyDescent="0.4">
      <c r="A24" s="16">
        <v>11</v>
      </c>
      <c r="B24" s="37" t="s">
        <v>44</v>
      </c>
      <c r="C24" s="39" t="s">
        <v>31</v>
      </c>
      <c r="D24" s="38" t="s">
        <v>38</v>
      </c>
      <c r="E24" s="40" t="s">
        <v>45</v>
      </c>
      <c r="F24" s="41" t="s">
        <v>22</v>
      </c>
      <c r="G24" s="42">
        <v>50000</v>
      </c>
      <c r="H24" s="42">
        <v>0</v>
      </c>
      <c r="I24" s="42">
        <f t="shared" si="7"/>
        <v>1435</v>
      </c>
      <c r="J24" s="42">
        <f t="shared" si="8"/>
        <v>3550</v>
      </c>
      <c r="K24" s="42">
        <f t="shared" si="9"/>
        <v>550</v>
      </c>
      <c r="L24" s="42">
        <f t="shared" si="10"/>
        <v>1520</v>
      </c>
      <c r="M24" s="42">
        <f t="shared" si="11"/>
        <v>3545.0000000000005</v>
      </c>
      <c r="N24" s="43">
        <v>0</v>
      </c>
      <c r="O24" s="42">
        <f t="shared" ref="O24" si="45">I24+J24+K24+L24+M24+N24</f>
        <v>10600</v>
      </c>
      <c r="P24" s="42">
        <f t="shared" si="39"/>
        <v>2955</v>
      </c>
      <c r="Q24" s="42">
        <f t="shared" ref="Q24" si="46">J24+K24+M24</f>
        <v>7645</v>
      </c>
      <c r="R24" s="42">
        <f t="shared" ref="R24" si="47">G24-P24</f>
        <v>47045</v>
      </c>
    </row>
    <row r="25" spans="1:18" ht="58.5" customHeight="1" x14ac:dyDescent="0.4">
      <c r="A25" s="16">
        <v>12</v>
      </c>
      <c r="B25" s="37" t="s">
        <v>46</v>
      </c>
      <c r="C25" s="39" t="s">
        <v>31</v>
      </c>
      <c r="D25" s="38" t="s">
        <v>38</v>
      </c>
      <c r="E25" s="40" t="s">
        <v>45</v>
      </c>
      <c r="F25" s="41" t="s">
        <v>22</v>
      </c>
      <c r="G25" s="42">
        <v>50000</v>
      </c>
      <c r="H25" s="42">
        <v>0</v>
      </c>
      <c r="I25" s="42">
        <f t="shared" si="7"/>
        <v>1435</v>
      </c>
      <c r="J25" s="42">
        <f t="shared" si="8"/>
        <v>3550</v>
      </c>
      <c r="K25" s="42">
        <f t="shared" si="9"/>
        <v>550</v>
      </c>
      <c r="L25" s="42">
        <f t="shared" si="10"/>
        <v>1520</v>
      </c>
      <c r="M25" s="42">
        <f t="shared" si="11"/>
        <v>3545.0000000000005</v>
      </c>
      <c r="N25" s="43">
        <v>0</v>
      </c>
      <c r="O25" s="42">
        <f t="shared" ref="O25" si="48">I25+J25+K25+L25+M25+N25</f>
        <v>10600</v>
      </c>
      <c r="P25" s="42">
        <f t="shared" si="39"/>
        <v>2955</v>
      </c>
      <c r="Q25" s="42">
        <f t="shared" ref="Q25" si="49">J25+K25+M25</f>
        <v>7645</v>
      </c>
      <c r="R25" s="42">
        <f t="shared" ref="R25" si="50">G25-P25</f>
        <v>47045</v>
      </c>
    </row>
    <row r="26" spans="1:18" ht="58.5" customHeight="1" x14ac:dyDescent="0.4">
      <c r="A26" s="16">
        <v>13</v>
      </c>
      <c r="B26" s="37" t="s">
        <v>47</v>
      </c>
      <c r="C26" s="39" t="s">
        <v>31</v>
      </c>
      <c r="D26" s="38" t="s">
        <v>38</v>
      </c>
      <c r="E26" s="40" t="s">
        <v>42</v>
      </c>
      <c r="F26" s="41" t="s">
        <v>22</v>
      </c>
      <c r="G26" s="42">
        <v>50000</v>
      </c>
      <c r="H26" s="42">
        <v>1229</v>
      </c>
      <c r="I26" s="42">
        <f t="shared" si="7"/>
        <v>1435</v>
      </c>
      <c r="J26" s="42">
        <f t="shared" si="8"/>
        <v>3550</v>
      </c>
      <c r="K26" s="42">
        <f t="shared" si="9"/>
        <v>550</v>
      </c>
      <c r="L26" s="42">
        <f t="shared" si="10"/>
        <v>1520</v>
      </c>
      <c r="M26" s="42">
        <f t="shared" si="11"/>
        <v>3545.0000000000005</v>
      </c>
      <c r="N26" s="43">
        <v>0</v>
      </c>
      <c r="O26" s="42">
        <f t="shared" ref="O26:O41" si="51">I26+J26+K26+L26+M26+N26</f>
        <v>10600</v>
      </c>
      <c r="P26" s="42">
        <f t="shared" si="39"/>
        <v>4184</v>
      </c>
      <c r="Q26" s="42">
        <f t="shared" ref="Q26:Q35" si="52">J26+K26+M26</f>
        <v>7645</v>
      </c>
      <c r="R26" s="42">
        <f t="shared" ref="R26:R31" si="53">G26-P26</f>
        <v>45816</v>
      </c>
    </row>
    <row r="27" spans="1:18" ht="58.5" customHeight="1" x14ac:dyDescent="0.4">
      <c r="A27" s="16">
        <v>14</v>
      </c>
      <c r="B27" s="37" t="s">
        <v>49</v>
      </c>
      <c r="C27" s="39" t="s">
        <v>31</v>
      </c>
      <c r="D27" s="38" t="s">
        <v>61</v>
      </c>
      <c r="E27" s="40" t="s">
        <v>60</v>
      </c>
      <c r="F27" s="41" t="s">
        <v>22</v>
      </c>
      <c r="G27" s="42">
        <v>75000</v>
      </c>
      <c r="H27" s="42">
        <v>5678.4</v>
      </c>
      <c r="I27" s="42">
        <f t="shared" ref="I27:I36" si="54">G27*2.87/100</f>
        <v>2152.5</v>
      </c>
      <c r="J27" s="42">
        <f t="shared" ref="J27:J36" si="55">G27*7.1/100</f>
        <v>5325</v>
      </c>
      <c r="K27" s="42">
        <f>74808*1.1%</f>
        <v>822.88800000000003</v>
      </c>
      <c r="L27" s="42">
        <f t="shared" ref="L27:L36" si="56">G27*3.04/100</f>
        <v>2280</v>
      </c>
      <c r="M27" s="42">
        <f t="shared" ref="M27:M36" si="57">+G27*7.09%</f>
        <v>5317.5</v>
      </c>
      <c r="N27" s="43">
        <v>3154.9</v>
      </c>
      <c r="O27" s="42">
        <f t="shared" si="51"/>
        <v>19052.788</v>
      </c>
      <c r="P27" s="42">
        <f t="shared" ref="P27" si="58">+H27+I27+L27+N27</f>
        <v>13265.8</v>
      </c>
      <c r="Q27" s="42">
        <f t="shared" ref="Q27" si="59">J27+K27+M27</f>
        <v>11465.387999999999</v>
      </c>
      <c r="R27" s="42">
        <f t="shared" ref="R27" si="60">G27-P27</f>
        <v>61734.2</v>
      </c>
    </row>
    <row r="28" spans="1:18" ht="58.5" customHeight="1" x14ac:dyDescent="0.4">
      <c r="A28" s="16">
        <v>15</v>
      </c>
      <c r="B28" s="37" t="s">
        <v>50</v>
      </c>
      <c r="C28" s="39" t="s">
        <v>51</v>
      </c>
      <c r="D28" s="38" t="s">
        <v>61</v>
      </c>
      <c r="E28" s="40" t="s">
        <v>60</v>
      </c>
      <c r="F28" s="41" t="s">
        <v>22</v>
      </c>
      <c r="G28" s="42">
        <v>75000</v>
      </c>
      <c r="H28" s="42">
        <v>6309.38</v>
      </c>
      <c r="I28" s="42">
        <f t="shared" si="54"/>
        <v>2152.5</v>
      </c>
      <c r="J28" s="42">
        <f t="shared" si="55"/>
        <v>5325</v>
      </c>
      <c r="K28" s="42">
        <f>74808*1.1%</f>
        <v>822.88800000000003</v>
      </c>
      <c r="L28" s="42">
        <f t="shared" si="56"/>
        <v>2280</v>
      </c>
      <c r="M28" s="42">
        <f t="shared" si="57"/>
        <v>5317.5</v>
      </c>
      <c r="N28" s="43">
        <v>0</v>
      </c>
      <c r="O28" s="42">
        <f t="shared" si="51"/>
        <v>15897.888000000001</v>
      </c>
      <c r="P28" s="42">
        <f t="shared" si="39"/>
        <v>10741.880000000001</v>
      </c>
      <c r="Q28" s="42">
        <f t="shared" si="52"/>
        <v>11465.387999999999</v>
      </c>
      <c r="R28" s="42">
        <f t="shared" si="53"/>
        <v>64258.119999999995</v>
      </c>
    </row>
    <row r="29" spans="1:18" ht="58.5" customHeight="1" x14ac:dyDescent="0.4">
      <c r="A29" s="16">
        <v>16</v>
      </c>
      <c r="B29" s="37" t="s">
        <v>52</v>
      </c>
      <c r="C29" s="39" t="s">
        <v>31</v>
      </c>
      <c r="D29" s="38" t="s">
        <v>53</v>
      </c>
      <c r="E29" s="40" t="s">
        <v>54</v>
      </c>
      <c r="F29" s="41" t="s">
        <v>22</v>
      </c>
      <c r="G29" s="42">
        <v>50000</v>
      </c>
      <c r="H29" s="42">
        <v>0</v>
      </c>
      <c r="I29" s="42">
        <f t="shared" si="54"/>
        <v>1435</v>
      </c>
      <c r="J29" s="42">
        <f t="shared" si="55"/>
        <v>3550</v>
      </c>
      <c r="K29" s="42">
        <f t="shared" ref="K29:K34" si="61">+G29*1.1%</f>
        <v>550</v>
      </c>
      <c r="L29" s="42">
        <f t="shared" si="56"/>
        <v>1520</v>
      </c>
      <c r="M29" s="42">
        <f t="shared" si="57"/>
        <v>3545.0000000000005</v>
      </c>
      <c r="N29" s="43">
        <v>0</v>
      </c>
      <c r="O29" s="42">
        <f t="shared" si="51"/>
        <v>10600</v>
      </c>
      <c r="P29" s="42">
        <f t="shared" si="39"/>
        <v>2955</v>
      </c>
      <c r="Q29" s="42">
        <f t="shared" si="52"/>
        <v>7645</v>
      </c>
      <c r="R29" s="42">
        <f t="shared" si="53"/>
        <v>47045</v>
      </c>
    </row>
    <row r="30" spans="1:18" ht="58.5" customHeight="1" x14ac:dyDescent="0.4">
      <c r="A30" s="16">
        <v>17</v>
      </c>
      <c r="B30" s="37" t="s">
        <v>55</v>
      </c>
      <c r="C30" s="39" t="s">
        <v>31</v>
      </c>
      <c r="D30" s="38" t="s">
        <v>53</v>
      </c>
      <c r="E30" s="40" t="s">
        <v>56</v>
      </c>
      <c r="F30" s="41" t="s">
        <v>22</v>
      </c>
      <c r="G30" s="42">
        <v>50000</v>
      </c>
      <c r="H30" s="42">
        <v>0</v>
      </c>
      <c r="I30" s="42">
        <f t="shared" si="54"/>
        <v>1435</v>
      </c>
      <c r="J30" s="42">
        <f t="shared" si="55"/>
        <v>3550</v>
      </c>
      <c r="K30" s="42">
        <f t="shared" si="61"/>
        <v>550</v>
      </c>
      <c r="L30" s="42">
        <f t="shared" si="56"/>
        <v>1520</v>
      </c>
      <c r="M30" s="42">
        <f t="shared" si="57"/>
        <v>3545.0000000000005</v>
      </c>
      <c r="N30" s="43">
        <v>0</v>
      </c>
      <c r="O30" s="42">
        <f t="shared" si="51"/>
        <v>10600</v>
      </c>
      <c r="P30" s="42">
        <f t="shared" si="39"/>
        <v>2955</v>
      </c>
      <c r="Q30" s="42">
        <f t="shared" si="52"/>
        <v>7645</v>
      </c>
      <c r="R30" s="42">
        <f t="shared" si="53"/>
        <v>47045</v>
      </c>
    </row>
    <row r="31" spans="1:18" ht="58.5" customHeight="1" x14ac:dyDescent="0.4">
      <c r="A31" s="16">
        <v>18</v>
      </c>
      <c r="B31" s="37" t="s">
        <v>57</v>
      </c>
      <c r="C31" s="39" t="s">
        <v>31</v>
      </c>
      <c r="D31" s="38" t="s">
        <v>53</v>
      </c>
      <c r="E31" s="40" t="s">
        <v>54</v>
      </c>
      <c r="F31" s="41" t="s">
        <v>22</v>
      </c>
      <c r="G31" s="42">
        <v>50000</v>
      </c>
      <c r="H31" s="42">
        <v>1854</v>
      </c>
      <c r="I31" s="42">
        <f t="shared" si="54"/>
        <v>1435</v>
      </c>
      <c r="J31" s="42">
        <f t="shared" si="55"/>
        <v>3550</v>
      </c>
      <c r="K31" s="42">
        <f t="shared" si="61"/>
        <v>550</v>
      </c>
      <c r="L31" s="42">
        <f t="shared" si="56"/>
        <v>1520</v>
      </c>
      <c r="M31" s="42">
        <f t="shared" si="57"/>
        <v>3545.0000000000005</v>
      </c>
      <c r="N31" s="43">
        <v>0</v>
      </c>
      <c r="O31" s="42">
        <f t="shared" si="51"/>
        <v>10600</v>
      </c>
      <c r="P31" s="42">
        <f t="shared" si="39"/>
        <v>4809</v>
      </c>
      <c r="Q31" s="42">
        <f t="shared" si="52"/>
        <v>7645</v>
      </c>
      <c r="R31" s="42">
        <f t="shared" si="53"/>
        <v>45191</v>
      </c>
    </row>
    <row r="32" spans="1:18" ht="58.5" customHeight="1" x14ac:dyDescent="0.4">
      <c r="A32" s="16">
        <v>19</v>
      </c>
      <c r="B32" s="37" t="s">
        <v>58</v>
      </c>
      <c r="C32" s="39" t="s">
        <v>31</v>
      </c>
      <c r="D32" s="38" t="s">
        <v>53</v>
      </c>
      <c r="E32" s="40" t="s">
        <v>54</v>
      </c>
      <c r="F32" s="41" t="s">
        <v>22</v>
      </c>
      <c r="G32" s="42">
        <v>50000</v>
      </c>
      <c r="H32" s="42">
        <v>1854</v>
      </c>
      <c r="I32" s="42">
        <f t="shared" si="54"/>
        <v>1435</v>
      </c>
      <c r="J32" s="42">
        <f t="shared" si="55"/>
        <v>3550</v>
      </c>
      <c r="K32" s="42">
        <f t="shared" si="61"/>
        <v>550</v>
      </c>
      <c r="L32" s="42">
        <f t="shared" si="56"/>
        <v>1520</v>
      </c>
      <c r="M32" s="42">
        <f t="shared" si="57"/>
        <v>3545.0000000000005</v>
      </c>
      <c r="N32" s="43">
        <v>0</v>
      </c>
      <c r="O32" s="42">
        <f t="shared" si="51"/>
        <v>10600</v>
      </c>
      <c r="P32" s="42">
        <f t="shared" si="39"/>
        <v>4809</v>
      </c>
      <c r="Q32" s="42">
        <f t="shared" si="52"/>
        <v>7645</v>
      </c>
      <c r="R32" s="42">
        <f t="shared" ref="R32" si="62">G32-P32</f>
        <v>45191</v>
      </c>
    </row>
    <row r="33" spans="1:18" ht="58.5" customHeight="1" x14ac:dyDescent="0.4">
      <c r="A33" s="16">
        <v>20</v>
      </c>
      <c r="B33" s="37" t="s">
        <v>59</v>
      </c>
      <c r="C33" s="39" t="s">
        <v>51</v>
      </c>
      <c r="D33" s="38" t="s">
        <v>53</v>
      </c>
      <c r="E33" s="40" t="s">
        <v>54</v>
      </c>
      <c r="F33" s="41" t="s">
        <v>22</v>
      </c>
      <c r="G33" s="42">
        <v>50000</v>
      </c>
      <c r="H33" s="42">
        <v>1854</v>
      </c>
      <c r="I33" s="42">
        <f t="shared" si="54"/>
        <v>1435</v>
      </c>
      <c r="J33" s="42">
        <f t="shared" si="55"/>
        <v>3550</v>
      </c>
      <c r="K33" s="42">
        <f t="shared" si="61"/>
        <v>550</v>
      </c>
      <c r="L33" s="42">
        <f t="shared" si="56"/>
        <v>1520</v>
      </c>
      <c r="M33" s="42">
        <f t="shared" si="57"/>
        <v>3545.0000000000005</v>
      </c>
      <c r="N33" s="43">
        <v>0</v>
      </c>
      <c r="O33" s="42">
        <f t="shared" si="51"/>
        <v>10600</v>
      </c>
      <c r="P33" s="42">
        <f t="shared" si="39"/>
        <v>4809</v>
      </c>
      <c r="Q33" s="42">
        <f t="shared" si="52"/>
        <v>7645</v>
      </c>
      <c r="R33" s="42">
        <f t="shared" ref="R33:R35" si="63">G33-P33</f>
        <v>45191</v>
      </c>
    </row>
    <row r="34" spans="1:18" ht="58.5" customHeight="1" x14ac:dyDescent="0.4">
      <c r="A34" s="16">
        <v>21</v>
      </c>
      <c r="B34" s="37" t="s">
        <v>79</v>
      </c>
      <c r="C34" s="39" t="s">
        <v>51</v>
      </c>
      <c r="D34" s="38" t="s">
        <v>53</v>
      </c>
      <c r="E34" s="40" t="s">
        <v>80</v>
      </c>
      <c r="F34" s="41" t="s">
        <v>22</v>
      </c>
      <c r="G34" s="42">
        <v>50000</v>
      </c>
      <c r="H34" s="42">
        <v>1854</v>
      </c>
      <c r="I34" s="42">
        <f t="shared" si="54"/>
        <v>1435</v>
      </c>
      <c r="J34" s="42">
        <f t="shared" si="55"/>
        <v>3550</v>
      </c>
      <c r="K34" s="42">
        <f t="shared" si="61"/>
        <v>550</v>
      </c>
      <c r="L34" s="42">
        <f t="shared" si="56"/>
        <v>1520</v>
      </c>
      <c r="M34" s="42">
        <f t="shared" si="57"/>
        <v>3545.0000000000005</v>
      </c>
      <c r="N34" s="43">
        <v>0</v>
      </c>
      <c r="O34" s="42">
        <f t="shared" si="51"/>
        <v>10600</v>
      </c>
      <c r="P34" s="42">
        <f t="shared" ref="P34" si="64">+H34+I34+L34+N34</f>
        <v>4809</v>
      </c>
      <c r="Q34" s="42">
        <f t="shared" ref="Q34" si="65">J34+K34+M34</f>
        <v>7645</v>
      </c>
      <c r="R34" s="42">
        <f t="shared" ref="R34" si="66">G34-P34</f>
        <v>45191</v>
      </c>
    </row>
    <row r="35" spans="1:18" ht="58.5" customHeight="1" x14ac:dyDescent="0.4">
      <c r="A35" s="16">
        <v>22</v>
      </c>
      <c r="B35" s="37" t="s">
        <v>62</v>
      </c>
      <c r="C35" s="39" t="s">
        <v>31</v>
      </c>
      <c r="D35" s="38" t="s">
        <v>63</v>
      </c>
      <c r="E35" s="40" t="s">
        <v>64</v>
      </c>
      <c r="F35" s="41" t="s">
        <v>22</v>
      </c>
      <c r="G35" s="42">
        <v>75000</v>
      </c>
      <c r="H35" s="42">
        <v>6309.38</v>
      </c>
      <c r="I35" s="42">
        <f t="shared" si="54"/>
        <v>2152.5</v>
      </c>
      <c r="J35" s="42">
        <f t="shared" si="55"/>
        <v>5325</v>
      </c>
      <c r="K35" s="42">
        <f t="shared" ref="K35:K36" si="67">74808*1.1%</f>
        <v>822.88800000000003</v>
      </c>
      <c r="L35" s="42">
        <f t="shared" si="56"/>
        <v>2280</v>
      </c>
      <c r="M35" s="42">
        <f t="shared" si="57"/>
        <v>5317.5</v>
      </c>
      <c r="N35" s="43">
        <v>0</v>
      </c>
      <c r="O35" s="42">
        <f t="shared" si="51"/>
        <v>15897.888000000001</v>
      </c>
      <c r="P35" s="42">
        <f t="shared" si="39"/>
        <v>10741.880000000001</v>
      </c>
      <c r="Q35" s="42">
        <f t="shared" si="52"/>
        <v>11465.387999999999</v>
      </c>
      <c r="R35" s="42">
        <f t="shared" si="63"/>
        <v>64258.119999999995</v>
      </c>
    </row>
    <row r="36" spans="1:18" ht="58.5" customHeight="1" x14ac:dyDescent="0.4">
      <c r="A36" s="16">
        <v>23</v>
      </c>
      <c r="B36" s="37" t="s">
        <v>65</v>
      </c>
      <c r="C36" s="39" t="s">
        <v>31</v>
      </c>
      <c r="D36" s="38" t="s">
        <v>63</v>
      </c>
      <c r="E36" s="40" t="s">
        <v>64</v>
      </c>
      <c r="F36" s="41" t="s">
        <v>22</v>
      </c>
      <c r="G36" s="42">
        <v>75000</v>
      </c>
      <c r="H36" s="42">
        <v>5678.4</v>
      </c>
      <c r="I36" s="42">
        <f t="shared" si="54"/>
        <v>2152.5</v>
      </c>
      <c r="J36" s="42">
        <f t="shared" si="55"/>
        <v>5325</v>
      </c>
      <c r="K36" s="42">
        <f t="shared" si="67"/>
        <v>822.88800000000003</v>
      </c>
      <c r="L36" s="42">
        <f t="shared" si="56"/>
        <v>2280</v>
      </c>
      <c r="M36" s="42">
        <f t="shared" si="57"/>
        <v>5317.5</v>
      </c>
      <c r="N36" s="43">
        <f>1577.45*2</f>
        <v>3154.9</v>
      </c>
      <c r="O36" s="42">
        <f t="shared" si="51"/>
        <v>19052.788</v>
      </c>
      <c r="P36" s="42">
        <f t="shared" si="39"/>
        <v>13265.8</v>
      </c>
      <c r="Q36" s="42">
        <f t="shared" ref="Q36" si="68">J36+K36+M36</f>
        <v>11465.387999999999</v>
      </c>
      <c r="R36" s="42">
        <f t="shared" ref="R36" si="69">G36-P36</f>
        <v>61734.2</v>
      </c>
    </row>
    <row r="37" spans="1:18" ht="58.5" customHeight="1" x14ac:dyDescent="0.4">
      <c r="A37" s="16">
        <v>24</v>
      </c>
      <c r="B37" s="37" t="s">
        <v>76</v>
      </c>
      <c r="C37" s="39" t="s">
        <v>51</v>
      </c>
      <c r="D37" s="38" t="s">
        <v>74</v>
      </c>
      <c r="E37" s="40" t="s">
        <v>75</v>
      </c>
      <c r="F37" s="41" t="s">
        <v>22</v>
      </c>
      <c r="G37" s="42">
        <v>50000</v>
      </c>
      <c r="H37" s="42">
        <v>1854</v>
      </c>
      <c r="I37" s="42">
        <f t="shared" ref="I37" si="70">G37*2.87/100</f>
        <v>1435</v>
      </c>
      <c r="J37" s="42">
        <f t="shared" ref="J37" si="71">G37*7.1/100</f>
        <v>3550</v>
      </c>
      <c r="K37" s="42">
        <f>+G37*1.1%</f>
        <v>550</v>
      </c>
      <c r="L37" s="42">
        <f t="shared" ref="L37" si="72">G37*3.04/100</f>
        <v>1520</v>
      </c>
      <c r="M37" s="42">
        <f t="shared" ref="M37" si="73">+G37*7.09%</f>
        <v>3545.0000000000005</v>
      </c>
      <c r="N37" s="43">
        <v>0</v>
      </c>
      <c r="O37" s="42">
        <f t="shared" si="51"/>
        <v>10600</v>
      </c>
      <c r="P37" s="42">
        <f t="shared" ref="P37" si="74">+H37+I37+L37+N37</f>
        <v>4809</v>
      </c>
      <c r="Q37" s="42">
        <f t="shared" ref="Q37" si="75">J37+K37+M37</f>
        <v>7645</v>
      </c>
      <c r="R37" s="42">
        <f t="shared" ref="R37" si="76">G37-P37</f>
        <v>45191</v>
      </c>
    </row>
    <row r="38" spans="1:18" ht="58.5" customHeight="1" x14ac:dyDescent="0.4">
      <c r="A38" s="16">
        <v>25</v>
      </c>
      <c r="B38" s="37" t="s">
        <v>77</v>
      </c>
      <c r="C38" s="39" t="s">
        <v>51</v>
      </c>
      <c r="D38" s="38" t="s">
        <v>74</v>
      </c>
      <c r="E38" s="40" t="s">
        <v>75</v>
      </c>
      <c r="F38" s="41" t="s">
        <v>22</v>
      </c>
      <c r="G38" s="42">
        <v>50000</v>
      </c>
      <c r="H38" s="42">
        <v>0</v>
      </c>
      <c r="I38" s="42">
        <f t="shared" ref="I38:I41" si="77">G38*2.87/100</f>
        <v>1435</v>
      </c>
      <c r="J38" s="42">
        <f t="shared" ref="J38:J41" si="78">G38*7.1/100</f>
        <v>3550</v>
      </c>
      <c r="K38" s="42">
        <f t="shared" ref="K38:K41" si="79">+G38*1.1%</f>
        <v>550</v>
      </c>
      <c r="L38" s="42">
        <f t="shared" ref="L38:L41" si="80">G38*3.04/100</f>
        <v>1520</v>
      </c>
      <c r="M38" s="42">
        <f t="shared" ref="M38:M41" si="81">+G38*7.09%</f>
        <v>3545.0000000000005</v>
      </c>
      <c r="N38" s="43">
        <v>0</v>
      </c>
      <c r="O38" s="42">
        <f t="shared" si="51"/>
        <v>10600</v>
      </c>
      <c r="P38" s="42">
        <f t="shared" ref="P38:P41" si="82">+H38+I38+L38+N38</f>
        <v>2955</v>
      </c>
      <c r="Q38" s="42">
        <f t="shared" ref="Q38:Q41" si="83">J38+K38+M38</f>
        <v>7645</v>
      </c>
      <c r="R38" s="42">
        <f t="shared" ref="R38:R41" si="84">G38-P38</f>
        <v>47045</v>
      </c>
    </row>
    <row r="39" spans="1:18" ht="58.5" customHeight="1" x14ac:dyDescent="0.4">
      <c r="A39" s="16">
        <v>26</v>
      </c>
      <c r="B39" s="37" t="s">
        <v>82</v>
      </c>
      <c r="C39" s="39" t="s">
        <v>31</v>
      </c>
      <c r="D39" s="38" t="s">
        <v>74</v>
      </c>
      <c r="E39" s="40" t="s">
        <v>83</v>
      </c>
      <c r="F39" s="41" t="s">
        <v>22</v>
      </c>
      <c r="G39" s="42">
        <v>75000</v>
      </c>
      <c r="H39" s="42">
        <v>6309.38</v>
      </c>
      <c r="I39" s="42">
        <f t="shared" si="77"/>
        <v>2152.5</v>
      </c>
      <c r="J39" s="42">
        <f t="shared" si="78"/>
        <v>5325</v>
      </c>
      <c r="K39" s="42">
        <f t="shared" ref="K39" si="85">74808*1.1%</f>
        <v>822.88800000000003</v>
      </c>
      <c r="L39" s="42">
        <f t="shared" si="80"/>
        <v>2280</v>
      </c>
      <c r="M39" s="42">
        <f t="shared" si="81"/>
        <v>5317.5</v>
      </c>
      <c r="N39" s="43">
        <v>0</v>
      </c>
      <c r="O39" s="42">
        <f t="shared" ref="O39" si="86">I39+J39+K39+L39+M39+N39</f>
        <v>15897.888000000001</v>
      </c>
      <c r="P39" s="42">
        <f t="shared" ref="P39" si="87">+H39+I39+L39+N39</f>
        <v>10741.880000000001</v>
      </c>
      <c r="Q39" s="42">
        <f t="shared" ref="Q39" si="88">J39+K39+M39</f>
        <v>11465.387999999999</v>
      </c>
      <c r="R39" s="42">
        <f t="shared" ref="R39" si="89">G39-P39</f>
        <v>64258.119999999995</v>
      </c>
    </row>
    <row r="40" spans="1:18" ht="58.5" customHeight="1" x14ac:dyDescent="0.4">
      <c r="A40" s="16">
        <v>27</v>
      </c>
      <c r="B40" s="37" t="s">
        <v>84</v>
      </c>
      <c r="C40" s="39" t="s">
        <v>31</v>
      </c>
      <c r="D40" s="38" t="s">
        <v>74</v>
      </c>
      <c r="E40" s="40" t="s">
        <v>75</v>
      </c>
      <c r="F40" s="41" t="s">
        <v>22</v>
      </c>
      <c r="G40" s="42">
        <v>50000</v>
      </c>
      <c r="H40" s="42">
        <v>1617.38</v>
      </c>
      <c r="I40" s="42">
        <f t="shared" si="77"/>
        <v>1435</v>
      </c>
      <c r="J40" s="42">
        <f t="shared" si="78"/>
        <v>3550</v>
      </c>
      <c r="K40" s="42">
        <f>+G40*1.1%</f>
        <v>550</v>
      </c>
      <c r="L40" s="42">
        <f t="shared" si="80"/>
        <v>1520</v>
      </c>
      <c r="M40" s="42">
        <f t="shared" si="81"/>
        <v>3545.0000000000005</v>
      </c>
      <c r="N40" s="43">
        <v>1577.45</v>
      </c>
      <c r="O40" s="42">
        <f t="shared" ref="O40" si="90">I40+J40+K40+L40+M40+N40</f>
        <v>12177.45</v>
      </c>
      <c r="P40" s="42">
        <f t="shared" ref="P40" si="91">+H40+I40+L40+N40</f>
        <v>6149.83</v>
      </c>
      <c r="Q40" s="42">
        <f t="shared" ref="Q40" si="92">J40+K40+M40</f>
        <v>7645</v>
      </c>
      <c r="R40" s="42">
        <f t="shared" ref="R40" si="93">G40-P40</f>
        <v>43850.17</v>
      </c>
    </row>
    <row r="41" spans="1:18" ht="58.5" customHeight="1" x14ac:dyDescent="0.4">
      <c r="A41" s="16">
        <v>28</v>
      </c>
      <c r="B41" s="37" t="s">
        <v>78</v>
      </c>
      <c r="C41" s="39" t="s">
        <v>51</v>
      </c>
      <c r="D41" s="38" t="s">
        <v>74</v>
      </c>
      <c r="E41" s="40" t="s">
        <v>75</v>
      </c>
      <c r="F41" s="41" t="s">
        <v>22</v>
      </c>
      <c r="G41" s="42">
        <v>50000</v>
      </c>
      <c r="H41" s="42">
        <v>1854</v>
      </c>
      <c r="I41" s="42">
        <f t="shared" si="77"/>
        <v>1435</v>
      </c>
      <c r="J41" s="42">
        <f t="shared" si="78"/>
        <v>3550</v>
      </c>
      <c r="K41" s="42">
        <f t="shared" si="79"/>
        <v>550</v>
      </c>
      <c r="L41" s="42">
        <f t="shared" si="80"/>
        <v>1520</v>
      </c>
      <c r="M41" s="42">
        <f t="shared" si="81"/>
        <v>3545.0000000000005</v>
      </c>
      <c r="N41" s="43">
        <v>0</v>
      </c>
      <c r="O41" s="42">
        <f t="shared" si="51"/>
        <v>10600</v>
      </c>
      <c r="P41" s="42">
        <f t="shared" si="82"/>
        <v>4809</v>
      </c>
      <c r="Q41" s="42">
        <f t="shared" si="83"/>
        <v>7645</v>
      </c>
      <c r="R41" s="42">
        <f t="shared" si="84"/>
        <v>45191</v>
      </c>
    </row>
    <row r="43" spans="1:18" s="9" customFormat="1" ht="35.1" customHeight="1" x14ac:dyDescent="0.2">
      <c r="A43" s="55" t="s">
        <v>21</v>
      </c>
      <c r="B43" s="55"/>
      <c r="C43" s="55"/>
      <c r="D43" s="55"/>
      <c r="E43" s="55"/>
      <c r="F43" s="55"/>
      <c r="G43" s="17">
        <f>SUM(G14:G42)</f>
        <v>1585000</v>
      </c>
      <c r="H43" s="17">
        <f t="shared" ref="H43:O43" si="94">SUM(H14:H42)</f>
        <v>59392.06</v>
      </c>
      <c r="I43" s="17">
        <f t="shared" si="94"/>
        <v>45489.5</v>
      </c>
      <c r="J43" s="17">
        <f t="shared" si="94"/>
        <v>112535</v>
      </c>
      <c r="K43" s="17">
        <f t="shared" si="94"/>
        <v>17422.328000000001</v>
      </c>
      <c r="L43" s="17">
        <f t="shared" si="94"/>
        <v>48184</v>
      </c>
      <c r="M43" s="17">
        <f t="shared" si="94"/>
        <v>112376.5</v>
      </c>
      <c r="N43" s="17">
        <f t="shared" si="94"/>
        <v>7887.25</v>
      </c>
      <c r="O43" s="17">
        <f t="shared" si="94"/>
        <v>343894.57799999998</v>
      </c>
      <c r="P43" s="17">
        <f t="shared" si="39"/>
        <v>160952.81</v>
      </c>
      <c r="Q43" s="17">
        <f>SUM(Q14:Q42)</f>
        <v>242333.82800000004</v>
      </c>
      <c r="R43" s="17">
        <f>SUM(R14:R42)</f>
        <v>1424047.19</v>
      </c>
    </row>
    <row r="44" spans="1:18" s="2" customFormat="1" ht="24" customHeight="1" x14ac:dyDescent="0.2">
      <c r="A44" s="18"/>
      <c r="B44" s="18"/>
      <c r="C44" s="18"/>
      <c r="D44" s="18"/>
      <c r="E44" s="18"/>
      <c r="F44" s="18"/>
      <c r="G44" s="18"/>
      <c r="H44" s="18"/>
      <c r="I44" s="19"/>
      <c r="J44" s="19"/>
      <c r="K44" s="20"/>
      <c r="L44" s="19"/>
      <c r="M44" s="18"/>
      <c r="N44" s="18"/>
      <c r="O44" s="19"/>
      <c r="P44" s="19"/>
      <c r="Q44" s="19"/>
      <c r="R44" s="19"/>
    </row>
    <row r="45" spans="1:18" s="10" customFormat="1" ht="24" customHeight="1" x14ac:dyDescent="0.4">
      <c r="A45" s="21"/>
      <c r="B45" s="22"/>
      <c r="C45" s="22"/>
      <c r="D45" s="22"/>
      <c r="E45" s="21"/>
      <c r="F45" s="21"/>
      <c r="G45" s="21"/>
      <c r="H45" s="21"/>
      <c r="I45" s="33" t="s">
        <v>27</v>
      </c>
      <c r="J45" s="23"/>
      <c r="K45" s="18" t="s">
        <v>28</v>
      </c>
      <c r="L45" s="18"/>
      <c r="M45" s="18"/>
      <c r="N45" s="18" t="s">
        <v>28</v>
      </c>
      <c r="O45" s="23"/>
      <c r="P45" s="23" t="s">
        <v>28</v>
      </c>
      <c r="Q45" s="23"/>
      <c r="R45" s="21"/>
    </row>
    <row r="46" spans="1:18" s="10" customFormat="1" ht="24" customHeight="1" x14ac:dyDescent="0.2">
      <c r="A46" s="18" t="s">
        <v>3</v>
      </c>
      <c r="B46" s="22"/>
      <c r="C46" s="22"/>
      <c r="D46" s="22"/>
      <c r="E46" s="21"/>
      <c r="F46" s="21"/>
      <c r="G46" s="21"/>
      <c r="H46" s="23"/>
      <c r="I46" s="32" t="s">
        <v>33</v>
      </c>
      <c r="J46" s="24"/>
      <c r="K46" s="21"/>
      <c r="L46" s="21"/>
      <c r="M46" s="21"/>
      <c r="N46" s="21"/>
      <c r="O46" s="23"/>
      <c r="P46" s="23"/>
      <c r="Q46" s="23"/>
      <c r="R46" s="21"/>
    </row>
    <row r="47" spans="1:18" s="10" customFormat="1" ht="24" customHeight="1" x14ac:dyDescent="0.2">
      <c r="A47" s="21" t="s">
        <v>29</v>
      </c>
      <c r="B47" s="22"/>
      <c r="C47" s="22"/>
      <c r="D47" s="22"/>
      <c r="E47" s="21"/>
      <c r="F47" s="21"/>
      <c r="G47" s="21"/>
      <c r="H47" s="23"/>
      <c r="I47" s="24" t="s">
        <v>34</v>
      </c>
      <c r="J47" s="24"/>
      <c r="K47" s="21"/>
      <c r="L47" s="21"/>
      <c r="M47" s="21"/>
      <c r="N47" s="21"/>
      <c r="O47" s="23"/>
      <c r="P47" s="23"/>
      <c r="Q47" s="23"/>
      <c r="R47" s="21"/>
    </row>
    <row r="48" spans="1:18" s="10" customFormat="1" ht="24" customHeight="1" x14ac:dyDescent="0.2">
      <c r="A48" s="21" t="s">
        <v>36</v>
      </c>
      <c r="B48" s="22"/>
      <c r="C48" s="22"/>
      <c r="D48" s="22"/>
      <c r="E48" s="21"/>
      <c r="F48" s="21"/>
      <c r="G48" s="23"/>
      <c r="H48" s="23"/>
      <c r="I48" s="23"/>
      <c r="J48" s="24"/>
      <c r="K48" s="23"/>
      <c r="L48" s="23"/>
      <c r="M48" s="23"/>
      <c r="N48" s="23"/>
      <c r="O48" s="23"/>
      <c r="P48" s="23"/>
      <c r="Q48" s="24"/>
      <c r="R48" s="21"/>
    </row>
    <row r="49" spans="1:18" s="10" customFormat="1" ht="24" customHeight="1" x14ac:dyDescent="0.2">
      <c r="A49" s="21" t="s">
        <v>37</v>
      </c>
      <c r="B49" s="22"/>
      <c r="C49" s="22"/>
      <c r="D49" s="22"/>
      <c r="E49" s="21"/>
      <c r="F49" s="21"/>
      <c r="G49" s="25"/>
      <c r="H49" s="26"/>
      <c r="I49" s="27"/>
      <c r="J49" s="27"/>
      <c r="K49" s="24"/>
      <c r="L49" s="24"/>
      <c r="M49" s="23"/>
      <c r="N49" s="24"/>
      <c r="O49" s="24"/>
      <c r="P49" s="24"/>
      <c r="Q49" s="21"/>
      <c r="R49" s="21"/>
    </row>
    <row r="50" spans="1:18" s="10" customFormat="1" ht="24" customHeight="1" x14ac:dyDescent="0.2">
      <c r="A50" s="21" t="s">
        <v>48</v>
      </c>
      <c r="B50" s="22"/>
      <c r="C50" s="22"/>
      <c r="D50" s="22"/>
      <c r="E50" s="21"/>
      <c r="F50" s="22"/>
      <c r="G50" s="21" t="s">
        <v>26</v>
      </c>
      <c r="H50" s="28"/>
      <c r="I50" s="24"/>
      <c r="J50" s="24"/>
      <c r="K50" s="24"/>
      <c r="L50" s="24"/>
      <c r="M50" s="24"/>
      <c r="N50" s="23"/>
      <c r="O50" s="24"/>
      <c r="P50" s="24"/>
      <c r="Q50" s="24"/>
      <c r="R50" s="21"/>
    </row>
    <row r="51" spans="1:18" s="10" customFormat="1" ht="24" customHeight="1" x14ac:dyDescent="0.2">
      <c r="A51" s="29" t="s">
        <v>25</v>
      </c>
      <c r="B51" s="29"/>
      <c r="C51" s="29"/>
      <c r="D51" s="29"/>
      <c r="E51" s="29"/>
      <c r="F51" s="29"/>
      <c r="G51" s="30"/>
      <c r="H51" s="28"/>
      <c r="I51" s="24"/>
      <c r="J51" s="21"/>
      <c r="K51" s="24"/>
      <c r="L51" s="24"/>
      <c r="M51" s="24"/>
      <c r="N51" s="24"/>
      <c r="O51" s="24"/>
      <c r="P51" s="24"/>
      <c r="Q51" s="24"/>
      <c r="R51" s="24"/>
    </row>
    <row r="52" spans="1:18" s="2" customFormat="1" ht="24" customHeight="1" x14ac:dyDescent="0.2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6"/>
      <c r="M52" s="6"/>
      <c r="N52" s="6"/>
      <c r="O52" s="6"/>
      <c r="P52" s="6"/>
      <c r="Q52" s="6"/>
      <c r="R52" s="6"/>
    </row>
    <row r="53" spans="1:18" s="2" customFormat="1" ht="24" customHeight="1" x14ac:dyDescent="0.2">
      <c r="B53" s="7"/>
      <c r="C53" s="7"/>
      <c r="D53" s="7"/>
      <c r="I53" s="6"/>
      <c r="J53" s="6"/>
      <c r="L53" s="6"/>
      <c r="M53" s="6"/>
      <c r="N53" s="6"/>
      <c r="O53" s="6"/>
      <c r="P53" s="6"/>
      <c r="Q53" s="6"/>
      <c r="R53" s="6"/>
    </row>
    <row r="54" spans="1:18" s="2" customFormat="1" ht="24" customHeight="1" x14ac:dyDescent="0.2">
      <c r="B54" s="7"/>
      <c r="C54" s="7"/>
      <c r="D54" s="7"/>
      <c r="I54" s="6"/>
      <c r="J54" s="6"/>
      <c r="L54" s="6"/>
      <c r="M54" s="6"/>
      <c r="N54" s="6"/>
      <c r="O54" s="6"/>
      <c r="P54" s="6"/>
      <c r="Q54" s="6"/>
      <c r="R54" s="6"/>
    </row>
    <row r="55" spans="1:18" s="2" customFormat="1" ht="24" customHeight="1" x14ac:dyDescent="0.2">
      <c r="A55" s="3"/>
      <c r="B55" s="7"/>
      <c r="C55" s="7"/>
      <c r="D55" s="7"/>
      <c r="I55" s="6"/>
      <c r="J55" s="6"/>
      <c r="L55" s="6"/>
      <c r="O55" s="6"/>
      <c r="P55" s="6"/>
      <c r="Q55" s="6"/>
      <c r="R55" s="6"/>
    </row>
    <row r="56" spans="1:18" ht="24" customHeight="1" x14ac:dyDescent="0.2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</row>
    <row r="57" spans="1:18" ht="24" customHeight="1" x14ac:dyDescent="0.2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</row>
    <row r="58" spans="1:18" ht="24" customHeight="1" x14ac:dyDescent="0.2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</row>
    <row r="59" spans="1:18" ht="24" customHeight="1" x14ac:dyDescent="0.2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</row>
    <row r="60" spans="1:18" ht="24" customHeight="1" x14ac:dyDescent="0.2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</row>
    <row r="61" spans="1:18" ht="15.75" x14ac:dyDescent="0.2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</row>
    <row r="62" spans="1:18" ht="15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5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5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5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5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5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5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15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15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15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15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15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2" spans="1:18" ht="15.75" thickBot="1" x14ac:dyDescent="0.25"/>
    <row r="93" spans="1:18" x14ac:dyDescent="0.2">
      <c r="A93" s="1"/>
    </row>
  </sheetData>
  <mergeCells count="27"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  <mergeCell ref="A6:R6"/>
    <mergeCell ref="A61:R61"/>
    <mergeCell ref="A57:R57"/>
    <mergeCell ref="A59:R59"/>
    <mergeCell ref="A58:R58"/>
    <mergeCell ref="G11:G13"/>
    <mergeCell ref="H11:H13"/>
    <mergeCell ref="Q12:Q13"/>
    <mergeCell ref="N12:N13"/>
    <mergeCell ref="K12:K13"/>
    <mergeCell ref="B11:B13"/>
    <mergeCell ref="A60:R60"/>
    <mergeCell ref="A52:K52"/>
    <mergeCell ref="A56:R56"/>
    <mergeCell ref="A43:F43"/>
    <mergeCell ref="A7:R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54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5"/>
  <sheetViews>
    <sheetView workbookViewId="0">
      <selection activeCell="H23" sqref="H23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68" t="s">
        <v>16</v>
      </c>
      <c r="B1" s="68" t="s">
        <v>24</v>
      </c>
      <c r="C1" s="69" t="s">
        <v>9</v>
      </c>
      <c r="D1" s="69"/>
      <c r="E1" s="69"/>
      <c r="F1" s="69"/>
      <c r="G1" s="69"/>
      <c r="H1" s="69"/>
      <c r="I1" s="69"/>
      <c r="J1" s="68" t="s">
        <v>2</v>
      </c>
      <c r="K1" s="68"/>
      <c r="L1" s="68" t="s">
        <v>17</v>
      </c>
    </row>
    <row r="2" spans="1:12" ht="18" x14ac:dyDescent="0.2">
      <c r="A2" s="68"/>
      <c r="B2" s="68"/>
      <c r="C2" s="68" t="s">
        <v>12</v>
      </c>
      <c r="D2" s="68"/>
      <c r="E2" s="68" t="s">
        <v>10</v>
      </c>
      <c r="F2" s="68" t="s">
        <v>13</v>
      </c>
      <c r="G2" s="68"/>
      <c r="H2" s="68" t="s">
        <v>11</v>
      </c>
      <c r="I2" s="68" t="s">
        <v>0</v>
      </c>
      <c r="J2" s="68" t="s">
        <v>4</v>
      </c>
      <c r="K2" s="68" t="s">
        <v>1</v>
      </c>
      <c r="L2" s="68"/>
    </row>
    <row r="3" spans="1:12" ht="54" x14ac:dyDescent="0.2">
      <c r="A3" s="68"/>
      <c r="B3" s="68"/>
      <c r="C3" s="13" t="s">
        <v>5</v>
      </c>
      <c r="D3" s="13" t="s">
        <v>6</v>
      </c>
      <c r="E3" s="68"/>
      <c r="F3" s="13" t="s">
        <v>7</v>
      </c>
      <c r="G3" s="13" t="s">
        <v>8</v>
      </c>
      <c r="H3" s="68"/>
      <c r="I3" s="68"/>
      <c r="J3" s="68"/>
      <c r="K3" s="68"/>
      <c r="L3" s="68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1630000</v>
      </c>
      <c r="B5" s="12">
        <v>59597.26</v>
      </c>
      <c r="C5" s="12">
        <v>46781</v>
      </c>
      <c r="D5" s="12">
        <v>115730</v>
      </c>
      <c r="E5" s="12">
        <v>17917.34</v>
      </c>
      <c r="F5" s="12">
        <v>49552</v>
      </c>
      <c r="G5" s="12">
        <v>115567</v>
      </c>
      <c r="H5" s="12">
        <v>9464.7000000000007</v>
      </c>
      <c r="I5" s="12">
        <f>+H5+G5+F5+E5+D5+C5</f>
        <v>355012.04000000004</v>
      </c>
      <c r="J5" s="12">
        <f>+B5+C5+F5+H5</f>
        <v>165394.96000000002</v>
      </c>
      <c r="K5" s="12">
        <f>+D5+E5+G5</f>
        <v>249214.34</v>
      </c>
      <c r="L5" s="12">
        <f>+A5-B5-C5-F5-H5</f>
        <v>1464605.04</v>
      </c>
    </row>
    <row r="6" spans="1:12" x14ac:dyDescent="0.2">
      <c r="A6" s="12">
        <v>55000</v>
      </c>
      <c r="B6" s="12">
        <v>2559.6799999999998</v>
      </c>
      <c r="C6" s="12">
        <v>1578.5</v>
      </c>
      <c r="D6" s="12">
        <v>3905</v>
      </c>
      <c r="E6" s="12">
        <v>605</v>
      </c>
      <c r="F6" s="12">
        <v>1672</v>
      </c>
      <c r="G6" s="12">
        <v>3899.5</v>
      </c>
      <c r="H6" s="12"/>
      <c r="I6" s="12">
        <f>+H6+G6+F6+E6+D6+C6</f>
        <v>11660</v>
      </c>
      <c r="J6" s="12">
        <f>+B6+C6+F6+H6</f>
        <v>5810.18</v>
      </c>
      <c r="K6" s="12">
        <f>+D6+E6+G6</f>
        <v>8409.5</v>
      </c>
      <c r="L6" s="12">
        <f>+A6-B6-C6-F6-H6</f>
        <v>49189.82</v>
      </c>
    </row>
    <row r="7" spans="1:12" x14ac:dyDescent="0.2">
      <c r="A7" s="12">
        <f>+A5+A6</f>
        <v>1685000</v>
      </c>
      <c r="B7" s="12">
        <f t="shared" ref="B7:H7" si="0">+B5+B6</f>
        <v>62156.94</v>
      </c>
      <c r="C7" s="12">
        <f t="shared" si="0"/>
        <v>48359.5</v>
      </c>
      <c r="D7" s="12">
        <f t="shared" si="0"/>
        <v>119635</v>
      </c>
      <c r="E7" s="12">
        <f t="shared" si="0"/>
        <v>18522.34</v>
      </c>
      <c r="F7" s="12">
        <f t="shared" si="0"/>
        <v>51224</v>
      </c>
      <c r="G7" s="12">
        <f t="shared" si="0"/>
        <v>119466.5</v>
      </c>
      <c r="H7" s="12">
        <f t="shared" si="0"/>
        <v>9464.7000000000007</v>
      </c>
      <c r="I7" s="12">
        <f t="shared" ref="I7" si="1">+I5+I6</f>
        <v>366672.04000000004</v>
      </c>
      <c r="J7" s="12">
        <f t="shared" ref="J7" si="2">+J5+J6</f>
        <v>171205.14</v>
      </c>
      <c r="K7" s="12">
        <f t="shared" ref="K7" si="3">+K5+K6</f>
        <v>257623.84</v>
      </c>
      <c r="L7" s="12">
        <f t="shared" ref="L7" si="4">+L5+L6</f>
        <v>1513794.86</v>
      </c>
    </row>
    <row r="8" spans="1:12" s="15" customFormat="1" x14ac:dyDescent="0.2"/>
    <row r="9" spans="1:12" x14ac:dyDescent="0.2">
      <c r="A9" s="12">
        <v>1585000</v>
      </c>
      <c r="B9" s="12">
        <v>59392.06</v>
      </c>
      <c r="C9" s="12">
        <v>45489.5</v>
      </c>
      <c r="D9" s="12">
        <v>112535</v>
      </c>
      <c r="E9" s="12">
        <v>17422.328000000001</v>
      </c>
      <c r="F9" s="12">
        <v>48184</v>
      </c>
      <c r="G9" s="12">
        <v>112376.5</v>
      </c>
      <c r="H9" s="12">
        <v>7887.25</v>
      </c>
      <c r="I9" s="12">
        <f>+H9+G9+F9+E9+D9+C9</f>
        <v>343894.57799999998</v>
      </c>
      <c r="J9" s="12">
        <f>+B9+C9+F9+H9</f>
        <v>160952.81</v>
      </c>
      <c r="K9" s="12">
        <f>+D9+E9+G9</f>
        <v>242333.82800000001</v>
      </c>
      <c r="L9" s="12">
        <f>+A9-B9-C9-F9-H9</f>
        <v>1424047.19</v>
      </c>
    </row>
    <row r="10" spans="1:12" x14ac:dyDescent="0.2">
      <c r="A10" s="12">
        <v>50000</v>
      </c>
      <c r="B10" s="12">
        <v>1535.88</v>
      </c>
      <c r="C10" s="12">
        <v>1435</v>
      </c>
      <c r="D10" s="12">
        <v>3550</v>
      </c>
      <c r="E10" s="12">
        <v>550</v>
      </c>
      <c r="F10" s="12">
        <v>1520</v>
      </c>
      <c r="G10" s="12">
        <v>3545</v>
      </c>
      <c r="H10" s="12">
        <v>1577.45</v>
      </c>
      <c r="I10" s="12">
        <f>+H10+G10+F10+E10+D10+C10</f>
        <v>12177.45</v>
      </c>
      <c r="J10" s="12">
        <f>+B10+C10+F10+H10</f>
        <v>6068.33</v>
      </c>
      <c r="K10" s="12">
        <f>+D10+E10+G10</f>
        <v>7645</v>
      </c>
      <c r="L10" s="12">
        <f>+A10-B10-C10-F10-H10</f>
        <v>43931.670000000006</v>
      </c>
    </row>
    <row r="11" spans="1:12" x14ac:dyDescent="0.2">
      <c r="A11" s="12">
        <v>50000</v>
      </c>
      <c r="B11" s="12">
        <v>1229</v>
      </c>
      <c r="C11" s="12">
        <v>1435</v>
      </c>
      <c r="D11" s="12">
        <v>3550</v>
      </c>
      <c r="E11" s="12">
        <v>550</v>
      </c>
      <c r="F11" s="12">
        <v>1520</v>
      </c>
      <c r="G11" s="12">
        <v>3545</v>
      </c>
      <c r="H11" s="12">
        <v>0</v>
      </c>
      <c r="I11" s="12">
        <f>+H11+G11+F11+E11+D11+C11</f>
        <v>10600</v>
      </c>
      <c r="J11" s="12">
        <f>+B11+C11+F11+H11</f>
        <v>4184</v>
      </c>
      <c r="K11" s="12">
        <f>+D11+E11+G11</f>
        <v>7645</v>
      </c>
      <c r="L11" s="12">
        <f>+A11-B11-C11-F11-H11</f>
        <v>45816</v>
      </c>
    </row>
    <row r="12" spans="1:12" x14ac:dyDescent="0.2">
      <c r="H12" s="12"/>
      <c r="I12" s="12"/>
    </row>
    <row r="13" spans="1:12" x14ac:dyDescent="0.2">
      <c r="A13" s="12">
        <f>+A9+A10+A11</f>
        <v>1685000</v>
      </c>
      <c r="B13" s="12">
        <f t="shared" ref="B13:H13" si="5">+B9+B10+B11</f>
        <v>62156.939999999995</v>
      </c>
      <c r="C13" s="12">
        <f t="shared" si="5"/>
        <v>48359.5</v>
      </c>
      <c r="D13" s="12">
        <f t="shared" si="5"/>
        <v>119635</v>
      </c>
      <c r="E13" s="12">
        <f t="shared" si="5"/>
        <v>18522.328000000001</v>
      </c>
      <c r="F13" s="12">
        <f t="shared" si="5"/>
        <v>51224</v>
      </c>
      <c r="G13" s="12">
        <f t="shared" si="5"/>
        <v>119466.5</v>
      </c>
      <c r="H13" s="12">
        <f t="shared" si="5"/>
        <v>9464.7000000000007</v>
      </c>
      <c r="I13" s="12">
        <f>+H13+G13+F13+E13+D13+C13</f>
        <v>366672.02800000005</v>
      </c>
      <c r="J13" s="12">
        <f>+B13+C13+F13+H13</f>
        <v>171205.14</v>
      </c>
      <c r="K13" s="12">
        <f>+D13+E13+G13</f>
        <v>257623.82800000001</v>
      </c>
      <c r="L13" s="12">
        <f>+A13-B13-C13-F13-H13</f>
        <v>1513794.86</v>
      </c>
    </row>
    <row r="14" spans="1:12" x14ac:dyDescent="0.2">
      <c r="H14" s="12"/>
      <c r="I14" s="12"/>
    </row>
    <row r="15" spans="1:12" x14ac:dyDescent="0.2">
      <c r="A15" s="12">
        <f>+A7-A13</f>
        <v>0</v>
      </c>
      <c r="B15" s="12">
        <f t="shared" ref="B15:L15" si="6">+B7-B13</f>
        <v>0</v>
      </c>
      <c r="C15" s="12">
        <f t="shared" si="6"/>
        <v>0</v>
      </c>
      <c r="D15" s="12">
        <f t="shared" si="6"/>
        <v>0</v>
      </c>
      <c r="E15" s="12">
        <f t="shared" si="6"/>
        <v>1.1999999998806743E-2</v>
      </c>
      <c r="F15" s="12">
        <f t="shared" si="6"/>
        <v>0</v>
      </c>
      <c r="G15" s="12">
        <f t="shared" si="6"/>
        <v>0</v>
      </c>
      <c r="H15" s="12">
        <f t="shared" si="6"/>
        <v>0</v>
      </c>
      <c r="I15" s="12">
        <f t="shared" si="6"/>
        <v>1.1999999987892807E-2</v>
      </c>
      <c r="J15" s="12">
        <f t="shared" si="6"/>
        <v>0</v>
      </c>
      <c r="K15" s="12">
        <f t="shared" si="6"/>
        <v>1.1999999987892807E-2</v>
      </c>
      <c r="L15" s="12">
        <f t="shared" si="6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2023-06-12T12:18:56Z</cp:lastPrinted>
  <dcterms:created xsi:type="dcterms:W3CDTF">2006-07-11T17:39:34Z</dcterms:created>
  <dcterms:modified xsi:type="dcterms:W3CDTF">2023-07-06T16:19:07Z</dcterms:modified>
</cp:coreProperties>
</file>