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"/>
    </mc:Choice>
  </mc:AlternateContent>
  <xr:revisionPtr revIDLastSave="0" documentId="8_{CF6D97DE-AB7E-451F-8F44-9C24752F8B1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Probatorio'!$A$1:$R$41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" l="1"/>
  <c r="K25" i="1"/>
  <c r="I25" i="1"/>
  <c r="J25" i="1"/>
  <c r="Q25" i="1" s="1"/>
  <c r="L25" i="1"/>
  <c r="M25" i="1"/>
  <c r="M31" i="1"/>
  <c r="L31" i="1"/>
  <c r="P25" i="1" l="1"/>
  <c r="R25" i="1" s="1"/>
  <c r="O25" i="1"/>
  <c r="I31" i="1" l="1"/>
  <c r="J31" i="1"/>
  <c r="M30" i="1"/>
  <c r="L30" i="1"/>
  <c r="K30" i="1"/>
  <c r="J30" i="1"/>
  <c r="I30" i="1"/>
  <c r="M29" i="1"/>
  <c r="L29" i="1"/>
  <c r="K29" i="1"/>
  <c r="J29" i="1"/>
  <c r="I29" i="1"/>
  <c r="Q30" i="1" l="1"/>
  <c r="Q31" i="1"/>
  <c r="P29" i="1"/>
  <c r="R29" i="1" s="1"/>
  <c r="P31" i="1"/>
  <c r="R31" i="1" s="1"/>
  <c r="O31" i="1"/>
  <c r="O29" i="1"/>
  <c r="P30" i="1"/>
  <c r="R30" i="1" s="1"/>
  <c r="O30" i="1"/>
  <c r="Q29" i="1"/>
  <c r="M20" i="1"/>
  <c r="L20" i="1"/>
  <c r="K20" i="1"/>
  <c r="J20" i="1"/>
  <c r="I20" i="1"/>
  <c r="M15" i="1"/>
  <c r="K15" i="1"/>
  <c r="L15" i="1"/>
  <c r="J15" i="1"/>
  <c r="I15" i="1"/>
  <c r="N24" i="1"/>
  <c r="N33" i="1" s="1"/>
  <c r="K28" i="1"/>
  <c r="I28" i="1"/>
  <c r="J28" i="1"/>
  <c r="L28" i="1"/>
  <c r="M28" i="1"/>
  <c r="H33" i="1"/>
  <c r="G33" i="1"/>
  <c r="P15" i="1" l="1"/>
  <c r="R15" i="1" s="1"/>
  <c r="Q28" i="1"/>
  <c r="P20" i="1"/>
  <c r="R20" i="1" s="1"/>
  <c r="Q20" i="1"/>
  <c r="O15" i="1"/>
  <c r="O20" i="1"/>
  <c r="Q15" i="1"/>
  <c r="O28" i="1"/>
  <c r="P28" i="1"/>
  <c r="R28" i="1" s="1"/>
  <c r="M27" i="1"/>
  <c r="L27" i="1"/>
  <c r="K27" i="1"/>
  <c r="J27" i="1"/>
  <c r="I27" i="1"/>
  <c r="M26" i="1"/>
  <c r="L26" i="1"/>
  <c r="K26" i="1"/>
  <c r="J26" i="1"/>
  <c r="I26" i="1"/>
  <c r="M14" i="1"/>
  <c r="L14" i="1"/>
  <c r="K14" i="1"/>
  <c r="J14" i="1"/>
  <c r="I14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K24" i="1"/>
  <c r="K23" i="1"/>
  <c r="K22" i="1"/>
  <c r="K21" i="1"/>
  <c r="M24" i="1"/>
  <c r="L24" i="1"/>
  <c r="J24" i="1"/>
  <c r="I24" i="1"/>
  <c r="I23" i="1"/>
  <c r="J23" i="1"/>
  <c r="L23" i="1"/>
  <c r="M23" i="1"/>
  <c r="M22" i="1"/>
  <c r="L22" i="1"/>
  <c r="J22" i="1"/>
  <c r="I22" i="1"/>
  <c r="M21" i="1"/>
  <c r="L21" i="1"/>
  <c r="J21" i="1"/>
  <c r="I21" i="1"/>
  <c r="P19" i="1" l="1"/>
  <c r="R19" i="1" s="1"/>
  <c r="O26" i="1"/>
  <c r="O21" i="1"/>
  <c r="P21" i="1"/>
  <c r="R21" i="1" s="1"/>
  <c r="O22" i="1"/>
  <c r="O23" i="1"/>
  <c r="Q26" i="1"/>
  <c r="P27" i="1"/>
  <c r="R27" i="1" s="1"/>
  <c r="O27" i="1"/>
  <c r="Q21" i="1"/>
  <c r="O24" i="1"/>
  <c r="Q27" i="1"/>
  <c r="P26" i="1"/>
  <c r="R26" i="1" s="1"/>
  <c r="P16" i="1"/>
  <c r="R16" i="1" s="1"/>
  <c r="P14" i="1"/>
  <c r="R14" i="1" s="1"/>
  <c r="Q14" i="1"/>
  <c r="Q16" i="1"/>
  <c r="O17" i="1"/>
  <c r="P18" i="1"/>
  <c r="R18" i="1" s="1"/>
  <c r="O14" i="1"/>
  <c r="Q18" i="1"/>
  <c r="O19" i="1"/>
  <c r="P17" i="1"/>
  <c r="R17" i="1" s="1"/>
  <c r="Q19" i="1"/>
  <c r="O18" i="1"/>
  <c r="O16" i="1"/>
  <c r="Q17" i="1"/>
  <c r="Q22" i="1"/>
  <c r="Q23" i="1"/>
  <c r="P22" i="1"/>
  <c r="R22" i="1" s="1"/>
  <c r="P23" i="1"/>
  <c r="R23" i="1" s="1"/>
  <c r="Q24" i="1"/>
  <c r="P24" i="1"/>
  <c r="R24" i="1" s="1"/>
  <c r="I33" i="1" l="1"/>
  <c r="K33" i="1"/>
  <c r="L33" i="1"/>
  <c r="J33" i="1"/>
  <c r="M33" i="1"/>
  <c r="Q33" i="1" l="1"/>
  <c r="R33" i="1"/>
  <c r="O33" i="1"/>
  <c r="P33" i="1"/>
</calcChain>
</file>

<file path=xl/sharedStrings.xml><?xml version="1.0" encoding="utf-8"?>
<sst xmlns="http://schemas.openxmlformats.org/spreadsheetml/2006/main" count="129" uniqueCount="73">
  <si>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</si>
  <si>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</si>
  <si>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</si>
  <si>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</si>
  <si>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</si>
  <si>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</si>
  <si>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</si>
  <si>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</si>
  <si>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</si>
  <si>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</si>
  <si>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</si>
  <si>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</si>
  <si>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</si>
  <si>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</si>
  <si>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</si>
  <si>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</si>
  <si>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</si>
  <si>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</si>
  <si>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</si>
  <si>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</si>
  <si>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</si>
  <si>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</si>
  <si>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</si>
  <si>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</si>
  <si>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</si>
  <si>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</si>
  <si>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</si>
  <si>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</si>
  <si>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</si>
  <si>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</si>
  <si>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</si>
  <si>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</si>
  <si>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</si>
  <si>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</si>
  <si>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</si>
  <si>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</si>
  <si>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</si>
  <si>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</si>
  <si>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NANCY MELODY IMBERT MARTINEZ</t>
  </si>
  <si>
    <t>JOCHY ALBERTO PADILLA MENDEZ</t>
  </si>
  <si>
    <t>Masculino</t>
  </si>
  <si>
    <t>Analista de Compras y Contrataciones</t>
  </si>
  <si>
    <t>Dirección Administrativa</t>
  </si>
  <si>
    <t>PATRICIA ALESANDRA PARRAS VICENTE</t>
  </si>
  <si>
    <t>Dirección Financiera</t>
  </si>
  <si>
    <t>Analista de Conciliación Bancaria</t>
  </si>
  <si>
    <t>JOHANNI PANIAGUA DE LA CRUZ</t>
  </si>
  <si>
    <t>Riesgos Laborales (1.1%) (2*)</t>
  </si>
  <si>
    <t>SAMIL DANIEL CASTILLO VARGAS</t>
  </si>
  <si>
    <t>JEISSON ELIAS CABELO ROSARIO</t>
  </si>
  <si>
    <t>STARLYN JOSE MATEO ROSARIO</t>
  </si>
  <si>
    <t>Soporte Técnico Informatico</t>
  </si>
  <si>
    <t>SCHERYL ALCÁNTARA MARTÍNEZ</t>
  </si>
  <si>
    <t>Dirección de Recursos Humanos</t>
  </si>
  <si>
    <t>Técnico de Recursos Humanos</t>
  </si>
  <si>
    <t>Dirección de Fiscalización Externa</t>
  </si>
  <si>
    <t>Técnico de Fiscalización Externa</t>
  </si>
  <si>
    <t>GUSTAVO EMILIO RAMIREZ VIDAL</t>
  </si>
  <si>
    <t>JOSUE PERALTA REYES</t>
  </si>
  <si>
    <t>ANGEL LINARDO VALENZUELA SILVESTRE</t>
  </si>
  <si>
    <t>FELISANDER MELO PASCUAL</t>
  </si>
  <si>
    <t>GEIDY NATALIA DEL CARMEN</t>
  </si>
  <si>
    <t>Fiscalizador de Seguridad Social</t>
  </si>
  <si>
    <t>DELIZA VALDEZ DUARTE</t>
  </si>
  <si>
    <t>GUADALUPE CORNELIO CLAUDE</t>
  </si>
  <si>
    <t>Analista de Incidentes de Sistemas</t>
  </si>
  <si>
    <t>ALBERTO ANTONIO CACERES PEÑA</t>
  </si>
  <si>
    <t>NERMIS CESARINA ANDUJAR TRONCOSO</t>
  </si>
  <si>
    <t>Dirección Juridica</t>
  </si>
  <si>
    <t>Director (a) Juridica</t>
  </si>
  <si>
    <t>LILIANA JOAQUIN TEJEDA</t>
  </si>
  <si>
    <t>Analista de Dist., Recaudos y Pagos Electronicos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</si>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</sst>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3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4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4" fillId="2" borderId="0" xfId="4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7" fillId="0" borderId="0" xfId="5" applyFont="1" applyAlignment="1">
      <alignment vertical="center"/>
    </xf>
    <xf numFmtId="4" fontId="14" fillId="2" borderId="0" xfId="0" applyNumberFormat="1" applyFont="1" applyFill="1" applyAlignment="1">
      <alignment horizontal="left" vertical="top"/>
    </xf>
    <xf numFmtId="0" fontId="13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 readingOrder="1"/>
    </xf>
    <xf numFmtId="0" fontId="18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 wrapText="1" readingOrder="1"/>
    </xf>
    <xf numFmtId="0" fontId="14" fillId="0" borderId="3" xfId="0" applyFont="1" applyBorder="1" applyAlignment="1">
      <alignment horizontal="center" vertical="top" wrapText="1" readingOrder="1"/>
    </xf>
    <xf numFmtId="164" fontId="14" fillId="0" borderId="3" xfId="4" applyFont="1" applyFill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17" fillId="0" borderId="0" xfId="5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1368137</xdr:colOff>
      <xdr:row>4</xdr:row>
      <xdr:rowOff>97859</xdr:rowOff>
    </xdr:from>
    <xdr:to>
      <xdr:col>17</xdr:col>
      <xdr:colOff>1612609</xdr:colOff>
      <xdr:row>7</xdr:row>
      <xdr:rowOff>318942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29682" y="1050359"/>
          <a:ext cx="3517609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3"/>
  <sheetViews>
    <sheetView tabSelected="1" view="pageBreakPreview" topLeftCell="A4" zoomScale="55" zoomScaleNormal="70" zoomScaleSheetLayoutView="55" workbookViewId="0">
      <selection activeCell="B16" sqref="B16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0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27"/>
      <c r="T6" s="27"/>
      <c r="U6" s="27"/>
      <c r="V6" s="27"/>
    </row>
    <row r="7" spans="1:22" s="11" customFormat="1" ht="23.25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22" s="11" customFormat="1" ht="34.5" x14ac:dyDescent="0.2">
      <c r="A8" s="57" t="s">
        <v>22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2" t="s">
        <v>72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22" ht="78.75" customHeight="1" x14ac:dyDescent="0.2">
      <c r="A11" s="42" t="s">
        <v>17</v>
      </c>
      <c r="B11" s="48" t="s">
        <v>13</v>
      </c>
      <c r="C11" s="48" t="s">
        <v>29</v>
      </c>
      <c r="D11" s="30"/>
      <c r="E11" s="30"/>
      <c r="F11" s="30"/>
      <c r="G11" s="42" t="s">
        <v>15</v>
      </c>
      <c r="H11" s="43" t="s">
        <v>23</v>
      </c>
      <c r="I11" s="54" t="s">
        <v>9</v>
      </c>
      <c r="J11" s="54"/>
      <c r="K11" s="54"/>
      <c r="L11" s="54"/>
      <c r="M11" s="54"/>
      <c r="N11" s="54"/>
      <c r="O11" s="55"/>
      <c r="P11" s="56" t="s">
        <v>2</v>
      </c>
      <c r="Q11" s="53"/>
      <c r="R11" s="42" t="s">
        <v>16</v>
      </c>
    </row>
    <row r="12" spans="1:22" ht="63.75" customHeight="1" x14ac:dyDescent="0.2">
      <c r="A12" s="42"/>
      <c r="B12" s="48"/>
      <c r="C12" s="48"/>
      <c r="D12" s="30" t="s">
        <v>19</v>
      </c>
      <c r="E12" s="30" t="s">
        <v>14</v>
      </c>
      <c r="F12" s="30" t="s">
        <v>18</v>
      </c>
      <c r="G12" s="42"/>
      <c r="H12" s="43"/>
      <c r="I12" s="53" t="s">
        <v>11</v>
      </c>
      <c r="J12" s="53"/>
      <c r="K12" s="47" t="s">
        <v>47</v>
      </c>
      <c r="L12" s="58" t="s">
        <v>12</v>
      </c>
      <c r="M12" s="53"/>
      <c r="N12" s="46" t="s">
        <v>10</v>
      </c>
      <c r="O12" s="59" t="s">
        <v>0</v>
      </c>
      <c r="P12" s="60" t="s">
        <v>4</v>
      </c>
      <c r="Q12" s="44" t="s">
        <v>1</v>
      </c>
      <c r="R12" s="42"/>
    </row>
    <row r="13" spans="1:22" ht="97.5" customHeight="1" x14ac:dyDescent="0.2">
      <c r="A13" s="42"/>
      <c r="B13" s="48"/>
      <c r="C13" s="63"/>
      <c r="D13" s="30"/>
      <c r="E13" s="30"/>
      <c r="F13" s="30"/>
      <c r="G13" s="42"/>
      <c r="H13" s="43"/>
      <c r="I13" s="31" t="s">
        <v>5</v>
      </c>
      <c r="J13" s="32" t="s">
        <v>6</v>
      </c>
      <c r="K13" s="47"/>
      <c r="L13" s="31" t="s">
        <v>7</v>
      </c>
      <c r="M13" s="32" t="s">
        <v>8</v>
      </c>
      <c r="N13" s="47"/>
      <c r="O13" s="59"/>
      <c r="P13" s="61"/>
      <c r="Q13" s="45"/>
      <c r="R13" s="42"/>
    </row>
    <row r="14" spans="1:22" ht="58.5" customHeight="1" x14ac:dyDescent="0.4">
      <c r="A14" s="12">
        <v>1</v>
      </c>
      <c r="B14" s="33" t="s">
        <v>52</v>
      </c>
      <c r="C14" s="35" t="s">
        <v>30</v>
      </c>
      <c r="D14" s="34" t="s">
        <v>53</v>
      </c>
      <c r="E14" s="36" t="s">
        <v>54</v>
      </c>
      <c r="F14" s="37" t="s">
        <v>21</v>
      </c>
      <c r="G14" s="38">
        <v>50000</v>
      </c>
      <c r="H14" s="38">
        <v>1854</v>
      </c>
      <c r="I14" s="38">
        <f t="shared" ref="I14" si="0">G14*2.87/100</f>
        <v>1435</v>
      </c>
      <c r="J14" s="38">
        <f t="shared" ref="J14" si="1">G14*7.1/100</f>
        <v>3550</v>
      </c>
      <c r="K14" s="38">
        <f t="shared" ref="K14" si="2">+G14*1.1%</f>
        <v>550</v>
      </c>
      <c r="L14" s="38">
        <f t="shared" ref="L14" si="3">+G14*3.04%</f>
        <v>1520</v>
      </c>
      <c r="M14" s="38">
        <f t="shared" ref="M14" si="4">+G14*7.09%</f>
        <v>3545.0000000000005</v>
      </c>
      <c r="N14" s="39">
        <v>0</v>
      </c>
      <c r="O14" s="38">
        <f>I14+J14+K14+L14+M14+N14</f>
        <v>10600</v>
      </c>
      <c r="P14" s="38">
        <f>+H14+I14+L14+N14</f>
        <v>4809</v>
      </c>
      <c r="Q14" s="38">
        <f t="shared" ref="Q14" si="5">J14+K14+M14</f>
        <v>7645</v>
      </c>
      <c r="R14" s="38">
        <f t="shared" ref="R14" si="6">G14-P14</f>
        <v>45191</v>
      </c>
    </row>
    <row r="15" spans="1:22" ht="58.5" customHeight="1" x14ac:dyDescent="0.4">
      <c r="A15" s="12">
        <v>2</v>
      </c>
      <c r="B15" s="33" t="s">
        <v>64</v>
      </c>
      <c r="C15" s="35" t="s">
        <v>30</v>
      </c>
      <c r="D15" s="34" t="s">
        <v>34</v>
      </c>
      <c r="E15" s="36" t="s">
        <v>65</v>
      </c>
      <c r="F15" s="37" t="s">
        <v>21</v>
      </c>
      <c r="G15" s="38">
        <v>75000</v>
      </c>
      <c r="H15" s="38">
        <v>6309.38</v>
      </c>
      <c r="I15" s="38">
        <f t="shared" ref="I15" si="7">G15*2.87/100</f>
        <v>2152.5</v>
      </c>
      <c r="J15" s="38">
        <f t="shared" ref="J15" si="8">G15*7.1/100</f>
        <v>5325</v>
      </c>
      <c r="K15" s="38">
        <f>74808*1.1%</f>
        <v>822.88800000000003</v>
      </c>
      <c r="L15" s="38">
        <f t="shared" ref="L15" si="9">+G15*3.04%</f>
        <v>2280</v>
      </c>
      <c r="M15" s="38">
        <f t="shared" ref="M15" si="10">+G15*7.09%</f>
        <v>5317.5</v>
      </c>
      <c r="N15" s="39">
        <v>0</v>
      </c>
      <c r="O15" s="38">
        <f>I15+J15+K15+L15+M15+N15</f>
        <v>15897.888000000001</v>
      </c>
      <c r="P15" s="38">
        <f>+H15+I15+L15+N15</f>
        <v>10741.880000000001</v>
      </c>
      <c r="Q15" s="38">
        <f t="shared" ref="Q15" si="11">J15+K15+M15</f>
        <v>11465.387999999999</v>
      </c>
      <c r="R15" s="38">
        <f t="shared" ref="R15" si="12">G15-P15</f>
        <v>64258.119999999995</v>
      </c>
    </row>
    <row r="16" spans="1:22" ht="58.5" customHeight="1" x14ac:dyDescent="0.4">
      <c r="A16" s="12">
        <v>3</v>
      </c>
      <c r="B16" s="33" t="s">
        <v>48</v>
      </c>
      <c r="C16" s="35" t="s">
        <v>40</v>
      </c>
      <c r="D16" s="34" t="s">
        <v>34</v>
      </c>
      <c r="E16" s="36" t="s">
        <v>51</v>
      </c>
      <c r="F16" s="37" t="s">
        <v>21</v>
      </c>
      <c r="G16" s="38">
        <v>55000</v>
      </c>
      <c r="H16" s="38">
        <v>1689.11</v>
      </c>
      <c r="I16" s="38">
        <f t="shared" ref="I16:I19" si="13">G16*2.87/100</f>
        <v>1578.5</v>
      </c>
      <c r="J16" s="38">
        <f t="shared" ref="J16:J19" si="14">G16*7.1/100</f>
        <v>3905</v>
      </c>
      <c r="K16" s="38">
        <f t="shared" ref="K16:K19" si="15">+G16*1.1%</f>
        <v>605.00000000000011</v>
      </c>
      <c r="L16" s="38">
        <f t="shared" ref="L16:L19" si="16">+G16*3.04%</f>
        <v>1672</v>
      </c>
      <c r="M16" s="38">
        <f t="shared" ref="M16:M19" si="17">+G16*7.09%</f>
        <v>3899.5000000000005</v>
      </c>
      <c r="N16" s="39">
        <v>0</v>
      </c>
      <c r="O16" s="38">
        <f t="shared" ref="O16:O19" si="18">I16+J16+K16+L16+M16+N16</f>
        <v>11660</v>
      </c>
      <c r="P16" s="38">
        <f t="shared" ref="P16:P19" si="19">+H16+I16+L16+N16</f>
        <v>4939.6099999999997</v>
      </c>
      <c r="Q16" s="38">
        <f t="shared" ref="Q16:Q19" si="20">J16+K16+M16</f>
        <v>8409.5</v>
      </c>
      <c r="R16" s="38">
        <f t="shared" ref="R16:R19" si="21">G16-P16</f>
        <v>50060.39</v>
      </c>
    </row>
    <row r="17" spans="1:18" ht="58.5" customHeight="1" x14ac:dyDescent="0.4">
      <c r="A17" s="12">
        <v>4</v>
      </c>
      <c r="B17" s="33" t="s">
        <v>49</v>
      </c>
      <c r="C17" s="35" t="s">
        <v>40</v>
      </c>
      <c r="D17" s="34" t="s">
        <v>34</v>
      </c>
      <c r="E17" s="36" t="s">
        <v>51</v>
      </c>
      <c r="F17" s="37" t="s">
        <v>21</v>
      </c>
      <c r="G17" s="38">
        <v>55000</v>
      </c>
      <c r="H17" s="38">
        <v>1165.95</v>
      </c>
      <c r="I17" s="38">
        <f t="shared" si="13"/>
        <v>1578.5</v>
      </c>
      <c r="J17" s="38">
        <f t="shared" si="14"/>
        <v>3905</v>
      </c>
      <c r="K17" s="38">
        <f t="shared" si="15"/>
        <v>605.00000000000011</v>
      </c>
      <c r="L17" s="38">
        <f t="shared" si="16"/>
        <v>1672</v>
      </c>
      <c r="M17" s="38">
        <f t="shared" si="17"/>
        <v>3899.5000000000005</v>
      </c>
      <c r="N17" s="39">
        <v>0</v>
      </c>
      <c r="O17" s="38">
        <f t="shared" si="18"/>
        <v>11660</v>
      </c>
      <c r="P17" s="38">
        <f t="shared" si="19"/>
        <v>4416.45</v>
      </c>
      <c r="Q17" s="38">
        <f t="shared" si="20"/>
        <v>8409.5</v>
      </c>
      <c r="R17" s="38">
        <f t="shared" si="21"/>
        <v>50583.55</v>
      </c>
    </row>
    <row r="18" spans="1:18" ht="58.5" customHeight="1" x14ac:dyDescent="0.4">
      <c r="A18" s="12">
        <v>5</v>
      </c>
      <c r="B18" s="33" t="s">
        <v>60</v>
      </c>
      <c r="C18" s="35" t="s">
        <v>40</v>
      </c>
      <c r="D18" s="34" t="s">
        <v>34</v>
      </c>
      <c r="E18" s="36" t="s">
        <v>51</v>
      </c>
      <c r="F18" s="37" t="s">
        <v>21</v>
      </c>
      <c r="G18" s="38">
        <v>55000</v>
      </c>
      <c r="H18" s="38">
        <v>1165.95</v>
      </c>
      <c r="I18" s="38">
        <f t="shared" si="13"/>
        <v>1578.5</v>
      </c>
      <c r="J18" s="38">
        <f t="shared" si="14"/>
        <v>3905</v>
      </c>
      <c r="K18" s="38">
        <f t="shared" si="15"/>
        <v>605.00000000000011</v>
      </c>
      <c r="L18" s="38">
        <f t="shared" si="16"/>
        <v>1672</v>
      </c>
      <c r="M18" s="38">
        <f t="shared" si="17"/>
        <v>3899.5000000000005</v>
      </c>
      <c r="N18" s="39">
        <v>0</v>
      </c>
      <c r="O18" s="38">
        <f t="shared" si="18"/>
        <v>11660</v>
      </c>
      <c r="P18" s="38">
        <f t="shared" si="19"/>
        <v>4416.45</v>
      </c>
      <c r="Q18" s="38">
        <f t="shared" si="20"/>
        <v>8409.5</v>
      </c>
      <c r="R18" s="38">
        <f t="shared" si="21"/>
        <v>50583.55</v>
      </c>
    </row>
    <row r="19" spans="1:18" ht="58.5" customHeight="1" x14ac:dyDescent="0.4">
      <c r="A19" s="12">
        <v>6</v>
      </c>
      <c r="B19" s="33" t="s">
        <v>50</v>
      </c>
      <c r="C19" s="35" t="s">
        <v>40</v>
      </c>
      <c r="D19" s="34" t="s">
        <v>34</v>
      </c>
      <c r="E19" s="36" t="s">
        <v>51</v>
      </c>
      <c r="F19" s="37" t="s">
        <v>21</v>
      </c>
      <c r="G19" s="38">
        <v>55000</v>
      </c>
      <c r="H19" s="38">
        <v>2559.6799999999998</v>
      </c>
      <c r="I19" s="38">
        <f t="shared" si="13"/>
        <v>1578.5</v>
      </c>
      <c r="J19" s="38">
        <f t="shared" si="14"/>
        <v>3905</v>
      </c>
      <c r="K19" s="38">
        <f t="shared" si="15"/>
        <v>605.00000000000011</v>
      </c>
      <c r="L19" s="38">
        <f t="shared" si="16"/>
        <v>1672</v>
      </c>
      <c r="M19" s="38">
        <f t="shared" si="17"/>
        <v>3899.5000000000005</v>
      </c>
      <c r="N19" s="39">
        <v>0</v>
      </c>
      <c r="O19" s="38">
        <f t="shared" si="18"/>
        <v>11660</v>
      </c>
      <c r="P19" s="38">
        <f t="shared" si="19"/>
        <v>5810.18</v>
      </c>
      <c r="Q19" s="38">
        <f t="shared" si="20"/>
        <v>8409.5</v>
      </c>
      <c r="R19" s="38">
        <f t="shared" si="21"/>
        <v>49189.82</v>
      </c>
    </row>
    <row r="20" spans="1:18" ht="58.5" customHeight="1" x14ac:dyDescent="0.4">
      <c r="A20" s="12">
        <v>7</v>
      </c>
      <c r="B20" s="33" t="s">
        <v>66</v>
      </c>
      <c r="C20" s="35" t="s">
        <v>40</v>
      </c>
      <c r="D20" s="34" t="s">
        <v>34</v>
      </c>
      <c r="E20" s="36" t="s">
        <v>51</v>
      </c>
      <c r="F20" s="37" t="s">
        <v>21</v>
      </c>
      <c r="G20" s="38">
        <v>55000</v>
      </c>
      <c r="H20" s="38">
        <v>2559.6799999999998</v>
      </c>
      <c r="I20" s="38">
        <f t="shared" ref="I20" si="22">G20*2.87/100</f>
        <v>1578.5</v>
      </c>
      <c r="J20" s="38">
        <f t="shared" ref="J20" si="23">G20*7.1/100</f>
        <v>3905</v>
      </c>
      <c r="K20" s="38">
        <f t="shared" ref="K20" si="24">+G20*1.1%</f>
        <v>605.00000000000011</v>
      </c>
      <c r="L20" s="38">
        <f t="shared" ref="L20" si="25">+G20*3.04%</f>
        <v>1672</v>
      </c>
      <c r="M20" s="38">
        <f t="shared" ref="M20" si="26">+G20*7.09%</f>
        <v>3899.5000000000005</v>
      </c>
      <c r="N20" s="39">
        <v>0</v>
      </c>
      <c r="O20" s="38">
        <f t="shared" ref="O20" si="27">I20+J20+K20+L20+M20+N20</f>
        <v>11660</v>
      </c>
      <c r="P20" s="38">
        <f t="shared" ref="P20" si="28">+H20+I20+L20+N20</f>
        <v>5810.18</v>
      </c>
      <c r="Q20" s="38">
        <f t="shared" ref="Q20" si="29">J20+K20+M20</f>
        <v>8409.5</v>
      </c>
      <c r="R20" s="38">
        <f t="shared" ref="R20" si="30">G20-P20</f>
        <v>49189.82</v>
      </c>
    </row>
    <row r="21" spans="1:18" ht="58.5" customHeight="1" x14ac:dyDescent="0.4">
      <c r="A21" s="12">
        <v>8</v>
      </c>
      <c r="B21" s="33" t="s">
        <v>38</v>
      </c>
      <c r="C21" s="35" t="s">
        <v>30</v>
      </c>
      <c r="D21" s="34" t="s">
        <v>42</v>
      </c>
      <c r="E21" s="36" t="s">
        <v>41</v>
      </c>
      <c r="F21" s="37" t="s">
        <v>21</v>
      </c>
      <c r="G21" s="38">
        <v>75000</v>
      </c>
      <c r="H21" s="38">
        <v>5678.4</v>
      </c>
      <c r="I21" s="38">
        <f t="shared" ref="I21:I25" si="31">G21*2.87/100</f>
        <v>2152.5</v>
      </c>
      <c r="J21" s="38">
        <f t="shared" ref="J21:J25" si="32">G21*7.1/100</f>
        <v>5325</v>
      </c>
      <c r="K21" s="38">
        <f>74808*1.1%</f>
        <v>822.88800000000003</v>
      </c>
      <c r="L21" s="38">
        <f t="shared" ref="L21:L25" si="33">G21*3.04/100</f>
        <v>2280</v>
      </c>
      <c r="M21" s="38">
        <f t="shared" ref="M21:M25" si="34">+G21*7.09%</f>
        <v>5317.5</v>
      </c>
      <c r="N21" s="39">
        <v>3154.9</v>
      </c>
      <c r="O21" s="38">
        <f t="shared" ref="O21:O27" si="35">I21+J21+K21+L21+M21+N21</f>
        <v>19052.788</v>
      </c>
      <c r="P21" s="38">
        <f t="shared" ref="P21" si="36">+H21+I21+L21+N21</f>
        <v>13265.8</v>
      </c>
      <c r="Q21" s="38">
        <f t="shared" ref="Q21" si="37">J21+K21+M21</f>
        <v>11465.387999999999</v>
      </c>
      <c r="R21" s="38">
        <f t="shared" ref="R21" si="38">G21-P21</f>
        <v>61734.2</v>
      </c>
    </row>
    <row r="22" spans="1:18" ht="58.5" customHeight="1" x14ac:dyDescent="0.4">
      <c r="A22" s="12">
        <v>9</v>
      </c>
      <c r="B22" s="33" t="s">
        <v>39</v>
      </c>
      <c r="C22" s="35" t="s">
        <v>40</v>
      </c>
      <c r="D22" s="34" t="s">
        <v>42</v>
      </c>
      <c r="E22" s="36" t="s">
        <v>41</v>
      </c>
      <c r="F22" s="37" t="s">
        <v>21</v>
      </c>
      <c r="G22" s="38">
        <v>75000</v>
      </c>
      <c r="H22" s="38">
        <v>6309.38</v>
      </c>
      <c r="I22" s="38">
        <f t="shared" si="31"/>
        <v>2152.5</v>
      </c>
      <c r="J22" s="38">
        <f t="shared" si="32"/>
        <v>5325</v>
      </c>
      <c r="K22" s="38">
        <f>74808*1.1%</f>
        <v>822.88800000000003</v>
      </c>
      <c r="L22" s="38">
        <f t="shared" si="33"/>
        <v>2280</v>
      </c>
      <c r="M22" s="38">
        <f t="shared" si="34"/>
        <v>5317.5</v>
      </c>
      <c r="N22" s="39">
        <v>0</v>
      </c>
      <c r="O22" s="38">
        <f t="shared" si="35"/>
        <v>15897.888000000001</v>
      </c>
      <c r="P22" s="38">
        <f t="shared" ref="P22:P33" si="39">+H22+I22+L22+N22</f>
        <v>10741.880000000001</v>
      </c>
      <c r="Q22" s="38">
        <f t="shared" ref="Q22:Q23" si="40">J22+K22+M22</f>
        <v>11465.387999999999</v>
      </c>
      <c r="R22" s="38">
        <f t="shared" ref="R22" si="41">G22-P22</f>
        <v>64258.119999999995</v>
      </c>
    </row>
    <row r="23" spans="1:18" ht="58.5" customHeight="1" x14ac:dyDescent="0.4">
      <c r="A23" s="12">
        <v>10</v>
      </c>
      <c r="B23" s="33" t="s">
        <v>43</v>
      </c>
      <c r="C23" s="35" t="s">
        <v>30</v>
      </c>
      <c r="D23" s="34" t="s">
        <v>44</v>
      </c>
      <c r="E23" s="36" t="s">
        <v>45</v>
      </c>
      <c r="F23" s="37" t="s">
        <v>21</v>
      </c>
      <c r="G23" s="38">
        <v>75000</v>
      </c>
      <c r="H23" s="38">
        <v>6309.38</v>
      </c>
      <c r="I23" s="38">
        <f t="shared" si="31"/>
        <v>2152.5</v>
      </c>
      <c r="J23" s="38">
        <f t="shared" si="32"/>
        <v>5325</v>
      </c>
      <c r="K23" s="38">
        <f t="shared" ref="K23:K25" si="42">74808*1.1%</f>
        <v>822.88800000000003</v>
      </c>
      <c r="L23" s="38">
        <f t="shared" si="33"/>
        <v>2280</v>
      </c>
      <c r="M23" s="38">
        <f t="shared" si="34"/>
        <v>5317.5</v>
      </c>
      <c r="N23" s="39">
        <v>0</v>
      </c>
      <c r="O23" s="38">
        <f t="shared" si="35"/>
        <v>15897.888000000001</v>
      </c>
      <c r="P23" s="38">
        <f t="shared" si="39"/>
        <v>10741.880000000001</v>
      </c>
      <c r="Q23" s="38">
        <f t="shared" si="40"/>
        <v>11465.387999999999</v>
      </c>
      <c r="R23" s="38">
        <f t="shared" ref="R23" si="43">G23-P23</f>
        <v>64258.119999999995</v>
      </c>
    </row>
    <row r="24" spans="1:18" ht="58.5" customHeight="1" x14ac:dyDescent="0.4">
      <c r="A24" s="12">
        <v>11</v>
      </c>
      <c r="B24" s="33" t="s">
        <v>46</v>
      </c>
      <c r="C24" s="35" t="s">
        <v>30</v>
      </c>
      <c r="D24" s="34" t="s">
        <v>44</v>
      </c>
      <c r="E24" s="36" t="s">
        <v>45</v>
      </c>
      <c r="F24" s="37" t="s">
        <v>21</v>
      </c>
      <c r="G24" s="38">
        <v>75000</v>
      </c>
      <c r="H24" s="38">
        <v>5678.4</v>
      </c>
      <c r="I24" s="38">
        <f t="shared" si="31"/>
        <v>2152.5</v>
      </c>
      <c r="J24" s="38">
        <f t="shared" si="32"/>
        <v>5325</v>
      </c>
      <c r="K24" s="38">
        <f t="shared" si="42"/>
        <v>822.88800000000003</v>
      </c>
      <c r="L24" s="38">
        <f t="shared" si="33"/>
        <v>2280</v>
      </c>
      <c r="M24" s="38">
        <f t="shared" si="34"/>
        <v>5317.5</v>
      </c>
      <c r="N24" s="39">
        <f>1577.45*2</f>
        <v>3154.9</v>
      </c>
      <c r="O24" s="38">
        <f t="shared" si="35"/>
        <v>19052.788</v>
      </c>
      <c r="P24" s="38">
        <f t="shared" si="39"/>
        <v>13265.8</v>
      </c>
      <c r="Q24" s="38">
        <f t="shared" ref="Q24" si="44">J24+K24+M24</f>
        <v>11465.387999999999</v>
      </c>
      <c r="R24" s="38">
        <f t="shared" ref="R24" si="45">G24-P24</f>
        <v>61734.2</v>
      </c>
    </row>
    <row r="25" spans="1:18" ht="58.5" customHeight="1" x14ac:dyDescent="0.4">
      <c r="A25" s="12">
        <v>12</v>
      </c>
      <c r="B25" s="33" t="s">
        <v>70</v>
      </c>
      <c r="C25" s="35" t="s">
        <v>30</v>
      </c>
      <c r="D25" s="34" t="s">
        <v>44</v>
      </c>
      <c r="E25" s="36" t="s">
        <v>71</v>
      </c>
      <c r="F25" s="37" t="s">
        <v>21</v>
      </c>
      <c r="G25" s="38">
        <v>75000</v>
      </c>
      <c r="H25" s="38">
        <v>2197.62</v>
      </c>
      <c r="I25" s="38">
        <f t="shared" si="31"/>
        <v>2152.5</v>
      </c>
      <c r="J25" s="38">
        <f t="shared" si="32"/>
        <v>5325</v>
      </c>
      <c r="K25" s="38">
        <f t="shared" si="42"/>
        <v>822.88800000000003</v>
      </c>
      <c r="L25" s="38">
        <f t="shared" si="33"/>
        <v>2280</v>
      </c>
      <c r="M25" s="38">
        <f t="shared" si="34"/>
        <v>5317.5</v>
      </c>
      <c r="N25" s="39">
        <v>0</v>
      </c>
      <c r="O25" s="38">
        <f t="shared" ref="O25" si="46">I25+J25+K25+L25+M25+N25</f>
        <v>15897.888000000001</v>
      </c>
      <c r="P25" s="38">
        <f t="shared" ref="P25" si="47">+H25+I25+L25+N25</f>
        <v>6630.12</v>
      </c>
      <c r="Q25" s="38">
        <f t="shared" ref="Q25" si="48">J25+K25+M25</f>
        <v>11465.387999999999</v>
      </c>
      <c r="R25" s="38">
        <f t="shared" ref="R25" si="49">G25-P25</f>
        <v>68369.88</v>
      </c>
    </row>
    <row r="26" spans="1:18" ht="58.5" customHeight="1" x14ac:dyDescent="0.4">
      <c r="A26" s="12">
        <v>13</v>
      </c>
      <c r="B26" s="33" t="s">
        <v>57</v>
      </c>
      <c r="C26" s="35" t="s">
        <v>40</v>
      </c>
      <c r="D26" s="34" t="s">
        <v>55</v>
      </c>
      <c r="E26" s="36" t="s">
        <v>56</v>
      </c>
      <c r="F26" s="37" t="s">
        <v>21</v>
      </c>
      <c r="G26" s="38">
        <v>50000</v>
      </c>
      <c r="H26" s="38">
        <v>1854</v>
      </c>
      <c r="I26" s="38">
        <f t="shared" ref="I26" si="50">G26*2.87/100</f>
        <v>1435</v>
      </c>
      <c r="J26" s="38">
        <f t="shared" ref="J26" si="51">G26*7.1/100</f>
        <v>3550</v>
      </c>
      <c r="K26" s="38">
        <f>+G26*1.1%</f>
        <v>550</v>
      </c>
      <c r="L26" s="38">
        <f t="shared" ref="L26" si="52">G26*3.04/100</f>
        <v>1520</v>
      </c>
      <c r="M26" s="38">
        <f t="shared" ref="M26" si="53">+G26*7.09%</f>
        <v>3545.0000000000005</v>
      </c>
      <c r="N26" s="39">
        <v>0</v>
      </c>
      <c r="O26" s="38">
        <f t="shared" si="35"/>
        <v>10600</v>
      </c>
      <c r="P26" s="38">
        <f t="shared" ref="P26" si="54">+H26+I26+L26+N26</f>
        <v>4809</v>
      </c>
      <c r="Q26" s="38">
        <f t="shared" ref="Q26" si="55">J26+K26+M26</f>
        <v>7645</v>
      </c>
      <c r="R26" s="38">
        <f t="shared" ref="R26" si="56">G26-P26</f>
        <v>45191</v>
      </c>
    </row>
    <row r="27" spans="1:18" ht="58.5" customHeight="1" x14ac:dyDescent="0.4">
      <c r="A27" s="12">
        <v>14</v>
      </c>
      <c r="B27" s="33" t="s">
        <v>58</v>
      </c>
      <c r="C27" s="35" t="s">
        <v>40</v>
      </c>
      <c r="D27" s="34" t="s">
        <v>55</v>
      </c>
      <c r="E27" s="36" t="s">
        <v>56</v>
      </c>
      <c r="F27" s="37" t="s">
        <v>21</v>
      </c>
      <c r="G27" s="38">
        <v>50000</v>
      </c>
      <c r="H27" s="38">
        <v>0</v>
      </c>
      <c r="I27" s="38">
        <f t="shared" ref="I27:I28" si="57">G27*2.87/100</f>
        <v>1435</v>
      </c>
      <c r="J27" s="38">
        <f t="shared" ref="J27:J28" si="58">G27*7.1/100</f>
        <v>3550</v>
      </c>
      <c r="K27" s="38">
        <f t="shared" ref="K27" si="59">+G27*1.1%</f>
        <v>550</v>
      </c>
      <c r="L27" s="38">
        <f t="shared" ref="L27:L28" si="60">G27*3.04/100</f>
        <v>1520</v>
      </c>
      <c r="M27" s="38">
        <f t="shared" ref="M27:M28" si="61">+G27*7.09%</f>
        <v>3545.0000000000005</v>
      </c>
      <c r="N27" s="39">
        <v>0</v>
      </c>
      <c r="O27" s="38">
        <f t="shared" si="35"/>
        <v>10600</v>
      </c>
      <c r="P27" s="38">
        <f t="shared" ref="P27" si="62">+H27+I27+L27+N27</f>
        <v>2955</v>
      </c>
      <c r="Q27" s="38">
        <f t="shared" ref="Q27" si="63">J27+K27+M27</f>
        <v>7645</v>
      </c>
      <c r="R27" s="38">
        <f t="shared" ref="R27" si="64">G27-P27</f>
        <v>47045</v>
      </c>
    </row>
    <row r="28" spans="1:18" ht="58.5" customHeight="1" x14ac:dyDescent="0.4">
      <c r="A28" s="12">
        <v>15</v>
      </c>
      <c r="B28" s="33" t="s">
        <v>61</v>
      </c>
      <c r="C28" s="35" t="s">
        <v>30</v>
      </c>
      <c r="D28" s="34" t="s">
        <v>55</v>
      </c>
      <c r="E28" s="36" t="s">
        <v>62</v>
      </c>
      <c r="F28" s="37" t="s">
        <v>21</v>
      </c>
      <c r="G28" s="38">
        <v>75000</v>
      </c>
      <c r="H28" s="38">
        <v>6309.38</v>
      </c>
      <c r="I28" s="38">
        <f t="shared" si="57"/>
        <v>2152.5</v>
      </c>
      <c r="J28" s="38">
        <f t="shared" si="58"/>
        <v>5325</v>
      </c>
      <c r="K28" s="38">
        <f t="shared" ref="K28" si="65">74808*1.1%</f>
        <v>822.88800000000003</v>
      </c>
      <c r="L28" s="38">
        <f t="shared" si="60"/>
        <v>2280</v>
      </c>
      <c r="M28" s="38">
        <f t="shared" si="61"/>
        <v>5317.5</v>
      </c>
      <c r="N28" s="39">
        <v>0</v>
      </c>
      <c r="O28" s="38">
        <f t="shared" ref="O28:O30" si="66">I28+J28+K28+L28+M28+N28</f>
        <v>15897.888000000001</v>
      </c>
      <c r="P28" s="38">
        <f t="shared" ref="P28:P30" si="67">+H28+I28+L28+N28</f>
        <v>10741.880000000001</v>
      </c>
      <c r="Q28" s="38">
        <f t="shared" ref="Q28:Q30" si="68">J28+K28+M28</f>
        <v>11465.387999999999</v>
      </c>
      <c r="R28" s="38">
        <f t="shared" ref="R28:R30" si="69">G28-P28</f>
        <v>64258.119999999995</v>
      </c>
    </row>
    <row r="29" spans="1:18" ht="58.5" customHeight="1" x14ac:dyDescent="0.4">
      <c r="A29" s="12">
        <v>16</v>
      </c>
      <c r="B29" s="33" t="s">
        <v>63</v>
      </c>
      <c r="C29" s="35" t="s">
        <v>30</v>
      </c>
      <c r="D29" s="34" t="s">
        <v>55</v>
      </c>
      <c r="E29" s="36" t="s">
        <v>56</v>
      </c>
      <c r="F29" s="37" t="s">
        <v>21</v>
      </c>
      <c r="G29" s="38">
        <v>50000</v>
      </c>
      <c r="H29" s="38">
        <v>1617.38</v>
      </c>
      <c r="I29" s="38">
        <f t="shared" ref="I29:I31" si="70">G29*2.87/100</f>
        <v>1435</v>
      </c>
      <c r="J29" s="38">
        <f t="shared" ref="J29:J31" si="71">G29*7.1/100</f>
        <v>3550</v>
      </c>
      <c r="K29" s="38">
        <f>+G29*1.1%</f>
        <v>550</v>
      </c>
      <c r="L29" s="38">
        <f t="shared" ref="L29:L30" si="72">G29*3.04/100</f>
        <v>1520</v>
      </c>
      <c r="M29" s="38">
        <f t="shared" ref="M29:M30" si="73">+G29*7.09%</f>
        <v>3545.0000000000005</v>
      </c>
      <c r="N29" s="39">
        <v>1577.45</v>
      </c>
      <c r="O29" s="38">
        <f t="shared" si="66"/>
        <v>12177.45</v>
      </c>
      <c r="P29" s="38">
        <f t="shared" si="67"/>
        <v>6149.83</v>
      </c>
      <c r="Q29" s="38">
        <f t="shared" si="68"/>
        <v>7645</v>
      </c>
      <c r="R29" s="38">
        <f t="shared" si="69"/>
        <v>43850.17</v>
      </c>
    </row>
    <row r="30" spans="1:18" ht="58.5" customHeight="1" x14ac:dyDescent="0.4">
      <c r="A30" s="12">
        <v>17</v>
      </c>
      <c r="B30" s="33" t="s">
        <v>59</v>
      </c>
      <c r="C30" s="35" t="s">
        <v>40</v>
      </c>
      <c r="D30" s="34" t="s">
        <v>55</v>
      </c>
      <c r="E30" s="36" t="s">
        <v>56</v>
      </c>
      <c r="F30" s="37" t="s">
        <v>21</v>
      </c>
      <c r="G30" s="38">
        <v>50000</v>
      </c>
      <c r="H30" s="38">
        <v>1854</v>
      </c>
      <c r="I30" s="38">
        <f t="shared" si="70"/>
        <v>1435</v>
      </c>
      <c r="J30" s="38">
        <f t="shared" si="71"/>
        <v>3550</v>
      </c>
      <c r="K30" s="38">
        <f t="shared" ref="K30" si="74">+G30*1.1%</f>
        <v>550</v>
      </c>
      <c r="L30" s="38">
        <f t="shared" si="72"/>
        <v>1520</v>
      </c>
      <c r="M30" s="38">
        <f t="shared" si="73"/>
        <v>3545.0000000000005</v>
      </c>
      <c r="N30" s="39">
        <v>0</v>
      </c>
      <c r="O30" s="38">
        <f t="shared" si="66"/>
        <v>10600</v>
      </c>
      <c r="P30" s="38">
        <f t="shared" si="67"/>
        <v>4809</v>
      </c>
      <c r="Q30" s="38">
        <f t="shared" si="68"/>
        <v>7645</v>
      </c>
      <c r="R30" s="38">
        <f t="shared" si="69"/>
        <v>45191</v>
      </c>
    </row>
    <row r="31" spans="1:18" ht="58.5" customHeight="1" x14ac:dyDescent="0.4">
      <c r="A31" s="12">
        <v>18</v>
      </c>
      <c r="B31" s="33" t="s">
        <v>67</v>
      </c>
      <c r="C31" s="35" t="s">
        <v>30</v>
      </c>
      <c r="D31" s="34" t="s">
        <v>68</v>
      </c>
      <c r="E31" s="36" t="s">
        <v>69</v>
      </c>
      <c r="F31" s="37" t="s">
        <v>21</v>
      </c>
      <c r="G31" s="38">
        <v>210000</v>
      </c>
      <c r="H31" s="38">
        <v>37366.04</v>
      </c>
      <c r="I31" s="38">
        <f t="shared" si="70"/>
        <v>6027</v>
      </c>
      <c r="J31" s="38">
        <f t="shared" si="71"/>
        <v>14910</v>
      </c>
      <c r="K31" s="38">
        <f t="shared" ref="K31" si="75">74808*1.1%</f>
        <v>822.88800000000003</v>
      </c>
      <c r="L31" s="38">
        <f>187020*3.04%</f>
        <v>5685.4080000000004</v>
      </c>
      <c r="M31" s="38">
        <f>187020*7.09%</f>
        <v>13259.718000000001</v>
      </c>
      <c r="N31" s="39">
        <v>3154.9</v>
      </c>
      <c r="O31" s="38">
        <f t="shared" ref="O31" si="76">I31+J31+K31+L31+M31+N31</f>
        <v>43859.913999999997</v>
      </c>
      <c r="P31" s="38">
        <f t="shared" ref="P31" si="77">+H31+I31+L31+N31</f>
        <v>52233.348000000005</v>
      </c>
      <c r="Q31" s="38">
        <f t="shared" ref="Q31" si="78">J31+K31+M31</f>
        <v>28992.606</v>
      </c>
      <c r="R31" s="38">
        <f t="shared" ref="R31" si="79">G31-P31</f>
        <v>157766.652</v>
      </c>
    </row>
    <row r="33" spans="1:18" s="9" customFormat="1" ht="35.1" customHeight="1" x14ac:dyDescent="0.2">
      <c r="A33" s="51" t="s">
        <v>20</v>
      </c>
      <c r="B33" s="51"/>
      <c r="C33" s="51"/>
      <c r="D33" s="51"/>
      <c r="E33" s="51"/>
      <c r="F33" s="51"/>
      <c r="G33" s="13">
        <f t="shared" ref="G33:O33" si="80">SUM(G14:G32)</f>
        <v>1260000</v>
      </c>
      <c r="H33" s="13">
        <f t="shared" si="80"/>
        <v>92477.73000000001</v>
      </c>
      <c r="I33" s="13">
        <f t="shared" si="80"/>
        <v>36162</v>
      </c>
      <c r="J33" s="13">
        <f t="shared" si="80"/>
        <v>89460</v>
      </c>
      <c r="K33" s="13">
        <f t="shared" si="80"/>
        <v>12358.104000000001</v>
      </c>
      <c r="L33" s="13">
        <f t="shared" si="80"/>
        <v>37605.408000000003</v>
      </c>
      <c r="M33" s="13">
        <f t="shared" si="80"/>
        <v>87704.717999999993</v>
      </c>
      <c r="N33" s="13">
        <f t="shared" si="80"/>
        <v>11042.15</v>
      </c>
      <c r="O33" s="13">
        <f t="shared" si="80"/>
        <v>274332.38000000006</v>
      </c>
      <c r="P33" s="13">
        <f t="shared" si="39"/>
        <v>177287.288</v>
      </c>
      <c r="Q33" s="13">
        <f>SUM(Q14:Q32)</f>
        <v>189522.82200000001</v>
      </c>
      <c r="R33" s="13">
        <f>SUM(R14:R32)</f>
        <v>1082712.7119999998</v>
      </c>
    </row>
    <row r="34" spans="1:18" s="2" customFormat="1" ht="24" customHeight="1" x14ac:dyDescent="0.2">
      <c r="A34" s="14"/>
      <c r="B34" s="14"/>
      <c r="C34" s="14"/>
      <c r="D34" s="14"/>
      <c r="E34" s="14"/>
      <c r="F34" s="14"/>
      <c r="G34" s="14"/>
      <c r="H34" s="14"/>
      <c r="I34" s="15"/>
      <c r="J34" s="15"/>
      <c r="K34" s="16"/>
      <c r="L34" s="15"/>
      <c r="M34" s="14"/>
      <c r="N34" s="14"/>
      <c r="O34" s="15"/>
      <c r="P34" s="15"/>
      <c r="Q34" s="15"/>
      <c r="R34" s="15"/>
    </row>
    <row r="35" spans="1:18" s="10" customFormat="1" ht="24" customHeight="1" x14ac:dyDescent="0.4">
      <c r="A35" s="17"/>
      <c r="B35" s="18"/>
      <c r="C35" s="18"/>
      <c r="D35" s="18"/>
      <c r="E35" s="17"/>
      <c r="F35" s="17"/>
      <c r="G35" s="17"/>
      <c r="H35" s="17"/>
      <c r="I35" s="29" t="s">
        <v>26</v>
      </c>
      <c r="J35" s="19"/>
      <c r="K35" s="14" t="s">
        <v>27</v>
      </c>
      <c r="L35" s="14"/>
      <c r="M35" s="14"/>
      <c r="N35" s="14" t="s">
        <v>27</v>
      </c>
      <c r="O35" s="19"/>
      <c r="P35" s="19" t="s">
        <v>27</v>
      </c>
      <c r="Q35" s="19"/>
      <c r="R35" s="17"/>
    </row>
    <row r="36" spans="1:18" s="10" customFormat="1" ht="24" customHeight="1" x14ac:dyDescent="0.2">
      <c r="A36" s="14" t="s">
        <v>3</v>
      </c>
      <c r="B36" s="18"/>
      <c r="C36" s="18"/>
      <c r="D36" s="18"/>
      <c r="E36" s="17"/>
      <c r="F36" s="17"/>
      <c r="G36" s="17"/>
      <c r="H36" s="19"/>
      <c r="I36" s="28" t="s">
        <v>32</v>
      </c>
      <c r="J36" s="20"/>
      <c r="K36" s="17"/>
      <c r="L36" s="17"/>
      <c r="M36" s="17"/>
      <c r="N36" s="17"/>
      <c r="O36" s="19"/>
      <c r="P36" s="19"/>
      <c r="Q36" s="19"/>
      <c r="R36" s="17"/>
    </row>
    <row r="37" spans="1:18" s="10" customFormat="1" ht="24" customHeight="1" x14ac:dyDescent="0.2">
      <c r="A37" s="17" t="s">
        <v>28</v>
      </c>
      <c r="B37" s="18"/>
      <c r="C37" s="18"/>
      <c r="D37" s="18"/>
      <c r="E37" s="17"/>
      <c r="F37" s="17"/>
      <c r="G37" s="17"/>
      <c r="H37" s="19"/>
      <c r="I37" s="20" t="s">
        <v>33</v>
      </c>
      <c r="J37" s="20"/>
      <c r="K37" s="17"/>
      <c r="L37" s="17"/>
      <c r="M37" s="17"/>
      <c r="N37" s="17"/>
      <c r="O37" s="19"/>
      <c r="P37" s="19"/>
      <c r="Q37" s="19"/>
      <c r="R37" s="17"/>
    </row>
    <row r="38" spans="1:18" s="10" customFormat="1" ht="24" customHeight="1" x14ac:dyDescent="0.2">
      <c r="A38" s="17" t="s">
        <v>35</v>
      </c>
      <c r="B38" s="18"/>
      <c r="C38" s="18"/>
      <c r="D38" s="18"/>
      <c r="E38" s="17"/>
      <c r="F38" s="17"/>
      <c r="G38" s="19"/>
      <c r="H38" s="19"/>
      <c r="I38" s="19"/>
      <c r="J38" s="20"/>
      <c r="K38" s="19"/>
      <c r="L38" s="19"/>
      <c r="M38" s="19"/>
      <c r="N38" s="19"/>
      <c r="O38" s="19"/>
      <c r="P38" s="19"/>
      <c r="Q38" s="20"/>
      <c r="R38" s="17"/>
    </row>
    <row r="39" spans="1:18" s="10" customFormat="1" ht="24" customHeight="1" x14ac:dyDescent="0.2">
      <c r="A39" s="17" t="s">
        <v>36</v>
      </c>
      <c r="B39" s="18"/>
      <c r="C39" s="18"/>
      <c r="D39" s="18"/>
      <c r="E39" s="17"/>
      <c r="F39" s="17"/>
      <c r="G39" s="21"/>
      <c r="H39" s="22"/>
      <c r="I39" s="23"/>
      <c r="J39" s="23"/>
      <c r="K39" s="20"/>
      <c r="L39" s="20"/>
      <c r="M39" s="19"/>
      <c r="N39" s="20"/>
      <c r="O39" s="20"/>
      <c r="P39" s="20"/>
      <c r="Q39" s="17"/>
      <c r="R39" s="17"/>
    </row>
    <row r="40" spans="1:18" s="10" customFormat="1" ht="24" customHeight="1" x14ac:dyDescent="0.2">
      <c r="A40" s="17" t="s">
        <v>37</v>
      </c>
      <c r="B40" s="18"/>
      <c r="C40" s="18"/>
      <c r="D40" s="18"/>
      <c r="E40" s="17"/>
      <c r="F40" s="18"/>
      <c r="G40" s="17" t="s">
        <v>25</v>
      </c>
      <c r="H40" s="24"/>
      <c r="I40" s="20"/>
      <c r="J40" s="20"/>
      <c r="K40" s="20"/>
      <c r="L40" s="20"/>
      <c r="M40" s="20"/>
      <c r="N40" s="19"/>
      <c r="O40" s="20"/>
      <c r="P40" s="20"/>
      <c r="Q40" s="20"/>
      <c r="R40" s="17"/>
    </row>
    <row r="41" spans="1:18" s="10" customFormat="1" ht="24" customHeight="1" x14ac:dyDescent="0.2">
      <c r="A41" s="25" t="s">
        <v>24</v>
      </c>
      <c r="B41" s="25"/>
      <c r="C41" s="25"/>
      <c r="D41" s="25"/>
      <c r="E41" s="25"/>
      <c r="F41" s="25"/>
      <c r="G41" s="26"/>
      <c r="H41" s="24"/>
      <c r="I41" s="20"/>
      <c r="J41" s="17"/>
      <c r="K41" s="20"/>
      <c r="L41" s="20"/>
      <c r="M41" s="20"/>
      <c r="N41" s="20"/>
      <c r="O41" s="20"/>
      <c r="P41" s="20"/>
      <c r="Q41" s="20"/>
      <c r="R41" s="20"/>
    </row>
    <row r="42" spans="1:18" s="2" customFormat="1" ht="24" customHeight="1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6"/>
      <c r="M42" s="6"/>
      <c r="N42" s="6"/>
      <c r="O42" s="6"/>
      <c r="P42" s="6"/>
      <c r="Q42" s="6"/>
      <c r="R42" s="6"/>
    </row>
    <row r="43" spans="1:18" s="2" customFormat="1" ht="24" customHeight="1" x14ac:dyDescent="0.2">
      <c r="B43" s="7"/>
      <c r="C43" s="7"/>
      <c r="D43" s="7"/>
      <c r="I43" s="6"/>
      <c r="J43" s="6"/>
      <c r="L43" s="6"/>
      <c r="M43" s="6"/>
      <c r="N43" s="6"/>
      <c r="O43" s="6"/>
      <c r="P43" s="6"/>
      <c r="Q43" s="6"/>
      <c r="R43" s="6"/>
    </row>
    <row r="44" spans="1:18" s="2" customFormat="1" ht="24" customHeight="1" x14ac:dyDescent="0.2">
      <c r="B44" s="7"/>
      <c r="C44" s="7"/>
      <c r="D44" s="7"/>
      <c r="I44" s="6"/>
      <c r="J44" s="6"/>
      <c r="L44" s="6"/>
      <c r="M44" s="6"/>
      <c r="N44" s="6"/>
      <c r="O44" s="6"/>
      <c r="P44" s="6"/>
      <c r="Q44" s="6"/>
      <c r="R44" s="6"/>
    </row>
    <row r="45" spans="1:18" s="2" customFormat="1" ht="24" customHeight="1" x14ac:dyDescent="0.2">
      <c r="A45" s="3"/>
      <c r="B45" s="7"/>
      <c r="C45" s="7"/>
      <c r="D45" s="7"/>
      <c r="I45" s="6"/>
      <c r="J45" s="6"/>
      <c r="L45" s="6"/>
      <c r="O45" s="6"/>
      <c r="P45" s="6"/>
      <c r="Q45" s="6"/>
      <c r="R45" s="6"/>
    </row>
    <row r="46" spans="1:18" ht="24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1:18" ht="24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ht="24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ht="24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ht="24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1:18" ht="15.7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2" spans="1:1" ht="15.75" thickBot="1" x14ac:dyDescent="0.25"/>
    <row r="83" spans="1:1" x14ac:dyDescent="0.2">
      <c r="A83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51:R51"/>
    <mergeCell ref="A47:R47"/>
    <mergeCell ref="A49:R49"/>
    <mergeCell ref="A48:R48"/>
    <mergeCell ref="G11:G13"/>
    <mergeCell ref="H11:H13"/>
    <mergeCell ref="Q12:Q13"/>
    <mergeCell ref="N12:N13"/>
    <mergeCell ref="K12:K13"/>
    <mergeCell ref="B11:B13"/>
    <mergeCell ref="A50:R50"/>
    <mergeCell ref="A42:K42"/>
    <mergeCell ref="A46:R46"/>
    <mergeCell ref="A33:F33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44" max="16383" man="1"/>
  </rowBreaks>
  <colBreaks count="1" manualBreakCount="1">
    <brk id="18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2023-06-12T12:18:56Z</cp:lastPrinted>
  <dcterms:created xsi:type="dcterms:W3CDTF">2006-07-11T17:39:34Z</dcterms:created>
  <dcterms:modified xsi:type="dcterms:W3CDTF">2023-08-17T14:19:04Z</dcterms:modified>
</cp:coreProperties>
</file>