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Septiembre\"/>
    </mc:Choice>
  </mc:AlternateContent>
  <xr:revisionPtr revIDLastSave="0" documentId="13_ncr:1_{27750C75-7EA0-4896-B853-FA16A0DBDF6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Probatorio'!$A$1:$R$42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N30" i="1"/>
  <c r="P29" i="1"/>
  <c r="R29" i="1" s="1"/>
  <c r="M29" i="1"/>
  <c r="L29" i="1"/>
  <c r="K29" i="1"/>
  <c r="J29" i="1"/>
  <c r="Q29" i="1" s="1"/>
  <c r="I29" i="1"/>
  <c r="M28" i="1"/>
  <c r="L28" i="1"/>
  <c r="K28" i="1"/>
  <c r="J28" i="1"/>
  <c r="O28" i="1" s="1"/>
  <c r="I28" i="1"/>
  <c r="M27" i="1"/>
  <c r="L27" i="1"/>
  <c r="K27" i="1"/>
  <c r="J27" i="1"/>
  <c r="I27" i="1"/>
  <c r="K26" i="1"/>
  <c r="M26" i="1"/>
  <c r="L26" i="1"/>
  <c r="J26" i="1"/>
  <c r="I26" i="1"/>
  <c r="P26" i="1" s="1"/>
  <c r="R26" i="1" s="1"/>
  <c r="K24" i="1"/>
  <c r="H10" i="2"/>
  <c r="G10" i="2"/>
  <c r="F10" i="2"/>
  <c r="E10" i="2"/>
  <c r="D10" i="2"/>
  <c r="C10" i="2"/>
  <c r="B10" i="2"/>
  <c r="A10" i="2"/>
  <c r="L9" i="2"/>
  <c r="K9" i="2"/>
  <c r="J9" i="2"/>
  <c r="I9" i="2"/>
  <c r="O29" i="1" l="1"/>
  <c r="O27" i="1"/>
  <c r="P27" i="1"/>
  <c r="R27" i="1" s="1"/>
  <c r="Q27" i="1"/>
  <c r="P28" i="1"/>
  <c r="R28" i="1" s="1"/>
  <c r="Q28" i="1"/>
  <c r="Q26" i="1"/>
  <c r="O26" i="1"/>
  <c r="K31" i="1"/>
  <c r="K23" i="1"/>
  <c r="K14" i="1"/>
  <c r="I14" i="1"/>
  <c r="J14" i="1"/>
  <c r="L14" i="1"/>
  <c r="M14" i="1"/>
  <c r="I23" i="1"/>
  <c r="J23" i="1"/>
  <c r="L23" i="1"/>
  <c r="M23" i="1"/>
  <c r="I24" i="1"/>
  <c r="J24" i="1"/>
  <c r="L24" i="1"/>
  <c r="M24" i="1"/>
  <c r="K32" i="1"/>
  <c r="H6" i="2"/>
  <c r="H12" i="2" s="1"/>
  <c r="G6" i="2"/>
  <c r="G12" i="2" s="1"/>
  <c r="F6" i="2"/>
  <c r="F12" i="2" s="1"/>
  <c r="E6" i="2"/>
  <c r="E12" i="2" s="1"/>
  <c r="D6" i="2"/>
  <c r="D12" i="2" s="1"/>
  <c r="C6" i="2"/>
  <c r="C12" i="2" s="1"/>
  <c r="B6" i="2"/>
  <c r="A6" i="2"/>
  <c r="A12" i="2" s="1"/>
  <c r="K22" i="1"/>
  <c r="I22" i="1"/>
  <c r="J22" i="1"/>
  <c r="L22" i="1"/>
  <c r="M22" i="1"/>
  <c r="M32" i="1"/>
  <c r="L32" i="1"/>
  <c r="Q24" i="1" l="1"/>
  <c r="Q14" i="1"/>
  <c r="J6" i="2"/>
  <c r="B12" i="2"/>
  <c r="O14" i="1"/>
  <c r="P14" i="1"/>
  <c r="R14" i="1" s="1"/>
  <c r="P24" i="1"/>
  <c r="R24" i="1" s="1"/>
  <c r="Q23" i="1"/>
  <c r="O23" i="1"/>
  <c r="O24" i="1"/>
  <c r="P23" i="1"/>
  <c r="R23" i="1" s="1"/>
  <c r="Q22" i="1"/>
  <c r="K6" i="2"/>
  <c r="L6" i="2"/>
  <c r="I6" i="2"/>
  <c r="P22" i="1"/>
  <c r="R22" i="1" s="1"/>
  <c r="O22" i="1"/>
  <c r="I32" i="1" l="1"/>
  <c r="J32" i="1"/>
  <c r="M31" i="1"/>
  <c r="L31" i="1"/>
  <c r="J31" i="1"/>
  <c r="I31" i="1"/>
  <c r="M30" i="1"/>
  <c r="L30" i="1"/>
  <c r="K30" i="1"/>
  <c r="J30" i="1"/>
  <c r="I30" i="1"/>
  <c r="Q31" i="1" l="1"/>
  <c r="Q32" i="1"/>
  <c r="P30" i="1"/>
  <c r="R30" i="1" s="1"/>
  <c r="P32" i="1"/>
  <c r="R32" i="1" s="1"/>
  <c r="O32" i="1"/>
  <c r="O30" i="1"/>
  <c r="P31" i="1"/>
  <c r="R31" i="1" s="1"/>
  <c r="O31" i="1"/>
  <c r="Q30" i="1"/>
  <c r="M17" i="1"/>
  <c r="L17" i="1"/>
  <c r="K17" i="1"/>
  <c r="J17" i="1"/>
  <c r="I17" i="1"/>
  <c r="M15" i="1"/>
  <c r="K15" i="1"/>
  <c r="L15" i="1"/>
  <c r="J15" i="1"/>
  <c r="I15" i="1"/>
  <c r="N34" i="1"/>
  <c r="K25" i="1"/>
  <c r="I25" i="1"/>
  <c r="J25" i="1"/>
  <c r="L25" i="1"/>
  <c r="M25" i="1"/>
  <c r="H34" i="1"/>
  <c r="G34" i="1"/>
  <c r="P15" i="1" l="1"/>
  <c r="R15" i="1" s="1"/>
  <c r="Q25" i="1"/>
  <c r="P17" i="1"/>
  <c r="R17" i="1" s="1"/>
  <c r="Q17" i="1"/>
  <c r="O15" i="1"/>
  <c r="O17" i="1"/>
  <c r="Q15" i="1"/>
  <c r="O25" i="1"/>
  <c r="P25" i="1"/>
  <c r="R25" i="1" s="1"/>
  <c r="M16" i="1"/>
  <c r="L16" i="1"/>
  <c r="K16" i="1"/>
  <c r="J16" i="1"/>
  <c r="I16" i="1"/>
  <c r="K21" i="1"/>
  <c r="K20" i="1"/>
  <c r="K19" i="1"/>
  <c r="K18" i="1"/>
  <c r="M21" i="1"/>
  <c r="L21" i="1"/>
  <c r="J21" i="1"/>
  <c r="I21" i="1"/>
  <c r="I20" i="1"/>
  <c r="J20" i="1"/>
  <c r="L20" i="1"/>
  <c r="M20" i="1"/>
  <c r="M19" i="1"/>
  <c r="L19" i="1"/>
  <c r="J19" i="1"/>
  <c r="I19" i="1"/>
  <c r="M18" i="1"/>
  <c r="L18" i="1"/>
  <c r="J18" i="1"/>
  <c r="I18" i="1"/>
  <c r="P16" i="1" l="1"/>
  <c r="R16" i="1" s="1"/>
  <c r="O18" i="1"/>
  <c r="P18" i="1"/>
  <c r="R18" i="1" s="1"/>
  <c r="O19" i="1"/>
  <c r="O20" i="1"/>
  <c r="Q18" i="1"/>
  <c r="O21" i="1"/>
  <c r="O16" i="1"/>
  <c r="Q16" i="1"/>
  <c r="Q19" i="1"/>
  <c r="Q20" i="1"/>
  <c r="P19" i="1"/>
  <c r="R19" i="1" s="1"/>
  <c r="P20" i="1"/>
  <c r="R20" i="1" s="1"/>
  <c r="Q21" i="1"/>
  <c r="P21" i="1"/>
  <c r="R21" i="1" s="1"/>
  <c r="I34" i="1" l="1"/>
  <c r="K34" i="1"/>
  <c r="L34" i="1"/>
  <c r="J34" i="1"/>
  <c r="M34" i="1"/>
  <c r="Q34" i="1" l="1"/>
  <c r="R34" i="1"/>
  <c r="O34" i="1"/>
  <c r="P34" i="1"/>
  <c r="L8" i="2" l="1"/>
  <c r="L10" i="2" s="1"/>
  <c r="L12" i="2" s="1"/>
  <c r="K8" i="2"/>
  <c r="K10" i="2" s="1"/>
  <c r="K12" i="2" s="1"/>
  <c r="J8" i="2"/>
  <c r="J10" i="2" s="1"/>
  <c r="J12" i="2" s="1"/>
  <c r="I8" i="2"/>
  <c r="I10" i="2" s="1"/>
  <c r="I12" i="2" s="1"/>
  <c r="I5" i="2"/>
  <c r="J5" i="2"/>
  <c r="K5" i="2"/>
  <c r="L5" i="2"/>
</calcChain>
</file>

<file path=xl/sharedStrings.xml><?xml version="1.0" encoding="utf-8"?>
<sst xmlns="http://schemas.openxmlformats.org/spreadsheetml/2006/main" count="150" uniqueCount="78">
  <si>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</si>
  <si>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</si>
  <si>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</si>
  <si>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</si>
  <si>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</si>
  <si>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</si>
  <si>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</si>
  <si>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</si>
  <si>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</si>
  <si>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</si>
  <si>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</si>
  <si>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</si>
  <si>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</si>
  <si>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</si>
  <si>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</si>
  <si>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</si>
  <si>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</si>
  <si>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</si>
  <si>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</si>
  <si>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</si>
  <si>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</si>
  <si>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</si>
  <si>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</si>
  <si>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</si>
  <si>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</si>
  <si>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</si>
  <si>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</si>
  <si>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</si>
  <si>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</si>
  <si>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</si>
  <si>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</si>
  <si>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</si>
  <si>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</si>
  <si>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</si>
  <si>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</si>
  <si>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</si>
  <si>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</si>
  <si>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</si>
  <si>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</si>
  <si>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NANCY MELODY IMBERT MARTINEZ</t>
  </si>
  <si>
    <t>JOCHY ALBERTO PADILLA MENDEZ</t>
  </si>
  <si>
    <t>Masculino</t>
  </si>
  <si>
    <t>Analista de Compras y Contrataciones</t>
  </si>
  <si>
    <t>Dirección Administrativa</t>
  </si>
  <si>
    <t>PATRICIA ALESANDRA PARRAS VICENTE</t>
  </si>
  <si>
    <t>Dirección Financiera</t>
  </si>
  <si>
    <t>Analista de Conciliación Bancaria</t>
  </si>
  <si>
    <t>JOHANNI PANIAGUA DE LA CRUZ</t>
  </si>
  <si>
    <t>Riesgos Laborales (1.1%) (2*)</t>
  </si>
  <si>
    <t>STARLYN JOSE MATEO ROSARIO</t>
  </si>
  <si>
    <t>Soporte Técnico Informatico</t>
  </si>
  <si>
    <t>Dirección de Fiscalización Externa</t>
  </si>
  <si>
    <t>Técnico de Fiscalización Externa</t>
  </si>
  <si>
    <t>GEIDY NATALIA DEL CARMEN</t>
  </si>
  <si>
    <t>Fiscalizador de Seguridad Social</t>
  </si>
  <si>
    <t>DELIZA VALDEZ DUARTE</t>
  </si>
  <si>
    <t>GUADALUPE CORNELIO CLAUDE</t>
  </si>
  <si>
    <t>Analista de Incidentes de Sistemas</t>
  </si>
  <si>
    <t>ALBERTO ANTONIO CACERES PEÑA</t>
  </si>
  <si>
    <t>NERMIS CESARINA ANDUJAR TRONCOSO</t>
  </si>
  <si>
    <t>Dirección Juridica</t>
  </si>
  <si>
    <t>Director (a) Juridica</t>
  </si>
  <si>
    <t>LILIANA JOAQUIN TEJEDA</t>
  </si>
  <si>
    <t>Analista de Dist., Recaudos y Pagos Electronicos</t>
  </si>
  <si>
    <t>JULIO CESAR CABRERA PEREZ</t>
  </si>
  <si>
    <t>Departamento de Control y Analisis de las Operaciones</t>
  </si>
  <si>
    <t>Analista de Control y Operaciones</t>
  </si>
  <si>
    <t>JORGE CAMPUSANO NUÑEZ</t>
  </si>
  <si>
    <t>WAYNER ANTONIO ROJAS HERNÁNDEZ</t>
  </si>
  <si>
    <t>ESMIRNA MUÑOZ MANZUETA</t>
  </si>
  <si>
    <t>Correspondiente al mes de septiembre del año 2023</t>
  </si>
  <si>
    <t>ADOLFA MIGUELINA PRESINAL ROSSIS</t>
  </si>
  <si>
    <t>Gestor (a) de Cobros</t>
  </si>
  <si>
    <t>ARGELY ALAYLA POLANCO BONIFACIO</t>
  </si>
  <si>
    <t>AMELFY ANYELINA SANS DE JESUS</t>
  </si>
  <si>
    <t>ARMANDO DANIEL MERCEDES CALCAÑO</t>
  </si>
  <si>
    <t>Direcci[on de Servicios</t>
  </si>
  <si>
    <t>Gestor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</si>
</sst>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" fontId="20" fillId="0" borderId="0" xfId="0" applyNumberFormat="1" applyFont="1"/>
    <xf numFmtId="0" fontId="20" fillId="0" borderId="0" xfId="0" applyFont="1"/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1368137</xdr:colOff>
      <xdr:row>4</xdr:row>
      <xdr:rowOff>97859</xdr:rowOff>
    </xdr:from>
    <xdr:to>
      <xdr:col>17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4"/>
  <sheetViews>
    <sheetView tabSelected="1" view="pageBreakPreview" topLeftCell="B1" zoomScale="55" zoomScaleNormal="70" zoomScaleSheetLayoutView="55" workbookViewId="0">
      <selection activeCell="H34" sqref="H34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6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31"/>
      <c r="T6" s="31"/>
      <c r="U6" s="31"/>
      <c r="V6" s="31"/>
    </row>
    <row r="7" spans="1:22" s="11" customFormat="1" ht="23.25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22" s="11" customFormat="1" ht="34.5" x14ac:dyDescent="0.2">
      <c r="A8" s="63" t="s">
        <v>23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8" t="s">
        <v>70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spans="1:22" ht="78.75" customHeight="1" x14ac:dyDescent="0.2">
      <c r="A11" s="48" t="s">
        <v>18</v>
      </c>
      <c r="B11" s="54" t="s">
        <v>14</v>
      </c>
      <c r="C11" s="54" t="s">
        <v>30</v>
      </c>
      <c r="D11" s="34"/>
      <c r="E11" s="34"/>
      <c r="F11" s="34"/>
      <c r="G11" s="48" t="s">
        <v>16</v>
      </c>
      <c r="H11" s="49" t="s">
        <v>24</v>
      </c>
      <c r="I11" s="60" t="s">
        <v>9</v>
      </c>
      <c r="J11" s="60"/>
      <c r="K11" s="60"/>
      <c r="L11" s="60"/>
      <c r="M11" s="60"/>
      <c r="N11" s="60"/>
      <c r="O11" s="61"/>
      <c r="P11" s="62" t="s">
        <v>2</v>
      </c>
      <c r="Q11" s="59"/>
      <c r="R11" s="48" t="s">
        <v>17</v>
      </c>
    </row>
    <row r="12" spans="1:22" ht="63.75" customHeight="1" x14ac:dyDescent="0.2">
      <c r="A12" s="48"/>
      <c r="B12" s="54"/>
      <c r="C12" s="54"/>
      <c r="D12" s="34" t="s">
        <v>20</v>
      </c>
      <c r="E12" s="34" t="s">
        <v>15</v>
      </c>
      <c r="F12" s="34" t="s">
        <v>19</v>
      </c>
      <c r="G12" s="48"/>
      <c r="H12" s="49"/>
      <c r="I12" s="59" t="s">
        <v>12</v>
      </c>
      <c r="J12" s="59"/>
      <c r="K12" s="53" t="s">
        <v>48</v>
      </c>
      <c r="L12" s="64" t="s">
        <v>13</v>
      </c>
      <c r="M12" s="59"/>
      <c r="N12" s="52" t="s">
        <v>11</v>
      </c>
      <c r="O12" s="65" t="s">
        <v>0</v>
      </c>
      <c r="P12" s="66" t="s">
        <v>4</v>
      </c>
      <c r="Q12" s="50" t="s">
        <v>1</v>
      </c>
      <c r="R12" s="48"/>
    </row>
    <row r="13" spans="1:22" ht="97.5" customHeight="1" x14ac:dyDescent="0.2">
      <c r="A13" s="48"/>
      <c r="B13" s="54"/>
      <c r="C13" s="69"/>
      <c r="D13" s="34"/>
      <c r="E13" s="34"/>
      <c r="F13" s="34"/>
      <c r="G13" s="48"/>
      <c r="H13" s="49"/>
      <c r="I13" s="35" t="s">
        <v>5</v>
      </c>
      <c r="J13" s="36" t="s">
        <v>6</v>
      </c>
      <c r="K13" s="53"/>
      <c r="L13" s="35" t="s">
        <v>7</v>
      </c>
      <c r="M13" s="36" t="s">
        <v>8</v>
      </c>
      <c r="N13" s="53"/>
      <c r="O13" s="65"/>
      <c r="P13" s="67"/>
      <c r="Q13" s="51"/>
      <c r="R13" s="48"/>
    </row>
    <row r="14" spans="1:22" ht="58.5" customHeight="1" x14ac:dyDescent="0.4">
      <c r="A14" s="16">
        <v>1</v>
      </c>
      <c r="B14" s="37" t="s">
        <v>64</v>
      </c>
      <c r="C14" s="39" t="s">
        <v>41</v>
      </c>
      <c r="D14" s="38" t="s">
        <v>65</v>
      </c>
      <c r="E14" s="40" t="s">
        <v>66</v>
      </c>
      <c r="F14" s="41" t="s">
        <v>22</v>
      </c>
      <c r="G14" s="42">
        <v>75000</v>
      </c>
      <c r="H14" s="42">
        <v>5991.9</v>
      </c>
      <c r="I14" s="42">
        <f t="shared" ref="I14" si="0">G14*2.87/100</f>
        <v>2152.5</v>
      </c>
      <c r="J14" s="42">
        <f t="shared" ref="J14" si="1">G14*7.1/100</f>
        <v>5325</v>
      </c>
      <c r="K14" s="42">
        <f>74808*1.1%</f>
        <v>822.88800000000003</v>
      </c>
      <c r="L14" s="42">
        <f t="shared" ref="L14" si="2">+G14*3.04%</f>
        <v>2280</v>
      </c>
      <c r="M14" s="42">
        <f t="shared" ref="M14" si="3">+G14*7.09%</f>
        <v>5317.5</v>
      </c>
      <c r="N14" s="43">
        <v>1587.38</v>
      </c>
      <c r="O14" s="42">
        <f>I14+J14+K14+L14+M14+N14</f>
        <v>17485.268</v>
      </c>
      <c r="P14" s="42">
        <f>+H14+I14+L14+N14</f>
        <v>12011.779999999999</v>
      </c>
      <c r="Q14" s="42">
        <f t="shared" ref="Q14" si="4">J14+K14+M14</f>
        <v>11465.387999999999</v>
      </c>
      <c r="R14" s="42">
        <f t="shared" ref="R14" si="5">G14-P14</f>
        <v>62988.22</v>
      </c>
    </row>
    <row r="15" spans="1:22" ht="58.5" customHeight="1" x14ac:dyDescent="0.4">
      <c r="A15" s="16">
        <v>2</v>
      </c>
      <c r="B15" s="37" t="s">
        <v>56</v>
      </c>
      <c r="C15" s="39" t="s">
        <v>31</v>
      </c>
      <c r="D15" s="38" t="s">
        <v>35</v>
      </c>
      <c r="E15" s="40" t="s">
        <v>57</v>
      </c>
      <c r="F15" s="41" t="s">
        <v>22</v>
      </c>
      <c r="G15" s="42">
        <v>75000</v>
      </c>
      <c r="H15" s="42">
        <v>6309.38</v>
      </c>
      <c r="I15" s="42">
        <f t="shared" ref="I15" si="6">G15*2.87/100</f>
        <v>2152.5</v>
      </c>
      <c r="J15" s="42">
        <f t="shared" ref="J15" si="7">G15*7.1/100</f>
        <v>5325</v>
      </c>
      <c r="K15" s="42">
        <f>74808*1.1%</f>
        <v>822.88800000000003</v>
      </c>
      <c r="L15" s="42">
        <f t="shared" ref="L15" si="8">+G15*3.04%</f>
        <v>2280</v>
      </c>
      <c r="M15" s="42">
        <f t="shared" ref="M15" si="9">+G15*7.09%</f>
        <v>5317.5</v>
      </c>
      <c r="N15" s="43">
        <v>0</v>
      </c>
      <c r="O15" s="42">
        <f>I15+J15+K15+L15+M15+N15</f>
        <v>15897.888000000001</v>
      </c>
      <c r="P15" s="42">
        <f>+H15+I15+L15+N15</f>
        <v>10741.880000000001</v>
      </c>
      <c r="Q15" s="42">
        <f t="shared" ref="Q15" si="10">J15+K15+M15</f>
        <v>11465.387999999999</v>
      </c>
      <c r="R15" s="42">
        <f t="shared" ref="R15" si="11">G15-P15</f>
        <v>64258.119999999995</v>
      </c>
    </row>
    <row r="16" spans="1:22" ht="58.5" customHeight="1" x14ac:dyDescent="0.4">
      <c r="A16" s="16">
        <v>3</v>
      </c>
      <c r="B16" s="37" t="s">
        <v>49</v>
      </c>
      <c r="C16" s="39" t="s">
        <v>41</v>
      </c>
      <c r="D16" s="38" t="s">
        <v>35</v>
      </c>
      <c r="E16" s="40" t="s">
        <v>50</v>
      </c>
      <c r="F16" s="41" t="s">
        <v>22</v>
      </c>
      <c r="G16" s="42">
        <v>55000</v>
      </c>
      <c r="H16" s="42">
        <v>2559.6799999999998</v>
      </c>
      <c r="I16" s="42">
        <f t="shared" ref="I16" si="12">G16*2.87/100</f>
        <v>1578.5</v>
      </c>
      <c r="J16" s="42">
        <f t="shared" ref="J16" si="13">G16*7.1/100</f>
        <v>3905</v>
      </c>
      <c r="K16" s="42">
        <f t="shared" ref="K16" si="14">+G16*1.1%</f>
        <v>605.00000000000011</v>
      </c>
      <c r="L16" s="42">
        <f t="shared" ref="L16" si="15">+G16*3.04%</f>
        <v>1672</v>
      </c>
      <c r="M16" s="42">
        <f t="shared" ref="M16" si="16">+G16*7.09%</f>
        <v>3899.5000000000005</v>
      </c>
      <c r="N16" s="43">
        <v>0</v>
      </c>
      <c r="O16" s="42">
        <f t="shared" ref="O16" si="17">I16+J16+K16+L16+M16+N16</f>
        <v>11660</v>
      </c>
      <c r="P16" s="42">
        <f t="shared" ref="P16" si="18">+H16+I16+L16+N16</f>
        <v>5810.18</v>
      </c>
      <c r="Q16" s="42">
        <f t="shared" ref="Q16" si="19">J16+K16+M16</f>
        <v>8409.5</v>
      </c>
      <c r="R16" s="42">
        <f t="shared" ref="R16" si="20">G16-P16</f>
        <v>49189.82</v>
      </c>
    </row>
    <row r="17" spans="1:18" ht="58.5" customHeight="1" x14ac:dyDescent="0.4">
      <c r="A17" s="16">
        <v>4</v>
      </c>
      <c r="B17" s="37" t="s">
        <v>58</v>
      </c>
      <c r="C17" s="39" t="s">
        <v>41</v>
      </c>
      <c r="D17" s="38" t="s">
        <v>35</v>
      </c>
      <c r="E17" s="40" t="s">
        <v>50</v>
      </c>
      <c r="F17" s="41" t="s">
        <v>22</v>
      </c>
      <c r="G17" s="42">
        <v>55000</v>
      </c>
      <c r="H17" s="42">
        <v>2559.6799999999998</v>
      </c>
      <c r="I17" s="42">
        <f t="shared" ref="I17" si="21">G17*2.87/100</f>
        <v>1578.5</v>
      </c>
      <c r="J17" s="42">
        <f t="shared" ref="J17" si="22">G17*7.1/100</f>
        <v>3905</v>
      </c>
      <c r="K17" s="42">
        <f t="shared" ref="K17" si="23">+G17*1.1%</f>
        <v>605.00000000000011</v>
      </c>
      <c r="L17" s="42">
        <f t="shared" ref="L17" si="24">+G17*3.04%</f>
        <v>1672</v>
      </c>
      <c r="M17" s="42">
        <f t="shared" ref="M17" si="25">+G17*7.09%</f>
        <v>3899.5000000000005</v>
      </c>
      <c r="N17" s="43">
        <v>0</v>
      </c>
      <c r="O17" s="42">
        <f t="shared" ref="O17" si="26">I17+J17+K17+L17+M17+N17</f>
        <v>11660</v>
      </c>
      <c r="P17" s="42">
        <f t="shared" ref="P17" si="27">+H17+I17+L17+N17</f>
        <v>5810.18</v>
      </c>
      <c r="Q17" s="42">
        <f t="shared" ref="Q17" si="28">J17+K17+M17</f>
        <v>8409.5</v>
      </c>
      <c r="R17" s="42">
        <f t="shared" ref="R17" si="29">G17-P17</f>
        <v>49189.82</v>
      </c>
    </row>
    <row r="18" spans="1:18" ht="58.5" customHeight="1" x14ac:dyDescent="0.4">
      <c r="A18" s="16">
        <v>5</v>
      </c>
      <c r="B18" s="37" t="s">
        <v>39</v>
      </c>
      <c r="C18" s="39" t="s">
        <v>31</v>
      </c>
      <c r="D18" s="38" t="s">
        <v>43</v>
      </c>
      <c r="E18" s="40" t="s">
        <v>42</v>
      </c>
      <c r="F18" s="41" t="s">
        <v>22</v>
      </c>
      <c r="G18" s="42">
        <v>75000</v>
      </c>
      <c r="H18" s="42">
        <v>5670.45</v>
      </c>
      <c r="I18" s="42">
        <f t="shared" ref="I18:I22" si="30">G18*2.87/100</f>
        <v>2152.5</v>
      </c>
      <c r="J18" s="42">
        <f t="shared" ref="J18:J22" si="31">G18*7.1/100</f>
        <v>5325</v>
      </c>
      <c r="K18" s="42">
        <f>74808*1.1%</f>
        <v>822.88800000000003</v>
      </c>
      <c r="L18" s="42">
        <f t="shared" ref="L18:L22" si="32">G18*3.04/100</f>
        <v>2280</v>
      </c>
      <c r="M18" s="42">
        <f t="shared" ref="M18:M22" si="33">+G18*7.09%</f>
        <v>5317.5</v>
      </c>
      <c r="N18" s="43">
        <v>3194.62</v>
      </c>
      <c r="O18" s="42">
        <f t="shared" ref="O18:O24" si="34">I18+J18+K18+L18+M18+N18</f>
        <v>19092.508000000002</v>
      </c>
      <c r="P18" s="42">
        <f t="shared" ref="P18" si="35">+H18+I18+L18+N18</f>
        <v>13297.57</v>
      </c>
      <c r="Q18" s="42">
        <f t="shared" ref="Q18" si="36">J18+K18+M18</f>
        <v>11465.387999999999</v>
      </c>
      <c r="R18" s="42">
        <f t="shared" ref="R18" si="37">G18-P18</f>
        <v>61702.43</v>
      </c>
    </row>
    <row r="19" spans="1:18" ht="58.5" customHeight="1" x14ac:dyDescent="0.4">
      <c r="A19" s="16">
        <v>6</v>
      </c>
      <c r="B19" s="37" t="s">
        <v>40</v>
      </c>
      <c r="C19" s="39" t="s">
        <v>41</v>
      </c>
      <c r="D19" s="38" t="s">
        <v>43</v>
      </c>
      <c r="E19" s="40" t="s">
        <v>42</v>
      </c>
      <c r="F19" s="41" t="s">
        <v>22</v>
      </c>
      <c r="G19" s="42">
        <v>75000</v>
      </c>
      <c r="H19" s="42">
        <v>6309.38</v>
      </c>
      <c r="I19" s="42">
        <f t="shared" si="30"/>
        <v>2152.5</v>
      </c>
      <c r="J19" s="42">
        <f t="shared" si="31"/>
        <v>5325</v>
      </c>
      <c r="K19" s="42">
        <f>74808*1.1%</f>
        <v>822.88800000000003</v>
      </c>
      <c r="L19" s="42">
        <f t="shared" si="32"/>
        <v>2280</v>
      </c>
      <c r="M19" s="42">
        <f t="shared" si="33"/>
        <v>5317.5</v>
      </c>
      <c r="N19" s="43">
        <v>0</v>
      </c>
      <c r="O19" s="42">
        <f t="shared" si="34"/>
        <v>15897.888000000001</v>
      </c>
      <c r="P19" s="42">
        <f t="shared" ref="P19:P34" si="38">+H19+I19+L19+N19</f>
        <v>10741.880000000001</v>
      </c>
      <c r="Q19" s="42">
        <f t="shared" ref="Q19:Q20" si="39">J19+K19+M19</f>
        <v>11465.387999999999</v>
      </c>
      <c r="R19" s="42">
        <f t="shared" ref="R19" si="40">G19-P19</f>
        <v>64258.119999999995</v>
      </c>
    </row>
    <row r="20" spans="1:18" ht="58.5" customHeight="1" x14ac:dyDescent="0.4">
      <c r="A20" s="16">
        <v>7</v>
      </c>
      <c r="B20" s="37" t="s">
        <v>44</v>
      </c>
      <c r="C20" s="39" t="s">
        <v>31</v>
      </c>
      <c r="D20" s="38" t="s">
        <v>45</v>
      </c>
      <c r="E20" s="40" t="s">
        <v>46</v>
      </c>
      <c r="F20" s="41" t="s">
        <v>22</v>
      </c>
      <c r="G20" s="42">
        <v>75000</v>
      </c>
      <c r="H20" s="42">
        <v>6309.38</v>
      </c>
      <c r="I20" s="42">
        <f t="shared" si="30"/>
        <v>2152.5</v>
      </c>
      <c r="J20" s="42">
        <f t="shared" si="31"/>
        <v>5325</v>
      </c>
      <c r="K20" s="42">
        <f t="shared" ref="K20:K24" si="41">74808*1.1%</f>
        <v>822.88800000000003</v>
      </c>
      <c r="L20" s="42">
        <f t="shared" si="32"/>
        <v>2280</v>
      </c>
      <c r="M20" s="42">
        <f t="shared" si="33"/>
        <v>5317.5</v>
      </c>
      <c r="N20" s="43">
        <v>0</v>
      </c>
      <c r="O20" s="42">
        <f t="shared" si="34"/>
        <v>15897.888000000001</v>
      </c>
      <c r="P20" s="42">
        <f t="shared" si="38"/>
        <v>10741.880000000001</v>
      </c>
      <c r="Q20" s="42">
        <f t="shared" si="39"/>
        <v>11465.387999999999</v>
      </c>
      <c r="R20" s="42">
        <f t="shared" ref="R20" si="42">G20-P20</f>
        <v>64258.119999999995</v>
      </c>
    </row>
    <row r="21" spans="1:18" ht="58.5" customHeight="1" x14ac:dyDescent="0.4">
      <c r="A21" s="16">
        <v>8</v>
      </c>
      <c r="B21" s="37" t="s">
        <v>47</v>
      </c>
      <c r="C21" s="39" t="s">
        <v>31</v>
      </c>
      <c r="D21" s="38" t="s">
        <v>45</v>
      </c>
      <c r="E21" s="40" t="s">
        <v>46</v>
      </c>
      <c r="F21" s="41" t="s">
        <v>22</v>
      </c>
      <c r="G21" s="42">
        <v>75000</v>
      </c>
      <c r="H21" s="42">
        <v>5670.45</v>
      </c>
      <c r="I21" s="42">
        <f t="shared" si="30"/>
        <v>2152.5</v>
      </c>
      <c r="J21" s="42">
        <f t="shared" si="31"/>
        <v>5325</v>
      </c>
      <c r="K21" s="42">
        <f t="shared" si="41"/>
        <v>822.88800000000003</v>
      </c>
      <c r="L21" s="42">
        <f t="shared" si="32"/>
        <v>2280</v>
      </c>
      <c r="M21" s="42">
        <f t="shared" si="33"/>
        <v>5317.5</v>
      </c>
      <c r="N21" s="43">
        <f>1597.31*2</f>
        <v>3194.62</v>
      </c>
      <c r="O21" s="42">
        <f t="shared" si="34"/>
        <v>19092.508000000002</v>
      </c>
      <c r="P21" s="42">
        <f t="shared" si="38"/>
        <v>13297.57</v>
      </c>
      <c r="Q21" s="42">
        <f t="shared" ref="Q21" si="43">J21+K21+M21</f>
        <v>11465.387999999999</v>
      </c>
      <c r="R21" s="42">
        <f t="shared" ref="R21" si="44">G21-P21</f>
        <v>61702.43</v>
      </c>
    </row>
    <row r="22" spans="1:18" ht="58.5" customHeight="1" x14ac:dyDescent="0.4">
      <c r="A22" s="16">
        <v>9</v>
      </c>
      <c r="B22" s="37" t="s">
        <v>62</v>
      </c>
      <c r="C22" s="39" t="s">
        <v>31</v>
      </c>
      <c r="D22" s="38" t="s">
        <v>45</v>
      </c>
      <c r="E22" s="40" t="s">
        <v>63</v>
      </c>
      <c r="F22" s="41" t="s">
        <v>22</v>
      </c>
      <c r="G22" s="42">
        <v>75000</v>
      </c>
      <c r="H22" s="42">
        <v>6309.38</v>
      </c>
      <c r="I22" s="42">
        <f t="shared" si="30"/>
        <v>2152.5</v>
      </c>
      <c r="J22" s="42">
        <f t="shared" si="31"/>
        <v>5325</v>
      </c>
      <c r="K22" s="42">
        <f t="shared" si="41"/>
        <v>822.88800000000003</v>
      </c>
      <c r="L22" s="42">
        <f t="shared" si="32"/>
        <v>2280</v>
      </c>
      <c r="M22" s="42">
        <f t="shared" si="33"/>
        <v>5317.5</v>
      </c>
      <c r="N22" s="43">
        <v>0</v>
      </c>
      <c r="O22" s="42">
        <f t="shared" ref="O22" si="45">I22+J22+K22+L22+M22+N22</f>
        <v>15897.888000000001</v>
      </c>
      <c r="P22" s="42">
        <f t="shared" ref="P22" si="46">+H22+I22+L22+N22</f>
        <v>10741.880000000001</v>
      </c>
      <c r="Q22" s="42">
        <f t="shared" ref="Q22" si="47">J22+K22+M22</f>
        <v>11465.387999999999</v>
      </c>
      <c r="R22" s="42">
        <f t="shared" ref="R22" si="48">G22-P22</f>
        <v>64258.119999999995</v>
      </c>
    </row>
    <row r="23" spans="1:18" ht="58.5" customHeight="1" x14ac:dyDescent="0.4">
      <c r="A23" s="16">
        <v>10</v>
      </c>
      <c r="B23" s="37" t="s">
        <v>67</v>
      </c>
      <c r="C23" s="39" t="s">
        <v>41</v>
      </c>
      <c r="D23" s="38" t="s">
        <v>51</v>
      </c>
      <c r="E23" s="40" t="s">
        <v>54</v>
      </c>
      <c r="F23" s="41" t="s">
        <v>22</v>
      </c>
      <c r="G23" s="42">
        <v>75000</v>
      </c>
      <c r="H23" s="42">
        <v>6309.38</v>
      </c>
      <c r="I23" s="42">
        <f t="shared" ref="I23" si="49">G23*2.87/100</f>
        <v>2152.5</v>
      </c>
      <c r="J23" s="42">
        <f t="shared" ref="J23" si="50">G23*7.1/100</f>
        <v>5325</v>
      </c>
      <c r="K23" s="42">
        <f t="shared" si="41"/>
        <v>822.88800000000003</v>
      </c>
      <c r="L23" s="42">
        <f t="shared" ref="L23" si="51">G23*3.04/100</f>
        <v>2280</v>
      </c>
      <c r="M23" s="42">
        <f t="shared" ref="M23" si="52">+G23*7.09%</f>
        <v>5317.5</v>
      </c>
      <c r="N23" s="43">
        <v>0</v>
      </c>
      <c r="O23" s="42">
        <f t="shared" si="34"/>
        <v>15897.888000000001</v>
      </c>
      <c r="P23" s="42">
        <f t="shared" ref="P23" si="53">+H23+I23+L23+N23</f>
        <v>10741.880000000001</v>
      </c>
      <c r="Q23" s="42">
        <f t="shared" ref="Q23" si="54">J23+K23+M23</f>
        <v>11465.387999999999</v>
      </c>
      <c r="R23" s="42">
        <f t="shared" ref="R23" si="55">G23-P23</f>
        <v>64258.119999999995</v>
      </c>
    </row>
    <row r="24" spans="1:18" ht="58.5" customHeight="1" x14ac:dyDescent="0.4">
      <c r="A24" s="16">
        <v>11</v>
      </c>
      <c r="B24" s="37" t="s">
        <v>68</v>
      </c>
      <c r="C24" s="39" t="s">
        <v>41</v>
      </c>
      <c r="D24" s="38" t="s">
        <v>51</v>
      </c>
      <c r="E24" s="40" t="s">
        <v>54</v>
      </c>
      <c r="F24" s="41" t="s">
        <v>22</v>
      </c>
      <c r="G24" s="42">
        <v>75000</v>
      </c>
      <c r="H24" s="42">
        <v>6309.38</v>
      </c>
      <c r="I24" s="42">
        <f t="shared" ref="I24:I25" si="56">G24*2.87/100</f>
        <v>2152.5</v>
      </c>
      <c r="J24" s="42">
        <f t="shared" ref="J24:J25" si="57">G24*7.1/100</f>
        <v>5325</v>
      </c>
      <c r="K24" s="42">
        <f t="shared" si="41"/>
        <v>822.88800000000003</v>
      </c>
      <c r="L24" s="42">
        <f t="shared" ref="L24:L25" si="58">G24*3.04/100</f>
        <v>2280</v>
      </c>
      <c r="M24" s="42">
        <f t="shared" ref="M24:M25" si="59">+G24*7.09%</f>
        <v>5317.5</v>
      </c>
      <c r="N24" s="43">
        <v>0</v>
      </c>
      <c r="O24" s="42">
        <f t="shared" si="34"/>
        <v>15897.888000000001</v>
      </c>
      <c r="P24" s="42">
        <f t="shared" ref="P24" si="60">+H24+I24+L24+N24</f>
        <v>10741.880000000001</v>
      </c>
      <c r="Q24" s="42">
        <f t="shared" ref="Q24" si="61">J24+K24+M24</f>
        <v>11465.387999999999</v>
      </c>
      <c r="R24" s="42">
        <f t="shared" ref="R24" si="62">G24-P24</f>
        <v>64258.119999999995</v>
      </c>
    </row>
    <row r="25" spans="1:18" ht="58.5" customHeight="1" x14ac:dyDescent="0.4">
      <c r="A25" s="16">
        <v>12</v>
      </c>
      <c r="B25" s="37" t="s">
        <v>53</v>
      </c>
      <c r="C25" s="39" t="s">
        <v>31</v>
      </c>
      <c r="D25" s="38" t="s">
        <v>51</v>
      </c>
      <c r="E25" s="40" t="s">
        <v>54</v>
      </c>
      <c r="F25" s="41" t="s">
        <v>22</v>
      </c>
      <c r="G25" s="42">
        <v>75000</v>
      </c>
      <c r="H25" s="42">
        <v>6309.38</v>
      </c>
      <c r="I25" s="42">
        <f t="shared" si="56"/>
        <v>2152.5</v>
      </c>
      <c r="J25" s="42">
        <f t="shared" si="57"/>
        <v>5325</v>
      </c>
      <c r="K25" s="42">
        <f t="shared" ref="K25:K31" si="63">74808*1.1%</f>
        <v>822.88800000000003</v>
      </c>
      <c r="L25" s="42">
        <f t="shared" si="58"/>
        <v>2280</v>
      </c>
      <c r="M25" s="42">
        <f t="shared" si="59"/>
        <v>5317.5</v>
      </c>
      <c r="N25" s="43">
        <v>0</v>
      </c>
      <c r="O25" s="42">
        <f t="shared" ref="O25:O31" si="64">I25+J25+K25+L25+M25+N25</f>
        <v>15897.888000000001</v>
      </c>
      <c r="P25" s="42">
        <f t="shared" ref="P25:P31" si="65">+H25+I25+L25+N25</f>
        <v>10741.880000000001</v>
      </c>
      <c r="Q25" s="42">
        <f t="shared" ref="Q25:Q31" si="66">J25+K25+M25</f>
        <v>11465.387999999999</v>
      </c>
      <c r="R25" s="42">
        <f t="shared" ref="R25:R31" si="67">G25-P25</f>
        <v>64258.119999999995</v>
      </c>
    </row>
    <row r="26" spans="1:18" ht="58.5" customHeight="1" x14ac:dyDescent="0.4">
      <c r="A26" s="16">
        <v>13</v>
      </c>
      <c r="B26" s="37" t="s">
        <v>71</v>
      </c>
      <c r="C26" s="39" t="s">
        <v>31</v>
      </c>
      <c r="D26" s="38" t="s">
        <v>60</v>
      </c>
      <c r="E26" s="40" t="s">
        <v>72</v>
      </c>
      <c r="F26" s="41" t="s">
        <v>22</v>
      </c>
      <c r="G26" s="42">
        <v>60000</v>
      </c>
      <c r="H26" s="42">
        <v>3486.68</v>
      </c>
      <c r="I26" s="42">
        <f t="shared" ref="I26" si="68">G26*2.87/100</f>
        <v>1722</v>
      </c>
      <c r="J26" s="42">
        <f t="shared" ref="J26" si="69">G26*7.1/100</f>
        <v>4260</v>
      </c>
      <c r="K26" s="42">
        <f>+G26*1.1%</f>
        <v>660.00000000000011</v>
      </c>
      <c r="L26" s="42">
        <f t="shared" ref="L26" si="70">G26*3.04/100</f>
        <v>1824</v>
      </c>
      <c r="M26" s="42">
        <f t="shared" ref="M26" si="71">+G26*7.09%</f>
        <v>4254</v>
      </c>
      <c r="N26" s="43">
        <v>0</v>
      </c>
      <c r="O26" s="42">
        <f t="shared" ref="O26" si="72">I26+J26+K26+L26+M26+N26</f>
        <v>12720</v>
      </c>
      <c r="P26" s="42">
        <f t="shared" ref="P26" si="73">+H26+I26+L26+N26</f>
        <v>7032.68</v>
      </c>
      <c r="Q26" s="42">
        <f t="shared" ref="Q26" si="74">J26+K26+M26</f>
        <v>9174</v>
      </c>
      <c r="R26" s="42">
        <f t="shared" ref="R26" si="75">G26-P26</f>
        <v>52967.32</v>
      </c>
    </row>
    <row r="27" spans="1:18" ht="58.5" customHeight="1" x14ac:dyDescent="0.4">
      <c r="A27" s="16">
        <v>14</v>
      </c>
      <c r="B27" s="37" t="s">
        <v>73</v>
      </c>
      <c r="C27" s="39" t="s">
        <v>31</v>
      </c>
      <c r="D27" s="38" t="s">
        <v>60</v>
      </c>
      <c r="E27" s="40" t="s">
        <v>72</v>
      </c>
      <c r="F27" s="41" t="s">
        <v>22</v>
      </c>
      <c r="G27" s="42">
        <v>60000</v>
      </c>
      <c r="H27" s="42">
        <v>3486.68</v>
      </c>
      <c r="I27" s="42">
        <f t="shared" ref="I27:I29" si="76">G27*2.87/100</f>
        <v>1722</v>
      </c>
      <c r="J27" s="42">
        <f t="shared" ref="J27:J29" si="77">G27*7.1/100</f>
        <v>4260</v>
      </c>
      <c r="K27" s="42">
        <f t="shared" ref="K27:K28" si="78">+G27*1.1%</f>
        <v>660.00000000000011</v>
      </c>
      <c r="L27" s="42">
        <f t="shared" ref="L27:L29" si="79">G27*3.04/100</f>
        <v>1824</v>
      </c>
      <c r="M27" s="42">
        <f t="shared" ref="M27:M29" si="80">+G27*7.09%</f>
        <v>4254</v>
      </c>
      <c r="N27" s="43">
        <v>0</v>
      </c>
      <c r="O27" s="42">
        <f t="shared" ref="O27:O28" si="81">I27+J27+K27+L27+M27+N27</f>
        <v>12720</v>
      </c>
      <c r="P27" s="42">
        <f t="shared" ref="P27:P28" si="82">+H27+I27+L27+N27</f>
        <v>7032.68</v>
      </c>
      <c r="Q27" s="42">
        <f t="shared" ref="Q27:Q28" si="83">J27+K27+M27</f>
        <v>9174</v>
      </c>
      <c r="R27" s="42">
        <f t="shared" ref="R27:R28" si="84">G27-P27</f>
        <v>52967.32</v>
      </c>
    </row>
    <row r="28" spans="1:18" ht="58.5" customHeight="1" x14ac:dyDescent="0.4">
      <c r="A28" s="16">
        <v>15</v>
      </c>
      <c r="B28" s="37" t="s">
        <v>74</v>
      </c>
      <c r="C28" s="39" t="s">
        <v>31</v>
      </c>
      <c r="D28" s="38" t="s">
        <v>60</v>
      </c>
      <c r="E28" s="40" t="s">
        <v>72</v>
      </c>
      <c r="F28" s="41" t="s">
        <v>22</v>
      </c>
      <c r="G28" s="42">
        <v>60000</v>
      </c>
      <c r="H28" s="42">
        <v>3486.68</v>
      </c>
      <c r="I28" s="42">
        <f t="shared" si="76"/>
        <v>1722</v>
      </c>
      <c r="J28" s="42">
        <f t="shared" si="77"/>
        <v>4260</v>
      </c>
      <c r="K28" s="42">
        <f t="shared" si="78"/>
        <v>660.00000000000011</v>
      </c>
      <c r="L28" s="42">
        <f t="shared" si="79"/>
        <v>1824</v>
      </c>
      <c r="M28" s="42">
        <f t="shared" si="80"/>
        <v>4254</v>
      </c>
      <c r="N28" s="43">
        <v>0</v>
      </c>
      <c r="O28" s="42">
        <f t="shared" si="81"/>
        <v>12720</v>
      </c>
      <c r="P28" s="42">
        <f t="shared" si="82"/>
        <v>7032.68</v>
      </c>
      <c r="Q28" s="42">
        <f t="shared" si="83"/>
        <v>9174</v>
      </c>
      <c r="R28" s="42">
        <f t="shared" si="84"/>
        <v>52967.32</v>
      </c>
    </row>
    <row r="29" spans="1:18" ht="58.5" customHeight="1" x14ac:dyDescent="0.4">
      <c r="A29" s="16">
        <v>16</v>
      </c>
      <c r="B29" s="37" t="s">
        <v>75</v>
      </c>
      <c r="C29" s="39" t="s">
        <v>41</v>
      </c>
      <c r="D29" s="38" t="s">
        <v>76</v>
      </c>
      <c r="E29" s="40" t="s">
        <v>77</v>
      </c>
      <c r="F29" s="41" t="s">
        <v>22</v>
      </c>
      <c r="G29" s="42">
        <v>60000</v>
      </c>
      <c r="H29" s="42">
        <v>3486.68</v>
      </c>
      <c r="I29" s="42">
        <f t="shared" ref="I29" si="85">G29*2.87/100</f>
        <v>1722</v>
      </c>
      <c r="J29" s="42">
        <f t="shared" ref="J29" si="86">G29*7.1/100</f>
        <v>4260</v>
      </c>
      <c r="K29" s="42">
        <f t="shared" ref="K29" si="87">+G29*1.1%</f>
        <v>660.00000000000011</v>
      </c>
      <c r="L29" s="42">
        <f t="shared" ref="L29" si="88">G29*3.04/100</f>
        <v>1824</v>
      </c>
      <c r="M29" s="42">
        <f t="shared" ref="M29" si="89">+G29*7.09%</f>
        <v>4254</v>
      </c>
      <c r="N29" s="43">
        <v>0</v>
      </c>
      <c r="O29" s="42">
        <f t="shared" ref="O29" si="90">I29+J29+K29+L29+M29+N29</f>
        <v>12720</v>
      </c>
      <c r="P29" s="42">
        <f t="shared" ref="P29" si="91">+H29+I29+L29+N29</f>
        <v>7032.68</v>
      </c>
      <c r="Q29" s="42">
        <f t="shared" ref="Q29" si="92">J29+K29+M29</f>
        <v>9174</v>
      </c>
      <c r="R29" s="42">
        <f t="shared" ref="R29" si="93">G29-P29</f>
        <v>52967.32</v>
      </c>
    </row>
    <row r="30" spans="1:18" ht="58.5" customHeight="1" x14ac:dyDescent="0.4">
      <c r="A30" s="16">
        <v>17</v>
      </c>
      <c r="B30" s="37" t="s">
        <v>55</v>
      </c>
      <c r="C30" s="39" t="s">
        <v>31</v>
      </c>
      <c r="D30" s="38" t="s">
        <v>51</v>
      </c>
      <c r="E30" s="40" t="s">
        <v>52</v>
      </c>
      <c r="F30" s="41" t="s">
        <v>22</v>
      </c>
      <c r="G30" s="42">
        <v>50000</v>
      </c>
      <c r="H30" s="42">
        <v>1614.4</v>
      </c>
      <c r="I30" s="42">
        <f t="shared" ref="I30:I32" si="94">G30*2.87/100</f>
        <v>1435</v>
      </c>
      <c r="J30" s="42">
        <f t="shared" ref="J30:J32" si="95">G30*7.1/100</f>
        <v>3550</v>
      </c>
      <c r="K30" s="42">
        <f>+G30*1.1%</f>
        <v>550</v>
      </c>
      <c r="L30" s="42">
        <f t="shared" ref="L30:L31" si="96">G30*3.04/100</f>
        <v>1520</v>
      </c>
      <c r="M30" s="42">
        <f t="shared" ref="M30:M31" si="97">+G30*7.09%</f>
        <v>3545.0000000000005</v>
      </c>
      <c r="N30" s="43">
        <f>1587.38+9.93</f>
        <v>1597.3100000000002</v>
      </c>
      <c r="O30" s="42">
        <f t="shared" si="64"/>
        <v>12197.31</v>
      </c>
      <c r="P30" s="42">
        <f t="shared" si="65"/>
        <v>6166.71</v>
      </c>
      <c r="Q30" s="42">
        <f t="shared" si="66"/>
        <v>7645</v>
      </c>
      <c r="R30" s="42">
        <f t="shared" si="67"/>
        <v>43833.29</v>
      </c>
    </row>
    <row r="31" spans="1:18" ht="58.5" customHeight="1" x14ac:dyDescent="0.4">
      <c r="A31" s="16">
        <v>18</v>
      </c>
      <c r="B31" s="37" t="s">
        <v>69</v>
      </c>
      <c r="C31" s="39" t="s">
        <v>31</v>
      </c>
      <c r="D31" s="38" t="s">
        <v>51</v>
      </c>
      <c r="E31" s="40" t="s">
        <v>54</v>
      </c>
      <c r="F31" s="41" t="s">
        <v>22</v>
      </c>
      <c r="G31" s="42">
        <v>75000</v>
      </c>
      <c r="H31" s="42">
        <v>6309.38</v>
      </c>
      <c r="I31" s="42">
        <f t="shared" si="94"/>
        <v>2152.5</v>
      </c>
      <c r="J31" s="42">
        <f t="shared" si="95"/>
        <v>5325</v>
      </c>
      <c r="K31" s="42">
        <f t="shared" si="63"/>
        <v>822.88800000000003</v>
      </c>
      <c r="L31" s="42">
        <f t="shared" si="96"/>
        <v>2280</v>
      </c>
      <c r="M31" s="42">
        <f t="shared" si="97"/>
        <v>5317.5</v>
      </c>
      <c r="N31" s="43">
        <v>0</v>
      </c>
      <c r="O31" s="42">
        <f t="shared" si="64"/>
        <v>15897.888000000001</v>
      </c>
      <c r="P31" s="42">
        <f t="shared" si="65"/>
        <v>10741.880000000001</v>
      </c>
      <c r="Q31" s="42">
        <f t="shared" si="66"/>
        <v>11465.387999999999</v>
      </c>
      <c r="R31" s="42">
        <f t="shared" si="67"/>
        <v>64258.119999999995</v>
      </c>
    </row>
    <row r="32" spans="1:18" ht="58.5" customHeight="1" x14ac:dyDescent="0.4">
      <c r="A32" s="16">
        <v>19</v>
      </c>
      <c r="B32" s="37" t="s">
        <v>59</v>
      </c>
      <c r="C32" s="39" t="s">
        <v>31</v>
      </c>
      <c r="D32" s="38" t="s">
        <v>60</v>
      </c>
      <c r="E32" s="40" t="s">
        <v>61</v>
      </c>
      <c r="F32" s="41" t="s">
        <v>22</v>
      </c>
      <c r="G32" s="42">
        <v>210000</v>
      </c>
      <c r="H32" s="42">
        <v>37356.11</v>
      </c>
      <c r="I32" s="42">
        <f t="shared" si="94"/>
        <v>6027</v>
      </c>
      <c r="J32" s="42">
        <f t="shared" si="95"/>
        <v>14910</v>
      </c>
      <c r="K32" s="42">
        <f t="shared" ref="K32" si="98">74808*1.1%</f>
        <v>822.88800000000003</v>
      </c>
      <c r="L32" s="42">
        <f>187020*3.04%</f>
        <v>5685.4080000000004</v>
      </c>
      <c r="M32" s="42">
        <f>187020*7.09%</f>
        <v>13259.718000000001</v>
      </c>
      <c r="N32" s="43">
        <v>3194.62</v>
      </c>
      <c r="O32" s="42">
        <f t="shared" ref="O32" si="99">I32+J32+K32+L32+M32+N32</f>
        <v>43899.633999999998</v>
      </c>
      <c r="P32" s="42">
        <f t="shared" ref="P32" si="100">+H32+I32+L32+N32</f>
        <v>52263.138000000006</v>
      </c>
      <c r="Q32" s="42">
        <f t="shared" ref="Q32" si="101">J32+K32+M32</f>
        <v>28992.606</v>
      </c>
      <c r="R32" s="42">
        <f t="shared" ref="R32" si="102">G32-P32</f>
        <v>157736.86199999999</v>
      </c>
    </row>
    <row r="34" spans="1:18" s="9" customFormat="1" ht="35.1" customHeight="1" x14ac:dyDescent="0.2">
      <c r="A34" s="57" t="s">
        <v>21</v>
      </c>
      <c r="B34" s="57"/>
      <c r="C34" s="57"/>
      <c r="D34" s="57"/>
      <c r="E34" s="57"/>
      <c r="F34" s="57"/>
      <c r="G34" s="17">
        <f t="shared" ref="G34:O34" si="103">SUM(G14:G33)</f>
        <v>1435000</v>
      </c>
      <c r="H34" s="17">
        <f t="shared" si="103"/>
        <v>125844.42999999996</v>
      </c>
      <c r="I34" s="17">
        <f t="shared" si="103"/>
        <v>41184.5</v>
      </c>
      <c r="J34" s="17">
        <f t="shared" si="103"/>
        <v>101885</v>
      </c>
      <c r="K34" s="17">
        <f t="shared" si="103"/>
        <v>14274.656000000003</v>
      </c>
      <c r="L34" s="17">
        <f t="shared" si="103"/>
        <v>42925.408000000003</v>
      </c>
      <c r="M34" s="17">
        <f t="shared" si="103"/>
        <v>100112.21799999999</v>
      </c>
      <c r="N34" s="17">
        <f t="shared" si="103"/>
        <v>12768.55</v>
      </c>
      <c r="O34" s="17">
        <f t="shared" si="103"/>
        <v>313150.33200000005</v>
      </c>
      <c r="P34" s="17">
        <f t="shared" si="38"/>
        <v>222722.88799999995</v>
      </c>
      <c r="Q34" s="17">
        <f>SUM(Q14:Q33)</f>
        <v>216271.87400000004</v>
      </c>
      <c r="R34" s="17">
        <f>SUM(R14:R33)</f>
        <v>1212277.1119999997</v>
      </c>
    </row>
    <row r="35" spans="1:18" s="2" customFormat="1" ht="24" customHeight="1" x14ac:dyDescent="0.2">
      <c r="A35" s="18"/>
      <c r="B35" s="18"/>
      <c r="C35" s="18"/>
      <c r="D35" s="18"/>
      <c r="E35" s="18"/>
      <c r="F35" s="18"/>
      <c r="G35" s="18"/>
      <c r="H35" s="18"/>
      <c r="I35" s="19"/>
      <c r="J35" s="19"/>
      <c r="K35" s="20"/>
      <c r="L35" s="19"/>
      <c r="M35" s="18"/>
      <c r="N35" s="18"/>
      <c r="O35" s="19"/>
      <c r="P35" s="19"/>
      <c r="Q35" s="19"/>
      <c r="R35" s="19"/>
    </row>
    <row r="36" spans="1:18" s="10" customFormat="1" ht="24" customHeight="1" x14ac:dyDescent="0.4">
      <c r="A36" s="21"/>
      <c r="B36" s="22"/>
      <c r="C36" s="22"/>
      <c r="D36" s="22"/>
      <c r="E36" s="21"/>
      <c r="F36" s="21"/>
      <c r="G36" s="21"/>
      <c r="H36" s="21"/>
      <c r="I36" s="33" t="s">
        <v>27</v>
      </c>
      <c r="J36" s="23"/>
      <c r="K36" s="18" t="s">
        <v>28</v>
      </c>
      <c r="L36" s="18"/>
      <c r="M36" s="18"/>
      <c r="N36" s="18" t="s">
        <v>28</v>
      </c>
      <c r="O36" s="23"/>
      <c r="P36" s="23" t="s">
        <v>28</v>
      </c>
      <c r="Q36" s="23"/>
      <c r="R36" s="21"/>
    </row>
    <row r="37" spans="1:18" s="10" customFormat="1" ht="24" customHeight="1" x14ac:dyDescent="0.2">
      <c r="A37" s="18" t="s">
        <v>3</v>
      </c>
      <c r="B37" s="22"/>
      <c r="C37" s="22"/>
      <c r="D37" s="22"/>
      <c r="E37" s="21"/>
      <c r="F37" s="21"/>
      <c r="G37" s="21"/>
      <c r="H37" s="23"/>
      <c r="I37" s="32" t="s">
        <v>33</v>
      </c>
      <c r="J37" s="24"/>
      <c r="K37" s="21"/>
      <c r="L37" s="21"/>
      <c r="M37" s="21"/>
      <c r="N37" s="21"/>
      <c r="O37" s="23"/>
      <c r="P37" s="23"/>
      <c r="Q37" s="23"/>
      <c r="R37" s="21"/>
    </row>
    <row r="38" spans="1:18" s="10" customFormat="1" ht="24" customHeight="1" x14ac:dyDescent="0.2">
      <c r="A38" s="21" t="s">
        <v>29</v>
      </c>
      <c r="B38" s="22"/>
      <c r="C38" s="22"/>
      <c r="D38" s="22"/>
      <c r="E38" s="21"/>
      <c r="F38" s="21"/>
      <c r="G38" s="21"/>
      <c r="H38" s="23"/>
      <c r="I38" s="24" t="s">
        <v>34</v>
      </c>
      <c r="J38" s="24"/>
      <c r="K38" s="21"/>
      <c r="L38" s="21"/>
      <c r="M38" s="21"/>
      <c r="N38" s="21"/>
      <c r="O38" s="23"/>
      <c r="P38" s="23"/>
      <c r="Q38" s="23"/>
      <c r="R38" s="21"/>
    </row>
    <row r="39" spans="1:18" s="10" customFormat="1" ht="24" customHeight="1" x14ac:dyDescent="0.2">
      <c r="A39" s="21" t="s">
        <v>36</v>
      </c>
      <c r="B39" s="22"/>
      <c r="C39" s="22"/>
      <c r="D39" s="22"/>
      <c r="E39" s="21"/>
      <c r="F39" s="21"/>
      <c r="G39" s="23"/>
      <c r="H39" s="23"/>
      <c r="I39" s="23"/>
      <c r="J39" s="24"/>
      <c r="K39" s="23"/>
      <c r="L39" s="23"/>
      <c r="M39" s="23"/>
      <c r="N39" s="23"/>
      <c r="O39" s="23"/>
      <c r="P39" s="23"/>
      <c r="Q39" s="24"/>
      <c r="R39" s="21"/>
    </row>
    <row r="40" spans="1:18" s="10" customFormat="1" ht="24" customHeight="1" x14ac:dyDescent="0.2">
      <c r="A40" s="21" t="s">
        <v>37</v>
      </c>
      <c r="B40" s="22"/>
      <c r="C40" s="22"/>
      <c r="D40" s="22"/>
      <c r="E40" s="21"/>
      <c r="F40" s="21"/>
      <c r="G40" s="25"/>
      <c r="H40" s="26"/>
      <c r="I40" s="27"/>
      <c r="J40" s="27"/>
      <c r="K40" s="24"/>
      <c r="L40" s="24"/>
      <c r="M40" s="23"/>
      <c r="N40" s="24"/>
      <c r="O40" s="24"/>
      <c r="P40" s="24"/>
      <c r="Q40" s="21"/>
      <c r="R40" s="21"/>
    </row>
    <row r="41" spans="1:18" s="10" customFormat="1" ht="24" customHeight="1" x14ac:dyDescent="0.2">
      <c r="A41" s="21" t="s">
        <v>38</v>
      </c>
      <c r="B41" s="22"/>
      <c r="C41" s="22"/>
      <c r="D41" s="22"/>
      <c r="E41" s="21"/>
      <c r="F41" s="22"/>
      <c r="G41" s="21" t="s">
        <v>26</v>
      </c>
      <c r="H41" s="28"/>
      <c r="I41" s="24"/>
      <c r="J41" s="24"/>
      <c r="K41" s="24"/>
      <c r="L41" s="24"/>
      <c r="M41" s="24"/>
      <c r="N41" s="23"/>
      <c r="O41" s="24"/>
      <c r="P41" s="24"/>
      <c r="Q41" s="24"/>
      <c r="R41" s="21"/>
    </row>
    <row r="42" spans="1:18" s="10" customFormat="1" ht="24" customHeight="1" x14ac:dyDescent="0.2">
      <c r="A42" s="29" t="s">
        <v>25</v>
      </c>
      <c r="B42" s="29"/>
      <c r="C42" s="29"/>
      <c r="D42" s="29"/>
      <c r="E42" s="29"/>
      <c r="F42" s="29"/>
      <c r="G42" s="30"/>
      <c r="H42" s="28"/>
      <c r="I42" s="24"/>
      <c r="J42" s="21"/>
      <c r="K42" s="24"/>
      <c r="L42" s="24"/>
      <c r="M42" s="24"/>
      <c r="N42" s="24"/>
      <c r="O42" s="24"/>
      <c r="P42" s="24"/>
      <c r="Q42" s="24"/>
      <c r="R42" s="24"/>
    </row>
    <row r="43" spans="1:18" s="2" customFormat="1" ht="24" customHeight="1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6"/>
      <c r="M43" s="6"/>
      <c r="N43" s="6"/>
      <c r="O43" s="6"/>
      <c r="P43" s="6"/>
      <c r="Q43" s="6"/>
      <c r="R43" s="6"/>
    </row>
    <row r="44" spans="1:18" s="2" customFormat="1" ht="24" customHeight="1" x14ac:dyDescent="0.2">
      <c r="B44" s="7"/>
      <c r="C44" s="7"/>
      <c r="D44" s="7"/>
      <c r="I44" s="6"/>
      <c r="J44" s="6"/>
      <c r="L44" s="6"/>
      <c r="M44" s="6"/>
      <c r="N44" s="6"/>
      <c r="O44" s="6"/>
      <c r="P44" s="6"/>
      <c r="Q44" s="6"/>
      <c r="R44" s="6"/>
    </row>
    <row r="45" spans="1:18" s="2" customFormat="1" ht="24" customHeight="1" x14ac:dyDescent="0.2">
      <c r="B45" s="7"/>
      <c r="C45" s="7"/>
      <c r="D45" s="7"/>
      <c r="I45" s="6"/>
      <c r="J45" s="6"/>
      <c r="L45" s="6"/>
      <c r="M45" s="6"/>
      <c r="N45" s="6"/>
      <c r="O45" s="6"/>
      <c r="P45" s="6"/>
      <c r="Q45" s="6"/>
      <c r="R45" s="6"/>
    </row>
    <row r="46" spans="1:18" s="2" customFormat="1" ht="24" customHeight="1" x14ac:dyDescent="0.2">
      <c r="A46" s="3"/>
      <c r="B46" s="7"/>
      <c r="C46" s="7"/>
      <c r="D46" s="7"/>
      <c r="I46" s="6"/>
      <c r="J46" s="6"/>
      <c r="L46" s="6"/>
      <c r="O46" s="6"/>
      <c r="P46" s="6"/>
      <c r="Q46" s="6"/>
      <c r="R46" s="6"/>
    </row>
    <row r="47" spans="1:18" ht="24" customHeight="1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</row>
    <row r="48" spans="1:18" ht="24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ht="24" customHeigh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ht="24" customHeight="1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1:18" ht="24" customHeight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1:18" ht="15.75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3" spans="1:1" ht="15.75" thickBot="1" x14ac:dyDescent="0.25"/>
    <row r="84" spans="1:1" x14ac:dyDescent="0.2">
      <c r="A84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52:R52"/>
    <mergeCell ref="A48:R48"/>
    <mergeCell ref="A50:R50"/>
    <mergeCell ref="A49:R49"/>
    <mergeCell ref="G11:G13"/>
    <mergeCell ref="H11:H13"/>
    <mergeCell ref="Q12:Q13"/>
    <mergeCell ref="N12:N13"/>
    <mergeCell ref="K12:K13"/>
    <mergeCell ref="B11:B13"/>
    <mergeCell ref="A51:R51"/>
    <mergeCell ref="A43:K43"/>
    <mergeCell ref="A47:R47"/>
    <mergeCell ref="A34:F34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45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2"/>
  <sheetViews>
    <sheetView workbookViewId="0">
      <selection activeCell="C19" sqref="C19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0" t="s">
        <v>16</v>
      </c>
      <c r="B1" s="70" t="s">
        <v>24</v>
      </c>
      <c r="C1" s="71" t="s">
        <v>9</v>
      </c>
      <c r="D1" s="71"/>
      <c r="E1" s="71"/>
      <c r="F1" s="71"/>
      <c r="G1" s="71"/>
      <c r="H1" s="71"/>
      <c r="I1" s="71"/>
      <c r="J1" s="70" t="s">
        <v>2</v>
      </c>
      <c r="K1" s="70"/>
      <c r="L1" s="70" t="s">
        <v>17</v>
      </c>
    </row>
    <row r="2" spans="1:12" ht="18" x14ac:dyDescent="0.2">
      <c r="A2" s="70"/>
      <c r="B2" s="70"/>
      <c r="C2" s="70" t="s">
        <v>12</v>
      </c>
      <c r="D2" s="70"/>
      <c r="E2" s="70" t="s">
        <v>10</v>
      </c>
      <c r="F2" s="70" t="s">
        <v>13</v>
      </c>
      <c r="G2" s="70"/>
      <c r="H2" s="70" t="s">
        <v>11</v>
      </c>
      <c r="I2" s="70" t="s">
        <v>0</v>
      </c>
      <c r="J2" s="70" t="s">
        <v>4</v>
      </c>
      <c r="K2" s="70" t="s">
        <v>1</v>
      </c>
      <c r="L2" s="70"/>
    </row>
    <row r="3" spans="1:12" ht="54" x14ac:dyDescent="0.2">
      <c r="A3" s="70"/>
      <c r="B3" s="70"/>
      <c r="C3" s="13" t="s">
        <v>5</v>
      </c>
      <c r="D3" s="13" t="s">
        <v>6</v>
      </c>
      <c r="E3" s="70"/>
      <c r="F3" s="13" t="s">
        <v>7</v>
      </c>
      <c r="G3" s="13" t="s">
        <v>8</v>
      </c>
      <c r="H3" s="70"/>
      <c r="I3" s="70"/>
      <c r="J3" s="70"/>
      <c r="K3" s="70"/>
      <c r="L3" s="70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1485000</v>
      </c>
      <c r="B5" s="12">
        <v>127698.43</v>
      </c>
      <c r="C5" s="12">
        <v>42619.5</v>
      </c>
      <c r="D5" s="12">
        <v>105435</v>
      </c>
      <c r="E5" s="12">
        <v>14824.68</v>
      </c>
      <c r="F5" s="12">
        <v>44445.41</v>
      </c>
      <c r="G5" s="12">
        <v>103657.22</v>
      </c>
      <c r="H5" s="12">
        <v>12768.55</v>
      </c>
      <c r="I5" s="12">
        <f>+H5+G5+F5+E5+D5+C5</f>
        <v>323750.36</v>
      </c>
      <c r="J5" s="12">
        <f>+B5+C5+F5+H5</f>
        <v>227531.88999999998</v>
      </c>
      <c r="K5" s="12">
        <f>+D5+E5+G5</f>
        <v>223916.9</v>
      </c>
      <c r="L5" s="12">
        <f>+A5-B5-C5-F5-H5</f>
        <v>1257468.1100000001</v>
      </c>
    </row>
    <row r="6" spans="1:12" x14ac:dyDescent="0.2">
      <c r="A6" s="12">
        <f>+A5</f>
        <v>1485000</v>
      </c>
      <c r="B6" s="12">
        <f t="shared" ref="B6:H6" si="0">+B5</f>
        <v>127698.43</v>
      </c>
      <c r="C6" s="12">
        <f t="shared" si="0"/>
        <v>42619.5</v>
      </c>
      <c r="D6" s="12">
        <f t="shared" si="0"/>
        <v>105435</v>
      </c>
      <c r="E6" s="12">
        <f t="shared" si="0"/>
        <v>14824.68</v>
      </c>
      <c r="F6" s="12">
        <f t="shared" si="0"/>
        <v>44445.41</v>
      </c>
      <c r="G6" s="12">
        <f t="shared" si="0"/>
        <v>103657.22</v>
      </c>
      <c r="H6" s="12">
        <f t="shared" si="0"/>
        <v>12768.55</v>
      </c>
      <c r="I6" s="12">
        <f>+H6+G6+F6+E6+D6+C6</f>
        <v>323750.36</v>
      </c>
      <c r="J6" s="12">
        <f>+B6+C6+F6+H6</f>
        <v>227531.88999999998</v>
      </c>
      <c r="K6" s="12">
        <f>+D6+E6+G6</f>
        <v>223916.9</v>
      </c>
      <c r="L6" s="12">
        <f>+A6-B6-C6-F6-H6</f>
        <v>1257468.1100000001</v>
      </c>
    </row>
    <row r="7" spans="1:12" s="15" customFormat="1" x14ac:dyDescent="0.2"/>
    <row r="8" spans="1:12" x14ac:dyDescent="0.2">
      <c r="A8" s="12">
        <v>1435000</v>
      </c>
      <c r="B8" s="12">
        <v>125844.42999999996</v>
      </c>
      <c r="C8" s="12">
        <v>41184.5</v>
      </c>
      <c r="D8" s="12">
        <v>101885</v>
      </c>
      <c r="E8" s="12">
        <v>14274.656000000003</v>
      </c>
      <c r="F8" s="12">
        <v>42925.408000000003</v>
      </c>
      <c r="G8" s="12">
        <v>100112.21799999999</v>
      </c>
      <c r="H8" s="12">
        <v>12768.55</v>
      </c>
      <c r="I8" s="12">
        <f>+H8+G8+F8+E8+D8+C8</f>
        <v>313150.33199999999</v>
      </c>
      <c r="J8" s="12">
        <f>+B8+C8+F8+H8</f>
        <v>222722.88799999995</v>
      </c>
      <c r="K8" s="12">
        <f>+D8+E8+G8</f>
        <v>216271.87400000001</v>
      </c>
      <c r="L8" s="12">
        <f>+A8-B8-C8-F8-H8</f>
        <v>1212277.112</v>
      </c>
    </row>
    <row r="9" spans="1:12" x14ac:dyDescent="0.2">
      <c r="A9" s="12">
        <v>50000</v>
      </c>
      <c r="B9" s="12">
        <v>1854</v>
      </c>
      <c r="C9" s="12">
        <v>1435</v>
      </c>
      <c r="D9" s="12">
        <v>3550</v>
      </c>
      <c r="E9" s="12">
        <v>550</v>
      </c>
      <c r="F9" s="12">
        <v>1520</v>
      </c>
      <c r="G9" s="12">
        <v>3545.0000000000005</v>
      </c>
      <c r="H9" s="12">
        <v>0</v>
      </c>
      <c r="I9" s="12">
        <f>+H9+G9+F9+E9+D9+C9</f>
        <v>10600</v>
      </c>
      <c r="J9" s="12">
        <f>+B9+C9+F9+H9</f>
        <v>4809</v>
      </c>
      <c r="K9" s="12">
        <f>+D9+E9+G9</f>
        <v>7645</v>
      </c>
      <c r="L9" s="12">
        <f>+A9-B9-C9-F9-H9</f>
        <v>45191</v>
      </c>
    </row>
    <row r="10" spans="1:12" s="45" customFormat="1" x14ac:dyDescent="0.2">
      <c r="A10" s="44">
        <f>+A8+A9</f>
        <v>1485000</v>
      </c>
      <c r="B10" s="44">
        <f t="shared" ref="B10:L10" si="1">+B8+B9</f>
        <v>127698.42999999996</v>
      </c>
      <c r="C10" s="44">
        <f t="shared" si="1"/>
        <v>42619.5</v>
      </c>
      <c r="D10" s="44">
        <f t="shared" si="1"/>
        <v>105435</v>
      </c>
      <c r="E10" s="44">
        <f t="shared" si="1"/>
        <v>14824.656000000003</v>
      </c>
      <c r="F10" s="44">
        <f t="shared" si="1"/>
        <v>44445.408000000003</v>
      </c>
      <c r="G10" s="44">
        <f t="shared" si="1"/>
        <v>103657.21799999999</v>
      </c>
      <c r="H10" s="44">
        <f t="shared" si="1"/>
        <v>12768.55</v>
      </c>
      <c r="I10" s="44">
        <f t="shared" si="1"/>
        <v>323750.33199999999</v>
      </c>
      <c r="J10" s="44">
        <f t="shared" si="1"/>
        <v>227531.88799999995</v>
      </c>
      <c r="K10" s="44">
        <f t="shared" si="1"/>
        <v>223916.87400000001</v>
      </c>
      <c r="L10" s="44">
        <f t="shared" si="1"/>
        <v>1257468.112</v>
      </c>
    </row>
    <row r="11" spans="1:12" x14ac:dyDescent="0.2">
      <c r="H11" s="12"/>
      <c r="I11" s="12"/>
    </row>
    <row r="12" spans="1:12" x14ac:dyDescent="0.2">
      <c r="A12" s="12">
        <f>+A6-A10</f>
        <v>0</v>
      </c>
      <c r="B12" s="12">
        <f t="shared" ref="B12:L12" si="2">+B6-B10</f>
        <v>0</v>
      </c>
      <c r="C12" s="12">
        <f t="shared" si="2"/>
        <v>0</v>
      </c>
      <c r="D12" s="12">
        <f t="shared" si="2"/>
        <v>0</v>
      </c>
      <c r="E12" s="12">
        <f t="shared" si="2"/>
        <v>2.3999999997613486E-2</v>
      </c>
      <c r="F12" s="12">
        <f t="shared" si="2"/>
        <v>2.0000000004074536E-3</v>
      </c>
      <c r="G12" s="12">
        <f t="shared" si="2"/>
        <v>2.0000000076834112E-3</v>
      </c>
      <c r="H12" s="12">
        <f t="shared" si="2"/>
        <v>0</v>
      </c>
      <c r="I12" s="12">
        <f t="shared" si="2"/>
        <v>2.7999999991152436E-2</v>
      </c>
      <c r="J12" s="12">
        <f t="shared" si="2"/>
        <v>2.0000000367872417E-3</v>
      </c>
      <c r="K12" s="12">
        <f t="shared" si="2"/>
        <v>2.5999999983469024E-2</v>
      </c>
      <c r="L12" s="12">
        <f t="shared" si="2"/>
        <v>-1.999999862164259E-3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2023-10-06T14:20:25Z</dcterms:modified>
</cp:coreProperties>
</file>