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13_ncr:1_{2188844C-775A-4054-B994-CA4045D54CD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Probatorio'!$A$1:$S$29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  <c r="C7" i="2"/>
  <c r="B7" i="2"/>
  <c r="A7" i="2"/>
  <c r="L6" i="2"/>
  <c r="K6" i="2"/>
  <c r="J6" i="2"/>
  <c r="I6" i="2"/>
  <c r="I21" i="1"/>
  <c r="N17" i="1"/>
  <c r="M17" i="1"/>
  <c r="L17" i="1"/>
  <c r="K17" i="1"/>
  <c r="J17" i="1"/>
  <c r="Q16" i="1"/>
  <c r="S16" i="1" s="1"/>
  <c r="N16" i="1"/>
  <c r="M16" i="1"/>
  <c r="L16" i="1"/>
  <c r="K16" i="1"/>
  <c r="P16" i="1" s="1"/>
  <c r="J16" i="1"/>
  <c r="N15" i="1"/>
  <c r="M15" i="1"/>
  <c r="K15" i="1"/>
  <c r="J15" i="1"/>
  <c r="L15" i="1"/>
  <c r="H10" i="2"/>
  <c r="G10" i="2"/>
  <c r="F10" i="2"/>
  <c r="E10" i="2"/>
  <c r="D10" i="2"/>
  <c r="C10" i="2"/>
  <c r="B10" i="2"/>
  <c r="A10" i="2"/>
  <c r="N18" i="1"/>
  <c r="M18" i="1"/>
  <c r="L18" i="1"/>
  <c r="K18" i="1"/>
  <c r="J18" i="1"/>
  <c r="N14" i="1"/>
  <c r="M14" i="1"/>
  <c r="L14" i="1"/>
  <c r="K14" i="1"/>
  <c r="J14" i="1"/>
  <c r="Q15" i="1" l="1"/>
  <c r="S15" i="1" s="1"/>
  <c r="R17" i="1"/>
  <c r="Q17" i="1"/>
  <c r="S17" i="1" s="1"/>
  <c r="R15" i="1"/>
  <c r="P17" i="1"/>
  <c r="Q18" i="1"/>
  <c r="S18" i="1" s="1"/>
  <c r="R16" i="1"/>
  <c r="P15" i="1"/>
  <c r="R14" i="1"/>
  <c r="Q14" i="1"/>
  <c r="S14" i="1" s="1"/>
  <c r="R18" i="1"/>
  <c r="P18" i="1"/>
  <c r="P14" i="1"/>
  <c r="N19" i="1" l="1"/>
  <c r="M19" i="1"/>
  <c r="L19" i="1"/>
  <c r="K19" i="1"/>
  <c r="J19" i="1"/>
  <c r="A15" i="1" l="1"/>
  <c r="A16" i="1" s="1"/>
  <c r="A17" i="1" s="1"/>
  <c r="A18" i="1" s="1"/>
  <c r="A19" i="1" s="1"/>
  <c r="Q19" i="1"/>
  <c r="S19" i="1" s="1"/>
  <c r="P19" i="1"/>
  <c r="R19" i="1"/>
  <c r="L9" i="2" l="1"/>
  <c r="L10" i="2" s="1"/>
  <c r="K9" i="2"/>
  <c r="K10" i="2" s="1"/>
  <c r="J9" i="2"/>
  <c r="J10" i="2" s="1"/>
  <c r="I9" i="2"/>
  <c r="I10" i="2" s="1"/>
  <c r="H21" i="1"/>
  <c r="H12" i="2" l="1"/>
  <c r="G12" i="2"/>
  <c r="F12" i="2"/>
  <c r="E12" i="2"/>
  <c r="D12" i="2"/>
  <c r="C12" i="2"/>
  <c r="A12" i="2"/>
  <c r="J7" i="2" l="1"/>
  <c r="B12" i="2"/>
  <c r="K7" i="2"/>
  <c r="L7" i="2"/>
  <c r="I7" i="2"/>
  <c r="O21" i="1" l="1"/>
  <c r="G21" i="1"/>
  <c r="J21" i="1" l="1"/>
  <c r="L21" i="1"/>
  <c r="M21" i="1"/>
  <c r="K21" i="1"/>
  <c r="N21" i="1"/>
  <c r="R21" i="1" l="1"/>
  <c r="S21" i="1"/>
  <c r="P21" i="1"/>
  <c r="Q21" i="1"/>
  <c r="L12" i="2" l="1"/>
  <c r="K12" i="2"/>
  <c r="J12" i="2"/>
  <c r="I12" i="2"/>
  <c r="I5" i="2"/>
  <c r="J5" i="2"/>
  <c r="K5" i="2"/>
  <c r="L5" i="2"/>
</calcChain>
</file>

<file path=xl/sharedStrings.xml><?xml version="1.0" encoding="utf-8"?>
<sst xmlns="http://schemas.openxmlformats.org/spreadsheetml/2006/main" count="84" uniqueCount="53">
  <si>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</si>
  <si>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</si>
  <si>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</si>
  <si>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</si>
  <si>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</si>
  <si>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</si>
  <si>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</si>
  <si>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</si>
  <si>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</si>
  <si>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</si>
  <si>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</si>
  <si>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</si>
  <si>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</si>
  <si>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</si>
  <si>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</si>
  <si>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</si>
  <si>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</si>
  <si>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</si>
  <si>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</si>
  <si>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</si>
  <si>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</si>
  <si>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</si>
  <si>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</si>
  <si>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</si>
  <si>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</si>
  <si>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</si>
  <si>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</si>
  <si>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</si>
  <si>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</si>
  <si>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</si>
  <si>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</si>
  <si>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</si>
  <si>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</si>
  <si>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</si>
  <si>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</si>
  <si>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</si>
  <si>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</si>
  <si>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</si>
  <si>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</si>
  <si>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</si>
  <si>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Femenino</t>
  </si>
  <si>
    <t>Dirección de Servicios</t>
  </si>
  <si>
    <t>SAMUEL REINOSO ARIAS</t>
  </si>
  <si>
    <t>Gestor de Trámites y Servicios</t>
  </si>
  <si>
    <t>Analista de Cuentas Gubernamentales</t>
  </si>
  <si>
    <t>GLORIS MERCEDES ACOSTA RODRIGUEZ</t>
  </si>
  <si>
    <t>Dirección Juridica</t>
  </si>
  <si>
    <t>Paralegal</t>
  </si>
  <si>
    <t>DAWRIANA TURBI PINEDA</t>
  </si>
  <si>
    <t>ALBA MARIEL DE LEON RAMIREZ</t>
  </si>
  <si>
    <t>KEYLA NYNOSKA JIMENEZ RAMIREZ</t>
  </si>
  <si>
    <t>ALTAGRACIA ROSANNY BONIFACIO DURAN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</si>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</sst>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view="pageBreakPreview" topLeftCell="C11" zoomScale="55" zoomScaleNormal="70" zoomScaleSheetLayoutView="55" workbookViewId="0">
      <selection activeCell="I21" sqref="I21:O21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49" t="s">
        <v>30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4"/>
      <c r="U6" s="14"/>
      <c r="V6" s="14"/>
      <c r="W6" s="14"/>
    </row>
    <row r="7" spans="1:23" s="9" customFormat="1" ht="23.25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3" s="9" customFormat="1" ht="61.5" x14ac:dyDescent="0.2">
      <c r="A8" s="66" t="s">
        <v>22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1" t="s">
        <v>52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3" s="18" customFormat="1" ht="43.5" customHeight="1" x14ac:dyDescent="0.2">
      <c r="A11" s="51" t="s">
        <v>18</v>
      </c>
      <c r="B11" s="57" t="s">
        <v>14</v>
      </c>
      <c r="C11" s="57" t="s">
        <v>29</v>
      </c>
      <c r="D11" s="17"/>
      <c r="E11" s="17"/>
      <c r="F11" s="17"/>
      <c r="G11" s="51" t="s">
        <v>16</v>
      </c>
      <c r="H11" s="51" t="s">
        <v>34</v>
      </c>
      <c r="I11" s="52" t="s">
        <v>23</v>
      </c>
      <c r="J11" s="63" t="s">
        <v>9</v>
      </c>
      <c r="K11" s="63"/>
      <c r="L11" s="63"/>
      <c r="M11" s="63"/>
      <c r="N11" s="63"/>
      <c r="O11" s="63"/>
      <c r="P11" s="64"/>
      <c r="Q11" s="65" t="s">
        <v>2</v>
      </c>
      <c r="R11" s="62"/>
      <c r="S11" s="51" t="s">
        <v>17</v>
      </c>
    </row>
    <row r="12" spans="1:23" s="18" customFormat="1" ht="43.5" customHeight="1" x14ac:dyDescent="0.2">
      <c r="A12" s="51"/>
      <c r="B12" s="57"/>
      <c r="C12" s="57"/>
      <c r="D12" s="17" t="s">
        <v>20</v>
      </c>
      <c r="E12" s="17" t="s">
        <v>15</v>
      </c>
      <c r="F12" s="17" t="s">
        <v>19</v>
      </c>
      <c r="G12" s="51"/>
      <c r="H12" s="51"/>
      <c r="I12" s="52"/>
      <c r="J12" s="62" t="s">
        <v>12</v>
      </c>
      <c r="K12" s="62"/>
      <c r="L12" s="56" t="s">
        <v>33</v>
      </c>
      <c r="M12" s="67" t="s">
        <v>13</v>
      </c>
      <c r="N12" s="62"/>
      <c r="O12" s="55" t="s">
        <v>11</v>
      </c>
      <c r="P12" s="68" t="s">
        <v>0</v>
      </c>
      <c r="Q12" s="69" t="s">
        <v>4</v>
      </c>
      <c r="R12" s="53" t="s">
        <v>1</v>
      </c>
      <c r="S12" s="51"/>
    </row>
    <row r="13" spans="1:23" s="18" customFormat="1" ht="43.5" customHeight="1" x14ac:dyDescent="0.2">
      <c r="A13" s="51"/>
      <c r="B13" s="57"/>
      <c r="C13" s="72"/>
      <c r="D13" s="17"/>
      <c r="E13" s="17"/>
      <c r="F13" s="17"/>
      <c r="G13" s="51"/>
      <c r="H13" s="51"/>
      <c r="I13" s="52"/>
      <c r="J13" s="19" t="s">
        <v>5</v>
      </c>
      <c r="K13" s="20" t="s">
        <v>6</v>
      </c>
      <c r="L13" s="56"/>
      <c r="M13" s="19" t="s">
        <v>7</v>
      </c>
      <c r="N13" s="20" t="s">
        <v>8</v>
      </c>
      <c r="O13" s="56"/>
      <c r="P13" s="68"/>
      <c r="Q13" s="70"/>
      <c r="R13" s="54"/>
      <c r="S13" s="51"/>
    </row>
    <row r="14" spans="1:23" s="28" customFormat="1" ht="43.5" customHeight="1" x14ac:dyDescent="0.35">
      <c r="A14" s="21">
        <v>1</v>
      </c>
      <c r="B14" s="22" t="s">
        <v>42</v>
      </c>
      <c r="C14" s="23" t="s">
        <v>38</v>
      </c>
      <c r="D14" s="29" t="s">
        <v>41</v>
      </c>
      <c r="E14" s="22" t="s">
        <v>43</v>
      </c>
      <c r="F14" s="24" t="s">
        <v>39</v>
      </c>
      <c r="G14" s="25">
        <v>60000</v>
      </c>
      <c r="H14" s="26"/>
      <c r="I14" s="25">
        <v>3486.68</v>
      </c>
      <c r="J14" s="25">
        <f t="shared" ref="J14:J18" si="0">G14*2.87/100</f>
        <v>1722</v>
      </c>
      <c r="K14" s="25">
        <f t="shared" ref="K14:K18" si="1">G14*7.1/100</f>
        <v>4260</v>
      </c>
      <c r="L14" s="25">
        <f t="shared" ref="L14:L18" si="2">+G14*1.1%</f>
        <v>660.00000000000011</v>
      </c>
      <c r="M14" s="25">
        <f t="shared" ref="M14:M18" si="3">+G14*3.04%</f>
        <v>1824</v>
      </c>
      <c r="N14" s="25">
        <f t="shared" ref="N14:N18" si="4">+G14*7.09%</f>
        <v>4254</v>
      </c>
      <c r="O14" s="27">
        <v>0</v>
      </c>
      <c r="P14" s="25">
        <f t="shared" ref="P14:P18" si="5">J14+K14+L14+M14+N14+O14</f>
        <v>12720</v>
      </c>
      <c r="Q14" s="25">
        <f t="shared" ref="Q14:Q18" si="6">+I14+J14+M14+O14</f>
        <v>7032.68</v>
      </c>
      <c r="R14" s="25">
        <f t="shared" ref="R14:R18" si="7">K14+L14+N14</f>
        <v>9174</v>
      </c>
      <c r="S14" s="25">
        <f t="shared" ref="S14:S18" si="8">G14-Q14</f>
        <v>52967.32</v>
      </c>
    </row>
    <row r="15" spans="1:23" s="28" customFormat="1" ht="43.5" customHeight="1" x14ac:dyDescent="0.35">
      <c r="A15" s="21">
        <f t="shared" ref="A15:A19" si="9">+A14+1</f>
        <v>2</v>
      </c>
      <c r="B15" s="22" t="s">
        <v>49</v>
      </c>
      <c r="C15" s="23" t="s">
        <v>40</v>
      </c>
      <c r="D15" s="29" t="s">
        <v>41</v>
      </c>
      <c r="E15" s="30" t="s">
        <v>44</v>
      </c>
      <c r="F15" s="24" t="s">
        <v>39</v>
      </c>
      <c r="G15" s="25">
        <v>90000</v>
      </c>
      <c r="H15" s="26"/>
      <c r="I15" s="25">
        <v>9753.1200000000008</v>
      </c>
      <c r="J15" s="25">
        <f t="shared" ref="J15" si="10">G15*2.87/100</f>
        <v>2583</v>
      </c>
      <c r="K15" s="25">
        <f t="shared" ref="K15" si="11">G15*7.1/100</f>
        <v>6390</v>
      </c>
      <c r="L15" s="25">
        <f t="shared" ref="L15:L17" si="12">77410*1.1%</f>
        <v>851.5100000000001</v>
      </c>
      <c r="M15" s="25">
        <f t="shared" ref="M15" si="13">+G15*3.04%</f>
        <v>2736</v>
      </c>
      <c r="N15" s="25">
        <f t="shared" ref="N15" si="14">+G15*7.09%</f>
        <v>6381</v>
      </c>
      <c r="O15" s="27">
        <v>0</v>
      </c>
      <c r="P15" s="25">
        <f t="shared" ref="P15" si="15">J15+K15+L15+M15+N15+O15</f>
        <v>18941.510000000002</v>
      </c>
      <c r="Q15" s="25">
        <f t="shared" ref="Q15" si="16">+I15+J15+M15+O15</f>
        <v>15072.12</v>
      </c>
      <c r="R15" s="25">
        <f t="shared" ref="R15" si="17">K15+L15+N15</f>
        <v>13622.51</v>
      </c>
      <c r="S15" s="25">
        <f t="shared" ref="S15" si="18">G15-Q15</f>
        <v>74927.88</v>
      </c>
    </row>
    <row r="16" spans="1:23" s="28" customFormat="1" ht="43.5" customHeight="1" x14ac:dyDescent="0.35">
      <c r="A16" s="21">
        <f t="shared" si="9"/>
        <v>3</v>
      </c>
      <c r="B16" s="22" t="s">
        <v>50</v>
      </c>
      <c r="C16" s="23" t="s">
        <v>40</v>
      </c>
      <c r="D16" s="29" t="s">
        <v>41</v>
      </c>
      <c r="E16" s="30" t="s">
        <v>44</v>
      </c>
      <c r="F16" s="24" t="s">
        <v>39</v>
      </c>
      <c r="G16" s="25">
        <v>90000</v>
      </c>
      <c r="H16" s="26"/>
      <c r="I16" s="25">
        <v>9753.1200000000008</v>
      </c>
      <c r="J16" s="25">
        <f t="shared" ref="J16" si="19">G16*2.87/100</f>
        <v>2583</v>
      </c>
      <c r="K16" s="25">
        <f t="shared" ref="K16" si="20">G16*7.1/100</f>
        <v>6390</v>
      </c>
      <c r="L16" s="25">
        <f t="shared" si="12"/>
        <v>851.5100000000001</v>
      </c>
      <c r="M16" s="25">
        <f t="shared" ref="M16" si="21">+G16*3.04%</f>
        <v>2736</v>
      </c>
      <c r="N16" s="25">
        <f t="shared" ref="N16" si="22">+G16*7.09%</f>
        <v>6381</v>
      </c>
      <c r="O16" s="27">
        <v>0</v>
      </c>
      <c r="P16" s="25">
        <f t="shared" ref="P16:P17" si="23">J16+K16+L16+M16+N16+O16</f>
        <v>18941.510000000002</v>
      </c>
      <c r="Q16" s="25">
        <f t="shared" ref="Q16:Q17" si="24">+I16+J16+M16+O16</f>
        <v>15072.12</v>
      </c>
      <c r="R16" s="25">
        <f t="shared" ref="R16:R17" si="25">K16+L16+N16</f>
        <v>13622.51</v>
      </c>
      <c r="S16" s="25">
        <f t="shared" ref="S16:S17" si="26">G16-Q16</f>
        <v>74927.88</v>
      </c>
    </row>
    <row r="17" spans="1:19" s="28" customFormat="1" ht="43.5" customHeight="1" x14ac:dyDescent="0.35">
      <c r="A17" s="21">
        <f t="shared" si="9"/>
        <v>4</v>
      </c>
      <c r="B17" s="22" t="s">
        <v>51</v>
      </c>
      <c r="C17" s="23" t="s">
        <v>40</v>
      </c>
      <c r="D17" s="29" t="s">
        <v>41</v>
      </c>
      <c r="E17" s="30" t="s">
        <v>44</v>
      </c>
      <c r="F17" s="24" t="s">
        <v>39</v>
      </c>
      <c r="G17" s="25">
        <v>90000</v>
      </c>
      <c r="H17" s="26"/>
      <c r="I17" s="25">
        <v>9324.25</v>
      </c>
      <c r="J17" s="25">
        <f t="shared" ref="J17" si="27">G17*2.87/100</f>
        <v>2583</v>
      </c>
      <c r="K17" s="25">
        <f t="shared" ref="K17" si="28">G17*7.1/100</f>
        <v>6390</v>
      </c>
      <c r="L17" s="25">
        <f t="shared" si="12"/>
        <v>851.5100000000001</v>
      </c>
      <c r="M17" s="25">
        <f t="shared" ref="M17" si="29">+G17*3.04%</f>
        <v>2736</v>
      </c>
      <c r="N17" s="25">
        <f t="shared" ref="N17" si="30">+G17*7.09%</f>
        <v>6381</v>
      </c>
      <c r="O17" s="27">
        <v>1715.46</v>
      </c>
      <c r="P17" s="25">
        <f t="shared" si="23"/>
        <v>20656.97</v>
      </c>
      <c r="Q17" s="25">
        <f t="shared" si="24"/>
        <v>16358.71</v>
      </c>
      <c r="R17" s="25">
        <f t="shared" si="25"/>
        <v>13622.51</v>
      </c>
      <c r="S17" s="25">
        <f t="shared" si="26"/>
        <v>73641.290000000008</v>
      </c>
    </row>
    <row r="18" spans="1:19" s="28" customFormat="1" ht="43.5" customHeight="1" x14ac:dyDescent="0.35">
      <c r="A18" s="21">
        <f t="shared" si="9"/>
        <v>5</v>
      </c>
      <c r="B18" s="22" t="s">
        <v>45</v>
      </c>
      <c r="C18" s="23" t="s">
        <v>40</v>
      </c>
      <c r="D18" s="29" t="s">
        <v>46</v>
      </c>
      <c r="E18" s="22" t="s">
        <v>47</v>
      </c>
      <c r="F18" s="24" t="s">
        <v>39</v>
      </c>
      <c r="G18" s="25">
        <v>60000</v>
      </c>
      <c r="H18" s="26"/>
      <c r="I18" s="25">
        <v>3486.68</v>
      </c>
      <c r="J18" s="25">
        <f t="shared" si="0"/>
        <v>1722</v>
      </c>
      <c r="K18" s="25">
        <f t="shared" si="1"/>
        <v>4260</v>
      </c>
      <c r="L18" s="25">
        <f t="shared" si="2"/>
        <v>660.00000000000011</v>
      </c>
      <c r="M18" s="25">
        <f t="shared" si="3"/>
        <v>1824</v>
      </c>
      <c r="N18" s="25">
        <f t="shared" si="4"/>
        <v>4254</v>
      </c>
      <c r="O18" s="27">
        <v>0</v>
      </c>
      <c r="P18" s="25">
        <f t="shared" si="5"/>
        <v>12720</v>
      </c>
      <c r="Q18" s="25">
        <f t="shared" si="6"/>
        <v>7032.68</v>
      </c>
      <c r="R18" s="25">
        <f t="shared" si="7"/>
        <v>9174</v>
      </c>
      <c r="S18" s="25">
        <f t="shared" si="8"/>
        <v>52967.32</v>
      </c>
    </row>
    <row r="19" spans="1:19" s="28" customFormat="1" ht="43.5" customHeight="1" x14ac:dyDescent="0.35">
      <c r="A19" s="21">
        <f t="shared" si="9"/>
        <v>6</v>
      </c>
      <c r="B19" s="22" t="s">
        <v>48</v>
      </c>
      <c r="C19" s="23" t="s">
        <v>40</v>
      </c>
      <c r="D19" s="29" t="s">
        <v>46</v>
      </c>
      <c r="E19" s="22" t="s">
        <v>47</v>
      </c>
      <c r="F19" s="24" t="s">
        <v>39</v>
      </c>
      <c r="G19" s="25">
        <v>60000</v>
      </c>
      <c r="H19" s="26"/>
      <c r="I19" s="25">
        <v>3486.68</v>
      </c>
      <c r="J19" s="25">
        <f t="shared" ref="J19" si="31">G19*2.87/100</f>
        <v>1722</v>
      </c>
      <c r="K19" s="25">
        <f t="shared" ref="K19" si="32">G19*7.1/100</f>
        <v>4260</v>
      </c>
      <c r="L19" s="25">
        <f t="shared" ref="L19" si="33">+G19*1.1%</f>
        <v>660.00000000000011</v>
      </c>
      <c r="M19" s="25">
        <f t="shared" ref="M19" si="34">+G19*3.04%</f>
        <v>1824</v>
      </c>
      <c r="N19" s="25">
        <f t="shared" ref="N19" si="35">+G19*7.09%</f>
        <v>4254</v>
      </c>
      <c r="O19" s="27">
        <v>0</v>
      </c>
      <c r="P19" s="25">
        <f t="shared" ref="P19" si="36">J19+K19+L19+M19+N19+O19</f>
        <v>12720</v>
      </c>
      <c r="Q19" s="25">
        <f t="shared" ref="Q19" si="37">+I19+J19+M19+O19</f>
        <v>7032.68</v>
      </c>
      <c r="R19" s="25">
        <f t="shared" ref="R19" si="38">K19+L19+N19</f>
        <v>9174</v>
      </c>
      <c r="S19" s="25">
        <f t="shared" ref="S19" si="39">G19-Q19</f>
        <v>52967.32</v>
      </c>
    </row>
    <row r="20" spans="1:19" s="28" customFormat="1" ht="43.5" customHeight="1" x14ac:dyDescent="0.2">
      <c r="A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33" customFormat="1" ht="43.5" customHeight="1" x14ac:dyDescent="0.2">
      <c r="A21" s="60" t="s">
        <v>21</v>
      </c>
      <c r="B21" s="60"/>
      <c r="C21" s="60"/>
      <c r="D21" s="60"/>
      <c r="E21" s="60"/>
      <c r="F21" s="60"/>
      <c r="G21" s="32">
        <f t="shared" ref="G21:P21" si="40">SUM(G14:G20)</f>
        <v>450000</v>
      </c>
      <c r="H21" s="32">
        <f t="shared" si="40"/>
        <v>0</v>
      </c>
      <c r="I21" s="32">
        <f t="shared" si="40"/>
        <v>39290.53</v>
      </c>
      <c r="J21" s="32">
        <f t="shared" si="40"/>
        <v>12915</v>
      </c>
      <c r="K21" s="32">
        <f t="shared" si="40"/>
        <v>31950</v>
      </c>
      <c r="L21" s="32">
        <f t="shared" si="40"/>
        <v>4534.5300000000007</v>
      </c>
      <c r="M21" s="32">
        <f t="shared" si="40"/>
        <v>13680</v>
      </c>
      <c r="N21" s="32">
        <f t="shared" si="40"/>
        <v>31905</v>
      </c>
      <c r="O21" s="32">
        <f t="shared" si="40"/>
        <v>1715.46</v>
      </c>
      <c r="P21" s="32">
        <f t="shared" si="40"/>
        <v>96699.99</v>
      </c>
      <c r="Q21" s="32">
        <f>+I21+J21+M21+O21</f>
        <v>67600.990000000005</v>
      </c>
      <c r="R21" s="32">
        <f>SUM(R14:R20)</f>
        <v>68389.53</v>
      </c>
      <c r="S21" s="32">
        <f>SUM(S14:S20)</f>
        <v>382399.01</v>
      </c>
    </row>
    <row r="22" spans="1:19" s="33" customFormat="1" ht="17.25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5"/>
      <c r="K22" s="35"/>
      <c r="L22" s="36"/>
      <c r="M22" s="35"/>
      <c r="N22" s="34"/>
      <c r="O22" s="34"/>
      <c r="P22" s="35"/>
      <c r="Q22" s="35"/>
      <c r="R22" s="35"/>
      <c r="S22" s="35"/>
    </row>
    <row r="23" spans="1:19" s="33" customFormat="1" ht="43.5" customHeight="1" x14ac:dyDescent="0.3">
      <c r="B23" s="37"/>
      <c r="C23" s="37"/>
      <c r="D23" s="37"/>
      <c r="J23" s="38" t="s">
        <v>26</v>
      </c>
      <c r="K23" s="39"/>
      <c r="L23" s="34"/>
      <c r="M23" s="40" t="s">
        <v>27</v>
      </c>
      <c r="N23" s="34"/>
      <c r="O23" s="34"/>
      <c r="P23" s="39"/>
      <c r="Q23" s="39"/>
      <c r="R23" s="39"/>
    </row>
    <row r="24" spans="1:19" s="33" customFormat="1" ht="43.5" customHeight="1" x14ac:dyDescent="0.2">
      <c r="A24" s="34" t="s">
        <v>3</v>
      </c>
      <c r="B24" s="37"/>
      <c r="C24" s="37"/>
      <c r="D24" s="37"/>
      <c r="I24" s="39"/>
      <c r="J24" s="41" t="s">
        <v>35</v>
      </c>
      <c r="K24" s="42"/>
      <c r="P24" s="39"/>
      <c r="Q24" s="39"/>
      <c r="R24" s="39"/>
    </row>
    <row r="25" spans="1:19" s="33" customFormat="1" ht="45" customHeight="1" x14ac:dyDescent="0.2">
      <c r="A25" s="33" t="s">
        <v>28</v>
      </c>
      <c r="B25" s="37"/>
      <c r="C25" s="37"/>
      <c r="D25" s="37"/>
      <c r="I25" s="39"/>
      <c r="J25" s="42" t="s">
        <v>36</v>
      </c>
      <c r="K25" s="42"/>
      <c r="P25" s="39"/>
      <c r="Q25" s="39"/>
      <c r="R25" s="39"/>
    </row>
    <row r="26" spans="1:19" s="33" customFormat="1" ht="36.75" customHeight="1" x14ac:dyDescent="0.2">
      <c r="A26" s="33" t="s">
        <v>31</v>
      </c>
      <c r="B26" s="37"/>
      <c r="C26" s="37"/>
      <c r="D26" s="37"/>
      <c r="G26" s="39"/>
      <c r="H26" s="39"/>
      <c r="I26" s="39"/>
      <c r="J26" s="39"/>
      <c r="K26" s="42"/>
      <c r="L26" s="39"/>
      <c r="M26" s="39"/>
      <c r="N26" s="39"/>
      <c r="O26" s="39"/>
      <c r="P26" s="39"/>
      <c r="Q26" s="39"/>
      <c r="R26" s="42"/>
    </row>
    <row r="27" spans="1:19" s="33" customFormat="1" ht="33.75" customHeight="1" x14ac:dyDescent="0.2">
      <c r="A27" s="33" t="s">
        <v>32</v>
      </c>
      <c r="B27" s="37"/>
      <c r="C27" s="37"/>
      <c r="D27" s="37"/>
      <c r="G27" s="43"/>
      <c r="H27" s="43"/>
      <c r="I27" s="44"/>
      <c r="J27" s="45"/>
      <c r="K27" s="45"/>
      <c r="L27" s="42"/>
      <c r="M27" s="42"/>
      <c r="N27" s="39"/>
      <c r="O27" s="42"/>
      <c r="P27" s="42"/>
      <c r="Q27" s="42"/>
    </row>
    <row r="28" spans="1:19" s="33" customFormat="1" ht="35.25" customHeight="1" x14ac:dyDescent="0.2">
      <c r="A28" s="33" t="s">
        <v>37</v>
      </c>
      <c r="B28" s="37"/>
      <c r="C28" s="37"/>
      <c r="D28" s="37"/>
      <c r="F28" s="37"/>
      <c r="G28" s="33" t="s">
        <v>25</v>
      </c>
      <c r="I28" s="46"/>
      <c r="J28" s="42"/>
      <c r="K28" s="42"/>
      <c r="L28" s="42"/>
      <c r="M28" s="42"/>
      <c r="N28" s="42"/>
      <c r="O28" s="39"/>
      <c r="P28" s="42"/>
      <c r="Q28" s="42"/>
      <c r="R28" s="42"/>
    </row>
    <row r="29" spans="1:19" s="33" customFormat="1" ht="43.5" customHeight="1" x14ac:dyDescent="0.2">
      <c r="A29" s="47" t="s">
        <v>24</v>
      </c>
      <c r="B29" s="47"/>
      <c r="C29" s="47"/>
      <c r="D29" s="47"/>
      <c r="E29" s="47"/>
      <c r="F29" s="47"/>
      <c r="G29" s="48"/>
      <c r="H29" s="48"/>
      <c r="I29" s="46"/>
      <c r="J29" s="42"/>
      <c r="L29" s="42"/>
      <c r="M29" s="42"/>
      <c r="N29" s="42"/>
      <c r="O29" s="42"/>
      <c r="P29" s="42"/>
      <c r="Q29" s="42"/>
      <c r="R29" s="42"/>
      <c r="S29" s="42"/>
    </row>
    <row r="30" spans="1:19" s="2" customFormat="1" ht="24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6"/>
      <c r="N30" s="6"/>
      <c r="O30" s="6"/>
      <c r="P30" s="6"/>
      <c r="Q30" s="6"/>
      <c r="R30" s="6"/>
      <c r="S30" s="6"/>
    </row>
    <row r="31" spans="1:19" s="2" customFormat="1" ht="24" customHeight="1" x14ac:dyDescent="0.2">
      <c r="B31" s="7"/>
      <c r="C31" s="7"/>
      <c r="D31" s="7"/>
      <c r="J31" s="6"/>
      <c r="K31" s="6"/>
      <c r="M31" s="6"/>
      <c r="N31" s="6"/>
      <c r="O31" s="6"/>
      <c r="P31" s="6"/>
      <c r="Q31" s="6"/>
      <c r="R31" s="6"/>
      <c r="S31" s="6"/>
    </row>
    <row r="32" spans="1:19" s="2" customFormat="1" ht="24" customHeight="1" x14ac:dyDescent="0.2">
      <c r="B32" s="7"/>
      <c r="C32" s="7"/>
      <c r="D32" s="7"/>
      <c r="J32" s="6"/>
      <c r="K32" s="6"/>
      <c r="M32" s="6"/>
      <c r="N32" s="6"/>
      <c r="O32" s="6"/>
      <c r="P32" s="6"/>
      <c r="Q32" s="6"/>
      <c r="R32" s="6"/>
      <c r="S32" s="6"/>
    </row>
    <row r="33" spans="1:19" s="2" customFormat="1" ht="24" customHeight="1" x14ac:dyDescent="0.2">
      <c r="A33" s="3"/>
      <c r="B33" s="7"/>
      <c r="C33" s="7"/>
      <c r="D33" s="7"/>
      <c r="J33" s="6"/>
      <c r="K33" s="6"/>
      <c r="M33" s="6"/>
      <c r="P33" s="6"/>
      <c r="Q33" s="6"/>
      <c r="R33" s="6"/>
      <c r="S33" s="6"/>
    </row>
    <row r="34" spans="1:19" ht="24" customHeight="1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24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ht="24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24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24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19" ht="15.75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70" spans="1:19" ht="15.75" thickBot="1" x14ac:dyDescent="0.25"/>
    <row r="71" spans="1:19" x14ac:dyDescent="0.2">
      <c r="A71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9:S39"/>
    <mergeCell ref="A35:S35"/>
    <mergeCell ref="A37:S37"/>
    <mergeCell ref="A36:S36"/>
    <mergeCell ref="G11:G13"/>
    <mergeCell ref="I11:I13"/>
    <mergeCell ref="R12:R13"/>
    <mergeCell ref="O12:O13"/>
    <mergeCell ref="L12:L13"/>
    <mergeCell ref="B11:B13"/>
    <mergeCell ref="A38:S38"/>
    <mergeCell ref="A30:L30"/>
    <mergeCell ref="A34:S34"/>
    <mergeCell ref="A21:F21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2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2"/>
  <sheetViews>
    <sheetView workbookViewId="0">
      <selection activeCell="H5" sqref="H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3" t="s">
        <v>16</v>
      </c>
      <c r="B1" s="73" t="s">
        <v>23</v>
      </c>
      <c r="C1" s="74" t="s">
        <v>9</v>
      </c>
      <c r="D1" s="74"/>
      <c r="E1" s="74"/>
      <c r="F1" s="74"/>
      <c r="G1" s="74"/>
      <c r="H1" s="74"/>
      <c r="I1" s="74"/>
      <c r="J1" s="73" t="s">
        <v>2</v>
      </c>
      <c r="K1" s="73"/>
      <c r="L1" s="73" t="s">
        <v>17</v>
      </c>
    </row>
    <row r="2" spans="1:12" ht="18" x14ac:dyDescent="0.2">
      <c r="A2" s="73"/>
      <c r="B2" s="73"/>
      <c r="C2" s="73" t="s">
        <v>12</v>
      </c>
      <c r="D2" s="73"/>
      <c r="E2" s="73" t="s">
        <v>10</v>
      </c>
      <c r="F2" s="73" t="s">
        <v>13</v>
      </c>
      <c r="G2" s="73"/>
      <c r="H2" s="73" t="s">
        <v>11</v>
      </c>
      <c r="I2" s="73" t="s">
        <v>0</v>
      </c>
      <c r="J2" s="73" t="s">
        <v>4</v>
      </c>
      <c r="K2" s="73" t="s">
        <v>1</v>
      </c>
      <c r="L2" s="73"/>
    </row>
    <row r="3" spans="1:12" ht="54" x14ac:dyDescent="0.2">
      <c r="A3" s="73"/>
      <c r="B3" s="73"/>
      <c r="C3" s="11" t="s">
        <v>5</v>
      </c>
      <c r="D3" s="11" t="s">
        <v>6</v>
      </c>
      <c r="E3" s="73"/>
      <c r="F3" s="11" t="s">
        <v>7</v>
      </c>
      <c r="G3" s="11" t="s">
        <v>8</v>
      </c>
      <c r="H3" s="73"/>
      <c r="I3" s="73"/>
      <c r="J3" s="73"/>
      <c r="K3" s="73"/>
      <c r="L3" s="73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390000</v>
      </c>
      <c r="B5" s="10">
        <v>35803.85</v>
      </c>
      <c r="C5" s="10">
        <v>11193</v>
      </c>
      <c r="D5" s="10">
        <v>27690</v>
      </c>
      <c r="E5" s="10">
        <v>3874.53</v>
      </c>
      <c r="F5" s="10">
        <v>11856</v>
      </c>
      <c r="G5" s="10">
        <v>27651</v>
      </c>
      <c r="H5" s="10">
        <v>1715.46</v>
      </c>
      <c r="I5" s="10">
        <f>+H5+G5+F5+E5+D5+C5</f>
        <v>83979.989999999991</v>
      </c>
      <c r="J5" s="10">
        <f>+B5+C5+F5+H5</f>
        <v>60568.31</v>
      </c>
      <c r="K5" s="10">
        <f>+D5+E5+G5</f>
        <v>59215.53</v>
      </c>
      <c r="L5" s="10">
        <f>+A5-B5-C5-F5-H5</f>
        <v>329431.69</v>
      </c>
    </row>
    <row r="6" spans="1:12" x14ac:dyDescent="0.2">
      <c r="A6" s="10">
        <v>60000</v>
      </c>
      <c r="B6" s="10">
        <v>3486.68</v>
      </c>
      <c r="C6" s="10">
        <v>1722</v>
      </c>
      <c r="D6" s="10">
        <v>4260</v>
      </c>
      <c r="E6" s="10">
        <v>660</v>
      </c>
      <c r="F6" s="10">
        <v>1824</v>
      </c>
      <c r="G6" s="10">
        <v>4254</v>
      </c>
      <c r="H6" s="10">
        <v>0</v>
      </c>
      <c r="I6" s="10">
        <f>+H6+G6+F6+E6+D6+C6</f>
        <v>12720</v>
      </c>
      <c r="J6" s="10">
        <f>+B6+C6+F6+H6</f>
        <v>7032.68</v>
      </c>
      <c r="K6" s="10">
        <f>+D6+E6+G6</f>
        <v>9174</v>
      </c>
      <c r="L6" s="10">
        <f>+A6-B6-C6-F6-H6</f>
        <v>52967.32</v>
      </c>
    </row>
    <row r="7" spans="1:12" x14ac:dyDescent="0.2">
      <c r="A7" s="15">
        <f>+A5+A6</f>
        <v>450000</v>
      </c>
      <c r="B7" s="15">
        <f t="shared" ref="B7:H7" si="0">+B5+B6</f>
        <v>39290.53</v>
      </c>
      <c r="C7" s="15">
        <f t="shared" si="0"/>
        <v>12915</v>
      </c>
      <c r="D7" s="15">
        <f t="shared" si="0"/>
        <v>31950</v>
      </c>
      <c r="E7" s="15">
        <f t="shared" si="0"/>
        <v>4534.5300000000007</v>
      </c>
      <c r="F7" s="15">
        <f t="shared" si="0"/>
        <v>13680</v>
      </c>
      <c r="G7" s="15">
        <f t="shared" si="0"/>
        <v>31905</v>
      </c>
      <c r="H7" s="15">
        <f t="shared" si="0"/>
        <v>1715.46</v>
      </c>
      <c r="I7" s="15">
        <f>+H7+G7+F7+E7+D7+C7</f>
        <v>96699.989999999991</v>
      </c>
      <c r="J7" s="15">
        <f>+B7+C7+F7+H7</f>
        <v>67600.990000000005</v>
      </c>
      <c r="K7" s="15">
        <f>+D7+E7+G7</f>
        <v>68389.53</v>
      </c>
      <c r="L7" s="15">
        <f>+A7-B7-C7-F7-H7</f>
        <v>382399.00999999995</v>
      </c>
    </row>
    <row r="8" spans="1:12" s="13" customFormat="1" x14ac:dyDescent="0.2"/>
    <row r="9" spans="1:12" x14ac:dyDescent="0.2">
      <c r="A9" s="10">
        <v>450000</v>
      </c>
      <c r="B9" s="10">
        <v>39290.53</v>
      </c>
      <c r="C9" s="10">
        <v>12915</v>
      </c>
      <c r="D9" s="10">
        <v>31950</v>
      </c>
      <c r="E9" s="10">
        <v>4534.5300000000007</v>
      </c>
      <c r="F9" s="10">
        <v>13680</v>
      </c>
      <c r="G9" s="10">
        <v>31905</v>
      </c>
      <c r="H9" s="10">
        <v>1715.46</v>
      </c>
      <c r="I9" s="10">
        <f t="shared" ref="I9" si="1">+H9+G9+F9+E9+D9+C9</f>
        <v>96699.989999999991</v>
      </c>
      <c r="J9" s="10">
        <f t="shared" ref="J9" si="2">+B9+C9+F9+H9</f>
        <v>67600.990000000005</v>
      </c>
      <c r="K9" s="10">
        <f t="shared" ref="K9" si="3">+D9+E9+G9</f>
        <v>68389.53</v>
      </c>
      <c r="L9" s="10">
        <f t="shared" ref="L9" si="4">+A9-B9-C9-F9-H9</f>
        <v>382399.00999999995</v>
      </c>
    </row>
    <row r="10" spans="1:12" s="16" customFormat="1" x14ac:dyDescent="0.2">
      <c r="A10" s="15">
        <f>+A9</f>
        <v>450000</v>
      </c>
      <c r="B10" s="15">
        <f>+B9</f>
        <v>39290.53</v>
      </c>
      <c r="C10" s="15">
        <f>+C9</f>
        <v>12915</v>
      </c>
      <c r="D10" s="15">
        <f>+D9</f>
        <v>31950</v>
      </c>
      <c r="E10" s="15">
        <f>+E9</f>
        <v>4534.5300000000007</v>
      </c>
      <c r="F10" s="15">
        <f>+F9</f>
        <v>13680</v>
      </c>
      <c r="G10" s="15">
        <f>+G9</f>
        <v>31905</v>
      </c>
      <c r="H10" s="15">
        <f>+H9</f>
        <v>1715.46</v>
      </c>
      <c r="I10" s="10">
        <f>+I9</f>
        <v>96699.989999999991</v>
      </c>
      <c r="J10" s="10">
        <f>+J9</f>
        <v>67600.990000000005</v>
      </c>
      <c r="K10" s="10">
        <f>+K9</f>
        <v>68389.53</v>
      </c>
      <c r="L10" s="10">
        <f>+L9</f>
        <v>382399.00999999995</v>
      </c>
    </row>
    <row r="11" spans="1:12" x14ac:dyDescent="0.2">
      <c r="H11" s="10"/>
      <c r="I11" s="10"/>
    </row>
    <row r="12" spans="1:12" x14ac:dyDescent="0.2">
      <c r="A12" s="10">
        <f>+A7-A10</f>
        <v>0</v>
      </c>
      <c r="B12" s="10">
        <f>+B7-B10</f>
        <v>0</v>
      </c>
      <c r="C12" s="10">
        <f>+C7-C10</f>
        <v>0</v>
      </c>
      <c r="D12" s="10">
        <f>+D7-D10</f>
        <v>0</v>
      </c>
      <c r="E12" s="10">
        <f>+E7-E10</f>
        <v>0</v>
      </c>
      <c r="F12" s="10">
        <f>+F7-F10</f>
        <v>0</v>
      </c>
      <c r="G12" s="10">
        <f>+G7-G10</f>
        <v>0</v>
      </c>
      <c r="H12" s="10">
        <f>+H7-H10</f>
        <v>0</v>
      </c>
      <c r="I12" s="10">
        <f>+I7-I10</f>
        <v>0</v>
      </c>
      <c r="J12" s="10">
        <f>+J7-J10</f>
        <v>0</v>
      </c>
      <c r="K12" s="10">
        <f>+K7-K10</f>
        <v>0</v>
      </c>
      <c r="L12" s="10">
        <f>+L7-L10</f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2024-11-05T18:51:15Z</dcterms:modified>
</cp:coreProperties>
</file>