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Noviembre\"/>
    </mc:Choice>
  </mc:AlternateContent>
  <xr:revisionPtr revIDLastSave="0" documentId="13_ncr:1_{FE11DA51-9713-4E71-80DB-A216270E0F9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6" i="1"/>
  <c r="A15" i="1"/>
  <c r="Q25" i="1"/>
  <c r="O25" i="1"/>
  <c r="P25" i="1"/>
  <c r="R25" i="1"/>
  <c r="K25" i="1"/>
  <c r="I25" i="1"/>
  <c r="J25" i="1"/>
  <c r="L25" i="1"/>
  <c r="M25" i="1"/>
  <c r="K21" i="1"/>
  <c r="I21" i="1"/>
  <c r="P21" i="1" s="1"/>
  <c r="R21" i="1" s="1"/>
  <c r="J21" i="1"/>
  <c r="Q21" i="1" s="1"/>
  <c r="L21" i="1"/>
  <c r="M21" i="1"/>
  <c r="M15" i="1"/>
  <c r="L15" i="1"/>
  <c r="K15" i="1"/>
  <c r="J15" i="1"/>
  <c r="Q15" i="1" s="1"/>
  <c r="I15" i="1"/>
  <c r="P15" i="1" s="1"/>
  <c r="R15" i="1" s="1"/>
  <c r="N28" i="1"/>
  <c r="O21" i="1" l="1"/>
  <c r="O15" i="1"/>
  <c r="M26" i="1"/>
  <c r="L26" i="1"/>
  <c r="K26" i="1"/>
  <c r="J26" i="1"/>
  <c r="I26" i="1"/>
  <c r="M24" i="1"/>
  <c r="L24" i="1"/>
  <c r="K24" i="1"/>
  <c r="J24" i="1"/>
  <c r="I24" i="1"/>
  <c r="M23" i="1"/>
  <c r="L23" i="1"/>
  <c r="K23" i="1"/>
  <c r="J23" i="1"/>
  <c r="I23" i="1"/>
  <c r="K22" i="1"/>
  <c r="M22" i="1"/>
  <c r="L22" i="1"/>
  <c r="J22" i="1"/>
  <c r="I22" i="1"/>
  <c r="K19" i="1"/>
  <c r="H10" i="2"/>
  <c r="G10" i="2"/>
  <c r="F10" i="2"/>
  <c r="E10" i="2"/>
  <c r="D10" i="2"/>
  <c r="C10" i="2"/>
  <c r="B10" i="2"/>
  <c r="A10" i="2"/>
  <c r="L9" i="2"/>
  <c r="K9" i="2"/>
  <c r="J9" i="2"/>
  <c r="I9" i="2"/>
  <c r="P26" i="1" l="1"/>
  <c r="R26" i="1" s="1"/>
  <c r="P22" i="1"/>
  <c r="R22" i="1" s="1"/>
  <c r="O24" i="1"/>
  <c r="Q26" i="1"/>
  <c r="O26" i="1"/>
  <c r="O23" i="1"/>
  <c r="P23" i="1"/>
  <c r="R23" i="1" s="1"/>
  <c r="Q23" i="1"/>
  <c r="P24" i="1"/>
  <c r="R24" i="1" s="1"/>
  <c r="Q24" i="1"/>
  <c r="Q22" i="1"/>
  <c r="O22" i="1"/>
  <c r="K27" i="1"/>
  <c r="K18" i="1"/>
  <c r="K14" i="1"/>
  <c r="I14" i="1"/>
  <c r="J14" i="1"/>
  <c r="L14" i="1"/>
  <c r="M14" i="1"/>
  <c r="I18" i="1"/>
  <c r="J18" i="1"/>
  <c r="L18" i="1"/>
  <c r="M18" i="1"/>
  <c r="I19" i="1"/>
  <c r="J19" i="1"/>
  <c r="L19" i="1"/>
  <c r="M19" i="1"/>
  <c r="K28" i="1"/>
  <c r="H6" i="2"/>
  <c r="H12" i="2" s="1"/>
  <c r="G6" i="2"/>
  <c r="G12" i="2" s="1"/>
  <c r="F6" i="2"/>
  <c r="F12" i="2" s="1"/>
  <c r="E6" i="2"/>
  <c r="E12" i="2" s="1"/>
  <c r="D6" i="2"/>
  <c r="D12" i="2" s="1"/>
  <c r="C6" i="2"/>
  <c r="C12" i="2" s="1"/>
  <c r="B6" i="2"/>
  <c r="A6" i="2"/>
  <c r="A12" i="2" s="1"/>
  <c r="K17" i="1"/>
  <c r="I17" i="1"/>
  <c r="J17" i="1"/>
  <c r="L17" i="1"/>
  <c r="M17" i="1"/>
  <c r="M28" i="1"/>
  <c r="L28" i="1"/>
  <c r="Q19" i="1" l="1"/>
  <c r="Q14" i="1"/>
  <c r="J6" i="2"/>
  <c r="B12" i="2"/>
  <c r="O14" i="1"/>
  <c r="P14" i="1"/>
  <c r="R14" i="1" s="1"/>
  <c r="P19" i="1"/>
  <c r="R19" i="1" s="1"/>
  <c r="Q18" i="1"/>
  <c r="O18" i="1"/>
  <c r="O19" i="1"/>
  <c r="P18" i="1"/>
  <c r="R18" i="1" s="1"/>
  <c r="Q17" i="1"/>
  <c r="K6" i="2"/>
  <c r="L6" i="2"/>
  <c r="I6" i="2"/>
  <c r="P17" i="1"/>
  <c r="R17" i="1" s="1"/>
  <c r="O17" i="1"/>
  <c r="I28" i="1" l="1"/>
  <c r="J28" i="1"/>
  <c r="M27" i="1"/>
  <c r="L27" i="1"/>
  <c r="J27" i="1"/>
  <c r="I27" i="1"/>
  <c r="Q27" i="1" l="1"/>
  <c r="Q28" i="1"/>
  <c r="P28" i="1"/>
  <c r="R28" i="1" s="1"/>
  <c r="O28" i="1"/>
  <c r="P27" i="1"/>
  <c r="R27" i="1" s="1"/>
  <c r="O27" i="1"/>
  <c r="M16" i="1"/>
  <c r="K16" i="1"/>
  <c r="L16" i="1"/>
  <c r="J16" i="1"/>
  <c r="I16" i="1"/>
  <c r="N30" i="1"/>
  <c r="K20" i="1"/>
  <c r="I20" i="1"/>
  <c r="J20" i="1"/>
  <c r="L20" i="1"/>
  <c r="M20" i="1"/>
  <c r="H30" i="1"/>
  <c r="G30" i="1"/>
  <c r="P16" i="1" l="1"/>
  <c r="R16" i="1" s="1"/>
  <c r="Q20" i="1"/>
  <c r="O16" i="1"/>
  <c r="Q16" i="1"/>
  <c r="O20" i="1"/>
  <c r="P20" i="1"/>
  <c r="R20" i="1" s="1"/>
  <c r="I30" i="1" l="1"/>
  <c r="K30" i="1"/>
  <c r="L30" i="1"/>
  <c r="J30" i="1"/>
  <c r="M30" i="1"/>
  <c r="Q30" i="1" l="1"/>
  <c r="R30" i="1"/>
  <c r="O30" i="1"/>
  <c r="P30" i="1"/>
  <c r="L8" i="2" l="1"/>
  <c r="L10" i="2" s="1"/>
  <c r="L12" i="2" s="1"/>
  <c r="K8" i="2"/>
  <c r="K10" i="2" s="1"/>
  <c r="K12" i="2" s="1"/>
  <c r="J8" i="2"/>
  <c r="J10" i="2" s="1"/>
  <c r="J12" i="2" s="1"/>
  <c r="I8" i="2"/>
  <c r="I10" i="2" s="1"/>
  <c r="I12" i="2" s="1"/>
  <c r="I5" i="2"/>
  <c r="J5" i="2"/>
  <c r="K5" i="2"/>
  <c r="L5" i="2"/>
</calcChain>
</file>

<file path=xl/sharedStrings.xml><?xml version="1.0" encoding="utf-8"?>
<sst xmlns="http://schemas.openxmlformats.org/spreadsheetml/2006/main" count="130" uniqueCount="73">
  <si>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</si>
  <si>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</si>
  <si>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</si>
  <si>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</si>
  <si>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</si>
  <si>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</si>
  <si>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</si>
  <si>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</si>
  <si>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</si>
  <si>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</si>
  <si>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</si>
  <si>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</si>
  <si>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</si>
  <si>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</si>
  <si>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</si>
  <si>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</si>
  <si>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</si>
  <si>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</si>
  <si>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</si>
  <si>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</si>
  <si>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</si>
  <si>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</si>
  <si>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</si>
  <si>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</si>
  <si>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</si>
  <si>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</si>
  <si>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</si>
  <si>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</si>
  <si>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</si>
  <si>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</si>
  <si>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</si>
  <si>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</si>
  <si>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</si>
  <si>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</si>
  <si>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</si>
  <si>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</si>
  <si>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</si>
  <si>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</si>
  <si>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RD$1,577.45 por cada dependiente adicional registrado.</t>
  </si>
  <si>
    <t>Masculino</t>
  </si>
  <si>
    <t>Dirección Financiera</t>
  </si>
  <si>
    <t>Riesgos Laborales (1.1%) (2*)</t>
  </si>
  <si>
    <t>Dirección de Fiscalización Externa</t>
  </si>
  <si>
    <t>GEIDY NATALIA DEL CARMEN</t>
  </si>
  <si>
    <t>Fiscalizador de Seguridad Social</t>
  </si>
  <si>
    <t>GUADALUPE CORNELIO CLAUDE</t>
  </si>
  <si>
    <t>Analista de Incidentes de Sistemas</t>
  </si>
  <si>
    <t>NERMIS CESARINA ANDUJAR TRONCOSO</t>
  </si>
  <si>
    <t>Dirección Juridica</t>
  </si>
  <si>
    <t>Director (a) Juridica</t>
  </si>
  <si>
    <t>LILIANA JOAQUIN TEJEDA</t>
  </si>
  <si>
    <t>Analista de Dist., Recaudos y Pagos Electronicos</t>
  </si>
  <si>
    <t>JULIO CESAR CABRERA PEREZ</t>
  </si>
  <si>
    <t>Departamento de Control y Analisis de las Operaciones</t>
  </si>
  <si>
    <t>Analista de Control y Operaciones</t>
  </si>
  <si>
    <t>JORGE CAMPUSANO NUÑEZ</t>
  </si>
  <si>
    <t>WAYNER ANTONIO ROJAS HERNÁNDEZ</t>
  </si>
  <si>
    <t>ESMIRNA MUÑOZ MANZUETA</t>
  </si>
  <si>
    <t>ADOLFA MIGUELINA PRESINAL ROSSIS</t>
  </si>
  <si>
    <t>Gestor (a) de Cobros</t>
  </si>
  <si>
    <t>ARGELY ALAYLA POLANCO BONIFACIO</t>
  </si>
  <si>
    <t>AMELFY ANYELINA SANS DE JESUS</t>
  </si>
  <si>
    <t>ARMANDO DANIEL MERCEDES CALCAÑO</t>
  </si>
  <si>
    <t>Gestor de Servicios</t>
  </si>
  <si>
    <t>Correspondiente al mes de noviembre del año 2023</t>
  </si>
  <si>
    <t>OSORIS CONCEPCION BACILIO MARTINEZ</t>
  </si>
  <si>
    <t>Dirección de Planificación y Desarrollo</t>
  </si>
  <si>
    <t>Analista de Gestión de Riesgo</t>
  </si>
  <si>
    <t>JOHANNY CELINA LAPPOST MANZUETA</t>
  </si>
  <si>
    <t>Analista de Fiscalización Externa TIC</t>
  </si>
  <si>
    <t>Dirección de Servicios</t>
  </si>
  <si>
    <t>DIANA CHANIN SANTOS ALCANTARA</t>
  </si>
  <si>
    <t>Paralegal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</si>
</sst>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" fontId="20" fillId="0" borderId="0" xfId="0" applyNumberFormat="1" applyFont="1"/>
    <xf numFmtId="0" fontId="20" fillId="0" borderId="0" xfId="0" applyFont="1"/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1368137</xdr:colOff>
      <xdr:row>4</xdr:row>
      <xdr:rowOff>97859</xdr:rowOff>
    </xdr:from>
    <xdr:to>
      <xdr:col>17</xdr:col>
      <xdr:colOff>1612609</xdr:colOff>
      <xdr:row>7</xdr:row>
      <xdr:rowOff>318942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BE1FB5A6-6DE8-48C2-B83E-E08B1DB2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9682" y="1050359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0"/>
  <sheetViews>
    <sheetView tabSelected="1" view="pageBreakPreview" topLeftCell="A13" zoomScale="55" zoomScaleNormal="70" zoomScaleSheetLayoutView="55" workbookViewId="0">
      <selection activeCell="A14" sqref="A14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8" customWidth="1"/>
    <col min="9" max="9" width="24.42578125" style="8" customWidth="1"/>
    <col min="10" max="10" width="28.140625" style="8" customWidth="1"/>
    <col min="11" max="11" width="23.42578125" style="8" customWidth="1"/>
    <col min="12" max="12" width="25" style="8" customWidth="1"/>
    <col min="13" max="13" width="27.5703125" style="8" customWidth="1"/>
    <col min="14" max="14" width="30.85546875" style="8" customWidth="1"/>
    <col min="15" max="15" width="24.7109375" style="8" customWidth="1"/>
    <col min="16" max="16" width="25.28515625" style="8" bestFit="1" customWidth="1"/>
    <col min="17" max="17" width="23.85546875" style="8" customWidth="1"/>
    <col min="18" max="18" width="26.7109375" style="8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46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31"/>
      <c r="T6" s="31"/>
      <c r="U6" s="31"/>
      <c r="V6" s="31"/>
    </row>
    <row r="7" spans="1:22" s="11" customFormat="1" ht="23.25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2" s="11" customFormat="1" ht="34.5" x14ac:dyDescent="0.2">
      <c r="A8" s="63" t="s">
        <v>23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8" t="s">
        <v>64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22" ht="78.75" customHeight="1" x14ac:dyDescent="0.2">
      <c r="A11" s="48" t="s">
        <v>18</v>
      </c>
      <c r="B11" s="54" t="s">
        <v>14</v>
      </c>
      <c r="C11" s="54" t="s">
        <v>30</v>
      </c>
      <c r="D11" s="34"/>
      <c r="E11" s="34"/>
      <c r="F11" s="34"/>
      <c r="G11" s="48" t="s">
        <v>16</v>
      </c>
      <c r="H11" s="49" t="s">
        <v>24</v>
      </c>
      <c r="I11" s="60" t="s">
        <v>9</v>
      </c>
      <c r="J11" s="60"/>
      <c r="K11" s="60"/>
      <c r="L11" s="60"/>
      <c r="M11" s="60"/>
      <c r="N11" s="60"/>
      <c r="O11" s="61"/>
      <c r="P11" s="62" t="s">
        <v>2</v>
      </c>
      <c r="Q11" s="59"/>
      <c r="R11" s="48" t="s">
        <v>17</v>
      </c>
    </row>
    <row r="12" spans="1:22" ht="63.75" customHeight="1" x14ac:dyDescent="0.2">
      <c r="A12" s="48"/>
      <c r="B12" s="54"/>
      <c r="C12" s="54"/>
      <c r="D12" s="34" t="s">
        <v>20</v>
      </c>
      <c r="E12" s="34" t="s">
        <v>15</v>
      </c>
      <c r="F12" s="34" t="s">
        <v>19</v>
      </c>
      <c r="G12" s="48"/>
      <c r="H12" s="49"/>
      <c r="I12" s="59" t="s">
        <v>12</v>
      </c>
      <c r="J12" s="59"/>
      <c r="K12" s="53" t="s">
        <v>41</v>
      </c>
      <c r="L12" s="64" t="s">
        <v>13</v>
      </c>
      <c r="M12" s="59"/>
      <c r="N12" s="52" t="s">
        <v>11</v>
      </c>
      <c r="O12" s="65" t="s">
        <v>0</v>
      </c>
      <c r="P12" s="66" t="s">
        <v>4</v>
      </c>
      <c r="Q12" s="50" t="s">
        <v>1</v>
      </c>
      <c r="R12" s="48"/>
    </row>
    <row r="13" spans="1:22" ht="97.5" customHeight="1" x14ac:dyDescent="0.2">
      <c r="A13" s="48"/>
      <c r="B13" s="54"/>
      <c r="C13" s="69"/>
      <c r="D13" s="34"/>
      <c r="E13" s="34"/>
      <c r="F13" s="34"/>
      <c r="G13" s="48"/>
      <c r="H13" s="49"/>
      <c r="I13" s="35" t="s">
        <v>5</v>
      </c>
      <c r="J13" s="36" t="s">
        <v>6</v>
      </c>
      <c r="K13" s="53"/>
      <c r="L13" s="35" t="s">
        <v>7</v>
      </c>
      <c r="M13" s="36" t="s">
        <v>8</v>
      </c>
      <c r="N13" s="53"/>
      <c r="O13" s="65"/>
      <c r="P13" s="67"/>
      <c r="Q13" s="51"/>
      <c r="R13" s="48"/>
    </row>
    <row r="14" spans="1:22" ht="58.5" customHeight="1" x14ac:dyDescent="0.4">
      <c r="A14" s="16">
        <v>1</v>
      </c>
      <c r="B14" s="37" t="s">
        <v>52</v>
      </c>
      <c r="C14" s="39" t="s">
        <v>39</v>
      </c>
      <c r="D14" s="38" t="s">
        <v>53</v>
      </c>
      <c r="E14" s="40" t="s">
        <v>54</v>
      </c>
      <c r="F14" s="41" t="s">
        <v>22</v>
      </c>
      <c r="G14" s="42">
        <v>75000</v>
      </c>
      <c r="H14" s="42">
        <v>5991.9</v>
      </c>
      <c r="I14" s="42">
        <f t="shared" ref="I14" si="0">G14*2.87/100</f>
        <v>2152.5</v>
      </c>
      <c r="J14" s="42">
        <f t="shared" ref="J14" si="1">G14*7.1/100</f>
        <v>5325</v>
      </c>
      <c r="K14" s="42">
        <f>74808*1.1%</f>
        <v>822.88800000000003</v>
      </c>
      <c r="L14" s="42">
        <f t="shared" ref="L14" si="2">+G14*3.04%</f>
        <v>2280</v>
      </c>
      <c r="M14" s="42">
        <f t="shared" ref="M14" si="3">+G14*7.09%</f>
        <v>5317.5</v>
      </c>
      <c r="N14" s="43">
        <v>1587.38</v>
      </c>
      <c r="O14" s="42">
        <f>I14+J14+K14+L14+M14+N14</f>
        <v>17485.268</v>
      </c>
      <c r="P14" s="42">
        <f>+H14+I14+L14+N14</f>
        <v>12011.779999999999</v>
      </c>
      <c r="Q14" s="42">
        <f t="shared" ref="Q14" si="4">J14+K14+M14</f>
        <v>11465.387999999999</v>
      </c>
      <c r="R14" s="42">
        <f t="shared" ref="R14" si="5">G14-P14</f>
        <v>62988.22</v>
      </c>
    </row>
    <row r="15" spans="1:22" ht="58.5" customHeight="1" x14ac:dyDescent="0.4">
      <c r="A15" s="16">
        <f>+A14+1</f>
        <v>2</v>
      </c>
      <c r="B15" s="37" t="s">
        <v>65</v>
      </c>
      <c r="C15" s="39" t="s">
        <v>31</v>
      </c>
      <c r="D15" s="38" t="s">
        <v>66</v>
      </c>
      <c r="E15" s="40" t="s">
        <v>67</v>
      </c>
      <c r="F15" s="41" t="s">
        <v>22</v>
      </c>
      <c r="G15" s="42">
        <v>90000</v>
      </c>
      <c r="H15" s="42">
        <v>9753.1200000000008</v>
      </c>
      <c r="I15" s="42">
        <f t="shared" ref="I15" si="6">G15*2.87/100</f>
        <v>2583</v>
      </c>
      <c r="J15" s="42">
        <f t="shared" ref="J15" si="7">G15*7.1/100</f>
        <v>6390</v>
      </c>
      <c r="K15" s="42">
        <f>74808*1.1%</f>
        <v>822.88800000000003</v>
      </c>
      <c r="L15" s="42">
        <f t="shared" ref="L15" si="8">+G15*3.04%</f>
        <v>2736</v>
      </c>
      <c r="M15" s="42">
        <f t="shared" ref="M15" si="9">+G15*7.09%</f>
        <v>6381</v>
      </c>
      <c r="N15" s="43">
        <v>0</v>
      </c>
      <c r="O15" s="42">
        <f>I15+J15+K15+L15+M15+N15</f>
        <v>18912.887999999999</v>
      </c>
      <c r="P15" s="42">
        <f>+H15+I15+L15+N15</f>
        <v>15072.12</v>
      </c>
      <c r="Q15" s="42">
        <f t="shared" ref="Q15" si="10">J15+K15+M15</f>
        <v>13593.887999999999</v>
      </c>
      <c r="R15" s="42">
        <f t="shared" ref="R15" si="11">G15-P15</f>
        <v>74927.88</v>
      </c>
    </row>
    <row r="16" spans="1:22" ht="58.5" customHeight="1" x14ac:dyDescent="0.4">
      <c r="A16" s="16">
        <f>+A15+1</f>
        <v>3</v>
      </c>
      <c r="B16" s="37" t="s">
        <v>45</v>
      </c>
      <c r="C16" s="39" t="s">
        <v>31</v>
      </c>
      <c r="D16" s="38" t="s">
        <v>35</v>
      </c>
      <c r="E16" s="40" t="s">
        <v>46</v>
      </c>
      <c r="F16" s="41" t="s">
        <v>22</v>
      </c>
      <c r="G16" s="42">
        <v>75000</v>
      </c>
      <c r="H16" s="42">
        <v>6309.38</v>
      </c>
      <c r="I16" s="42">
        <f t="shared" ref="I16" si="12">G16*2.87/100</f>
        <v>2152.5</v>
      </c>
      <c r="J16" s="42">
        <f t="shared" ref="J16" si="13">G16*7.1/100</f>
        <v>5325</v>
      </c>
      <c r="K16" s="42">
        <f>74808*1.1%</f>
        <v>822.88800000000003</v>
      </c>
      <c r="L16" s="42">
        <f t="shared" ref="L16" si="14">+G16*3.04%</f>
        <v>2280</v>
      </c>
      <c r="M16" s="42">
        <f t="shared" ref="M16" si="15">+G16*7.09%</f>
        <v>5317.5</v>
      </c>
      <c r="N16" s="43">
        <v>0</v>
      </c>
      <c r="O16" s="42">
        <f>I16+J16+K16+L16+M16+N16</f>
        <v>15897.888000000001</v>
      </c>
      <c r="P16" s="42">
        <f>+H16+I16+L16+N16</f>
        <v>10741.880000000001</v>
      </c>
      <c r="Q16" s="42">
        <f t="shared" ref="Q16" si="16">J16+K16+M16</f>
        <v>11465.387999999999</v>
      </c>
      <c r="R16" s="42">
        <f t="shared" ref="R16" si="17">G16-P16</f>
        <v>64258.119999999995</v>
      </c>
    </row>
    <row r="17" spans="1:18" ht="58.5" customHeight="1" x14ac:dyDescent="0.4">
      <c r="A17" s="16">
        <f t="shared" ref="A17:A28" si="18">+A16+1</f>
        <v>4</v>
      </c>
      <c r="B17" s="37" t="s">
        <v>50</v>
      </c>
      <c r="C17" s="39" t="s">
        <v>31</v>
      </c>
      <c r="D17" s="38" t="s">
        <v>40</v>
      </c>
      <c r="E17" s="40" t="s">
        <v>51</v>
      </c>
      <c r="F17" s="41" t="s">
        <v>22</v>
      </c>
      <c r="G17" s="42">
        <v>75000</v>
      </c>
      <c r="H17" s="42">
        <v>6309.38</v>
      </c>
      <c r="I17" s="42">
        <f>G17*2.87/100</f>
        <v>2152.5</v>
      </c>
      <c r="J17" s="42">
        <f>G17*7.1/100</f>
        <v>5325</v>
      </c>
      <c r="K17" s="42">
        <f t="shared" ref="K17:K19" si="19">74808*1.1%</f>
        <v>822.88800000000003</v>
      </c>
      <c r="L17" s="42">
        <f>G17*3.04/100</f>
        <v>2280</v>
      </c>
      <c r="M17" s="42">
        <f>+G17*7.09%</f>
        <v>5317.5</v>
      </c>
      <c r="N17" s="43">
        <v>0</v>
      </c>
      <c r="O17" s="42">
        <f t="shared" ref="O17" si="20">I17+J17+K17+L17+M17+N17</f>
        <v>15897.888000000001</v>
      </c>
      <c r="P17" s="42">
        <f t="shared" ref="P17" si="21">+H17+I17+L17+N17</f>
        <v>10741.880000000001</v>
      </c>
      <c r="Q17" s="42">
        <f t="shared" ref="Q17" si="22">J17+K17+M17</f>
        <v>11465.387999999999</v>
      </c>
      <c r="R17" s="42">
        <f t="shared" ref="R17" si="23">G17-P17</f>
        <v>64258.119999999995</v>
      </c>
    </row>
    <row r="18" spans="1:18" ht="58.5" customHeight="1" x14ac:dyDescent="0.4">
      <c r="A18" s="16">
        <f t="shared" si="18"/>
        <v>5</v>
      </c>
      <c r="B18" s="37" t="s">
        <v>55</v>
      </c>
      <c r="C18" s="39" t="s">
        <v>39</v>
      </c>
      <c r="D18" s="38" t="s">
        <v>42</v>
      </c>
      <c r="E18" s="40" t="s">
        <v>44</v>
      </c>
      <c r="F18" s="41" t="s">
        <v>22</v>
      </c>
      <c r="G18" s="42">
        <v>75000</v>
      </c>
      <c r="H18" s="42">
        <v>6309.38</v>
      </c>
      <c r="I18" s="42">
        <f t="shared" ref="I18" si="24">G18*2.87/100</f>
        <v>2152.5</v>
      </c>
      <c r="J18" s="42">
        <f t="shared" ref="J18" si="25">G18*7.1/100</f>
        <v>5325</v>
      </c>
      <c r="K18" s="42">
        <f t="shared" si="19"/>
        <v>822.88800000000003</v>
      </c>
      <c r="L18" s="42">
        <f t="shared" ref="L18" si="26">G18*3.04/100</f>
        <v>2280</v>
      </c>
      <c r="M18" s="42">
        <f t="shared" ref="M18" si="27">+G18*7.09%</f>
        <v>5317.5</v>
      </c>
      <c r="N18" s="43">
        <v>0</v>
      </c>
      <c r="O18" s="42">
        <f>I18+J18+K18+L18+M18+N18</f>
        <v>15897.888000000001</v>
      </c>
      <c r="P18" s="42">
        <f t="shared" ref="P18" si="28">+H18+I18+L18+N18</f>
        <v>10741.880000000001</v>
      </c>
      <c r="Q18" s="42">
        <f t="shared" ref="Q18" si="29">J18+K18+M18</f>
        <v>11465.387999999999</v>
      </c>
      <c r="R18" s="42">
        <f t="shared" ref="R18" si="30">G18-P18</f>
        <v>64258.119999999995</v>
      </c>
    </row>
    <row r="19" spans="1:18" ht="58.5" customHeight="1" x14ac:dyDescent="0.4">
      <c r="A19" s="16">
        <f t="shared" si="18"/>
        <v>6</v>
      </c>
      <c r="B19" s="37" t="s">
        <v>56</v>
      </c>
      <c r="C19" s="39" t="s">
        <v>39</v>
      </c>
      <c r="D19" s="38" t="s">
        <v>42</v>
      </c>
      <c r="E19" s="40" t="s">
        <v>44</v>
      </c>
      <c r="F19" s="41" t="s">
        <v>22</v>
      </c>
      <c r="G19" s="42">
        <v>75000</v>
      </c>
      <c r="H19" s="42">
        <v>6309.38</v>
      </c>
      <c r="I19" s="42">
        <f t="shared" ref="I19:I21" si="31">G19*2.87/100</f>
        <v>2152.5</v>
      </c>
      <c r="J19" s="42">
        <f t="shared" ref="J19:J21" si="32">G19*7.1/100</f>
        <v>5325</v>
      </c>
      <c r="K19" s="42">
        <f t="shared" si="19"/>
        <v>822.88800000000003</v>
      </c>
      <c r="L19" s="42">
        <f t="shared" ref="L19:L21" si="33">G19*3.04/100</f>
        <v>2280</v>
      </c>
      <c r="M19" s="42">
        <f t="shared" ref="M19:M21" si="34">+G19*7.09%</f>
        <v>5317.5</v>
      </c>
      <c r="N19" s="43">
        <v>0</v>
      </c>
      <c r="O19" s="42">
        <f>I19+J19+K19+L19+M19+N19</f>
        <v>15897.888000000001</v>
      </c>
      <c r="P19" s="42">
        <f t="shared" ref="P19" si="35">+H19+I19+L19+N19</f>
        <v>10741.880000000001</v>
      </c>
      <c r="Q19" s="42">
        <f t="shared" ref="Q19" si="36">J19+K19+M19</f>
        <v>11465.387999999999</v>
      </c>
      <c r="R19" s="42">
        <f t="shared" ref="R19" si="37">G19-P19</f>
        <v>64258.119999999995</v>
      </c>
    </row>
    <row r="20" spans="1:18" ht="58.5" customHeight="1" x14ac:dyDescent="0.4">
      <c r="A20" s="16">
        <f t="shared" si="18"/>
        <v>7</v>
      </c>
      <c r="B20" s="37" t="s">
        <v>43</v>
      </c>
      <c r="C20" s="39" t="s">
        <v>31</v>
      </c>
      <c r="D20" s="38" t="s">
        <v>42</v>
      </c>
      <c r="E20" s="40" t="s">
        <v>44</v>
      </c>
      <c r="F20" s="41" t="s">
        <v>22</v>
      </c>
      <c r="G20" s="42">
        <v>75000</v>
      </c>
      <c r="H20" s="42">
        <v>5991.9</v>
      </c>
      <c r="I20" s="42">
        <f t="shared" si="31"/>
        <v>2152.5</v>
      </c>
      <c r="J20" s="42">
        <f t="shared" si="32"/>
        <v>5325</v>
      </c>
      <c r="K20" s="42">
        <f t="shared" ref="K20:K27" si="38">74808*1.1%</f>
        <v>822.88800000000003</v>
      </c>
      <c r="L20" s="42">
        <f t="shared" si="33"/>
        <v>2280</v>
      </c>
      <c r="M20" s="42">
        <f t="shared" si="34"/>
        <v>5317.5</v>
      </c>
      <c r="N20" s="43">
        <v>1587.38</v>
      </c>
      <c r="O20" s="42">
        <f>I20+J20+K20+L20+M20+N20</f>
        <v>17485.268</v>
      </c>
      <c r="P20" s="42">
        <f>+H20+I20+L20+N20</f>
        <v>12011.779999999999</v>
      </c>
      <c r="Q20" s="42">
        <f>J20+K20+M20</f>
        <v>11465.387999999999</v>
      </c>
      <c r="R20" s="42">
        <f>G20-P20</f>
        <v>62988.22</v>
      </c>
    </row>
    <row r="21" spans="1:18" ht="58.5" customHeight="1" x14ac:dyDescent="0.4">
      <c r="A21" s="16">
        <f t="shared" si="18"/>
        <v>8</v>
      </c>
      <c r="B21" s="37" t="s">
        <v>68</v>
      </c>
      <c r="C21" s="39" t="s">
        <v>31</v>
      </c>
      <c r="D21" s="38" t="s">
        <v>42</v>
      </c>
      <c r="E21" s="40" t="s">
        <v>69</v>
      </c>
      <c r="F21" s="41" t="s">
        <v>22</v>
      </c>
      <c r="G21" s="42">
        <v>90000</v>
      </c>
      <c r="H21" s="42">
        <v>9753.1200000000008</v>
      </c>
      <c r="I21" s="42">
        <f t="shared" si="31"/>
        <v>2583</v>
      </c>
      <c r="J21" s="42">
        <f t="shared" si="32"/>
        <v>6390</v>
      </c>
      <c r="K21" s="42">
        <f t="shared" si="38"/>
        <v>822.88800000000003</v>
      </c>
      <c r="L21" s="42">
        <f t="shared" si="33"/>
        <v>2736</v>
      </c>
      <c r="M21" s="42">
        <f t="shared" si="34"/>
        <v>6381</v>
      </c>
      <c r="N21" s="43">
        <v>0</v>
      </c>
      <c r="O21" s="42">
        <f>I21+J21+K21+L21+M21+N21</f>
        <v>18912.887999999999</v>
      </c>
      <c r="P21" s="42">
        <f>+H21+I21+L21+N21</f>
        <v>15072.12</v>
      </c>
      <c r="Q21" s="42">
        <f>J21+K21+M21</f>
        <v>13593.887999999999</v>
      </c>
      <c r="R21" s="42">
        <f>G21-P21</f>
        <v>74927.88</v>
      </c>
    </row>
    <row r="22" spans="1:18" ht="58.5" customHeight="1" x14ac:dyDescent="0.4">
      <c r="A22" s="16">
        <f t="shared" si="18"/>
        <v>9</v>
      </c>
      <c r="B22" s="37" t="s">
        <v>58</v>
      </c>
      <c r="C22" s="39" t="s">
        <v>31</v>
      </c>
      <c r="D22" s="38" t="s">
        <v>48</v>
      </c>
      <c r="E22" s="40" t="s">
        <v>59</v>
      </c>
      <c r="F22" s="41" t="s">
        <v>22</v>
      </c>
      <c r="G22" s="42">
        <v>60000</v>
      </c>
      <c r="H22" s="42">
        <v>3486.68</v>
      </c>
      <c r="I22" s="42">
        <f t="shared" ref="I22" si="39">G22*2.87/100</f>
        <v>1722</v>
      </c>
      <c r="J22" s="42">
        <f t="shared" ref="J22" si="40">G22*7.1/100</f>
        <v>4260</v>
      </c>
      <c r="K22" s="42">
        <f>+G22*1.1%</f>
        <v>660.00000000000011</v>
      </c>
      <c r="L22" s="42">
        <f t="shared" ref="L22" si="41">G22*3.04/100</f>
        <v>1824</v>
      </c>
      <c r="M22" s="42">
        <f t="shared" ref="M22" si="42">+G22*7.09%</f>
        <v>4254</v>
      </c>
      <c r="N22" s="43">
        <v>0</v>
      </c>
      <c r="O22" s="42">
        <f t="shared" ref="O22" si="43">I22+J22+K22+L22+M22+N22</f>
        <v>12720</v>
      </c>
      <c r="P22" s="42">
        <f t="shared" ref="P22" si="44">+H22+I22+L22+N22</f>
        <v>7032.68</v>
      </c>
      <c r="Q22" s="42">
        <f t="shared" ref="Q22" si="45">J22+K22+M22</f>
        <v>9174</v>
      </c>
      <c r="R22" s="42">
        <f t="shared" ref="R22" si="46">G22-P22</f>
        <v>52967.32</v>
      </c>
    </row>
    <row r="23" spans="1:18" ht="58.5" customHeight="1" x14ac:dyDescent="0.4">
      <c r="A23" s="16">
        <f t="shared" si="18"/>
        <v>10</v>
      </c>
      <c r="B23" s="37" t="s">
        <v>60</v>
      </c>
      <c r="C23" s="39" t="s">
        <v>31</v>
      </c>
      <c r="D23" s="38" t="s">
        <v>48</v>
      </c>
      <c r="E23" s="40" t="s">
        <v>59</v>
      </c>
      <c r="F23" s="41" t="s">
        <v>22</v>
      </c>
      <c r="G23" s="42">
        <v>60000</v>
      </c>
      <c r="H23" s="42">
        <v>3486.68</v>
      </c>
      <c r="I23" s="42">
        <f t="shared" ref="I23:I25" si="47">G23*2.87/100</f>
        <v>1722</v>
      </c>
      <c r="J23" s="42">
        <f t="shared" ref="J23:J25" si="48">G23*7.1/100</f>
        <v>4260</v>
      </c>
      <c r="K23" s="42">
        <f t="shared" ref="K23:K25" si="49">+G23*1.1%</f>
        <v>660.00000000000011</v>
      </c>
      <c r="L23" s="42">
        <f t="shared" ref="L23:L25" si="50">G23*3.04/100</f>
        <v>1824</v>
      </c>
      <c r="M23" s="42">
        <f t="shared" ref="M23:M25" si="51">+G23*7.09%</f>
        <v>4254</v>
      </c>
      <c r="N23" s="43">
        <v>0</v>
      </c>
      <c r="O23" s="42">
        <f t="shared" ref="O23:O25" si="52">I23+J23+K23+L23+M23+N23</f>
        <v>12720</v>
      </c>
      <c r="P23" s="42">
        <f t="shared" ref="P23:P25" si="53">+H23+I23+L23+N23</f>
        <v>7032.68</v>
      </c>
      <c r="Q23" s="42">
        <f t="shared" ref="Q23:Q25" si="54">J23+K23+M23</f>
        <v>9174</v>
      </c>
      <c r="R23" s="42">
        <f t="shared" ref="R23:R25" si="55">G23-P23</f>
        <v>52967.32</v>
      </c>
    </row>
    <row r="24" spans="1:18" ht="58.5" customHeight="1" x14ac:dyDescent="0.4">
      <c r="A24" s="16">
        <f t="shared" si="18"/>
        <v>11</v>
      </c>
      <c r="B24" s="37" t="s">
        <v>61</v>
      </c>
      <c r="C24" s="39" t="s">
        <v>31</v>
      </c>
      <c r="D24" s="38" t="s">
        <v>48</v>
      </c>
      <c r="E24" s="40" t="s">
        <v>59</v>
      </c>
      <c r="F24" s="41" t="s">
        <v>22</v>
      </c>
      <c r="G24" s="42">
        <v>60000</v>
      </c>
      <c r="H24" s="42">
        <v>3486.68</v>
      </c>
      <c r="I24" s="42">
        <f t="shared" si="47"/>
        <v>1722</v>
      </c>
      <c r="J24" s="42">
        <f t="shared" si="48"/>
        <v>4260</v>
      </c>
      <c r="K24" s="42">
        <f t="shared" si="49"/>
        <v>660.00000000000011</v>
      </c>
      <c r="L24" s="42">
        <f t="shared" si="50"/>
        <v>1824</v>
      </c>
      <c r="M24" s="42">
        <f t="shared" si="51"/>
        <v>4254</v>
      </c>
      <c r="N24" s="43">
        <v>0</v>
      </c>
      <c r="O24" s="42">
        <f t="shared" si="52"/>
        <v>12720</v>
      </c>
      <c r="P24" s="42">
        <f t="shared" si="53"/>
        <v>7032.68</v>
      </c>
      <c r="Q24" s="42">
        <f t="shared" si="54"/>
        <v>9174</v>
      </c>
      <c r="R24" s="42">
        <f t="shared" si="55"/>
        <v>52967.32</v>
      </c>
    </row>
    <row r="25" spans="1:18" ht="58.5" customHeight="1" x14ac:dyDescent="0.4">
      <c r="A25" s="16">
        <f t="shared" si="18"/>
        <v>12</v>
      </c>
      <c r="B25" s="37" t="s">
        <v>71</v>
      </c>
      <c r="C25" s="39" t="s">
        <v>31</v>
      </c>
      <c r="D25" s="38" t="s">
        <v>48</v>
      </c>
      <c r="E25" s="40" t="s">
        <v>72</v>
      </c>
      <c r="F25" s="41" t="s">
        <v>22</v>
      </c>
      <c r="G25" s="42">
        <v>60000</v>
      </c>
      <c r="H25" s="42">
        <v>3169.2</v>
      </c>
      <c r="I25" s="42">
        <f t="shared" si="47"/>
        <v>1722</v>
      </c>
      <c r="J25" s="42">
        <f t="shared" si="48"/>
        <v>4260</v>
      </c>
      <c r="K25" s="42">
        <f t="shared" si="49"/>
        <v>660.00000000000011</v>
      </c>
      <c r="L25" s="42">
        <f t="shared" si="50"/>
        <v>1824</v>
      </c>
      <c r="M25" s="42">
        <f t="shared" si="51"/>
        <v>4254</v>
      </c>
      <c r="N25" s="43">
        <v>1587.38</v>
      </c>
      <c r="O25" s="42">
        <f t="shared" si="52"/>
        <v>14307.380000000001</v>
      </c>
      <c r="P25" s="42">
        <f t="shared" si="53"/>
        <v>8302.58</v>
      </c>
      <c r="Q25" s="42">
        <f t="shared" si="54"/>
        <v>9174</v>
      </c>
      <c r="R25" s="42">
        <f t="shared" si="55"/>
        <v>51697.42</v>
      </c>
    </row>
    <row r="26" spans="1:18" ht="58.5" customHeight="1" x14ac:dyDescent="0.4">
      <c r="A26" s="16">
        <f t="shared" si="18"/>
        <v>13</v>
      </c>
      <c r="B26" s="37" t="s">
        <v>62</v>
      </c>
      <c r="C26" s="39" t="s">
        <v>39</v>
      </c>
      <c r="D26" s="38" t="s">
        <v>70</v>
      </c>
      <c r="E26" s="40" t="s">
        <v>63</v>
      </c>
      <c r="F26" s="41" t="s">
        <v>22</v>
      </c>
      <c r="G26" s="42">
        <v>60000</v>
      </c>
      <c r="H26" s="42">
        <v>3486.68</v>
      </c>
      <c r="I26" s="42">
        <f t="shared" ref="I26" si="56">G26*2.87/100</f>
        <v>1722</v>
      </c>
      <c r="J26" s="42">
        <f t="shared" ref="J26" si="57">G26*7.1/100</f>
        <v>4260</v>
      </c>
      <c r="K26" s="42">
        <f t="shared" ref="K26" si="58">+G26*1.1%</f>
        <v>660.00000000000011</v>
      </c>
      <c r="L26" s="42">
        <f t="shared" ref="L26" si="59">G26*3.04/100</f>
        <v>1824</v>
      </c>
      <c r="M26" s="42">
        <f t="shared" ref="M26" si="60">+G26*7.09%</f>
        <v>4254</v>
      </c>
      <c r="N26" s="43">
        <v>0</v>
      </c>
      <c r="O26" s="42">
        <f t="shared" ref="O26" si="61">I26+J26+K26+L26+M26+N26</f>
        <v>12720</v>
      </c>
      <c r="P26" s="42">
        <f t="shared" ref="P26" si="62">+H26+I26+L26+N26</f>
        <v>7032.68</v>
      </c>
      <c r="Q26" s="42">
        <f t="shared" ref="Q26" si="63">J26+K26+M26</f>
        <v>9174</v>
      </c>
      <c r="R26" s="42">
        <f t="shared" ref="R26" si="64">G26-P26</f>
        <v>52967.32</v>
      </c>
    </row>
    <row r="27" spans="1:18" ht="58.5" customHeight="1" x14ac:dyDescent="0.4">
      <c r="A27" s="16">
        <f t="shared" si="18"/>
        <v>14</v>
      </c>
      <c r="B27" s="37" t="s">
        <v>57</v>
      </c>
      <c r="C27" s="39" t="s">
        <v>31</v>
      </c>
      <c r="D27" s="38" t="s">
        <v>42</v>
      </c>
      <c r="E27" s="40" t="s">
        <v>44</v>
      </c>
      <c r="F27" s="41" t="s">
        <v>22</v>
      </c>
      <c r="G27" s="42">
        <v>75000</v>
      </c>
      <c r="H27" s="42">
        <v>6309.38</v>
      </c>
      <c r="I27" s="42">
        <f>G27*2.87/100</f>
        <v>2152.5</v>
      </c>
      <c r="J27" s="42">
        <f>G27*7.1/100</f>
        <v>5325</v>
      </c>
      <c r="K27" s="42">
        <f t="shared" si="38"/>
        <v>822.88800000000003</v>
      </c>
      <c r="L27" s="42">
        <f>G27*3.04/100</f>
        <v>2280</v>
      </c>
      <c r="M27" s="42">
        <f>+G27*7.09%</f>
        <v>5317.5</v>
      </c>
      <c r="N27" s="43">
        <v>0</v>
      </c>
      <c r="O27" s="42">
        <f>I27+J27+K27+L27+M27+N27</f>
        <v>15897.888000000001</v>
      </c>
      <c r="P27" s="42">
        <f>+H27+I27+L27+N27</f>
        <v>10741.880000000001</v>
      </c>
      <c r="Q27" s="42">
        <f>J27+K27+M27</f>
        <v>11465.387999999999</v>
      </c>
      <c r="R27" s="42">
        <f>G27-P27</f>
        <v>64258.119999999995</v>
      </c>
    </row>
    <row r="28" spans="1:18" ht="58.5" customHeight="1" x14ac:dyDescent="0.4">
      <c r="A28" s="16">
        <f t="shared" si="18"/>
        <v>15</v>
      </c>
      <c r="B28" s="37" t="s">
        <v>47</v>
      </c>
      <c r="C28" s="39" t="s">
        <v>31</v>
      </c>
      <c r="D28" s="38" t="s">
        <v>48</v>
      </c>
      <c r="E28" s="40" t="s">
        <v>49</v>
      </c>
      <c r="F28" s="41" t="s">
        <v>22</v>
      </c>
      <c r="G28" s="42">
        <v>210000</v>
      </c>
      <c r="H28" s="42">
        <v>37361.08</v>
      </c>
      <c r="I28" s="42">
        <f>G28*2.87/100</f>
        <v>6027</v>
      </c>
      <c r="J28" s="42">
        <f>G28*7.1/100</f>
        <v>14910</v>
      </c>
      <c r="K28" s="42">
        <f t="shared" ref="K28" si="65">74808*1.1%</f>
        <v>822.88800000000003</v>
      </c>
      <c r="L28" s="42">
        <f>187020*3.04%</f>
        <v>5685.4080000000004</v>
      </c>
      <c r="M28" s="42">
        <f>187020*7.09%</f>
        <v>13259.718000000001</v>
      </c>
      <c r="N28" s="43">
        <f>1587.38*2</f>
        <v>3174.76</v>
      </c>
      <c r="O28" s="42">
        <f t="shared" ref="O28" si="66">I28+J28+K28+L28+M28+N28</f>
        <v>43879.773999999998</v>
      </c>
      <c r="P28" s="42">
        <f t="shared" ref="P28" si="67">+H28+I28+L28+N28</f>
        <v>52248.248000000007</v>
      </c>
      <c r="Q28" s="42">
        <f t="shared" ref="Q28" si="68">J28+K28+M28</f>
        <v>28992.606</v>
      </c>
      <c r="R28" s="42">
        <f t="shared" ref="R28" si="69">G28-P28</f>
        <v>157751.75199999998</v>
      </c>
    </row>
    <row r="30" spans="1:18" s="9" customFormat="1" ht="35.1" customHeight="1" x14ac:dyDescent="0.2">
      <c r="A30" s="57" t="s">
        <v>21</v>
      </c>
      <c r="B30" s="57"/>
      <c r="C30" s="57"/>
      <c r="D30" s="57"/>
      <c r="E30" s="57"/>
      <c r="F30" s="57"/>
      <c r="G30" s="17">
        <f>SUM(G14:G29)</f>
        <v>1215000</v>
      </c>
      <c r="H30" s="17">
        <f>SUM(H14:H29)</f>
        <v>117513.94</v>
      </c>
      <c r="I30" s="17">
        <f>SUM(I14:I29)</f>
        <v>34870.5</v>
      </c>
      <c r="J30" s="17">
        <f>SUM(J14:J29)</f>
        <v>86265</v>
      </c>
      <c r="K30" s="17">
        <f>SUM(K14:K29)</f>
        <v>11528.880000000003</v>
      </c>
      <c r="L30" s="17">
        <f>SUM(L14:L29)</f>
        <v>36237.408000000003</v>
      </c>
      <c r="M30" s="17">
        <f>SUM(M14:M29)</f>
        <v>84514.217999999993</v>
      </c>
      <c r="N30" s="17">
        <f>SUM(N14:N29)</f>
        <v>7936.9000000000005</v>
      </c>
      <c r="O30" s="17">
        <f>SUM(O14:O29)</f>
        <v>261352.90600000002</v>
      </c>
      <c r="P30" s="17">
        <f>+H30+I30+L30+N30</f>
        <v>196558.74799999999</v>
      </c>
      <c r="Q30" s="17">
        <f>SUM(Q14:Q29)</f>
        <v>182308.098</v>
      </c>
      <c r="R30" s="17">
        <f>SUM(R14:R29)</f>
        <v>1018441.2519999997</v>
      </c>
    </row>
    <row r="31" spans="1:18" s="2" customFormat="1" ht="24" customHeight="1" x14ac:dyDescent="0.2">
      <c r="A31" s="18"/>
      <c r="B31" s="18"/>
      <c r="C31" s="18"/>
      <c r="D31" s="18"/>
      <c r="E31" s="18"/>
      <c r="F31" s="18"/>
      <c r="G31" s="18"/>
      <c r="H31" s="18"/>
      <c r="I31" s="19"/>
      <c r="J31" s="19"/>
      <c r="K31" s="20"/>
      <c r="L31" s="19"/>
      <c r="M31" s="18"/>
      <c r="N31" s="18"/>
      <c r="O31" s="19"/>
      <c r="P31" s="19"/>
      <c r="Q31" s="19"/>
      <c r="R31" s="19"/>
    </row>
    <row r="32" spans="1:18" s="10" customFormat="1" ht="24" customHeight="1" x14ac:dyDescent="0.4">
      <c r="A32" s="21"/>
      <c r="B32" s="22"/>
      <c r="C32" s="22"/>
      <c r="D32" s="22"/>
      <c r="E32" s="21"/>
      <c r="F32" s="21"/>
      <c r="G32" s="21"/>
      <c r="H32" s="21"/>
      <c r="I32" s="33" t="s">
        <v>27</v>
      </c>
      <c r="J32" s="23"/>
      <c r="K32" s="18" t="s">
        <v>28</v>
      </c>
      <c r="L32" s="18"/>
      <c r="M32" s="18"/>
      <c r="N32" s="18" t="s">
        <v>28</v>
      </c>
      <c r="O32" s="23"/>
      <c r="P32" s="23" t="s">
        <v>28</v>
      </c>
      <c r="Q32" s="23"/>
      <c r="R32" s="21"/>
    </row>
    <row r="33" spans="1:18" s="10" customFormat="1" ht="24" customHeight="1" x14ac:dyDescent="0.2">
      <c r="A33" s="18" t="s">
        <v>3</v>
      </c>
      <c r="B33" s="22"/>
      <c r="C33" s="22"/>
      <c r="D33" s="22"/>
      <c r="E33" s="21"/>
      <c r="F33" s="21"/>
      <c r="G33" s="21"/>
      <c r="H33" s="23"/>
      <c r="I33" s="32" t="s">
        <v>33</v>
      </c>
      <c r="J33" s="24"/>
      <c r="K33" s="21"/>
      <c r="L33" s="21"/>
      <c r="M33" s="21"/>
      <c r="N33" s="21"/>
      <c r="O33" s="23"/>
      <c r="P33" s="23"/>
      <c r="Q33" s="23"/>
      <c r="R33" s="21"/>
    </row>
    <row r="34" spans="1:18" s="10" customFormat="1" ht="24" customHeight="1" x14ac:dyDescent="0.2">
      <c r="A34" s="21" t="s">
        <v>29</v>
      </c>
      <c r="B34" s="22"/>
      <c r="C34" s="22"/>
      <c r="D34" s="22"/>
      <c r="E34" s="21"/>
      <c r="F34" s="21"/>
      <c r="G34" s="21"/>
      <c r="H34" s="23"/>
      <c r="I34" s="24" t="s">
        <v>34</v>
      </c>
      <c r="J34" s="24"/>
      <c r="K34" s="21"/>
      <c r="L34" s="21"/>
      <c r="M34" s="21"/>
      <c r="N34" s="21"/>
      <c r="O34" s="23"/>
      <c r="P34" s="23"/>
      <c r="Q34" s="23"/>
      <c r="R34" s="21"/>
    </row>
    <row r="35" spans="1:18" s="10" customFormat="1" ht="24" customHeight="1" x14ac:dyDescent="0.2">
      <c r="A35" s="21" t="s">
        <v>36</v>
      </c>
      <c r="B35" s="22"/>
      <c r="C35" s="22"/>
      <c r="D35" s="22"/>
      <c r="E35" s="21"/>
      <c r="F35" s="21"/>
      <c r="G35" s="23"/>
      <c r="H35" s="23"/>
      <c r="I35" s="23"/>
      <c r="J35" s="24"/>
      <c r="K35" s="23"/>
      <c r="L35" s="23"/>
      <c r="M35" s="23"/>
      <c r="N35" s="23"/>
      <c r="O35" s="23"/>
      <c r="P35" s="23"/>
      <c r="Q35" s="24"/>
      <c r="R35" s="21"/>
    </row>
    <row r="36" spans="1:18" s="10" customFormat="1" ht="24" customHeight="1" x14ac:dyDescent="0.2">
      <c r="A36" s="21" t="s">
        <v>37</v>
      </c>
      <c r="B36" s="22"/>
      <c r="C36" s="22"/>
      <c r="D36" s="22"/>
      <c r="E36" s="21"/>
      <c r="F36" s="21"/>
      <c r="G36" s="25"/>
      <c r="H36" s="26"/>
      <c r="I36" s="27"/>
      <c r="J36" s="27"/>
      <c r="K36" s="24"/>
      <c r="L36" s="24"/>
      <c r="M36" s="23"/>
      <c r="N36" s="24"/>
      <c r="O36" s="24"/>
      <c r="P36" s="24"/>
      <c r="Q36" s="21"/>
      <c r="R36" s="21"/>
    </row>
    <row r="37" spans="1:18" s="10" customFormat="1" ht="24" customHeight="1" x14ac:dyDescent="0.2">
      <c r="A37" s="21" t="s">
        <v>38</v>
      </c>
      <c r="B37" s="22"/>
      <c r="C37" s="22"/>
      <c r="D37" s="22"/>
      <c r="E37" s="21"/>
      <c r="F37" s="22"/>
      <c r="G37" s="21" t="s">
        <v>26</v>
      </c>
      <c r="H37" s="28"/>
      <c r="I37" s="24"/>
      <c r="J37" s="24"/>
      <c r="K37" s="24"/>
      <c r="L37" s="24"/>
      <c r="M37" s="24"/>
      <c r="N37" s="23"/>
      <c r="O37" s="24"/>
      <c r="P37" s="24"/>
      <c r="Q37" s="24"/>
      <c r="R37" s="21"/>
    </row>
    <row r="38" spans="1:18" s="10" customFormat="1" ht="24" customHeight="1" x14ac:dyDescent="0.2">
      <c r="A38" s="29" t="s">
        <v>25</v>
      </c>
      <c r="B38" s="29"/>
      <c r="C38" s="29"/>
      <c r="D38" s="29"/>
      <c r="E38" s="29"/>
      <c r="F38" s="29"/>
      <c r="G38" s="30"/>
      <c r="H38" s="28"/>
      <c r="I38" s="24"/>
      <c r="J38" s="21"/>
      <c r="K38" s="24"/>
      <c r="L38" s="24"/>
      <c r="M38" s="24"/>
      <c r="N38" s="24"/>
      <c r="O38" s="24"/>
      <c r="P38" s="24"/>
      <c r="Q38" s="24"/>
      <c r="R38" s="24"/>
    </row>
    <row r="39" spans="1:18" s="2" customFormat="1" ht="24" customHeight="1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6"/>
      <c r="M39" s="6"/>
      <c r="N39" s="6"/>
      <c r="O39" s="6"/>
      <c r="P39" s="6"/>
      <c r="Q39" s="6"/>
      <c r="R39" s="6"/>
    </row>
    <row r="40" spans="1:18" s="2" customFormat="1" ht="24" customHeight="1" x14ac:dyDescent="0.2">
      <c r="B40" s="7"/>
      <c r="C40" s="7"/>
      <c r="D40" s="7"/>
      <c r="I40" s="6"/>
      <c r="J40" s="6"/>
      <c r="L40" s="6"/>
      <c r="M40" s="6"/>
      <c r="N40" s="6"/>
      <c r="O40" s="6"/>
      <c r="P40" s="6"/>
      <c r="Q40" s="6"/>
      <c r="R40" s="6"/>
    </row>
    <row r="41" spans="1:18" s="2" customFormat="1" ht="24" customHeight="1" x14ac:dyDescent="0.2">
      <c r="B41" s="7"/>
      <c r="C41" s="7"/>
      <c r="D41" s="7"/>
      <c r="I41" s="6"/>
      <c r="J41" s="6"/>
      <c r="L41" s="6"/>
      <c r="M41" s="6"/>
      <c r="N41" s="6"/>
      <c r="O41" s="6"/>
      <c r="P41" s="6"/>
      <c r="Q41" s="6"/>
      <c r="R41" s="6"/>
    </row>
    <row r="42" spans="1:18" s="2" customFormat="1" ht="24" customHeight="1" x14ac:dyDescent="0.2">
      <c r="A42" s="3"/>
      <c r="B42" s="7"/>
      <c r="C42" s="7"/>
      <c r="D42" s="7"/>
      <c r="I42" s="6"/>
      <c r="J42" s="6"/>
      <c r="L42" s="6"/>
      <c r="O42" s="6"/>
      <c r="P42" s="6"/>
      <c r="Q42" s="6"/>
      <c r="R42" s="6"/>
    </row>
    <row r="43" spans="1:18" ht="24" customHeight="1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18" ht="24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ht="24" customHeigh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ht="24" customHeigh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ht="24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ht="15.75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9" spans="1:18" ht="15.75" thickBot="1" x14ac:dyDescent="0.25"/>
    <row r="80" spans="1:18" x14ac:dyDescent="0.2">
      <c r="A80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48:R48"/>
    <mergeCell ref="A44:R44"/>
    <mergeCell ref="A46:R46"/>
    <mergeCell ref="A45:R45"/>
    <mergeCell ref="G11:G13"/>
    <mergeCell ref="H11:H13"/>
    <mergeCell ref="Q12:Q13"/>
    <mergeCell ref="N12:N13"/>
    <mergeCell ref="K12:K13"/>
    <mergeCell ref="B11:B13"/>
    <mergeCell ref="A47:R47"/>
    <mergeCell ref="A39:K39"/>
    <mergeCell ref="A43:R43"/>
    <mergeCell ref="A30:F30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4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2"/>
  <sheetViews>
    <sheetView workbookViewId="0">
      <selection activeCell="H5" sqref="H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0" t="s">
        <v>16</v>
      </c>
      <c r="B1" s="70" t="s">
        <v>24</v>
      </c>
      <c r="C1" s="71" t="s">
        <v>9</v>
      </c>
      <c r="D1" s="71"/>
      <c r="E1" s="71"/>
      <c r="F1" s="71"/>
      <c r="G1" s="71"/>
      <c r="H1" s="71"/>
      <c r="I1" s="71"/>
      <c r="J1" s="70" t="s">
        <v>2</v>
      </c>
      <c r="K1" s="70"/>
      <c r="L1" s="70" t="s">
        <v>17</v>
      </c>
    </row>
    <row r="2" spans="1:12" ht="18" x14ac:dyDescent="0.2">
      <c r="A2" s="70"/>
      <c r="B2" s="70"/>
      <c r="C2" s="70" t="s">
        <v>12</v>
      </c>
      <c r="D2" s="70"/>
      <c r="E2" s="70" t="s">
        <v>10</v>
      </c>
      <c r="F2" s="70" t="s">
        <v>13</v>
      </c>
      <c r="G2" s="70"/>
      <c r="H2" s="70" t="s">
        <v>11</v>
      </c>
      <c r="I2" s="70" t="s">
        <v>0</v>
      </c>
      <c r="J2" s="70" t="s">
        <v>4</v>
      </c>
      <c r="K2" s="70" t="s">
        <v>1</v>
      </c>
      <c r="L2" s="70"/>
    </row>
    <row r="3" spans="1:12" ht="54" x14ac:dyDescent="0.2">
      <c r="A3" s="70"/>
      <c r="B3" s="70"/>
      <c r="C3" s="13" t="s">
        <v>5</v>
      </c>
      <c r="D3" s="13" t="s">
        <v>6</v>
      </c>
      <c r="E3" s="70"/>
      <c r="F3" s="13" t="s">
        <v>7</v>
      </c>
      <c r="G3" s="13" t="s">
        <v>8</v>
      </c>
      <c r="H3" s="70"/>
      <c r="I3" s="70"/>
      <c r="J3" s="70"/>
      <c r="K3" s="70"/>
      <c r="L3" s="70"/>
    </row>
    <row r="4" spans="1:12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2">
        <v>1305000</v>
      </c>
      <c r="B5" s="12">
        <v>127267.06</v>
      </c>
      <c r="C5" s="12">
        <v>37453.5</v>
      </c>
      <c r="D5" s="12">
        <v>92655</v>
      </c>
      <c r="E5" s="12">
        <v>12351.79</v>
      </c>
      <c r="F5" s="12">
        <v>38973.410000000003</v>
      </c>
      <c r="G5" s="12">
        <v>90895.22</v>
      </c>
      <c r="H5" s="12">
        <v>7936.9</v>
      </c>
      <c r="I5" s="12">
        <f>+H5+G5+F5+E5+D5+C5</f>
        <v>280265.82</v>
      </c>
      <c r="J5" s="12">
        <f>+B5+C5+F5+H5</f>
        <v>211630.87</v>
      </c>
      <c r="K5" s="12">
        <f>+D5+E5+G5</f>
        <v>195902.01</v>
      </c>
      <c r="L5" s="12">
        <f>+A5-B5-C5-F5-H5</f>
        <v>1093369.1300000001</v>
      </c>
    </row>
    <row r="6" spans="1:12" x14ac:dyDescent="0.2">
      <c r="A6" s="12">
        <f>+A5</f>
        <v>1305000</v>
      </c>
      <c r="B6" s="12">
        <f t="shared" ref="B6:H6" si="0">+B5</f>
        <v>127267.06</v>
      </c>
      <c r="C6" s="12">
        <f t="shared" si="0"/>
        <v>37453.5</v>
      </c>
      <c r="D6" s="12">
        <f t="shared" si="0"/>
        <v>92655</v>
      </c>
      <c r="E6" s="12">
        <f t="shared" si="0"/>
        <v>12351.79</v>
      </c>
      <c r="F6" s="12">
        <f t="shared" si="0"/>
        <v>38973.410000000003</v>
      </c>
      <c r="G6" s="12">
        <f t="shared" si="0"/>
        <v>90895.22</v>
      </c>
      <c r="H6" s="12">
        <f t="shared" si="0"/>
        <v>7936.9</v>
      </c>
      <c r="I6" s="12">
        <f>+H6+G6+F6+E6+D6+C6</f>
        <v>280265.82</v>
      </c>
      <c r="J6" s="12">
        <f>+B6+C6+F6+H6</f>
        <v>211630.87</v>
      </c>
      <c r="K6" s="12">
        <f>+D6+E6+G6</f>
        <v>195902.01</v>
      </c>
      <c r="L6" s="12">
        <f>+A6-B6-C6-F6-H6</f>
        <v>1093369.1300000001</v>
      </c>
    </row>
    <row r="7" spans="1:12" s="15" customFormat="1" x14ac:dyDescent="0.2"/>
    <row r="8" spans="1:12" x14ac:dyDescent="0.2">
      <c r="A8" s="12">
        <v>1215000</v>
      </c>
      <c r="B8" s="12">
        <v>117513.94</v>
      </c>
      <c r="C8" s="12">
        <v>34870.5</v>
      </c>
      <c r="D8" s="12">
        <v>86265</v>
      </c>
      <c r="E8" s="12">
        <v>11528.880000000003</v>
      </c>
      <c r="F8" s="12">
        <v>36237.408000000003</v>
      </c>
      <c r="G8" s="12">
        <v>84514.217999999993</v>
      </c>
      <c r="H8" s="12">
        <v>7936.9000000000005</v>
      </c>
      <c r="I8" s="12">
        <f>+H8+G8+F8+E8+D8+C8</f>
        <v>261352.90599999999</v>
      </c>
      <c r="J8" s="12">
        <f>+B8+C8+F8+H8</f>
        <v>196558.74799999999</v>
      </c>
      <c r="K8" s="12">
        <f>+D8+E8+G8</f>
        <v>182308.098</v>
      </c>
      <c r="L8" s="12">
        <f>+A8-B8-C8-F8-H8</f>
        <v>1018441.252</v>
      </c>
    </row>
    <row r="9" spans="1:12" x14ac:dyDescent="0.2">
      <c r="A9" s="12">
        <v>90000</v>
      </c>
      <c r="B9" s="12">
        <v>9753.1200000000008</v>
      </c>
      <c r="C9" s="12">
        <v>2583</v>
      </c>
      <c r="D9" s="12">
        <v>6390</v>
      </c>
      <c r="E9" s="12">
        <v>822.88800000000003</v>
      </c>
      <c r="F9" s="12">
        <v>2736</v>
      </c>
      <c r="G9" s="12">
        <v>6381</v>
      </c>
      <c r="H9" s="12">
        <v>0</v>
      </c>
      <c r="I9" s="12">
        <f>+H9+G9+F9+E9+D9+C9</f>
        <v>18912.887999999999</v>
      </c>
      <c r="J9" s="12">
        <f>+B9+C9+F9+H9</f>
        <v>15072.12</v>
      </c>
      <c r="K9" s="12">
        <f>+D9+E9+G9</f>
        <v>13593.887999999999</v>
      </c>
      <c r="L9" s="12">
        <f>+A9-B9-C9-F9-H9</f>
        <v>74927.88</v>
      </c>
    </row>
    <row r="10" spans="1:12" s="45" customFormat="1" x14ac:dyDescent="0.2">
      <c r="A10" s="44">
        <f>+A8+A9</f>
        <v>1305000</v>
      </c>
      <c r="B10" s="44">
        <f t="shared" ref="B10:L10" si="1">+B8+B9</f>
        <v>127267.06</v>
      </c>
      <c r="C10" s="44">
        <f t="shared" si="1"/>
        <v>37453.5</v>
      </c>
      <c r="D10" s="44">
        <f t="shared" si="1"/>
        <v>92655</v>
      </c>
      <c r="E10" s="44">
        <f t="shared" si="1"/>
        <v>12351.768000000004</v>
      </c>
      <c r="F10" s="44">
        <f t="shared" si="1"/>
        <v>38973.408000000003</v>
      </c>
      <c r="G10" s="44">
        <f t="shared" si="1"/>
        <v>90895.217999999993</v>
      </c>
      <c r="H10" s="44">
        <f t="shared" si="1"/>
        <v>7936.9000000000005</v>
      </c>
      <c r="I10" s="44">
        <f t="shared" si="1"/>
        <v>280265.79399999999</v>
      </c>
      <c r="J10" s="44">
        <f t="shared" si="1"/>
        <v>211630.86799999999</v>
      </c>
      <c r="K10" s="44">
        <f t="shared" si="1"/>
        <v>195901.986</v>
      </c>
      <c r="L10" s="44">
        <f t="shared" si="1"/>
        <v>1093369.132</v>
      </c>
    </row>
    <row r="11" spans="1:12" x14ac:dyDescent="0.2">
      <c r="H11" s="12"/>
      <c r="I11" s="12"/>
    </row>
    <row r="12" spans="1:12" x14ac:dyDescent="0.2">
      <c r="A12" s="12">
        <f>+A6-A10</f>
        <v>0</v>
      </c>
      <c r="B12" s="12">
        <f t="shared" ref="B12:L12" si="2">+B6-B10</f>
        <v>0</v>
      </c>
      <c r="C12" s="12">
        <f t="shared" si="2"/>
        <v>0</v>
      </c>
      <c r="D12" s="12">
        <f t="shared" si="2"/>
        <v>0</v>
      </c>
      <c r="E12" s="12">
        <f t="shared" si="2"/>
        <v>2.1999999997206032E-2</v>
      </c>
      <c r="F12" s="12">
        <f t="shared" si="2"/>
        <v>2.0000000004074536E-3</v>
      </c>
      <c r="G12" s="12">
        <f t="shared" si="2"/>
        <v>2.0000000076834112E-3</v>
      </c>
      <c r="H12" s="12">
        <f t="shared" si="2"/>
        <v>0</v>
      </c>
      <c r="I12" s="12">
        <f t="shared" si="2"/>
        <v>2.6000000012572855E-2</v>
      </c>
      <c r="J12" s="12">
        <f t="shared" si="2"/>
        <v>2.0000000076834112E-3</v>
      </c>
      <c r="K12" s="12">
        <f t="shared" si="2"/>
        <v>2.4000000004889444E-2</v>
      </c>
      <c r="L12" s="12">
        <f t="shared" si="2"/>
        <v>-1.999999862164259E-3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2023-12-05T15:14:25Z</dcterms:modified>
</cp:coreProperties>
</file>