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18C5117F-9D05-4FB1-BFFF-B0FE9A1E3CA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Probatorio'!$A$1:$R$51</definedName>
    <definedName name="_xlnm.Print_Titles" localSheetId="0">'Periodo Probatorio'!$1:$16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P24" i="1" s="1"/>
  <c r="R24" i="1" s="1"/>
  <c r="J24" i="1"/>
  <c r="K24" i="1"/>
  <c r="L24" i="1"/>
  <c r="M24" i="1"/>
  <c r="Q24" i="1" l="1"/>
  <c r="O24" i="1"/>
  <c r="N18" i="1"/>
  <c r="I23" i="1"/>
  <c r="P23" i="1" s="1"/>
  <c r="R23" i="1" s="1"/>
  <c r="J23" i="1"/>
  <c r="K23" i="1"/>
  <c r="L23" i="1"/>
  <c r="M23" i="1"/>
  <c r="Q23" i="1" s="1"/>
  <c r="M22" i="1"/>
  <c r="L22" i="1"/>
  <c r="K22" i="1"/>
  <c r="Q22" i="1" s="1"/>
  <c r="I22" i="1"/>
  <c r="P22" i="1" s="1"/>
  <c r="R22" i="1" s="1"/>
  <c r="J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I19" i="1"/>
  <c r="J19" i="1"/>
  <c r="N35" i="1"/>
  <c r="N34" i="1"/>
  <c r="K40" i="1"/>
  <c r="I40" i="1"/>
  <c r="J40" i="1"/>
  <c r="L40" i="1"/>
  <c r="M40" i="1"/>
  <c r="P20" i="1" l="1"/>
  <c r="R20" i="1" s="1"/>
  <c r="P21" i="1"/>
  <c r="R21" i="1" s="1"/>
  <c r="Q20" i="1"/>
  <c r="O21" i="1"/>
  <c r="O20" i="1"/>
  <c r="Q21" i="1"/>
  <c r="O22" i="1"/>
  <c r="P19" i="1"/>
  <c r="R19" i="1" s="1"/>
  <c r="O23" i="1"/>
  <c r="Q40" i="1"/>
  <c r="Q19" i="1"/>
  <c r="O19" i="1"/>
  <c r="P40" i="1"/>
  <c r="R40" i="1" s="1"/>
  <c r="O40" i="1"/>
  <c r="N43" i="1"/>
  <c r="H43" i="1"/>
  <c r="M41" i="1"/>
  <c r="L41" i="1"/>
  <c r="K41" i="1"/>
  <c r="J41" i="1"/>
  <c r="I41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Q35" i="1" l="1"/>
  <c r="Q39" i="1"/>
  <c r="O37" i="1"/>
  <c r="P37" i="1"/>
  <c r="R37" i="1" s="1"/>
  <c r="P34" i="1"/>
  <c r="R34" i="1" s="1"/>
  <c r="O34" i="1"/>
  <c r="Q37" i="1"/>
  <c r="O38" i="1"/>
  <c r="P38" i="1"/>
  <c r="R38" i="1" s="1"/>
  <c r="O36" i="1"/>
  <c r="P36" i="1"/>
  <c r="R36" i="1" s="1"/>
  <c r="O41" i="1"/>
  <c r="P41" i="1"/>
  <c r="R41" i="1" s="1"/>
  <c r="Q36" i="1"/>
  <c r="Q41" i="1"/>
  <c r="Q34" i="1"/>
  <c r="P35" i="1"/>
  <c r="R35" i="1" s="1"/>
  <c r="O35" i="1"/>
  <c r="Q38" i="1"/>
  <c r="P39" i="1"/>
  <c r="R39" i="1" s="1"/>
  <c r="O39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I26" i="1"/>
  <c r="J26" i="1"/>
  <c r="M18" i="1"/>
  <c r="L18" i="1"/>
  <c r="K18" i="1"/>
  <c r="J18" i="1"/>
  <c r="I18" i="1"/>
  <c r="M25" i="1"/>
  <c r="L25" i="1"/>
  <c r="G43" i="1"/>
  <c r="K25" i="1"/>
  <c r="I25" i="1"/>
  <c r="J25" i="1"/>
  <c r="M17" i="1"/>
  <c r="L17" i="1"/>
  <c r="K17" i="1"/>
  <c r="J17" i="1"/>
  <c r="I17" i="1"/>
  <c r="Q25" i="1" l="1"/>
  <c r="Q26" i="1"/>
  <c r="Q28" i="1"/>
  <c r="Q32" i="1"/>
  <c r="O18" i="1"/>
  <c r="P18" i="1"/>
  <c r="R18" i="1" s="1"/>
  <c r="Q18" i="1"/>
  <c r="Q29" i="1"/>
  <c r="Q33" i="1"/>
  <c r="O26" i="1"/>
  <c r="P26" i="1"/>
  <c r="R26" i="1" s="1"/>
  <c r="O27" i="1"/>
  <c r="P27" i="1"/>
  <c r="R27" i="1" s="1"/>
  <c r="Q30" i="1"/>
  <c r="P31" i="1"/>
  <c r="R31" i="1" s="1"/>
  <c r="O31" i="1"/>
  <c r="P29" i="1"/>
  <c r="R29" i="1" s="1"/>
  <c r="O29" i="1"/>
  <c r="P33" i="1"/>
  <c r="R33" i="1" s="1"/>
  <c r="O33" i="1"/>
  <c r="P30" i="1"/>
  <c r="R30" i="1" s="1"/>
  <c r="O30" i="1"/>
  <c r="K43" i="1"/>
  <c r="P25" i="1"/>
  <c r="R25" i="1" s="1"/>
  <c r="O25" i="1"/>
  <c r="Q27" i="1"/>
  <c r="O28" i="1"/>
  <c r="P28" i="1"/>
  <c r="R28" i="1" s="1"/>
  <c r="Q31" i="1"/>
  <c r="O32" i="1"/>
  <c r="P32" i="1"/>
  <c r="R32" i="1" s="1"/>
  <c r="P17" i="1"/>
  <c r="Q17" i="1"/>
  <c r="O17" i="1"/>
  <c r="R17" i="1" l="1"/>
  <c r="L43" i="1" l="1"/>
  <c r="M43" i="1"/>
  <c r="Q43" i="1" l="1"/>
  <c r="J43" i="1"/>
  <c r="O43" i="1"/>
  <c r="I43" i="1"/>
  <c r="R43" i="1" l="1"/>
  <c r="P43" i="1"/>
</calcChain>
</file>

<file path=xl/sharedStrings.xml><?xml version="1.0" encoding="utf-8"?>
<sst xmlns="http://schemas.openxmlformats.org/spreadsheetml/2006/main" count="166" uniqueCount="80">
  <si>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</si>
  <si>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</si>
  <si>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</si>
  <si>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</si>
  <si>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</si>
  <si>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</si>
  <si>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</si>
  <si>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</si>
  <si>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</si>
  <si>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</si>
  <si>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</si>
  <si>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</si>
  <si>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</si>
  <si>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</si>
  <si>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</si>
  <si>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</si>
  <si>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</si>
  <si>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</si>
  <si>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</si>
  <si>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</si>
  <si>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</si>
  <si>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</si>
  <si>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</si>
  <si>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</si>
  <si>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</si>
  <si>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</si>
  <si>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</si>
  <si>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</si>
  <si>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</si>
  <si>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</si>
  <si>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</si>
  <si>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</si>
  <si>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</si>
  <si>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</si>
  <si>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</si>
  <si>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</si>
  <si>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</si>
  <si>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</si>
  <si>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</si>
  <si>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MARIA TERESA DE LOS SANTOS SENA</t>
  </si>
  <si>
    <t>Departamento de Comunicaciones</t>
  </si>
  <si>
    <t>JULIA CRISTIANA ALBERTY CREALES</t>
  </si>
  <si>
    <t>Dirección de Fiscalización Externa</t>
  </si>
  <si>
    <t>Directora de Fiscalización Externa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</si>
  <si>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</si>
  <si>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</si>
  <si>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</si>
  <si>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</si>
  <si>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</si>
  <si>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</si>
  <si>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</si>
  <si>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</si>
  <si>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</si>
  <si>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</si>
  <si>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</si>
  <si>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</si>
  <si>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</si>
  <si>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</si>
  <si>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</si>
  <si>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</si>
  <si>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</si>
  <si>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</si>
  <si>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</si>
  <si>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</si>
  <si>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</si>
  <si>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</si>
  <si>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Analista de Control y Operaciones</t>
  </si>
  <si>
    <t>Enc. Depto. de Comunicaciones</t>
  </si>
  <si>
    <t>SORANYI DAMIAN RAMIREZ DE RODRIGUEZ</t>
  </si>
  <si>
    <t>Monitor de Operaciones de Sistemas</t>
  </si>
  <si>
    <t xml:space="preserve">   (4*) Deducción directa declaración TSS del SUIRPLUS por registro de dependientes adicionales al SDSS. RD$1,512.45 por cada dependiente adicional registrado.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</si>
  <si>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</si>
  <si>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</si>
  <si>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</si>
  <si>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</si>
  <si>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</si>
  <si>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</si>
  <si>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</si>
  <si>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>Correspondiente al mes de enero del año 2023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</si>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</sst>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b/>
      <sz val="52"/>
      <name val="Century Gothic"/>
      <family val="2"/>
    </font>
    <font>
      <sz val="1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7" fillId="0" borderId="0" xfId="5" applyFont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0" fontId="13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 readingOrder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top" wrapText="1" readingOrder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 readingOrder="1"/>
    </xf>
    <xf numFmtId="0" fontId="14" fillId="0" borderId="3" xfId="0" applyFont="1" applyBorder="1" applyAlignment="1">
      <alignment horizontal="center" vertical="top" wrapText="1" readingOrder="1"/>
    </xf>
    <xf numFmtId="164" fontId="14" fillId="0" borderId="3" xfId="4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 vertical="top" wrapText="1" readingOrder="1"/>
    </xf>
    <xf numFmtId="4" fontId="14" fillId="0" borderId="3" xfId="0" applyNumberFormat="1" applyFont="1" applyBorder="1" applyAlignment="1">
      <alignment horizontal="right" vertical="center"/>
    </xf>
    <xf numFmtId="165" fontId="14" fillId="0" borderId="3" xfId="0" applyNumberFormat="1" applyFont="1" applyBorder="1" applyAlignment="1">
      <alignment horizontal="right" vertical="center" wrapText="1" readingOrder="1"/>
    </xf>
    <xf numFmtId="4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 vertical="center" wrapText="1"/>
    </xf>
    <xf numFmtId="164" fontId="14" fillId="0" borderId="3" xfId="4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625617</xdr:colOff>
      <xdr:row>7</xdr:row>
      <xdr:rowOff>376236</xdr:rowOff>
    </xdr:from>
    <xdr:to>
      <xdr:col>1</xdr:col>
      <xdr:colOff>2357436</xdr:colOff>
      <xdr:row>12</xdr:row>
      <xdr:rowOff>0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617" y="2876549"/>
          <a:ext cx="2398569" cy="2028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  <xdr:twoCellAnchor editAs="oneCell">
    <xdr:from>
      <xdr:col>16</xdr:col>
      <xdr:colOff>690562</xdr:colOff>
      <xdr:row>8</xdr:row>
      <xdr:rowOff>119062</xdr:rowOff>
    </xdr:from>
    <xdr:to>
      <xdr:col>17</xdr:col>
      <xdr:colOff>1564925</xdr:colOff>
      <xdr:row>11</xdr:row>
      <xdr:rowOff>295560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60C05D-B259-4119-82C7-E60D6682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0937" y="3048000"/>
          <a:ext cx="2469801" cy="184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3"/>
  <sheetViews>
    <sheetView tabSelected="1" view="pageBreakPreview" topLeftCell="A9" zoomScale="40" zoomScaleNormal="70" zoomScaleSheetLayoutView="40" workbookViewId="0">
      <pane xSplit="3" ySplit="8" topLeftCell="D17" activePane="bottomRight" state="frozen"/>
      <selection activeCell="A10" sqref="A10"/>
      <selection pane="topRight" activeCell="D10" sqref="D10"/>
      <selection pane="bottomLeft" activeCell="A14" sqref="A14"/>
      <selection pane="bottomRight" activeCell="P10" sqref="P10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7" width="29.140625" style="4" customWidth="1"/>
    <col min="8" max="8" width="23" style="7" customWidth="1"/>
    <col min="9" max="9" width="24.42578125" style="7" customWidth="1"/>
    <col min="10" max="10" width="28.140625" style="7" customWidth="1"/>
    <col min="11" max="11" width="23.42578125" style="7" customWidth="1"/>
    <col min="12" max="12" width="25" style="7" customWidth="1"/>
    <col min="13" max="13" width="27.5703125" style="7" customWidth="1"/>
    <col min="14" max="14" width="30.85546875" style="7" customWidth="1"/>
    <col min="15" max="15" width="24.7109375" style="7" customWidth="1"/>
    <col min="16" max="16" width="25.28515625" style="7" bestFit="1" customWidth="1"/>
    <col min="17" max="17" width="23.85546875" style="7" customWidth="1"/>
    <col min="18" max="18" width="26.7109375" style="7" customWidth="1"/>
    <col min="19" max="19" width="15.85546875" style="4" customWidth="1"/>
    <col min="20" max="20" width="15.28515625" style="4" customWidth="1"/>
    <col min="21" max="16384" width="11.42578125" style="4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7" t="s">
        <v>33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26"/>
      <c r="T6" s="26"/>
      <c r="U6" s="26"/>
      <c r="V6" s="26"/>
    </row>
    <row r="7" spans="1:22" s="10" customFormat="1" ht="23.25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2" s="10" customFormat="1" ht="34.5" x14ac:dyDescent="0.2">
      <c r="A8" s="64" t="s">
        <v>23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2" s="10" customFormat="1" ht="34.5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2" s="10" customFormat="1" ht="34.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22" s="10" customFormat="1" ht="63" x14ac:dyDescent="0.75">
      <c r="A11" s="46"/>
      <c r="B11" s="71" t="s">
        <v>79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22" s="2" customFormat="1" ht="24" x14ac:dyDescent="0.35">
      <c r="A12" s="72" t="s">
        <v>23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22" s="2" customFormat="1" ht="34.5" x14ac:dyDescent="0.2">
      <c r="A13" s="69" t="s">
        <v>78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2" ht="20.25" customHeight="1" x14ac:dyDescent="0.2">
      <c r="A14" s="49" t="s">
        <v>18</v>
      </c>
      <c r="B14" s="55" t="s">
        <v>14</v>
      </c>
      <c r="C14" s="55" t="s">
        <v>30</v>
      </c>
      <c r="D14" s="29"/>
      <c r="E14" s="29"/>
      <c r="F14" s="29"/>
      <c r="G14" s="49" t="s">
        <v>16</v>
      </c>
      <c r="H14" s="50" t="s">
        <v>24</v>
      </c>
      <c r="I14" s="61" t="s">
        <v>9</v>
      </c>
      <c r="J14" s="61"/>
      <c r="K14" s="61"/>
      <c r="L14" s="61"/>
      <c r="M14" s="61"/>
      <c r="N14" s="61"/>
      <c r="O14" s="62"/>
      <c r="P14" s="63" t="s">
        <v>2</v>
      </c>
      <c r="Q14" s="60"/>
      <c r="R14" s="49" t="s">
        <v>17</v>
      </c>
    </row>
    <row r="15" spans="1:22" ht="26.25" hidden="1" x14ac:dyDescent="0.2">
      <c r="A15" s="49"/>
      <c r="B15" s="55"/>
      <c r="C15" s="55"/>
      <c r="D15" s="29" t="s">
        <v>20</v>
      </c>
      <c r="E15" s="29" t="s">
        <v>15</v>
      </c>
      <c r="F15" s="29" t="s">
        <v>19</v>
      </c>
      <c r="G15" s="49"/>
      <c r="H15" s="50"/>
      <c r="I15" s="60" t="s">
        <v>12</v>
      </c>
      <c r="J15" s="60"/>
      <c r="K15" s="54" t="s">
        <v>10</v>
      </c>
      <c r="L15" s="65" t="s">
        <v>13</v>
      </c>
      <c r="M15" s="60"/>
      <c r="N15" s="53" t="s">
        <v>11</v>
      </c>
      <c r="O15" s="66" t="s">
        <v>0</v>
      </c>
      <c r="P15" s="67" t="s">
        <v>4</v>
      </c>
      <c r="Q15" s="51" t="s">
        <v>1</v>
      </c>
      <c r="R15" s="49"/>
    </row>
    <row r="16" spans="1:22" ht="52.5" x14ac:dyDescent="0.2">
      <c r="A16" s="49"/>
      <c r="B16" s="55"/>
      <c r="C16" s="70"/>
      <c r="D16" s="29"/>
      <c r="E16" s="29"/>
      <c r="F16" s="29"/>
      <c r="G16" s="49"/>
      <c r="H16" s="50"/>
      <c r="I16" s="30" t="s">
        <v>5</v>
      </c>
      <c r="J16" s="31" t="s">
        <v>6</v>
      </c>
      <c r="K16" s="54"/>
      <c r="L16" s="30" t="s">
        <v>7</v>
      </c>
      <c r="M16" s="31" t="s">
        <v>8</v>
      </c>
      <c r="N16" s="54"/>
      <c r="O16" s="66"/>
      <c r="P16" s="68"/>
      <c r="Q16" s="52"/>
      <c r="R16" s="49"/>
    </row>
    <row r="17" spans="1:18" ht="58.5" customHeight="1" x14ac:dyDescent="0.4">
      <c r="A17" s="11">
        <v>1</v>
      </c>
      <c r="B17" s="36" t="s">
        <v>39</v>
      </c>
      <c r="C17" s="36" t="s">
        <v>31</v>
      </c>
      <c r="D17" s="36" t="s">
        <v>40</v>
      </c>
      <c r="E17" s="37" t="s">
        <v>67</v>
      </c>
      <c r="F17" s="38" t="s">
        <v>22</v>
      </c>
      <c r="G17" s="39">
        <v>140000</v>
      </c>
      <c r="H17" s="40">
        <v>21514.37</v>
      </c>
      <c r="I17" s="41">
        <f t="shared" ref="I17:I18" si="0">G17*2.87/100</f>
        <v>4018</v>
      </c>
      <c r="J17" s="41">
        <f t="shared" ref="J17:J18" si="1">G17*7.1/100</f>
        <v>9940</v>
      </c>
      <c r="K17" s="42">
        <f>65050*1.1%</f>
        <v>715.55000000000007</v>
      </c>
      <c r="L17" s="41">
        <f>G17*3.04/100</f>
        <v>4256</v>
      </c>
      <c r="M17" s="41">
        <f>G17*7.09/100</f>
        <v>9926</v>
      </c>
      <c r="N17" s="43">
        <v>0</v>
      </c>
      <c r="O17" s="44">
        <f t="shared" ref="O17" si="2">I17+J17+K17+L17+M17+N17</f>
        <v>28855.55</v>
      </c>
      <c r="P17" s="41">
        <f t="shared" ref="P17" si="3">H17+I17+L17+N17</f>
        <v>29788.37</v>
      </c>
      <c r="Q17" s="45">
        <f t="shared" ref="Q17" si="4">J17+K17+M17</f>
        <v>20581.55</v>
      </c>
      <c r="R17" s="41">
        <f t="shared" ref="R17" si="5">G17-P17</f>
        <v>110211.63</v>
      </c>
    </row>
    <row r="18" spans="1:18" ht="58.5" customHeight="1" x14ac:dyDescent="0.4">
      <c r="A18" s="11">
        <v>2</v>
      </c>
      <c r="B18" s="32" t="s">
        <v>45</v>
      </c>
      <c r="C18" s="32" t="s">
        <v>31</v>
      </c>
      <c r="D18" s="34" t="s">
        <v>44</v>
      </c>
      <c r="E18" s="34" t="s">
        <v>66</v>
      </c>
      <c r="F18" s="38" t="s">
        <v>22</v>
      </c>
      <c r="G18" s="39">
        <v>70000</v>
      </c>
      <c r="H18" s="40">
        <v>4763.5</v>
      </c>
      <c r="I18" s="41">
        <f t="shared" si="0"/>
        <v>2009</v>
      </c>
      <c r="J18" s="41">
        <f t="shared" si="1"/>
        <v>4970</v>
      </c>
      <c r="K18" s="42">
        <f>65050*1.1%</f>
        <v>715.55000000000007</v>
      </c>
      <c r="L18" s="41">
        <f>G18*3.04/100</f>
        <v>2128</v>
      </c>
      <c r="M18" s="41">
        <f>G18*7.09/100</f>
        <v>4963</v>
      </c>
      <c r="N18" s="43">
        <f>1512.45*2</f>
        <v>3024.9</v>
      </c>
      <c r="O18" s="44">
        <f t="shared" ref="O18:O41" si="6">I18+J18+K18+L18+M18+N18</f>
        <v>17810.45</v>
      </c>
      <c r="P18" s="41">
        <f t="shared" ref="P18:P41" si="7">H18+I18+L18+N18</f>
        <v>11925.4</v>
      </c>
      <c r="Q18" s="45">
        <f t="shared" ref="Q18:Q41" si="8">J18+K18+M18</f>
        <v>10648.55</v>
      </c>
      <c r="R18" s="41">
        <f t="shared" ref="R18:R41" si="9">G18-P18</f>
        <v>58074.6</v>
      </c>
    </row>
    <row r="19" spans="1:18" ht="58.5" customHeight="1" x14ac:dyDescent="0.4">
      <c r="A19" s="11">
        <v>3</v>
      </c>
      <c r="B19" s="32" t="s">
        <v>68</v>
      </c>
      <c r="C19" s="36" t="s">
        <v>31</v>
      </c>
      <c r="D19" s="33" t="s">
        <v>36</v>
      </c>
      <c r="E19" s="37" t="s">
        <v>69</v>
      </c>
      <c r="F19" s="38" t="s">
        <v>22</v>
      </c>
      <c r="G19" s="39">
        <v>60000</v>
      </c>
      <c r="H19" s="39">
        <v>3486.68</v>
      </c>
      <c r="I19" s="39">
        <f t="shared" ref="I19:I24" si="10">G19*2.87/100</f>
        <v>1722</v>
      </c>
      <c r="J19" s="39">
        <f t="shared" ref="J19:J24" si="11">G19*7.1/100</f>
        <v>4260</v>
      </c>
      <c r="K19" s="39">
        <f t="shared" ref="K19:K24" si="12">+G19*1.1%</f>
        <v>660.00000000000011</v>
      </c>
      <c r="L19" s="39">
        <f t="shared" ref="L19:L24" si="13">+G19*3.04%</f>
        <v>1824</v>
      </c>
      <c r="M19" s="39">
        <f t="shared" ref="M19:M24" si="14">+G19*7.09%</f>
        <v>4254</v>
      </c>
      <c r="N19" s="43">
        <v>0</v>
      </c>
      <c r="O19" s="39">
        <f t="shared" ref="O19" si="15">I19+J19+K19+L19+M19+N19</f>
        <v>12720</v>
      </c>
      <c r="P19" s="39">
        <f t="shared" ref="P19" si="16">H19+I19+L19+N19</f>
        <v>7032.68</v>
      </c>
      <c r="Q19" s="39">
        <f t="shared" ref="Q19" si="17">J19+K19+M19</f>
        <v>9174</v>
      </c>
      <c r="R19" s="39">
        <f t="shared" ref="R19" si="18">G19-P19</f>
        <v>52967.32</v>
      </c>
    </row>
    <row r="20" spans="1:18" ht="58.5" customHeight="1" x14ac:dyDescent="0.4">
      <c r="A20" s="11">
        <v>4</v>
      </c>
      <c r="B20" s="32" t="s">
        <v>71</v>
      </c>
      <c r="C20" s="36" t="s">
        <v>31</v>
      </c>
      <c r="D20" s="33" t="s">
        <v>64</v>
      </c>
      <c r="E20" s="37" t="s">
        <v>72</v>
      </c>
      <c r="F20" s="38" t="s">
        <v>22</v>
      </c>
      <c r="G20" s="39">
        <v>50000</v>
      </c>
      <c r="H20" s="39">
        <v>1854</v>
      </c>
      <c r="I20" s="39">
        <f t="shared" si="10"/>
        <v>1435</v>
      </c>
      <c r="J20" s="39">
        <f t="shared" si="11"/>
        <v>3550</v>
      </c>
      <c r="K20" s="39">
        <f t="shared" si="12"/>
        <v>550</v>
      </c>
      <c r="L20" s="39">
        <f t="shared" si="13"/>
        <v>1520</v>
      </c>
      <c r="M20" s="39">
        <f t="shared" si="14"/>
        <v>3545.0000000000005</v>
      </c>
      <c r="N20" s="43">
        <v>0</v>
      </c>
      <c r="O20" s="39">
        <f t="shared" ref="O20" si="19">I20+J20+K20+L20+M20+N20</f>
        <v>10600</v>
      </c>
      <c r="P20" s="39">
        <f t="shared" ref="P20" si="20">H20+I20+L20+N20</f>
        <v>4809</v>
      </c>
      <c r="Q20" s="39">
        <f t="shared" ref="Q20" si="21">J20+K20+M20</f>
        <v>7645</v>
      </c>
      <c r="R20" s="39">
        <f t="shared" ref="R20" si="22">G20-P20</f>
        <v>45191</v>
      </c>
    </row>
    <row r="21" spans="1:18" ht="58.5" customHeight="1" x14ac:dyDescent="0.4">
      <c r="A21" s="11">
        <v>5</v>
      </c>
      <c r="B21" s="32" t="s">
        <v>73</v>
      </c>
      <c r="C21" s="36" t="s">
        <v>31</v>
      </c>
      <c r="D21" s="33" t="s">
        <v>64</v>
      </c>
      <c r="E21" s="37" t="s">
        <v>72</v>
      </c>
      <c r="F21" s="38" t="s">
        <v>22</v>
      </c>
      <c r="G21" s="39">
        <v>50000</v>
      </c>
      <c r="H21" s="39">
        <v>1854</v>
      </c>
      <c r="I21" s="39">
        <f t="shared" si="10"/>
        <v>1435</v>
      </c>
      <c r="J21" s="39">
        <f t="shared" si="11"/>
        <v>3550</v>
      </c>
      <c r="K21" s="39">
        <f t="shared" si="12"/>
        <v>550</v>
      </c>
      <c r="L21" s="39">
        <f t="shared" si="13"/>
        <v>1520</v>
      </c>
      <c r="M21" s="39">
        <f t="shared" si="14"/>
        <v>3545.0000000000005</v>
      </c>
      <c r="N21" s="43">
        <v>0</v>
      </c>
      <c r="O21" s="39">
        <f t="shared" ref="O21" si="23">I21+J21+K21+L21+M21+N21</f>
        <v>10600</v>
      </c>
      <c r="P21" s="39">
        <f t="shared" ref="P21" si="24">H21+I21+L21+N21</f>
        <v>4809</v>
      </c>
      <c r="Q21" s="39">
        <f t="shared" ref="Q21" si="25">J21+K21+M21</f>
        <v>7645</v>
      </c>
      <c r="R21" s="39">
        <f t="shared" ref="R21" si="26">G21-P21</f>
        <v>45191</v>
      </c>
    </row>
    <row r="22" spans="1:18" ht="58.5" customHeight="1" x14ac:dyDescent="0.4">
      <c r="A22" s="11">
        <v>6</v>
      </c>
      <c r="B22" s="32" t="s">
        <v>74</v>
      </c>
      <c r="C22" s="36" t="s">
        <v>31</v>
      </c>
      <c r="D22" s="33" t="s">
        <v>64</v>
      </c>
      <c r="E22" s="37" t="s">
        <v>75</v>
      </c>
      <c r="F22" s="38" t="s">
        <v>22</v>
      </c>
      <c r="G22" s="39">
        <v>50000</v>
      </c>
      <c r="H22" s="39">
        <v>1854</v>
      </c>
      <c r="I22" s="39">
        <f t="shared" si="10"/>
        <v>1435</v>
      </c>
      <c r="J22" s="39">
        <f t="shared" si="11"/>
        <v>3550</v>
      </c>
      <c r="K22" s="39">
        <f t="shared" si="12"/>
        <v>550</v>
      </c>
      <c r="L22" s="39">
        <f t="shared" si="13"/>
        <v>1520</v>
      </c>
      <c r="M22" s="39">
        <f t="shared" si="14"/>
        <v>3545.0000000000005</v>
      </c>
      <c r="N22" s="43">
        <v>0</v>
      </c>
      <c r="O22" s="39">
        <f t="shared" ref="O22" si="27">I22+J22+K22+L22+M22+N22</f>
        <v>10600</v>
      </c>
      <c r="P22" s="39">
        <f t="shared" ref="P22" si="28">H22+I22+L22+N22</f>
        <v>4809</v>
      </c>
      <c r="Q22" s="39">
        <f t="shared" ref="Q22" si="29">J22+K22+M22</f>
        <v>7645</v>
      </c>
      <c r="R22" s="39">
        <f t="shared" ref="R22" si="30">G22-P22</f>
        <v>45191</v>
      </c>
    </row>
    <row r="23" spans="1:18" ht="58.5" customHeight="1" x14ac:dyDescent="0.4">
      <c r="A23" s="11">
        <v>7</v>
      </c>
      <c r="B23" s="32" t="s">
        <v>76</v>
      </c>
      <c r="C23" s="36" t="s">
        <v>31</v>
      </c>
      <c r="D23" s="33" t="s">
        <v>64</v>
      </c>
      <c r="E23" s="37" t="s">
        <v>75</v>
      </c>
      <c r="F23" s="38" t="s">
        <v>22</v>
      </c>
      <c r="G23" s="39">
        <v>50000</v>
      </c>
      <c r="H23" s="39">
        <v>1854</v>
      </c>
      <c r="I23" s="39">
        <f t="shared" si="10"/>
        <v>1435</v>
      </c>
      <c r="J23" s="39">
        <f t="shared" si="11"/>
        <v>3550</v>
      </c>
      <c r="K23" s="39">
        <f t="shared" si="12"/>
        <v>550</v>
      </c>
      <c r="L23" s="39">
        <f t="shared" si="13"/>
        <v>1520</v>
      </c>
      <c r="M23" s="39">
        <f t="shared" si="14"/>
        <v>3545.0000000000005</v>
      </c>
      <c r="N23" s="43">
        <v>0</v>
      </c>
      <c r="O23" s="39">
        <f t="shared" ref="O23" si="31">I23+J23+K23+L23+M23+N23</f>
        <v>10600</v>
      </c>
      <c r="P23" s="39">
        <f t="shared" ref="P23" si="32">H23+I23+L23+N23</f>
        <v>4809</v>
      </c>
      <c r="Q23" s="39">
        <f t="shared" ref="Q23" si="33">J23+K23+M23</f>
        <v>7645</v>
      </c>
      <c r="R23" s="39">
        <f t="shared" ref="R23" si="34">G23-P23</f>
        <v>45191</v>
      </c>
    </row>
    <row r="24" spans="1:18" ht="58.5" customHeight="1" x14ac:dyDescent="0.4">
      <c r="A24" s="11">
        <v>8</v>
      </c>
      <c r="B24" s="32" t="s">
        <v>77</v>
      </c>
      <c r="C24" s="36" t="s">
        <v>31</v>
      </c>
      <c r="D24" s="33" t="s">
        <v>64</v>
      </c>
      <c r="E24" s="37" t="s">
        <v>72</v>
      </c>
      <c r="F24" s="38" t="s">
        <v>22</v>
      </c>
      <c r="G24" s="39">
        <v>50000</v>
      </c>
      <c r="H24" s="39">
        <v>1854</v>
      </c>
      <c r="I24" s="39">
        <f t="shared" si="10"/>
        <v>1435</v>
      </c>
      <c r="J24" s="39">
        <f t="shared" si="11"/>
        <v>3550</v>
      </c>
      <c r="K24" s="39">
        <f t="shared" si="12"/>
        <v>550</v>
      </c>
      <c r="L24" s="39">
        <f t="shared" si="13"/>
        <v>1520</v>
      </c>
      <c r="M24" s="39">
        <f t="shared" si="14"/>
        <v>3545.0000000000005</v>
      </c>
      <c r="N24" s="43">
        <v>0</v>
      </c>
      <c r="O24" s="39">
        <f t="shared" ref="O24" si="35">I24+J24+K24+L24+M24+N24</f>
        <v>10600</v>
      </c>
      <c r="P24" s="39">
        <f t="shared" ref="P24" si="36">H24+I24+L24+N24</f>
        <v>4809</v>
      </c>
      <c r="Q24" s="39">
        <f t="shared" ref="Q24" si="37">J24+K24+M24</f>
        <v>7645</v>
      </c>
      <c r="R24" s="39">
        <f t="shared" ref="R24" si="38">G24-P24</f>
        <v>45191</v>
      </c>
    </row>
    <row r="25" spans="1:18" ht="58.5" customHeight="1" x14ac:dyDescent="0.4">
      <c r="A25" s="11">
        <v>9</v>
      </c>
      <c r="B25" s="36" t="s">
        <v>41</v>
      </c>
      <c r="C25" s="36" t="s">
        <v>31</v>
      </c>
      <c r="D25" s="36" t="s">
        <v>42</v>
      </c>
      <c r="E25" s="37" t="s">
        <v>43</v>
      </c>
      <c r="F25" s="38" t="s">
        <v>22</v>
      </c>
      <c r="G25" s="39">
        <v>200000</v>
      </c>
      <c r="H25" s="39">
        <v>35533.81</v>
      </c>
      <c r="I25" s="41">
        <f t="shared" ref="I25:I26" si="39">G25*2.87/100</f>
        <v>5740</v>
      </c>
      <c r="J25" s="41">
        <f t="shared" ref="J25:J26" si="40">G25*7.1/100</f>
        <v>14200</v>
      </c>
      <c r="K25" s="42">
        <f t="shared" ref="K25:K41" si="41">65050*1.1%</f>
        <v>715.55000000000007</v>
      </c>
      <c r="L25" s="41">
        <f>162625*3.04%</f>
        <v>4943.8</v>
      </c>
      <c r="M25" s="41">
        <f>162625*7.09%</f>
        <v>11530.112500000001</v>
      </c>
      <c r="N25" s="43">
        <v>1512.45</v>
      </c>
      <c r="O25" s="44">
        <f t="shared" si="6"/>
        <v>38641.912499999999</v>
      </c>
      <c r="P25" s="41">
        <f t="shared" si="7"/>
        <v>47730.06</v>
      </c>
      <c r="Q25" s="45">
        <f t="shared" si="8"/>
        <v>26445.662499999999</v>
      </c>
      <c r="R25" s="41">
        <f t="shared" si="9"/>
        <v>152269.94</v>
      </c>
    </row>
    <row r="26" spans="1:18" ht="58.5" customHeight="1" x14ac:dyDescent="0.4">
      <c r="A26" s="11">
        <v>10</v>
      </c>
      <c r="B26" s="32" t="s">
        <v>46</v>
      </c>
      <c r="C26" s="32" t="s">
        <v>31</v>
      </c>
      <c r="D26" s="34" t="s">
        <v>42</v>
      </c>
      <c r="E26" s="33" t="s">
        <v>47</v>
      </c>
      <c r="F26" s="38" t="s">
        <v>22</v>
      </c>
      <c r="G26" s="39">
        <v>70000</v>
      </c>
      <c r="H26" s="40">
        <v>5065.99</v>
      </c>
      <c r="I26" s="41">
        <f t="shared" si="39"/>
        <v>2009</v>
      </c>
      <c r="J26" s="41">
        <f t="shared" si="40"/>
        <v>4970</v>
      </c>
      <c r="K26" s="42">
        <f t="shared" si="41"/>
        <v>715.55000000000007</v>
      </c>
      <c r="L26" s="41">
        <f t="shared" ref="L26" si="42">G26*3.04/100</f>
        <v>2128</v>
      </c>
      <c r="M26" s="41">
        <f t="shared" ref="M26:M27" si="43">G26*7.09/100</f>
        <v>4963</v>
      </c>
      <c r="N26" s="43">
        <v>1512.45</v>
      </c>
      <c r="O26" s="44">
        <f t="shared" si="6"/>
        <v>16298</v>
      </c>
      <c r="P26" s="41">
        <f t="shared" si="7"/>
        <v>10715.44</v>
      </c>
      <c r="Q26" s="45">
        <f t="shared" si="8"/>
        <v>10648.55</v>
      </c>
      <c r="R26" s="41">
        <f t="shared" si="9"/>
        <v>59284.56</v>
      </c>
    </row>
    <row r="27" spans="1:18" ht="58.5" customHeight="1" x14ac:dyDescent="0.4">
      <c r="A27" s="11">
        <v>11</v>
      </c>
      <c r="B27" s="32" t="s">
        <v>48</v>
      </c>
      <c r="C27" s="32" t="s">
        <v>31</v>
      </c>
      <c r="D27" s="34" t="s">
        <v>42</v>
      </c>
      <c r="E27" s="33" t="s">
        <v>47</v>
      </c>
      <c r="F27" s="38" t="s">
        <v>22</v>
      </c>
      <c r="G27" s="39">
        <v>70000</v>
      </c>
      <c r="H27" s="40">
        <v>5368.48</v>
      </c>
      <c r="I27" s="41">
        <f t="shared" ref="I27" si="44">G27*2.87/100</f>
        <v>2009</v>
      </c>
      <c r="J27" s="41">
        <f t="shared" ref="J27" si="45">G27*7.1/100</f>
        <v>4970</v>
      </c>
      <c r="K27" s="42">
        <f t="shared" si="41"/>
        <v>715.55000000000007</v>
      </c>
      <c r="L27" s="41">
        <f t="shared" ref="L27" si="46">G27*3.04/100</f>
        <v>2128</v>
      </c>
      <c r="M27" s="41">
        <f t="shared" si="43"/>
        <v>4963</v>
      </c>
      <c r="N27" s="43">
        <v>0</v>
      </c>
      <c r="O27" s="44">
        <f t="shared" si="6"/>
        <v>14785.55</v>
      </c>
      <c r="P27" s="41">
        <f t="shared" si="7"/>
        <v>9505.48</v>
      </c>
      <c r="Q27" s="45">
        <f t="shared" si="8"/>
        <v>10648.55</v>
      </c>
      <c r="R27" s="41">
        <f t="shared" si="9"/>
        <v>60494.520000000004</v>
      </c>
    </row>
    <row r="28" spans="1:18" ht="58.5" customHeight="1" x14ac:dyDescent="0.4">
      <c r="A28" s="11">
        <v>12</v>
      </c>
      <c r="B28" s="32" t="s">
        <v>49</v>
      </c>
      <c r="C28" s="32" t="s">
        <v>31</v>
      </c>
      <c r="D28" s="34" t="s">
        <v>42</v>
      </c>
      <c r="E28" s="33" t="s">
        <v>47</v>
      </c>
      <c r="F28" s="38" t="s">
        <v>22</v>
      </c>
      <c r="G28" s="39">
        <v>70000</v>
      </c>
      <c r="H28" s="40">
        <v>5368.48</v>
      </c>
      <c r="I28" s="41">
        <f t="shared" ref="I28" si="47">G28*2.87/100</f>
        <v>2009</v>
      </c>
      <c r="J28" s="41">
        <f t="shared" ref="J28" si="48">G28*7.1/100</f>
        <v>4970</v>
      </c>
      <c r="K28" s="42">
        <f t="shared" si="41"/>
        <v>715.55000000000007</v>
      </c>
      <c r="L28" s="41">
        <f t="shared" ref="L28" si="49">G28*3.04/100</f>
        <v>2128</v>
      </c>
      <c r="M28" s="41">
        <f t="shared" ref="M28" si="50">G28*7.09/100</f>
        <v>4963</v>
      </c>
      <c r="N28" s="43">
        <v>0</v>
      </c>
      <c r="O28" s="44">
        <f t="shared" si="6"/>
        <v>14785.55</v>
      </c>
      <c r="P28" s="41">
        <f t="shared" si="7"/>
        <v>9505.48</v>
      </c>
      <c r="Q28" s="45">
        <f t="shared" si="8"/>
        <v>10648.55</v>
      </c>
      <c r="R28" s="41">
        <f t="shared" si="9"/>
        <v>60494.520000000004</v>
      </c>
    </row>
    <row r="29" spans="1:18" ht="58.5" customHeight="1" x14ac:dyDescent="0.4">
      <c r="A29" s="11">
        <v>13</v>
      </c>
      <c r="B29" s="32" t="s">
        <v>50</v>
      </c>
      <c r="C29" s="32" t="s">
        <v>31</v>
      </c>
      <c r="D29" s="34" t="s">
        <v>42</v>
      </c>
      <c r="E29" s="33" t="s">
        <v>51</v>
      </c>
      <c r="F29" s="38" t="s">
        <v>22</v>
      </c>
      <c r="G29" s="39">
        <v>70000</v>
      </c>
      <c r="H29" s="40">
        <v>5368.48</v>
      </c>
      <c r="I29" s="41">
        <f t="shared" ref="I29" si="51">G29*2.87/100</f>
        <v>2009</v>
      </c>
      <c r="J29" s="41">
        <f t="shared" ref="J29" si="52">G29*7.1/100</f>
        <v>4970</v>
      </c>
      <c r="K29" s="42">
        <f t="shared" si="41"/>
        <v>715.55000000000007</v>
      </c>
      <c r="L29" s="41">
        <f t="shared" ref="L29" si="53">G29*3.04/100</f>
        <v>2128</v>
      </c>
      <c r="M29" s="41">
        <f t="shared" ref="M29" si="54">G29*7.09/100</f>
        <v>4963</v>
      </c>
      <c r="N29" s="43">
        <v>0</v>
      </c>
      <c r="O29" s="44">
        <f t="shared" si="6"/>
        <v>14785.55</v>
      </c>
      <c r="P29" s="41">
        <f t="shared" si="7"/>
        <v>9505.48</v>
      </c>
      <c r="Q29" s="45">
        <f t="shared" si="8"/>
        <v>10648.55</v>
      </c>
      <c r="R29" s="41">
        <f t="shared" si="9"/>
        <v>60494.520000000004</v>
      </c>
    </row>
    <row r="30" spans="1:18" ht="58.5" customHeight="1" x14ac:dyDescent="0.4">
      <c r="A30" s="11">
        <v>14</v>
      </c>
      <c r="B30" s="32" t="s">
        <v>52</v>
      </c>
      <c r="C30" s="32" t="s">
        <v>31</v>
      </c>
      <c r="D30" s="34" t="s">
        <v>42</v>
      </c>
      <c r="E30" s="33" t="s">
        <v>51</v>
      </c>
      <c r="F30" s="38" t="s">
        <v>22</v>
      </c>
      <c r="G30" s="39">
        <v>70000</v>
      </c>
      <c r="H30" s="40">
        <v>5065.99</v>
      </c>
      <c r="I30" s="41">
        <f t="shared" ref="I30" si="55">G30*2.87/100</f>
        <v>2009</v>
      </c>
      <c r="J30" s="41">
        <f t="shared" ref="J30" si="56">G30*7.1/100</f>
        <v>4970</v>
      </c>
      <c r="K30" s="42">
        <f t="shared" si="41"/>
        <v>715.55000000000007</v>
      </c>
      <c r="L30" s="41">
        <f t="shared" ref="L30" si="57">G30*3.04/100</f>
        <v>2128</v>
      </c>
      <c r="M30" s="41">
        <f t="shared" ref="M30" si="58">G30*7.09/100</f>
        <v>4963</v>
      </c>
      <c r="N30" s="43">
        <v>1512.45</v>
      </c>
      <c r="O30" s="44">
        <f t="shared" si="6"/>
        <v>16298</v>
      </c>
      <c r="P30" s="41">
        <f t="shared" si="7"/>
        <v>10715.44</v>
      </c>
      <c r="Q30" s="45">
        <f t="shared" si="8"/>
        <v>10648.55</v>
      </c>
      <c r="R30" s="41">
        <f t="shared" si="9"/>
        <v>59284.56</v>
      </c>
    </row>
    <row r="31" spans="1:18" ht="58.5" customHeight="1" x14ac:dyDescent="0.4">
      <c r="A31" s="11">
        <v>15</v>
      </c>
      <c r="B31" s="32" t="s">
        <v>53</v>
      </c>
      <c r="C31" s="32" t="s">
        <v>31</v>
      </c>
      <c r="D31" s="34" t="s">
        <v>42</v>
      </c>
      <c r="E31" s="33" t="s">
        <v>51</v>
      </c>
      <c r="F31" s="38" t="s">
        <v>22</v>
      </c>
      <c r="G31" s="39">
        <v>70000</v>
      </c>
      <c r="H31" s="40">
        <v>5368.48</v>
      </c>
      <c r="I31" s="41">
        <f t="shared" ref="I31" si="59">G31*2.87/100</f>
        <v>2009</v>
      </c>
      <c r="J31" s="41">
        <f t="shared" ref="J31" si="60">G31*7.1/100</f>
        <v>4970</v>
      </c>
      <c r="K31" s="42">
        <f t="shared" si="41"/>
        <v>715.55000000000007</v>
      </c>
      <c r="L31" s="41">
        <f t="shared" ref="L31" si="61">G31*3.04/100</f>
        <v>2128</v>
      </c>
      <c r="M31" s="41">
        <f t="shared" ref="M31" si="62">G31*7.09/100</f>
        <v>4963</v>
      </c>
      <c r="N31" s="43">
        <v>0</v>
      </c>
      <c r="O31" s="44">
        <f t="shared" si="6"/>
        <v>14785.55</v>
      </c>
      <c r="P31" s="41">
        <f t="shared" si="7"/>
        <v>9505.48</v>
      </c>
      <c r="Q31" s="45">
        <f t="shared" si="8"/>
        <v>10648.55</v>
      </c>
      <c r="R31" s="41">
        <f t="shared" si="9"/>
        <v>60494.520000000004</v>
      </c>
    </row>
    <row r="32" spans="1:18" ht="58.5" customHeight="1" x14ac:dyDescent="0.4">
      <c r="A32" s="11">
        <v>16</v>
      </c>
      <c r="B32" s="32" t="s">
        <v>54</v>
      </c>
      <c r="C32" s="32" t="s">
        <v>31</v>
      </c>
      <c r="D32" s="34" t="s">
        <v>42</v>
      </c>
      <c r="E32" s="33" t="s">
        <v>51</v>
      </c>
      <c r="F32" s="38" t="s">
        <v>22</v>
      </c>
      <c r="G32" s="39">
        <v>70000</v>
      </c>
      <c r="H32" s="40">
        <v>5368.48</v>
      </c>
      <c r="I32" s="41">
        <f t="shared" ref="I32" si="63">G32*2.87/100</f>
        <v>2009</v>
      </c>
      <c r="J32" s="41">
        <f t="shared" ref="J32" si="64">G32*7.1/100</f>
        <v>4970</v>
      </c>
      <c r="K32" s="42">
        <f t="shared" si="41"/>
        <v>715.55000000000007</v>
      </c>
      <c r="L32" s="41">
        <f t="shared" ref="L32" si="65">G32*3.04/100</f>
        <v>2128</v>
      </c>
      <c r="M32" s="41">
        <f t="shared" ref="M32" si="66">G32*7.09/100</f>
        <v>4963</v>
      </c>
      <c r="N32" s="43">
        <v>0</v>
      </c>
      <c r="O32" s="44">
        <f t="shared" si="6"/>
        <v>14785.55</v>
      </c>
      <c r="P32" s="41">
        <f t="shared" si="7"/>
        <v>9505.48</v>
      </c>
      <c r="Q32" s="45">
        <f t="shared" si="8"/>
        <v>10648.55</v>
      </c>
      <c r="R32" s="41">
        <f t="shared" si="9"/>
        <v>60494.520000000004</v>
      </c>
    </row>
    <row r="33" spans="1:18" ht="58.5" customHeight="1" x14ac:dyDescent="0.4">
      <c r="A33" s="11">
        <v>17</v>
      </c>
      <c r="B33" s="32" t="s">
        <v>55</v>
      </c>
      <c r="C33" s="32" t="s">
        <v>32</v>
      </c>
      <c r="D33" s="34" t="s">
        <v>42</v>
      </c>
      <c r="E33" s="33" t="s">
        <v>51</v>
      </c>
      <c r="F33" s="38" t="s">
        <v>22</v>
      </c>
      <c r="G33" s="39">
        <v>70000</v>
      </c>
      <c r="H33" s="40">
        <v>5368.48</v>
      </c>
      <c r="I33" s="41">
        <f>G34*2.87/100</f>
        <v>2009</v>
      </c>
      <c r="J33" s="41">
        <f>G34*7.1/100</f>
        <v>4970</v>
      </c>
      <c r="K33" s="42">
        <f t="shared" si="41"/>
        <v>715.55000000000007</v>
      </c>
      <c r="L33" s="41">
        <f>G34*3.04/100</f>
        <v>2128</v>
      </c>
      <c r="M33" s="41">
        <f>G34*7.09/100</f>
        <v>4963</v>
      </c>
      <c r="N33" s="43">
        <v>0</v>
      </c>
      <c r="O33" s="44">
        <f t="shared" si="6"/>
        <v>14785.55</v>
      </c>
      <c r="P33" s="41">
        <f t="shared" si="7"/>
        <v>9505.48</v>
      </c>
      <c r="Q33" s="45">
        <f t="shared" si="8"/>
        <v>10648.55</v>
      </c>
      <c r="R33" s="41">
        <f t="shared" si="9"/>
        <v>60494.520000000004</v>
      </c>
    </row>
    <row r="34" spans="1:18" ht="58.5" customHeight="1" x14ac:dyDescent="0.4">
      <c r="A34" s="11">
        <v>18</v>
      </c>
      <c r="B34" s="35" t="s">
        <v>56</v>
      </c>
      <c r="C34" s="35" t="s">
        <v>32</v>
      </c>
      <c r="D34" s="34" t="s">
        <v>42</v>
      </c>
      <c r="E34" s="33" t="s">
        <v>51</v>
      </c>
      <c r="F34" s="38" t="s">
        <v>22</v>
      </c>
      <c r="G34" s="39">
        <v>70000</v>
      </c>
      <c r="H34" s="40">
        <v>4763.5</v>
      </c>
      <c r="I34" s="41">
        <f t="shared" ref="I34" si="67">G34*2.87/100</f>
        <v>2009</v>
      </c>
      <c r="J34" s="41">
        <f t="shared" ref="J34" si="68">G34*7.1/100</f>
        <v>4970</v>
      </c>
      <c r="K34" s="42">
        <f t="shared" si="41"/>
        <v>715.55000000000007</v>
      </c>
      <c r="L34" s="41">
        <f t="shared" ref="L34" si="69">G34*3.04/100</f>
        <v>2128</v>
      </c>
      <c r="M34" s="41">
        <f t="shared" ref="M34" si="70">G34*7.09/100</f>
        <v>4963</v>
      </c>
      <c r="N34" s="43">
        <f>1512.45*2</f>
        <v>3024.9</v>
      </c>
      <c r="O34" s="44">
        <f t="shared" si="6"/>
        <v>17810.45</v>
      </c>
      <c r="P34" s="41">
        <f t="shared" si="7"/>
        <v>11925.4</v>
      </c>
      <c r="Q34" s="45">
        <f t="shared" si="8"/>
        <v>10648.55</v>
      </c>
      <c r="R34" s="41">
        <f t="shared" si="9"/>
        <v>58074.6</v>
      </c>
    </row>
    <row r="35" spans="1:18" ht="58.5" customHeight="1" x14ac:dyDescent="0.4">
      <c r="A35" s="11">
        <v>19</v>
      </c>
      <c r="B35" s="36" t="s">
        <v>57</v>
      </c>
      <c r="C35" s="32" t="s">
        <v>31</v>
      </c>
      <c r="D35" s="34" t="s">
        <v>42</v>
      </c>
      <c r="E35" s="33" t="s">
        <v>51</v>
      </c>
      <c r="F35" s="38" t="s">
        <v>22</v>
      </c>
      <c r="G35" s="39">
        <v>70000</v>
      </c>
      <c r="H35" s="40">
        <v>4763.5</v>
      </c>
      <c r="I35" s="41">
        <f t="shared" ref="I35" si="71">G35*2.87/100</f>
        <v>2009</v>
      </c>
      <c r="J35" s="41">
        <f t="shared" ref="J35" si="72">G35*7.1/100</f>
        <v>4970</v>
      </c>
      <c r="K35" s="42">
        <f t="shared" si="41"/>
        <v>715.55000000000007</v>
      </c>
      <c r="L35" s="41">
        <f t="shared" ref="L35" si="73">G35*3.04/100</f>
        <v>2128</v>
      </c>
      <c r="M35" s="41">
        <f t="shared" ref="M35:M36" si="74">G35*7.09/100</f>
        <v>4963</v>
      </c>
      <c r="N35" s="43">
        <f>1512.45*2</f>
        <v>3024.9</v>
      </c>
      <c r="O35" s="44">
        <f t="shared" si="6"/>
        <v>17810.45</v>
      </c>
      <c r="P35" s="41">
        <f t="shared" si="7"/>
        <v>11925.4</v>
      </c>
      <c r="Q35" s="45">
        <f t="shared" si="8"/>
        <v>10648.55</v>
      </c>
      <c r="R35" s="41">
        <f t="shared" si="9"/>
        <v>58074.6</v>
      </c>
    </row>
    <row r="36" spans="1:18" ht="58.5" customHeight="1" x14ac:dyDescent="0.4">
      <c r="A36" s="11">
        <v>20</v>
      </c>
      <c r="B36" s="36" t="s">
        <v>58</v>
      </c>
      <c r="C36" s="35" t="s">
        <v>32</v>
      </c>
      <c r="D36" s="34" t="s">
        <v>42</v>
      </c>
      <c r="E36" s="33" t="s">
        <v>51</v>
      </c>
      <c r="F36" s="38" t="s">
        <v>22</v>
      </c>
      <c r="G36" s="39">
        <v>70000</v>
      </c>
      <c r="H36" s="40">
        <v>5065.99</v>
      </c>
      <c r="I36" s="41">
        <f t="shared" ref="I36" si="75">G36*2.87/100</f>
        <v>2009</v>
      </c>
      <c r="J36" s="41">
        <f t="shared" ref="J36" si="76">G36*7.1/100</f>
        <v>4970</v>
      </c>
      <c r="K36" s="42">
        <f t="shared" si="41"/>
        <v>715.55000000000007</v>
      </c>
      <c r="L36" s="41">
        <f t="shared" ref="L36" si="77">G36*3.04/100</f>
        <v>2128</v>
      </c>
      <c r="M36" s="41">
        <f t="shared" si="74"/>
        <v>4963</v>
      </c>
      <c r="N36" s="43">
        <v>1512.45</v>
      </c>
      <c r="O36" s="44">
        <f t="shared" si="6"/>
        <v>16298</v>
      </c>
      <c r="P36" s="41">
        <f t="shared" si="7"/>
        <v>10715.44</v>
      </c>
      <c r="Q36" s="45">
        <f t="shared" si="8"/>
        <v>10648.55</v>
      </c>
      <c r="R36" s="41">
        <f t="shared" si="9"/>
        <v>59284.56</v>
      </c>
    </row>
    <row r="37" spans="1:18" ht="58.5" customHeight="1" x14ac:dyDescent="0.4">
      <c r="A37" s="11">
        <v>21</v>
      </c>
      <c r="B37" s="36" t="s">
        <v>59</v>
      </c>
      <c r="C37" s="32" t="s">
        <v>31</v>
      </c>
      <c r="D37" s="34" t="s">
        <v>42</v>
      </c>
      <c r="E37" s="33" t="s">
        <v>51</v>
      </c>
      <c r="F37" s="38" t="s">
        <v>22</v>
      </c>
      <c r="G37" s="39">
        <v>70000</v>
      </c>
      <c r="H37" s="40">
        <v>5065.99</v>
      </c>
      <c r="I37" s="41">
        <f t="shared" ref="I37" si="78">G37*2.87/100</f>
        <v>2009</v>
      </c>
      <c r="J37" s="41">
        <f t="shared" ref="J37" si="79">G37*7.1/100</f>
        <v>4970</v>
      </c>
      <c r="K37" s="42">
        <f t="shared" si="41"/>
        <v>715.55000000000007</v>
      </c>
      <c r="L37" s="41">
        <f t="shared" ref="L37" si="80">G37*3.04/100</f>
        <v>2128</v>
      </c>
      <c r="M37" s="41">
        <f t="shared" ref="M37:M38" si="81">G37*7.09/100</f>
        <v>4963</v>
      </c>
      <c r="N37" s="43">
        <v>1512.45</v>
      </c>
      <c r="O37" s="44">
        <f t="shared" si="6"/>
        <v>16298</v>
      </c>
      <c r="P37" s="41">
        <f t="shared" si="7"/>
        <v>10715.44</v>
      </c>
      <c r="Q37" s="45">
        <f t="shared" si="8"/>
        <v>10648.55</v>
      </c>
      <c r="R37" s="41">
        <f t="shared" si="9"/>
        <v>59284.56</v>
      </c>
    </row>
    <row r="38" spans="1:18" ht="58.5" customHeight="1" x14ac:dyDescent="0.4">
      <c r="A38" s="11">
        <v>22</v>
      </c>
      <c r="B38" s="36" t="s">
        <v>60</v>
      </c>
      <c r="C38" s="32" t="s">
        <v>31</v>
      </c>
      <c r="D38" s="34" t="s">
        <v>42</v>
      </c>
      <c r="E38" s="33" t="s">
        <v>51</v>
      </c>
      <c r="F38" s="38" t="s">
        <v>22</v>
      </c>
      <c r="G38" s="39">
        <v>70000</v>
      </c>
      <c r="H38" s="40">
        <v>5368.48</v>
      </c>
      <c r="I38" s="41">
        <f t="shared" ref="I38" si="82">G38*2.87/100</f>
        <v>2009</v>
      </c>
      <c r="J38" s="41">
        <f t="shared" ref="J38" si="83">G38*7.1/100</f>
        <v>4970</v>
      </c>
      <c r="K38" s="42">
        <f t="shared" si="41"/>
        <v>715.55000000000007</v>
      </c>
      <c r="L38" s="41">
        <f t="shared" ref="L38" si="84">G38*3.04/100</f>
        <v>2128</v>
      </c>
      <c r="M38" s="41">
        <f t="shared" si="81"/>
        <v>4963</v>
      </c>
      <c r="N38" s="43">
        <v>0</v>
      </c>
      <c r="O38" s="44">
        <f t="shared" si="6"/>
        <v>14785.55</v>
      </c>
      <c r="P38" s="41">
        <f t="shared" si="7"/>
        <v>9505.48</v>
      </c>
      <c r="Q38" s="45">
        <f t="shared" si="8"/>
        <v>10648.55</v>
      </c>
      <c r="R38" s="41">
        <f t="shared" si="9"/>
        <v>60494.520000000004</v>
      </c>
    </row>
    <row r="39" spans="1:18" ht="58.5" customHeight="1" x14ac:dyDescent="0.4">
      <c r="A39" s="11">
        <v>23</v>
      </c>
      <c r="B39" s="33" t="s">
        <v>61</v>
      </c>
      <c r="C39" s="33" t="s">
        <v>32</v>
      </c>
      <c r="D39" s="34" t="s">
        <v>42</v>
      </c>
      <c r="E39" s="33" t="s">
        <v>51</v>
      </c>
      <c r="F39" s="38" t="s">
        <v>22</v>
      </c>
      <c r="G39" s="39">
        <v>70000</v>
      </c>
      <c r="H39" s="40">
        <v>5368.48</v>
      </c>
      <c r="I39" s="41">
        <f t="shared" ref="I39:I40" si="85">G39*2.87/100</f>
        <v>2009</v>
      </c>
      <c r="J39" s="41">
        <f t="shared" ref="J39:J40" si="86">G39*7.1/100</f>
        <v>4970</v>
      </c>
      <c r="K39" s="42">
        <f t="shared" si="41"/>
        <v>715.55000000000007</v>
      </c>
      <c r="L39" s="41">
        <f t="shared" ref="L39:L40" si="87">G39*3.04/100</f>
        <v>2128</v>
      </c>
      <c r="M39" s="41">
        <f t="shared" ref="M39:M40" si="88">G39*7.09/100</f>
        <v>4963</v>
      </c>
      <c r="N39" s="43">
        <v>0</v>
      </c>
      <c r="O39" s="44">
        <f t="shared" si="6"/>
        <v>14785.55</v>
      </c>
      <c r="P39" s="41">
        <f t="shared" si="7"/>
        <v>9505.48</v>
      </c>
      <c r="Q39" s="45">
        <f t="shared" si="8"/>
        <v>10648.55</v>
      </c>
      <c r="R39" s="41">
        <f t="shared" si="9"/>
        <v>60494.520000000004</v>
      </c>
    </row>
    <row r="40" spans="1:18" ht="58.5" customHeight="1" x14ac:dyDescent="0.4">
      <c r="A40" s="11">
        <v>24</v>
      </c>
      <c r="B40" s="33" t="s">
        <v>63</v>
      </c>
      <c r="C40" s="33" t="s">
        <v>31</v>
      </c>
      <c r="D40" s="34" t="s">
        <v>64</v>
      </c>
      <c r="E40" s="33" t="s">
        <v>65</v>
      </c>
      <c r="F40" s="38" t="s">
        <v>22</v>
      </c>
      <c r="G40" s="39">
        <v>80000</v>
      </c>
      <c r="H40" s="40">
        <v>7400.87</v>
      </c>
      <c r="I40" s="41">
        <f t="shared" si="85"/>
        <v>2296</v>
      </c>
      <c r="J40" s="41">
        <f t="shared" si="86"/>
        <v>5680</v>
      </c>
      <c r="K40" s="42">
        <f t="shared" si="41"/>
        <v>715.55000000000007</v>
      </c>
      <c r="L40" s="41">
        <f t="shared" si="87"/>
        <v>2432</v>
      </c>
      <c r="M40" s="41">
        <f t="shared" si="88"/>
        <v>5672</v>
      </c>
      <c r="N40" s="43">
        <v>0</v>
      </c>
      <c r="O40" s="44">
        <f t="shared" ref="O40" si="89">I40+J40+K40+L40+M40+N40</f>
        <v>16795.55</v>
      </c>
      <c r="P40" s="41">
        <f t="shared" ref="P40" si="90">H40+I40+L40+N40</f>
        <v>12128.869999999999</v>
      </c>
      <c r="Q40" s="45">
        <f t="shared" ref="Q40" si="91">J40+K40+M40</f>
        <v>12067.55</v>
      </c>
      <c r="R40" s="41">
        <f t="shared" ref="R40" si="92">G40-P40</f>
        <v>67871.13</v>
      </c>
    </row>
    <row r="41" spans="1:18" ht="58.5" customHeight="1" x14ac:dyDescent="0.4">
      <c r="A41" s="11">
        <v>25</v>
      </c>
      <c r="B41" s="33" t="s">
        <v>62</v>
      </c>
      <c r="C41" s="33" t="s">
        <v>32</v>
      </c>
      <c r="D41" s="34" t="s">
        <v>42</v>
      </c>
      <c r="E41" s="33" t="s">
        <v>51</v>
      </c>
      <c r="F41" s="38" t="s">
        <v>22</v>
      </c>
      <c r="G41" s="39">
        <v>70000</v>
      </c>
      <c r="H41" s="40">
        <v>5368.48</v>
      </c>
      <c r="I41" s="41">
        <f t="shared" ref="I41" si="93">G41*2.87/100</f>
        <v>2009</v>
      </c>
      <c r="J41" s="41">
        <f t="shared" ref="J41" si="94">G41*7.1/100</f>
        <v>4970</v>
      </c>
      <c r="K41" s="42">
        <f t="shared" si="41"/>
        <v>715.55000000000007</v>
      </c>
      <c r="L41" s="41">
        <f t="shared" ref="L41" si="95">G41*3.04/100</f>
        <v>2128</v>
      </c>
      <c r="M41" s="41">
        <f t="shared" ref="M41" si="96">G41*7.09/100</f>
        <v>4963</v>
      </c>
      <c r="N41" s="43">
        <v>0</v>
      </c>
      <c r="O41" s="44">
        <f t="shared" si="6"/>
        <v>14785.55</v>
      </c>
      <c r="P41" s="41">
        <f t="shared" si="7"/>
        <v>9505.48</v>
      </c>
      <c r="Q41" s="45">
        <f t="shared" si="8"/>
        <v>10648.55</v>
      </c>
      <c r="R41" s="41">
        <f t="shared" si="9"/>
        <v>60494.520000000004</v>
      </c>
    </row>
    <row r="43" spans="1:18" s="8" customFormat="1" ht="35.1" customHeight="1" x14ac:dyDescent="0.2">
      <c r="A43" s="58" t="s">
        <v>21</v>
      </c>
      <c r="B43" s="58"/>
      <c r="C43" s="58"/>
      <c r="D43" s="58"/>
      <c r="E43" s="58"/>
      <c r="F43" s="58"/>
      <c r="G43" s="12">
        <f t="shared" ref="G43:R43" si="97">SUM(G17:G42)</f>
        <v>1850000</v>
      </c>
      <c r="H43" s="12">
        <f t="shared" si="97"/>
        <v>160076.51</v>
      </c>
      <c r="I43" s="12">
        <f t="shared" si="97"/>
        <v>53095</v>
      </c>
      <c r="J43" s="12">
        <f t="shared" si="97"/>
        <v>131350</v>
      </c>
      <c r="K43" s="12">
        <f t="shared" si="97"/>
        <v>17005.449999999993</v>
      </c>
      <c r="L43" s="12">
        <f t="shared" si="97"/>
        <v>55103.8</v>
      </c>
      <c r="M43" s="12">
        <f t="shared" si="97"/>
        <v>128515.1125</v>
      </c>
      <c r="N43" s="12">
        <f t="shared" si="97"/>
        <v>16636.95</v>
      </c>
      <c r="O43" s="12">
        <f t="shared" si="97"/>
        <v>401706.31249999994</v>
      </c>
      <c r="P43" s="12">
        <f t="shared" si="97"/>
        <v>284912.26</v>
      </c>
      <c r="Q43" s="12">
        <f t="shared" si="97"/>
        <v>276870.56249999988</v>
      </c>
      <c r="R43" s="12">
        <f t="shared" si="97"/>
        <v>1565087.7400000007</v>
      </c>
    </row>
    <row r="44" spans="1:18" s="2" customFormat="1" ht="24" customHeight="1" x14ac:dyDescent="0.2">
      <c r="A44" s="13"/>
      <c r="B44" s="13"/>
      <c r="C44" s="13"/>
      <c r="D44" s="13"/>
      <c r="E44" s="13"/>
      <c r="F44" s="13"/>
      <c r="G44" s="13"/>
      <c r="H44" s="13"/>
      <c r="I44" s="14"/>
      <c r="J44" s="14"/>
      <c r="K44" s="15"/>
      <c r="L44" s="14"/>
      <c r="M44" s="13"/>
      <c r="N44" s="13"/>
      <c r="O44" s="14"/>
      <c r="P44" s="14"/>
      <c r="Q44" s="14"/>
      <c r="R44" s="14"/>
    </row>
    <row r="45" spans="1:18" s="9" customFormat="1" ht="24" customHeight="1" x14ac:dyDescent="0.4">
      <c r="A45" s="16"/>
      <c r="B45" s="17"/>
      <c r="C45" s="17"/>
      <c r="D45" s="17"/>
      <c r="E45" s="16"/>
      <c r="F45" s="16"/>
      <c r="G45" s="16"/>
      <c r="H45" s="16"/>
      <c r="I45" s="28" t="s">
        <v>27</v>
      </c>
      <c r="J45" s="18"/>
      <c r="K45" s="13" t="s">
        <v>28</v>
      </c>
      <c r="L45" s="13"/>
      <c r="M45" s="13"/>
      <c r="N45" s="13" t="s">
        <v>28</v>
      </c>
      <c r="O45" s="18"/>
      <c r="P45" s="18" t="s">
        <v>28</v>
      </c>
      <c r="Q45" s="18"/>
      <c r="R45" s="16"/>
    </row>
    <row r="46" spans="1:18" s="9" customFormat="1" ht="24" customHeight="1" x14ac:dyDescent="0.2">
      <c r="A46" s="13" t="s">
        <v>3</v>
      </c>
      <c r="B46" s="17"/>
      <c r="C46" s="17"/>
      <c r="D46" s="17"/>
      <c r="E46" s="16"/>
      <c r="F46" s="16"/>
      <c r="G46" s="16"/>
      <c r="H46" s="18"/>
      <c r="I46" s="27" t="s">
        <v>34</v>
      </c>
      <c r="J46" s="19"/>
      <c r="K46" s="16"/>
      <c r="L46" s="16"/>
      <c r="M46" s="16"/>
      <c r="N46" s="16"/>
      <c r="O46" s="18"/>
      <c r="P46" s="18"/>
      <c r="Q46" s="18"/>
      <c r="R46" s="16"/>
    </row>
    <row r="47" spans="1:18" s="9" customFormat="1" ht="24" customHeight="1" x14ac:dyDescent="0.2">
      <c r="A47" s="16" t="s">
        <v>29</v>
      </c>
      <c r="B47" s="17"/>
      <c r="C47" s="17"/>
      <c r="D47" s="17"/>
      <c r="E47" s="16"/>
      <c r="F47" s="16"/>
      <c r="G47" s="16"/>
      <c r="H47" s="18"/>
      <c r="I47" s="19" t="s">
        <v>35</v>
      </c>
      <c r="J47" s="19"/>
      <c r="K47" s="16"/>
      <c r="L47" s="16"/>
      <c r="M47" s="16"/>
      <c r="N47" s="16"/>
      <c r="O47" s="18"/>
      <c r="P47" s="18"/>
      <c r="Q47" s="18"/>
      <c r="R47" s="16"/>
    </row>
    <row r="48" spans="1:18" s="9" customFormat="1" ht="24" customHeight="1" x14ac:dyDescent="0.2">
      <c r="A48" s="16" t="s">
        <v>37</v>
      </c>
      <c r="B48" s="17"/>
      <c r="C48" s="17"/>
      <c r="D48" s="17"/>
      <c r="E48" s="16"/>
      <c r="F48" s="16"/>
      <c r="G48" s="18"/>
      <c r="H48" s="18"/>
      <c r="I48" s="18"/>
      <c r="J48" s="19"/>
      <c r="K48" s="18"/>
      <c r="L48" s="18"/>
      <c r="M48" s="18"/>
      <c r="N48" s="18"/>
      <c r="O48" s="18"/>
      <c r="P48" s="18"/>
      <c r="Q48" s="19"/>
      <c r="R48" s="16"/>
    </row>
    <row r="49" spans="1:18" s="9" customFormat="1" ht="24" customHeight="1" x14ac:dyDescent="0.2">
      <c r="A49" s="16" t="s">
        <v>38</v>
      </c>
      <c r="B49" s="17"/>
      <c r="C49" s="17"/>
      <c r="D49" s="17"/>
      <c r="E49" s="16"/>
      <c r="F49" s="16"/>
      <c r="G49" s="20"/>
      <c r="H49" s="21"/>
      <c r="I49" s="22"/>
      <c r="J49" s="22"/>
      <c r="K49" s="19"/>
      <c r="L49" s="19"/>
      <c r="M49" s="18"/>
      <c r="N49" s="19"/>
      <c r="O49" s="19"/>
      <c r="P49" s="19"/>
      <c r="Q49" s="16"/>
      <c r="R49" s="16"/>
    </row>
    <row r="50" spans="1:18" s="9" customFormat="1" ht="24" customHeight="1" x14ac:dyDescent="0.2">
      <c r="A50" s="16" t="s">
        <v>70</v>
      </c>
      <c r="B50" s="17"/>
      <c r="C50" s="17"/>
      <c r="D50" s="17"/>
      <c r="E50" s="16"/>
      <c r="F50" s="17"/>
      <c r="G50" s="16" t="s">
        <v>26</v>
      </c>
      <c r="H50" s="23"/>
      <c r="I50" s="19"/>
      <c r="J50" s="19"/>
      <c r="K50" s="19"/>
      <c r="L50" s="19"/>
      <c r="M50" s="19"/>
      <c r="N50" s="18"/>
      <c r="O50" s="19"/>
      <c r="P50" s="19"/>
      <c r="Q50" s="19"/>
      <c r="R50" s="16"/>
    </row>
    <row r="51" spans="1:18" s="9" customFormat="1" ht="24" customHeight="1" x14ac:dyDescent="0.2">
      <c r="A51" s="24" t="s">
        <v>25</v>
      </c>
      <c r="B51" s="24"/>
      <c r="C51" s="24"/>
      <c r="D51" s="24"/>
      <c r="E51" s="24"/>
      <c r="F51" s="24"/>
      <c r="G51" s="25"/>
      <c r="H51" s="23"/>
      <c r="I51" s="19"/>
      <c r="J51" s="16"/>
      <c r="K51" s="19"/>
      <c r="L51" s="19"/>
      <c r="M51" s="19"/>
      <c r="N51" s="19"/>
      <c r="O51" s="19"/>
      <c r="P51" s="19"/>
      <c r="Q51" s="19"/>
      <c r="R51" s="19"/>
    </row>
    <row r="52" spans="1:18" s="2" customFormat="1" ht="24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"/>
      <c r="M52" s="5"/>
      <c r="N52" s="5"/>
      <c r="O52" s="5"/>
      <c r="P52" s="5"/>
      <c r="Q52" s="5"/>
      <c r="R52" s="5"/>
    </row>
    <row r="53" spans="1:18" s="2" customFormat="1" ht="24" customHeight="1" x14ac:dyDescent="0.2">
      <c r="B53" s="6"/>
      <c r="C53" s="6"/>
      <c r="D53" s="6"/>
      <c r="I53" s="5"/>
      <c r="J53" s="5"/>
      <c r="L53" s="5"/>
      <c r="M53" s="5"/>
      <c r="N53" s="5"/>
      <c r="O53" s="5"/>
      <c r="P53" s="5"/>
      <c r="Q53" s="5"/>
      <c r="R53" s="5"/>
    </row>
    <row r="54" spans="1:18" s="2" customFormat="1" ht="24" customHeight="1" x14ac:dyDescent="0.2">
      <c r="B54" s="6"/>
      <c r="C54" s="6"/>
      <c r="D54" s="6"/>
      <c r="I54" s="5"/>
      <c r="J54" s="5"/>
      <c r="L54" s="5"/>
      <c r="M54" s="5"/>
      <c r="N54" s="5"/>
      <c r="O54" s="5"/>
      <c r="P54" s="5"/>
      <c r="Q54" s="5"/>
      <c r="R54" s="5"/>
    </row>
    <row r="55" spans="1:18" s="2" customFormat="1" ht="24" customHeight="1" x14ac:dyDescent="0.2">
      <c r="A55" s="3"/>
      <c r="B55" s="6"/>
      <c r="C55" s="6"/>
      <c r="D55" s="6"/>
      <c r="I55" s="5"/>
      <c r="J55" s="5"/>
      <c r="L55" s="5"/>
      <c r="O55" s="5"/>
      <c r="P55" s="5"/>
      <c r="Q55" s="5"/>
      <c r="R55" s="5"/>
    </row>
    <row r="56" spans="1:18" ht="24" customHeigh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24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 ht="24" customHeight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1:18" ht="24" customHeight="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18" ht="24" customHeigh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 ht="15.75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2" spans="1:18" ht="15.75" thickBot="1" x14ac:dyDescent="0.25"/>
    <row r="93" spans="1:18" x14ac:dyDescent="0.2">
      <c r="A93" s="1"/>
    </row>
  </sheetData>
  <mergeCells count="29">
    <mergeCell ref="I15:J15"/>
    <mergeCell ref="I14:O14"/>
    <mergeCell ref="P14:Q14"/>
    <mergeCell ref="A8:R8"/>
    <mergeCell ref="L15:M15"/>
    <mergeCell ref="R14:R16"/>
    <mergeCell ref="O15:O16"/>
    <mergeCell ref="P15:P16"/>
    <mergeCell ref="A14:A16"/>
    <mergeCell ref="A13:R13"/>
    <mergeCell ref="C14:C16"/>
    <mergeCell ref="B11:R11"/>
    <mergeCell ref="A12:R12"/>
    <mergeCell ref="A6:R6"/>
    <mergeCell ref="A61:R61"/>
    <mergeCell ref="A57:R57"/>
    <mergeCell ref="A59:R59"/>
    <mergeCell ref="A58:R58"/>
    <mergeCell ref="G14:G16"/>
    <mergeCell ref="H14:H16"/>
    <mergeCell ref="Q15:Q16"/>
    <mergeCell ref="N15:N16"/>
    <mergeCell ref="K15:K16"/>
    <mergeCell ref="B14:B16"/>
    <mergeCell ref="A60:R60"/>
    <mergeCell ref="A52:K52"/>
    <mergeCell ref="A56:R56"/>
    <mergeCell ref="A43:F43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54" max="16383" man="1"/>
  </rowBreaks>
  <colBreaks count="1" manualBreakCount="1">
    <brk id="1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2023-02-15T18:25:25Z</dcterms:modified>
</cp:coreProperties>
</file>