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3E4AB997-9C1B-42CE-8BD1-295A601C744F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  <sheet name="Sheet1" sheetId="2" state="hidden" r:id="rId2"/>
  </sheets>
  <definedNames>
    <definedName name="_xlnm.Print_Area" localSheetId="0">'Periodo Probatorio'!$A$1:$S$42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" i="1" l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N31" i="1"/>
  <c r="N30" i="1"/>
  <c r="N29" i="1"/>
  <c r="N28" i="1"/>
  <c r="R28" i="1" s="1"/>
  <c r="N27" i="1"/>
  <c r="N26" i="1"/>
  <c r="N25" i="1"/>
  <c r="N24" i="1"/>
  <c r="P24" i="1" s="1"/>
  <c r="N23" i="1"/>
  <c r="N22" i="1"/>
  <c r="P22" i="1" s="1"/>
  <c r="N21" i="1"/>
  <c r="N20" i="1"/>
  <c r="N19" i="1"/>
  <c r="N18" i="1"/>
  <c r="R18" i="1" s="1"/>
  <c r="N17" i="1"/>
  <c r="N16" i="1"/>
  <c r="N15" i="1"/>
  <c r="N14" i="1"/>
  <c r="M31" i="1"/>
  <c r="M30" i="1"/>
  <c r="M29" i="1"/>
  <c r="Q29" i="1" s="1"/>
  <c r="M28" i="1"/>
  <c r="M27" i="1"/>
  <c r="M26" i="1"/>
  <c r="M25" i="1"/>
  <c r="M24" i="1"/>
  <c r="Q24" i="1" s="1"/>
  <c r="M23" i="1"/>
  <c r="M22" i="1"/>
  <c r="M21" i="1"/>
  <c r="Q21" i="1" s="1"/>
  <c r="M20" i="1"/>
  <c r="M19" i="1"/>
  <c r="M18" i="1"/>
  <c r="M17" i="1"/>
  <c r="M16" i="1"/>
  <c r="P16" i="1" s="1"/>
  <c r="M15" i="1"/>
  <c r="M14" i="1"/>
  <c r="L30" i="1"/>
  <c r="L29" i="1"/>
  <c r="L28" i="1"/>
  <c r="L27" i="1"/>
  <c r="R27" i="1" s="1"/>
  <c r="L26" i="1"/>
  <c r="K32" i="1"/>
  <c r="K31" i="1"/>
  <c r="K30" i="1"/>
  <c r="K29" i="1"/>
  <c r="P29" i="1" s="1"/>
  <c r="K28" i="1"/>
  <c r="K27" i="1"/>
  <c r="K26" i="1"/>
  <c r="K25" i="1"/>
  <c r="R25" i="1" s="1"/>
  <c r="K24" i="1"/>
  <c r="K23" i="1"/>
  <c r="K22" i="1"/>
  <c r="K21" i="1"/>
  <c r="R21" i="1" s="1"/>
  <c r="K20" i="1"/>
  <c r="K19" i="1"/>
  <c r="K18" i="1"/>
  <c r="K17" i="1"/>
  <c r="K16" i="1"/>
  <c r="K15" i="1"/>
  <c r="K14" i="1"/>
  <c r="R14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O32" i="1"/>
  <c r="N32" i="1"/>
  <c r="M32" i="1"/>
  <c r="Q32" i="1" s="1"/>
  <c r="L32" i="1"/>
  <c r="P32" i="1" s="1"/>
  <c r="R32" i="1"/>
  <c r="R31" i="1"/>
  <c r="L31" i="1"/>
  <c r="Q31" i="1"/>
  <c r="R30" i="1"/>
  <c r="Q30" i="1"/>
  <c r="Q28" i="1"/>
  <c r="Q27" i="1"/>
  <c r="L25" i="1"/>
  <c r="L24" i="1"/>
  <c r="R24" i="1" s="1"/>
  <c r="R23" i="1"/>
  <c r="L23" i="1"/>
  <c r="Q23" i="1"/>
  <c r="L22" i="1"/>
  <c r="R22" i="1"/>
  <c r="L21" i="1"/>
  <c r="Q20" i="1"/>
  <c r="L20" i="1"/>
  <c r="R20" i="1" s="1"/>
  <c r="R19" i="1"/>
  <c r="L19" i="1"/>
  <c r="Q19" i="1"/>
  <c r="L18" i="1"/>
  <c r="P18" i="1"/>
  <c r="L17" i="1"/>
  <c r="R17" i="1"/>
  <c r="L16" i="1"/>
  <c r="R15" i="1"/>
  <c r="L15" i="1"/>
  <c r="Q15" i="1"/>
  <c r="L14" i="1"/>
  <c r="Q14" i="1"/>
  <c r="A30" i="1"/>
  <c r="A29" i="1"/>
  <c r="A28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P28" i="1" l="1"/>
  <c r="P20" i="1"/>
  <c r="R16" i="1"/>
  <c r="R26" i="1"/>
  <c r="Q16" i="1"/>
  <c r="Q17" i="1"/>
  <c r="Q25" i="1"/>
  <c r="P26" i="1"/>
  <c r="P25" i="1"/>
  <c r="P17" i="1"/>
  <c r="P21" i="1"/>
  <c r="P14" i="1"/>
  <c r="P30" i="1"/>
  <c r="P15" i="1"/>
  <c r="Q18" i="1"/>
  <c r="P19" i="1"/>
  <c r="Q22" i="1"/>
  <c r="P23" i="1"/>
  <c r="Q26" i="1"/>
  <c r="P27" i="1"/>
  <c r="R29" i="1"/>
  <c r="P31" i="1"/>
  <c r="A31" i="1"/>
  <c r="A32" i="1" s="1"/>
  <c r="L11" i="2" l="1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H11" i="2"/>
  <c r="G11" i="2"/>
  <c r="F11" i="2"/>
  <c r="E11" i="2"/>
  <c r="D11" i="2"/>
  <c r="C11" i="2"/>
  <c r="B11" i="2"/>
  <c r="A11" i="2"/>
  <c r="H34" i="1"/>
  <c r="H6" i="2" l="1"/>
  <c r="H13" i="2" s="1"/>
  <c r="G6" i="2"/>
  <c r="G13" i="2" s="1"/>
  <c r="F6" i="2"/>
  <c r="F13" i="2" s="1"/>
  <c r="E6" i="2"/>
  <c r="E13" i="2" s="1"/>
  <c r="D6" i="2"/>
  <c r="D13" i="2" s="1"/>
  <c r="C6" i="2"/>
  <c r="C13" i="2" s="1"/>
  <c r="B6" i="2"/>
  <c r="A6" i="2"/>
  <c r="A13" i="2" s="1"/>
  <c r="J6" i="2" l="1"/>
  <c r="B13" i="2"/>
  <c r="K6" i="2"/>
  <c r="L6" i="2"/>
  <c r="I6" i="2"/>
  <c r="O34" i="1" l="1"/>
  <c r="I34" i="1"/>
  <c r="G34" i="1"/>
  <c r="J34" i="1" l="1"/>
  <c r="L34" i="1"/>
  <c r="M34" i="1"/>
  <c r="K34" i="1"/>
  <c r="N34" i="1"/>
  <c r="R34" i="1" l="1"/>
  <c r="S34" i="1"/>
  <c r="P34" i="1"/>
  <c r="Q34" i="1"/>
  <c r="L13" i="2" l="1"/>
  <c r="K13" i="2"/>
  <c r="J13" i="2"/>
  <c r="I13" i="2"/>
  <c r="I5" i="2"/>
  <c r="J5" i="2"/>
  <c r="K5" i="2"/>
  <c r="L5" i="2"/>
</calcChain>
</file>

<file path=xl/sharedStrings.xml><?xml version="1.0" encoding="utf-8"?>
<sst xmlns="http://schemas.openxmlformats.org/spreadsheetml/2006/main" count="149" uniqueCount="82">
  <si>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</si>
  <si>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</si>
  <si>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</si>
  <si>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</si>
  <si>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</si>
  <si>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</si>
  <si>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</si>
  <si>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</si>
  <si>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</si>
  <si>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</si>
  <si>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</si>
  <si>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</si>
  <si>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</si>
  <si>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</si>
  <si>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</si>
  <si>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</si>
  <si>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</si>
  <si>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</si>
  <si>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</si>
  <si>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</si>
  <si>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</si>
  <si>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</si>
  <si>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</si>
  <si>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</si>
  <si>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</si>
  <si>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</si>
  <si>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</si>
  <si>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</si>
  <si>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</si>
  <si>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</si>
  <si>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</si>
  <si>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</si>
  <si>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</si>
  <si>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</si>
  <si>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</si>
  <si>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</si>
  <si>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</si>
  <si>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</si>
  <si>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Correspondiente al mes de enero del año 2024</t>
  </si>
  <si>
    <t>JULIO CESAR CABRERA PEREZ</t>
  </si>
  <si>
    <t>Masculino</t>
  </si>
  <si>
    <t>Departamento de Control y Analisis de las Operaciones</t>
  </si>
  <si>
    <t>Analista de Control y Operaciones</t>
  </si>
  <si>
    <t>Periodo Probatorio</t>
  </si>
  <si>
    <t>OSORIS CONCEPCION BACILIO MARTINEZ</t>
  </si>
  <si>
    <t>Femenino</t>
  </si>
  <si>
    <t>Dirección de Planificación y Desarrollo</t>
  </si>
  <si>
    <t>Analista de Gestión de Riesgo</t>
  </si>
  <si>
    <t>ERICKSON JOEL GOMEZ DE LA ROSA</t>
  </si>
  <si>
    <t>Analista de Calidad en la Gestión</t>
  </si>
  <si>
    <t>JUSMEILY JOSELYN FELIZ PLACENCIO</t>
  </si>
  <si>
    <t>Analista de Presupuesto</t>
  </si>
  <si>
    <t>GUADALUPE CORNELIO CLAUDE</t>
  </si>
  <si>
    <t xml:space="preserve">Dirección de Tecnologias de la Información Comunicación </t>
  </si>
  <si>
    <t>Analista de Incidentes de Sistemas</t>
  </si>
  <si>
    <t>LILIANA JOAQUIN TEJEDA</t>
  </si>
  <si>
    <t>Dirección Financiera</t>
  </si>
  <si>
    <t>Analista de Dist., Recaudos y Pagos Electronicos</t>
  </si>
  <si>
    <t>ELVIA BALBUENA LANTIGUA</t>
  </si>
  <si>
    <t>Analista de Cuentas por Cobrar</t>
  </si>
  <si>
    <t>MERYS ESTERLYN GUERRERO HERRERA</t>
  </si>
  <si>
    <t>Dirección de Servicios</t>
  </si>
  <si>
    <t>ANALISTA CUENTAS GUBERNAMENTALES</t>
  </si>
  <si>
    <t>JORGE CAMPUSANO NUÑEZ</t>
  </si>
  <si>
    <t>Dirección de Fiscalización Externa</t>
  </si>
  <si>
    <t>Fiscalizador de Seguridad Social</t>
  </si>
  <si>
    <t>WAYNER ANTONIO ROJAS HERNÁNDEZ</t>
  </si>
  <si>
    <t>GEIDY NATALIA DEL CARMEN</t>
  </si>
  <si>
    <t>JOHANNY CELINA LAPPOST MANZUETA</t>
  </si>
  <si>
    <t>Analista de Fiscalización Externa TIC</t>
  </si>
  <si>
    <t>ADOLFA MIGUELINA PRESINAL ROSSIS</t>
  </si>
  <si>
    <t>Dirección Juridica</t>
  </si>
  <si>
    <t>Gestor (a) de Cobros</t>
  </si>
  <si>
    <t>ARGELY ALAYLA POLANCO BONIFACIO</t>
  </si>
  <si>
    <t>AMELFY ANYELINA SANS DE JESUS</t>
  </si>
  <si>
    <t>DIANA CHANIN SANTOS ALCANTARA</t>
  </si>
  <si>
    <t>Paralegal</t>
  </si>
  <si>
    <t>ARMANDO DANIEL MERCEDES CALCAÑO</t>
  </si>
  <si>
    <t>Gestor de Servicios</t>
  </si>
  <si>
    <t>ESMIRNA MUÑOZ MANZUETA</t>
  </si>
  <si>
    <t>NERMIS CESARINA ANDUJAR TRONCOSO</t>
  </si>
  <si>
    <t>Director (a)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</si>
</sst>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"/>
  <sheetViews>
    <sheetView tabSelected="1" view="pageBreakPreview" topLeftCell="B1" zoomScale="70" zoomScaleNormal="70" zoomScaleSheetLayoutView="70" workbookViewId="0">
      <selection activeCell="A48" sqref="A48:S48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4"/>
      <c r="U6" s="14"/>
      <c r="V6" s="14"/>
      <c r="W6" s="14"/>
    </row>
    <row r="7" spans="1:23" s="9" customFormat="1" ht="23.25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3" s="9" customFormat="1" ht="61.5" x14ac:dyDescent="0.2">
      <c r="A8" s="67" t="s">
        <v>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72" t="s">
        <v>38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43.5" customHeight="1" x14ac:dyDescent="0.2">
      <c r="A11" s="52" t="s">
        <v>18</v>
      </c>
      <c r="B11" s="58" t="s">
        <v>14</v>
      </c>
      <c r="C11" s="58" t="s">
        <v>29</v>
      </c>
      <c r="D11" s="17"/>
      <c r="E11" s="17"/>
      <c r="F11" s="17"/>
      <c r="G11" s="52" t="s">
        <v>16</v>
      </c>
      <c r="H11" s="52" t="s">
        <v>34</v>
      </c>
      <c r="I11" s="53" t="s">
        <v>23</v>
      </c>
      <c r="J11" s="64" t="s">
        <v>9</v>
      </c>
      <c r="K11" s="64"/>
      <c r="L11" s="64"/>
      <c r="M11" s="64"/>
      <c r="N11" s="64"/>
      <c r="O11" s="64"/>
      <c r="P11" s="65"/>
      <c r="Q11" s="66" t="s">
        <v>2</v>
      </c>
      <c r="R11" s="63"/>
      <c r="S11" s="52" t="s">
        <v>17</v>
      </c>
    </row>
    <row r="12" spans="1:23" s="18" customFormat="1" ht="43.5" customHeight="1" x14ac:dyDescent="0.2">
      <c r="A12" s="52"/>
      <c r="B12" s="58"/>
      <c r="C12" s="58"/>
      <c r="D12" s="17" t="s">
        <v>20</v>
      </c>
      <c r="E12" s="17" t="s">
        <v>15</v>
      </c>
      <c r="F12" s="17" t="s">
        <v>19</v>
      </c>
      <c r="G12" s="52"/>
      <c r="H12" s="52"/>
      <c r="I12" s="53"/>
      <c r="J12" s="63" t="s">
        <v>12</v>
      </c>
      <c r="K12" s="63"/>
      <c r="L12" s="57" t="s">
        <v>33</v>
      </c>
      <c r="M12" s="68" t="s">
        <v>13</v>
      </c>
      <c r="N12" s="63"/>
      <c r="O12" s="56" t="s">
        <v>11</v>
      </c>
      <c r="P12" s="69" t="s">
        <v>0</v>
      </c>
      <c r="Q12" s="70" t="s">
        <v>4</v>
      </c>
      <c r="R12" s="54" t="s">
        <v>1</v>
      </c>
      <c r="S12" s="52"/>
    </row>
    <row r="13" spans="1:23" s="18" customFormat="1" ht="43.5" customHeight="1" x14ac:dyDescent="0.2">
      <c r="A13" s="52"/>
      <c r="B13" s="58"/>
      <c r="C13" s="73"/>
      <c r="D13" s="17"/>
      <c r="E13" s="17"/>
      <c r="F13" s="17"/>
      <c r="G13" s="52"/>
      <c r="H13" s="52"/>
      <c r="I13" s="53"/>
      <c r="J13" s="19" t="s">
        <v>5</v>
      </c>
      <c r="K13" s="20" t="s">
        <v>6</v>
      </c>
      <c r="L13" s="57"/>
      <c r="M13" s="19" t="s">
        <v>7</v>
      </c>
      <c r="N13" s="20" t="s">
        <v>8</v>
      </c>
      <c r="O13" s="57"/>
      <c r="P13" s="69"/>
      <c r="Q13" s="71"/>
      <c r="R13" s="55"/>
      <c r="S13" s="52"/>
    </row>
    <row r="14" spans="1:23" s="29" customFormat="1" ht="43.5" customHeight="1" x14ac:dyDescent="0.35">
      <c r="A14" s="21">
        <v>1</v>
      </c>
      <c r="B14" s="22" t="s">
        <v>39</v>
      </c>
      <c r="C14" s="23" t="s">
        <v>40</v>
      </c>
      <c r="D14" s="24" t="s">
        <v>41</v>
      </c>
      <c r="E14" s="22" t="s">
        <v>42</v>
      </c>
      <c r="F14" s="25" t="s">
        <v>43</v>
      </c>
      <c r="G14" s="26">
        <v>75000</v>
      </c>
      <c r="H14" s="27"/>
      <c r="I14" s="26">
        <v>5966.28</v>
      </c>
      <c r="J14" s="26">
        <f>G14*2.87/100</f>
        <v>2152.5</v>
      </c>
      <c r="K14" s="26">
        <f>G14*7.1/100</f>
        <v>5325</v>
      </c>
      <c r="L14" s="26">
        <f>74808*1.1%</f>
        <v>822.88800000000003</v>
      </c>
      <c r="M14" s="26">
        <f>+G14*3.04%</f>
        <v>2280</v>
      </c>
      <c r="N14" s="26">
        <f>+G14*7.09%</f>
        <v>5317.5</v>
      </c>
      <c r="O14" s="28">
        <v>1715.46</v>
      </c>
      <c r="P14" s="26">
        <f>J14+K14+L14+M14+N14+O14</f>
        <v>17613.348000000002</v>
      </c>
      <c r="Q14" s="26">
        <f>+I14+J14+M14+O14</f>
        <v>12114.239999999998</v>
      </c>
      <c r="R14" s="26">
        <f t="shared" ref="R14:R23" si="0">K14+L14+N14</f>
        <v>11465.387999999999</v>
      </c>
      <c r="S14" s="26">
        <f>G14-Q14</f>
        <v>62885.760000000002</v>
      </c>
    </row>
    <row r="15" spans="1:23" s="29" customFormat="1" ht="43.5" customHeight="1" x14ac:dyDescent="0.35">
      <c r="A15" s="21">
        <f>+A14+1</f>
        <v>2</v>
      </c>
      <c r="B15" s="22" t="s">
        <v>44</v>
      </c>
      <c r="C15" s="23" t="s">
        <v>45</v>
      </c>
      <c r="D15" s="24" t="s">
        <v>46</v>
      </c>
      <c r="E15" s="22" t="s">
        <v>47</v>
      </c>
      <c r="F15" s="25" t="s">
        <v>43</v>
      </c>
      <c r="G15" s="26">
        <v>90000</v>
      </c>
      <c r="H15" s="27"/>
      <c r="I15" s="26">
        <v>9753.1200000000008</v>
      </c>
      <c r="J15" s="26">
        <f t="shared" ref="J15:J32" si="1">G15*2.87/100</f>
        <v>2583</v>
      </c>
      <c r="K15" s="26">
        <f t="shared" ref="K15:K32" si="2">G15*7.1/100</f>
        <v>6390</v>
      </c>
      <c r="L15" s="26">
        <f>74808*1.1%</f>
        <v>822.88800000000003</v>
      </c>
      <c r="M15" s="26">
        <f t="shared" ref="M15:M31" si="3">+G15*3.04%</f>
        <v>2736</v>
      </c>
      <c r="N15" s="26">
        <f t="shared" ref="N15:N31" si="4">+G15*7.09%</f>
        <v>6381</v>
      </c>
      <c r="O15" s="28">
        <v>0</v>
      </c>
      <c r="P15" s="26">
        <f>J15+K15+L15+M15+N15+O15</f>
        <v>18912.887999999999</v>
      </c>
      <c r="Q15" s="26">
        <f>+I15+J15+M15+O15</f>
        <v>15072.12</v>
      </c>
      <c r="R15" s="26">
        <f t="shared" si="0"/>
        <v>13593.887999999999</v>
      </c>
      <c r="S15" s="26">
        <f t="shared" ref="S15:S32" si="5">G15-Q15</f>
        <v>74927.88</v>
      </c>
    </row>
    <row r="16" spans="1:23" s="29" customFormat="1" ht="43.5" customHeight="1" x14ac:dyDescent="0.35">
      <c r="A16" s="21">
        <f t="shared" ref="A16:A32" si="6">+A15+1</f>
        <v>3</v>
      </c>
      <c r="B16" s="22" t="s">
        <v>48</v>
      </c>
      <c r="C16" s="23" t="s">
        <v>40</v>
      </c>
      <c r="D16" s="24" t="s">
        <v>46</v>
      </c>
      <c r="E16" s="22" t="s">
        <v>49</v>
      </c>
      <c r="F16" s="25" t="s">
        <v>43</v>
      </c>
      <c r="G16" s="26">
        <v>90000</v>
      </c>
      <c r="H16" s="27"/>
      <c r="I16" s="26">
        <v>9753.1200000000008</v>
      </c>
      <c r="J16" s="26">
        <f t="shared" si="1"/>
        <v>2583</v>
      </c>
      <c r="K16" s="26">
        <f t="shared" si="2"/>
        <v>6390</v>
      </c>
      <c r="L16" s="26">
        <f t="shared" ref="L16:L17" si="7">74808*1.1%</f>
        <v>822.88800000000003</v>
      </c>
      <c r="M16" s="26">
        <f t="shared" si="3"/>
        <v>2736</v>
      </c>
      <c r="N16" s="26">
        <f t="shared" si="4"/>
        <v>6381</v>
      </c>
      <c r="O16" s="28">
        <v>0</v>
      </c>
      <c r="P16" s="26">
        <f t="shared" ref="P16:P17" si="8">J16+K16+L16+M16+N16+O16</f>
        <v>18912.887999999999</v>
      </c>
      <c r="Q16" s="26">
        <f t="shared" ref="Q16:Q17" si="9">+I16+J16+M16+O16</f>
        <v>15072.12</v>
      </c>
      <c r="R16" s="26">
        <f t="shared" si="0"/>
        <v>13593.887999999999</v>
      </c>
      <c r="S16" s="26">
        <f t="shared" si="5"/>
        <v>74927.88</v>
      </c>
    </row>
    <row r="17" spans="1:19" s="29" customFormat="1" ht="43.5" customHeight="1" x14ac:dyDescent="0.35">
      <c r="A17" s="21">
        <f t="shared" si="6"/>
        <v>4</v>
      </c>
      <c r="B17" s="22" t="s">
        <v>50</v>
      </c>
      <c r="C17" s="23" t="s">
        <v>45</v>
      </c>
      <c r="D17" s="24" t="s">
        <v>46</v>
      </c>
      <c r="E17" s="22" t="s">
        <v>51</v>
      </c>
      <c r="F17" s="25" t="s">
        <v>43</v>
      </c>
      <c r="G17" s="26">
        <v>90000</v>
      </c>
      <c r="H17" s="27"/>
      <c r="I17" s="26">
        <v>9753.1200000000008</v>
      </c>
      <c r="J17" s="26">
        <f t="shared" si="1"/>
        <v>2583</v>
      </c>
      <c r="K17" s="26">
        <f t="shared" si="2"/>
        <v>6390</v>
      </c>
      <c r="L17" s="26">
        <f t="shared" si="7"/>
        <v>822.88800000000003</v>
      </c>
      <c r="M17" s="26">
        <f t="shared" si="3"/>
        <v>2736</v>
      </c>
      <c r="N17" s="26">
        <f t="shared" si="4"/>
        <v>6381</v>
      </c>
      <c r="O17" s="28">
        <v>0</v>
      </c>
      <c r="P17" s="26">
        <f t="shared" si="8"/>
        <v>18912.887999999999</v>
      </c>
      <c r="Q17" s="26">
        <f t="shared" si="9"/>
        <v>15072.12</v>
      </c>
      <c r="R17" s="26">
        <f t="shared" si="0"/>
        <v>13593.887999999999</v>
      </c>
      <c r="S17" s="26">
        <f t="shared" si="5"/>
        <v>74927.88</v>
      </c>
    </row>
    <row r="18" spans="1:19" s="29" customFormat="1" ht="43.5" customHeight="1" x14ac:dyDescent="0.35">
      <c r="A18" s="21">
        <f t="shared" si="6"/>
        <v>5</v>
      </c>
      <c r="B18" s="22" t="s">
        <v>52</v>
      </c>
      <c r="C18" s="23" t="s">
        <v>45</v>
      </c>
      <c r="D18" s="24" t="s">
        <v>53</v>
      </c>
      <c r="E18" s="22" t="s">
        <v>54</v>
      </c>
      <c r="F18" s="25" t="s">
        <v>43</v>
      </c>
      <c r="G18" s="26">
        <v>75000</v>
      </c>
      <c r="H18" s="27"/>
      <c r="I18" s="26">
        <v>6309.38</v>
      </c>
      <c r="J18" s="26">
        <f t="shared" si="1"/>
        <v>2152.5</v>
      </c>
      <c r="K18" s="26">
        <f t="shared" si="2"/>
        <v>5325</v>
      </c>
      <c r="L18" s="26">
        <f>74808*1.1%</f>
        <v>822.88800000000003</v>
      </c>
      <c r="M18" s="26">
        <f t="shared" si="3"/>
        <v>2280</v>
      </c>
      <c r="N18" s="26">
        <f t="shared" si="4"/>
        <v>5317.5</v>
      </c>
      <c r="O18" s="28">
        <v>0</v>
      </c>
      <c r="P18" s="26">
        <f>J18+K18+L18+M18+N18+O18</f>
        <v>15897.888000000001</v>
      </c>
      <c r="Q18" s="26">
        <f>+I18+J18+M18+O18</f>
        <v>10741.880000000001</v>
      </c>
      <c r="R18" s="26">
        <f t="shared" si="0"/>
        <v>11465.387999999999</v>
      </c>
      <c r="S18" s="26">
        <f t="shared" si="5"/>
        <v>64258.119999999995</v>
      </c>
    </row>
    <row r="19" spans="1:19" s="29" customFormat="1" ht="43.5" customHeight="1" x14ac:dyDescent="0.35">
      <c r="A19" s="21">
        <f t="shared" si="6"/>
        <v>6</v>
      </c>
      <c r="B19" s="22" t="s">
        <v>55</v>
      </c>
      <c r="C19" s="23" t="s">
        <v>45</v>
      </c>
      <c r="D19" s="24" t="s">
        <v>56</v>
      </c>
      <c r="E19" s="22" t="s">
        <v>57</v>
      </c>
      <c r="F19" s="25" t="s">
        <v>43</v>
      </c>
      <c r="G19" s="26">
        <v>75000</v>
      </c>
      <c r="H19" s="27"/>
      <c r="I19" s="26">
        <v>6309.38</v>
      </c>
      <c r="J19" s="26">
        <f t="shared" si="1"/>
        <v>2152.5</v>
      </c>
      <c r="K19" s="26">
        <f t="shared" si="2"/>
        <v>5325</v>
      </c>
      <c r="L19" s="26">
        <f t="shared" ref="L19:L32" si="10">74808*1.1%</f>
        <v>822.88800000000003</v>
      </c>
      <c r="M19" s="26">
        <f t="shared" si="3"/>
        <v>2280</v>
      </c>
      <c r="N19" s="26">
        <f t="shared" si="4"/>
        <v>5317.5</v>
      </c>
      <c r="O19" s="28">
        <v>0</v>
      </c>
      <c r="P19" s="26">
        <f t="shared" ref="P19:P21" si="11">J19+K19+L19+M19+N19+O19</f>
        <v>15897.888000000001</v>
      </c>
      <c r="Q19" s="26">
        <f t="shared" ref="Q19:Q23" si="12">+I19+J19+M19+O19</f>
        <v>10741.880000000001</v>
      </c>
      <c r="R19" s="26">
        <f t="shared" si="0"/>
        <v>11465.387999999999</v>
      </c>
      <c r="S19" s="26">
        <f t="shared" si="5"/>
        <v>64258.119999999995</v>
      </c>
    </row>
    <row r="20" spans="1:19" s="29" customFormat="1" ht="43.5" customHeight="1" x14ac:dyDescent="0.35">
      <c r="A20" s="21">
        <f t="shared" si="6"/>
        <v>7</v>
      </c>
      <c r="B20" s="30" t="s">
        <v>58</v>
      </c>
      <c r="C20" s="30" t="s">
        <v>45</v>
      </c>
      <c r="D20" s="24" t="s">
        <v>56</v>
      </c>
      <c r="E20" s="22" t="s">
        <v>59</v>
      </c>
      <c r="F20" s="25" t="s">
        <v>43</v>
      </c>
      <c r="G20" s="26">
        <v>90000</v>
      </c>
      <c r="H20" s="27"/>
      <c r="I20" s="26">
        <v>9753.1200000000008</v>
      </c>
      <c r="J20" s="26">
        <f t="shared" si="1"/>
        <v>2583</v>
      </c>
      <c r="K20" s="26">
        <f t="shared" si="2"/>
        <v>6390</v>
      </c>
      <c r="L20" s="26">
        <f t="shared" si="10"/>
        <v>822.88800000000003</v>
      </c>
      <c r="M20" s="26">
        <f t="shared" si="3"/>
        <v>2736</v>
      </c>
      <c r="N20" s="26">
        <f t="shared" si="4"/>
        <v>6381</v>
      </c>
      <c r="O20" s="28">
        <v>0</v>
      </c>
      <c r="P20" s="26">
        <f t="shared" si="11"/>
        <v>18912.887999999999</v>
      </c>
      <c r="Q20" s="26">
        <f t="shared" si="12"/>
        <v>15072.12</v>
      </c>
      <c r="R20" s="26">
        <f t="shared" si="0"/>
        <v>13593.887999999999</v>
      </c>
      <c r="S20" s="26">
        <f t="shared" si="5"/>
        <v>74927.88</v>
      </c>
    </row>
    <row r="21" spans="1:19" s="29" customFormat="1" ht="43.5" customHeight="1" x14ac:dyDescent="0.35">
      <c r="A21" s="21">
        <f t="shared" si="6"/>
        <v>8</v>
      </c>
      <c r="B21" s="22" t="s">
        <v>60</v>
      </c>
      <c r="C21" s="22" t="s">
        <v>45</v>
      </c>
      <c r="D21" s="30" t="s">
        <v>61</v>
      </c>
      <c r="E21" s="31" t="s">
        <v>62</v>
      </c>
      <c r="F21" s="25" t="s">
        <v>43</v>
      </c>
      <c r="G21" s="26">
        <v>90000</v>
      </c>
      <c r="H21" s="27"/>
      <c r="I21" s="26">
        <v>9324.25</v>
      </c>
      <c r="J21" s="26">
        <f t="shared" si="1"/>
        <v>2583</v>
      </c>
      <c r="K21" s="26">
        <f t="shared" si="2"/>
        <v>6390</v>
      </c>
      <c r="L21" s="26">
        <f>74808*1.1%</f>
        <v>822.88800000000003</v>
      </c>
      <c r="M21" s="26">
        <f t="shared" si="3"/>
        <v>2736</v>
      </c>
      <c r="N21" s="26">
        <f t="shared" si="4"/>
        <v>6381</v>
      </c>
      <c r="O21" s="28">
        <v>1715.46</v>
      </c>
      <c r="P21" s="26">
        <f t="shared" si="11"/>
        <v>20628.347999999998</v>
      </c>
      <c r="Q21" s="26">
        <f t="shared" si="12"/>
        <v>16358.71</v>
      </c>
      <c r="R21" s="26">
        <f t="shared" si="0"/>
        <v>13593.887999999999</v>
      </c>
      <c r="S21" s="26">
        <f t="shared" si="5"/>
        <v>73641.290000000008</v>
      </c>
    </row>
    <row r="22" spans="1:19" s="29" customFormat="1" ht="43.5" customHeight="1" x14ac:dyDescent="0.35">
      <c r="A22" s="21">
        <f t="shared" si="6"/>
        <v>9</v>
      </c>
      <c r="B22" s="22" t="s">
        <v>63</v>
      </c>
      <c r="C22" s="23" t="s">
        <v>40</v>
      </c>
      <c r="D22" s="24" t="s">
        <v>64</v>
      </c>
      <c r="E22" s="22" t="s">
        <v>65</v>
      </c>
      <c r="F22" s="25" t="s">
        <v>43</v>
      </c>
      <c r="G22" s="26">
        <v>75000</v>
      </c>
      <c r="H22" s="27"/>
      <c r="I22" s="26">
        <v>6309.38</v>
      </c>
      <c r="J22" s="26">
        <f t="shared" si="1"/>
        <v>2152.5</v>
      </c>
      <c r="K22" s="26">
        <f t="shared" si="2"/>
        <v>5325</v>
      </c>
      <c r="L22" s="26">
        <f t="shared" si="10"/>
        <v>822.88800000000003</v>
      </c>
      <c r="M22" s="26">
        <f t="shared" si="3"/>
        <v>2280</v>
      </c>
      <c r="N22" s="26">
        <f t="shared" si="4"/>
        <v>5317.5</v>
      </c>
      <c r="O22" s="28">
        <v>0</v>
      </c>
      <c r="P22" s="26">
        <f>J22+K22+L22+M22+N22+O22</f>
        <v>15897.888000000001</v>
      </c>
      <c r="Q22" s="26">
        <f t="shared" si="12"/>
        <v>10741.880000000001</v>
      </c>
      <c r="R22" s="26">
        <f t="shared" si="0"/>
        <v>11465.387999999999</v>
      </c>
      <c r="S22" s="26">
        <f t="shared" si="5"/>
        <v>64258.119999999995</v>
      </c>
    </row>
    <row r="23" spans="1:19" s="29" customFormat="1" ht="43.5" customHeight="1" x14ac:dyDescent="0.35">
      <c r="A23" s="21">
        <f t="shared" si="6"/>
        <v>10</v>
      </c>
      <c r="B23" s="22" t="s">
        <v>66</v>
      </c>
      <c r="C23" s="23" t="s">
        <v>40</v>
      </c>
      <c r="D23" s="24" t="s">
        <v>64</v>
      </c>
      <c r="E23" s="22" t="s">
        <v>65</v>
      </c>
      <c r="F23" s="25" t="s">
        <v>43</v>
      </c>
      <c r="G23" s="26">
        <v>75000</v>
      </c>
      <c r="H23" s="27"/>
      <c r="I23" s="26">
        <v>6309.38</v>
      </c>
      <c r="J23" s="26">
        <f t="shared" si="1"/>
        <v>2152.5</v>
      </c>
      <c r="K23" s="26">
        <f t="shared" si="2"/>
        <v>5325</v>
      </c>
      <c r="L23" s="26">
        <f t="shared" si="10"/>
        <v>822.88800000000003</v>
      </c>
      <c r="M23" s="26">
        <f t="shared" si="3"/>
        <v>2280</v>
      </c>
      <c r="N23" s="26">
        <f t="shared" si="4"/>
        <v>5317.5</v>
      </c>
      <c r="O23" s="28">
        <v>0</v>
      </c>
      <c r="P23" s="26">
        <f>J23+K23+L23+M23+N23+O23</f>
        <v>15897.888000000001</v>
      </c>
      <c r="Q23" s="26">
        <f t="shared" si="12"/>
        <v>10741.880000000001</v>
      </c>
      <c r="R23" s="26">
        <f t="shared" si="0"/>
        <v>11465.387999999999</v>
      </c>
      <c r="S23" s="26">
        <f t="shared" si="5"/>
        <v>64258.119999999995</v>
      </c>
    </row>
    <row r="24" spans="1:19" s="29" customFormat="1" ht="43.5" customHeight="1" x14ac:dyDescent="0.35">
      <c r="A24" s="21">
        <f t="shared" si="6"/>
        <v>11</v>
      </c>
      <c r="B24" s="22" t="s">
        <v>67</v>
      </c>
      <c r="C24" s="23" t="s">
        <v>45</v>
      </c>
      <c r="D24" s="24" t="s">
        <v>64</v>
      </c>
      <c r="E24" s="22" t="s">
        <v>65</v>
      </c>
      <c r="F24" s="25" t="s">
        <v>43</v>
      </c>
      <c r="G24" s="26">
        <v>75000</v>
      </c>
      <c r="H24" s="27"/>
      <c r="I24" s="26">
        <v>6309.38</v>
      </c>
      <c r="J24" s="26">
        <f t="shared" si="1"/>
        <v>2152.5</v>
      </c>
      <c r="K24" s="26">
        <f t="shared" si="2"/>
        <v>5325</v>
      </c>
      <c r="L24" s="26">
        <f t="shared" si="10"/>
        <v>822.88800000000003</v>
      </c>
      <c r="M24" s="26">
        <f t="shared" si="3"/>
        <v>2280</v>
      </c>
      <c r="N24" s="26">
        <f t="shared" si="4"/>
        <v>5317.5</v>
      </c>
      <c r="O24" s="28">
        <v>0</v>
      </c>
      <c r="P24" s="26">
        <f>J24+K24+L24+M24+N24+O24</f>
        <v>15897.888000000001</v>
      </c>
      <c r="Q24" s="26">
        <f>+I24+J24+M24+O24</f>
        <v>10741.880000000001</v>
      </c>
      <c r="R24" s="26">
        <f>K24+L24+N24</f>
        <v>11465.387999999999</v>
      </c>
      <c r="S24" s="26">
        <f t="shared" si="5"/>
        <v>64258.119999999995</v>
      </c>
    </row>
    <row r="25" spans="1:19" s="29" customFormat="1" ht="43.5" customHeight="1" x14ac:dyDescent="0.35">
      <c r="A25" s="21">
        <f t="shared" si="6"/>
        <v>12</v>
      </c>
      <c r="B25" s="22" t="s">
        <v>68</v>
      </c>
      <c r="C25" s="23" t="s">
        <v>45</v>
      </c>
      <c r="D25" s="24" t="s">
        <v>64</v>
      </c>
      <c r="E25" s="22" t="s">
        <v>69</v>
      </c>
      <c r="F25" s="25" t="s">
        <v>43</v>
      </c>
      <c r="G25" s="26">
        <v>90000</v>
      </c>
      <c r="H25" s="27"/>
      <c r="I25" s="26">
        <v>9753.1200000000008</v>
      </c>
      <c r="J25" s="26">
        <f t="shared" si="1"/>
        <v>2583</v>
      </c>
      <c r="K25" s="26">
        <f t="shared" si="2"/>
        <v>6390</v>
      </c>
      <c r="L25" s="26">
        <f t="shared" si="10"/>
        <v>822.88800000000003</v>
      </c>
      <c r="M25" s="26">
        <f t="shared" si="3"/>
        <v>2736</v>
      </c>
      <c r="N25" s="26">
        <f t="shared" si="4"/>
        <v>6381</v>
      </c>
      <c r="O25" s="28">
        <v>0</v>
      </c>
      <c r="P25" s="26">
        <f>J25+K25+L25+M25+N25+O25</f>
        <v>18912.887999999999</v>
      </c>
      <c r="Q25" s="26">
        <f>+I25+J25+M25+O25</f>
        <v>15072.12</v>
      </c>
      <c r="R25" s="26">
        <f>K25+L25+N25</f>
        <v>13593.887999999999</v>
      </c>
      <c r="S25" s="26">
        <f t="shared" si="5"/>
        <v>74927.88</v>
      </c>
    </row>
    <row r="26" spans="1:19" s="29" customFormat="1" ht="43.5" customHeight="1" x14ac:dyDescent="0.35">
      <c r="A26" s="21">
        <f t="shared" si="6"/>
        <v>13</v>
      </c>
      <c r="B26" s="22" t="s">
        <v>70</v>
      </c>
      <c r="C26" s="23" t="s">
        <v>45</v>
      </c>
      <c r="D26" s="24" t="s">
        <v>71</v>
      </c>
      <c r="E26" s="22" t="s">
        <v>72</v>
      </c>
      <c r="F26" s="25" t="s">
        <v>43</v>
      </c>
      <c r="G26" s="26">
        <v>60000</v>
      </c>
      <c r="H26" s="27"/>
      <c r="I26" s="26">
        <v>3486.68</v>
      </c>
      <c r="J26" s="26">
        <f t="shared" si="1"/>
        <v>1722</v>
      </c>
      <c r="K26" s="26">
        <f t="shared" si="2"/>
        <v>4260</v>
      </c>
      <c r="L26" s="26">
        <f>+G26*1.1%</f>
        <v>660.00000000000011</v>
      </c>
      <c r="M26" s="26">
        <f t="shared" si="3"/>
        <v>1824</v>
      </c>
      <c r="N26" s="26">
        <f t="shared" si="4"/>
        <v>4254</v>
      </c>
      <c r="O26" s="28">
        <v>0</v>
      </c>
      <c r="P26" s="26">
        <f t="shared" ref="P26:P30" si="13">J26+K26+L26+M26+N26+O26</f>
        <v>12720</v>
      </c>
      <c r="Q26" s="26">
        <f t="shared" ref="Q26:Q30" si="14">+I26+J26+M26+O26</f>
        <v>7032.68</v>
      </c>
      <c r="R26" s="26">
        <f t="shared" ref="R26:R30" si="15">K26+L26+N26</f>
        <v>9174</v>
      </c>
      <c r="S26" s="26">
        <f t="shared" si="5"/>
        <v>52967.32</v>
      </c>
    </row>
    <row r="27" spans="1:19" s="29" customFormat="1" ht="43.5" customHeight="1" x14ac:dyDescent="0.35">
      <c r="A27" s="21">
        <f t="shared" si="6"/>
        <v>14</v>
      </c>
      <c r="B27" s="22" t="s">
        <v>73</v>
      </c>
      <c r="C27" s="23" t="s">
        <v>45</v>
      </c>
      <c r="D27" s="24" t="s">
        <v>71</v>
      </c>
      <c r="E27" s="22" t="s">
        <v>72</v>
      </c>
      <c r="F27" s="25" t="s">
        <v>43</v>
      </c>
      <c r="G27" s="26">
        <v>60000</v>
      </c>
      <c r="H27" s="27"/>
      <c r="I27" s="26">
        <v>3486.68</v>
      </c>
      <c r="J27" s="26">
        <f t="shared" si="1"/>
        <v>1722</v>
      </c>
      <c r="K27" s="26">
        <f t="shared" si="2"/>
        <v>4260</v>
      </c>
      <c r="L27" s="26">
        <f t="shared" ref="L27:L30" si="16">+G27*1.1%</f>
        <v>660.00000000000011</v>
      </c>
      <c r="M27" s="26">
        <f t="shared" si="3"/>
        <v>1824</v>
      </c>
      <c r="N27" s="26">
        <f t="shared" si="4"/>
        <v>4254</v>
      </c>
      <c r="O27" s="28">
        <v>0</v>
      </c>
      <c r="P27" s="26">
        <f t="shared" si="13"/>
        <v>12720</v>
      </c>
      <c r="Q27" s="26">
        <f t="shared" si="14"/>
        <v>7032.68</v>
      </c>
      <c r="R27" s="26">
        <f t="shared" si="15"/>
        <v>9174</v>
      </c>
      <c r="S27" s="26">
        <f t="shared" si="5"/>
        <v>52967.32</v>
      </c>
    </row>
    <row r="28" spans="1:19" s="29" customFormat="1" ht="43.5" customHeight="1" x14ac:dyDescent="0.35">
      <c r="A28" s="21">
        <f>+A27+1</f>
        <v>15</v>
      </c>
      <c r="B28" s="22" t="s">
        <v>74</v>
      </c>
      <c r="C28" s="23" t="s">
        <v>45</v>
      </c>
      <c r="D28" s="24" t="s">
        <v>71</v>
      </c>
      <c r="E28" s="22" t="s">
        <v>72</v>
      </c>
      <c r="F28" s="25" t="s">
        <v>43</v>
      </c>
      <c r="G28" s="26">
        <v>60000</v>
      </c>
      <c r="H28" s="27"/>
      <c r="I28" s="26">
        <v>3486.68</v>
      </c>
      <c r="J28" s="26">
        <f t="shared" si="1"/>
        <v>1722</v>
      </c>
      <c r="K28" s="26">
        <f t="shared" si="2"/>
        <v>4260</v>
      </c>
      <c r="L28" s="26">
        <f t="shared" si="16"/>
        <v>660.00000000000011</v>
      </c>
      <c r="M28" s="26">
        <f t="shared" si="3"/>
        <v>1824</v>
      </c>
      <c r="N28" s="26">
        <f t="shared" si="4"/>
        <v>4254</v>
      </c>
      <c r="O28" s="28">
        <v>0</v>
      </c>
      <c r="P28" s="26">
        <f t="shared" si="13"/>
        <v>12720</v>
      </c>
      <c r="Q28" s="26">
        <f t="shared" si="14"/>
        <v>7032.68</v>
      </c>
      <c r="R28" s="26">
        <f t="shared" si="15"/>
        <v>9174</v>
      </c>
      <c r="S28" s="26">
        <f t="shared" si="5"/>
        <v>52967.32</v>
      </c>
    </row>
    <row r="29" spans="1:19" s="29" customFormat="1" ht="43.5" customHeight="1" x14ac:dyDescent="0.35">
      <c r="A29" s="21">
        <f>+A28+1</f>
        <v>16</v>
      </c>
      <c r="B29" s="22" t="s">
        <v>75</v>
      </c>
      <c r="C29" s="23" t="s">
        <v>45</v>
      </c>
      <c r="D29" s="24" t="s">
        <v>71</v>
      </c>
      <c r="E29" s="22" t="s">
        <v>76</v>
      </c>
      <c r="F29" s="25" t="s">
        <v>43</v>
      </c>
      <c r="G29" s="26">
        <v>60000</v>
      </c>
      <c r="H29" s="27"/>
      <c r="I29" s="26">
        <v>3143.58</v>
      </c>
      <c r="J29" s="26">
        <f t="shared" si="1"/>
        <v>1722</v>
      </c>
      <c r="K29" s="26">
        <f t="shared" si="2"/>
        <v>4260</v>
      </c>
      <c r="L29" s="26">
        <f t="shared" si="16"/>
        <v>660.00000000000011</v>
      </c>
      <c r="M29" s="26">
        <f t="shared" si="3"/>
        <v>1824</v>
      </c>
      <c r="N29" s="26">
        <f t="shared" si="4"/>
        <v>4254</v>
      </c>
      <c r="O29" s="28">
        <v>1715.46</v>
      </c>
      <c r="P29" s="26">
        <f t="shared" si="13"/>
        <v>14435.46</v>
      </c>
      <c r="Q29" s="26">
        <f t="shared" si="14"/>
        <v>8405.0400000000009</v>
      </c>
      <c r="R29" s="26">
        <f t="shared" si="15"/>
        <v>9174</v>
      </c>
      <c r="S29" s="26">
        <f t="shared" si="5"/>
        <v>51594.96</v>
      </c>
    </row>
    <row r="30" spans="1:19" s="29" customFormat="1" ht="43.5" customHeight="1" x14ac:dyDescent="0.35">
      <c r="A30" s="21">
        <f>+A29+1</f>
        <v>17</v>
      </c>
      <c r="B30" s="22" t="s">
        <v>77</v>
      </c>
      <c r="C30" s="23" t="s">
        <v>40</v>
      </c>
      <c r="D30" s="24" t="s">
        <v>61</v>
      </c>
      <c r="E30" s="22" t="s">
        <v>78</v>
      </c>
      <c r="F30" s="25" t="s">
        <v>43</v>
      </c>
      <c r="G30" s="26">
        <v>60000</v>
      </c>
      <c r="H30" s="27"/>
      <c r="I30" s="26">
        <v>3486.68</v>
      </c>
      <c r="J30" s="26">
        <f t="shared" si="1"/>
        <v>1722</v>
      </c>
      <c r="K30" s="26">
        <f t="shared" si="2"/>
        <v>4260</v>
      </c>
      <c r="L30" s="26">
        <f t="shared" si="16"/>
        <v>660.00000000000011</v>
      </c>
      <c r="M30" s="26">
        <f t="shared" si="3"/>
        <v>1824</v>
      </c>
      <c r="N30" s="26">
        <f t="shared" si="4"/>
        <v>4254</v>
      </c>
      <c r="O30" s="28">
        <v>0</v>
      </c>
      <c r="P30" s="26">
        <f t="shared" si="13"/>
        <v>12720</v>
      </c>
      <c r="Q30" s="26">
        <f t="shared" si="14"/>
        <v>7032.68</v>
      </c>
      <c r="R30" s="26">
        <f t="shared" si="15"/>
        <v>9174</v>
      </c>
      <c r="S30" s="26">
        <f t="shared" si="5"/>
        <v>52967.32</v>
      </c>
    </row>
    <row r="31" spans="1:19" s="29" customFormat="1" ht="43.5" customHeight="1" x14ac:dyDescent="0.35">
      <c r="A31" s="21">
        <f t="shared" si="6"/>
        <v>18</v>
      </c>
      <c r="B31" s="22" t="s">
        <v>79</v>
      </c>
      <c r="C31" s="23" t="s">
        <v>45</v>
      </c>
      <c r="D31" s="24" t="s">
        <v>64</v>
      </c>
      <c r="E31" s="22" t="s">
        <v>65</v>
      </c>
      <c r="F31" s="25" t="s">
        <v>43</v>
      </c>
      <c r="G31" s="26">
        <v>75000</v>
      </c>
      <c r="H31" s="27"/>
      <c r="I31" s="26">
        <v>6309.38</v>
      </c>
      <c r="J31" s="26">
        <f t="shared" si="1"/>
        <v>2152.5</v>
      </c>
      <c r="K31" s="26">
        <f t="shared" si="2"/>
        <v>5325</v>
      </c>
      <c r="L31" s="26">
        <f t="shared" si="10"/>
        <v>822.88800000000003</v>
      </c>
      <c r="M31" s="26">
        <f t="shared" si="3"/>
        <v>2280</v>
      </c>
      <c r="N31" s="26">
        <f t="shared" si="4"/>
        <v>5317.5</v>
      </c>
      <c r="O31" s="28">
        <v>0</v>
      </c>
      <c r="P31" s="26">
        <f>J31+K31+L31+M31+N31+O31</f>
        <v>15897.888000000001</v>
      </c>
      <c r="Q31" s="26">
        <f>+I31+J31+M31+O31</f>
        <v>10741.880000000001</v>
      </c>
      <c r="R31" s="26">
        <f>K31+L31+N31</f>
        <v>11465.387999999999</v>
      </c>
      <c r="S31" s="26">
        <f t="shared" si="5"/>
        <v>64258.119999999995</v>
      </c>
    </row>
    <row r="32" spans="1:19" s="29" customFormat="1" ht="43.5" customHeight="1" x14ac:dyDescent="0.35">
      <c r="A32" s="21">
        <f t="shared" si="6"/>
        <v>19</v>
      </c>
      <c r="B32" s="22" t="s">
        <v>80</v>
      </c>
      <c r="C32" s="23" t="s">
        <v>45</v>
      </c>
      <c r="D32" s="24" t="s">
        <v>71</v>
      </c>
      <c r="E32" s="22" t="s">
        <v>81</v>
      </c>
      <c r="F32" s="25" t="s">
        <v>43</v>
      </c>
      <c r="G32" s="26">
        <v>210000</v>
      </c>
      <c r="H32" s="27"/>
      <c r="I32" s="26">
        <v>37297.040000000001</v>
      </c>
      <c r="J32" s="26">
        <f t="shared" si="1"/>
        <v>6027</v>
      </c>
      <c r="K32" s="26">
        <f t="shared" si="2"/>
        <v>14910</v>
      </c>
      <c r="L32" s="26">
        <f t="shared" si="10"/>
        <v>822.88800000000003</v>
      </c>
      <c r="M32" s="26">
        <f>187020*3.04%</f>
        <v>5685.4080000000004</v>
      </c>
      <c r="N32" s="26">
        <f>187020*7.09%</f>
        <v>13259.718000000001</v>
      </c>
      <c r="O32" s="28">
        <f>1715.46*2</f>
        <v>3430.92</v>
      </c>
      <c r="P32" s="26">
        <f t="shared" ref="P32" si="17">J32+K32+L32+M32+N32+O32</f>
        <v>44135.933999999994</v>
      </c>
      <c r="Q32" s="26">
        <f t="shared" ref="Q32" si="18">+I32+J32+M32+O32</f>
        <v>52440.368000000002</v>
      </c>
      <c r="R32" s="26">
        <f t="shared" ref="R32" si="19">K32+L32+N32</f>
        <v>28992.606</v>
      </c>
      <c r="S32" s="26">
        <f t="shared" si="5"/>
        <v>157559.63199999998</v>
      </c>
    </row>
    <row r="33" spans="1:19" s="29" customFormat="1" ht="43.5" customHeight="1" x14ac:dyDescent="0.2">
      <c r="A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s="34" customFormat="1" ht="43.5" customHeight="1" x14ac:dyDescent="0.2">
      <c r="A34" s="61" t="s">
        <v>21</v>
      </c>
      <c r="B34" s="61"/>
      <c r="C34" s="61"/>
      <c r="D34" s="61"/>
      <c r="E34" s="61"/>
      <c r="F34" s="61"/>
      <c r="G34" s="33">
        <f t="shared" ref="G34:P34" si="20">SUM(G14:G33)</f>
        <v>1575000</v>
      </c>
      <c r="H34" s="33">
        <f t="shared" si="20"/>
        <v>0</v>
      </c>
      <c r="I34" s="33">
        <f t="shared" si="20"/>
        <v>156299.75</v>
      </c>
      <c r="J34" s="33">
        <f t="shared" si="20"/>
        <v>45202.5</v>
      </c>
      <c r="K34" s="33">
        <f t="shared" si="20"/>
        <v>111825</v>
      </c>
      <c r="L34" s="33">
        <f t="shared" si="20"/>
        <v>14820.432000000004</v>
      </c>
      <c r="M34" s="33">
        <f t="shared" si="20"/>
        <v>47181.408000000003</v>
      </c>
      <c r="N34" s="33">
        <f t="shared" si="20"/>
        <v>110038.21799999999</v>
      </c>
      <c r="O34" s="33">
        <f t="shared" si="20"/>
        <v>8577.2999999999993</v>
      </c>
      <c r="P34" s="33">
        <f t="shared" si="20"/>
        <v>337644.85800000001</v>
      </c>
      <c r="Q34" s="33">
        <f>+I34+J34+M34+O34</f>
        <v>257260.95799999998</v>
      </c>
      <c r="R34" s="33">
        <f>SUM(R14:R33)</f>
        <v>236683.65000000002</v>
      </c>
      <c r="S34" s="33">
        <f>SUM(S14:S33)</f>
        <v>1317739.0419999997</v>
      </c>
    </row>
    <row r="35" spans="1:19" s="34" customFormat="1" ht="17.2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6"/>
      <c r="K35" s="36"/>
      <c r="L35" s="37"/>
      <c r="M35" s="36"/>
      <c r="N35" s="35"/>
      <c r="O35" s="35"/>
      <c r="P35" s="36"/>
      <c r="Q35" s="36"/>
      <c r="R35" s="36"/>
      <c r="S35" s="36"/>
    </row>
    <row r="36" spans="1:19" s="34" customFormat="1" ht="43.5" customHeight="1" x14ac:dyDescent="0.3">
      <c r="B36" s="38"/>
      <c r="C36" s="38"/>
      <c r="D36" s="38"/>
      <c r="J36" s="39" t="s">
        <v>26</v>
      </c>
      <c r="K36" s="40"/>
      <c r="L36" s="35"/>
      <c r="M36" s="41" t="s">
        <v>27</v>
      </c>
      <c r="N36" s="35"/>
      <c r="O36" s="35"/>
      <c r="P36" s="40"/>
      <c r="Q36" s="40"/>
      <c r="R36" s="40"/>
    </row>
    <row r="37" spans="1:19" s="34" customFormat="1" ht="43.5" customHeight="1" x14ac:dyDescent="0.2">
      <c r="A37" s="35" t="s">
        <v>3</v>
      </c>
      <c r="B37" s="38"/>
      <c r="C37" s="38"/>
      <c r="D37" s="38"/>
      <c r="I37" s="40"/>
      <c r="J37" s="42" t="s">
        <v>35</v>
      </c>
      <c r="K37" s="43"/>
      <c r="P37" s="40"/>
      <c r="Q37" s="40"/>
      <c r="R37" s="40"/>
    </row>
    <row r="38" spans="1:19" s="34" customFormat="1" ht="45" customHeight="1" x14ac:dyDescent="0.2">
      <c r="A38" s="34" t="s">
        <v>28</v>
      </c>
      <c r="B38" s="38"/>
      <c r="C38" s="38"/>
      <c r="D38" s="38"/>
      <c r="I38" s="40"/>
      <c r="J38" s="43" t="s">
        <v>36</v>
      </c>
      <c r="K38" s="43"/>
      <c r="P38" s="40"/>
      <c r="Q38" s="40"/>
      <c r="R38" s="40"/>
    </row>
    <row r="39" spans="1:19" s="34" customFormat="1" ht="36.75" customHeight="1" x14ac:dyDescent="0.2">
      <c r="A39" s="34" t="s">
        <v>31</v>
      </c>
      <c r="B39" s="38"/>
      <c r="C39" s="38"/>
      <c r="D39" s="38"/>
      <c r="G39" s="40"/>
      <c r="H39" s="40"/>
      <c r="I39" s="40"/>
      <c r="J39" s="40"/>
      <c r="K39" s="43"/>
      <c r="L39" s="40"/>
      <c r="M39" s="40"/>
      <c r="N39" s="40"/>
      <c r="O39" s="40"/>
      <c r="P39" s="40"/>
      <c r="Q39" s="40"/>
      <c r="R39" s="43"/>
    </row>
    <row r="40" spans="1:19" s="34" customFormat="1" ht="33.75" customHeight="1" x14ac:dyDescent="0.2">
      <c r="A40" s="34" t="s">
        <v>32</v>
      </c>
      <c r="B40" s="38"/>
      <c r="C40" s="38"/>
      <c r="D40" s="38"/>
      <c r="G40" s="44"/>
      <c r="H40" s="44"/>
      <c r="I40" s="45"/>
      <c r="J40" s="46"/>
      <c r="K40" s="46"/>
      <c r="L40" s="43"/>
      <c r="M40" s="43"/>
      <c r="N40" s="40"/>
      <c r="O40" s="43"/>
      <c r="P40" s="43"/>
      <c r="Q40" s="43"/>
    </row>
    <row r="41" spans="1:19" s="34" customFormat="1" ht="35.25" customHeight="1" x14ac:dyDescent="0.2">
      <c r="A41" s="34" t="s">
        <v>37</v>
      </c>
      <c r="B41" s="38"/>
      <c r="C41" s="38"/>
      <c r="D41" s="38"/>
      <c r="F41" s="38"/>
      <c r="G41" s="34" t="s">
        <v>25</v>
      </c>
      <c r="I41" s="47"/>
      <c r="J41" s="43"/>
      <c r="K41" s="43"/>
      <c r="L41" s="43"/>
      <c r="M41" s="43"/>
      <c r="N41" s="43"/>
      <c r="O41" s="40"/>
      <c r="P41" s="43"/>
      <c r="Q41" s="43"/>
      <c r="R41" s="43"/>
    </row>
    <row r="42" spans="1:19" s="34" customFormat="1" ht="43.5" customHeight="1" x14ac:dyDescent="0.2">
      <c r="A42" s="48" t="s">
        <v>24</v>
      </c>
      <c r="B42" s="48"/>
      <c r="C42" s="48"/>
      <c r="D42" s="48"/>
      <c r="E42" s="48"/>
      <c r="F42" s="48"/>
      <c r="G42" s="49"/>
      <c r="H42" s="49"/>
      <c r="I42" s="47"/>
      <c r="J42" s="43"/>
      <c r="L42" s="43"/>
      <c r="M42" s="43"/>
      <c r="N42" s="43"/>
      <c r="O42" s="43"/>
      <c r="P42" s="43"/>
      <c r="Q42" s="43"/>
      <c r="R42" s="43"/>
      <c r="S42" s="43"/>
    </row>
    <row r="43" spans="1:19" s="2" customFormat="1" ht="24" customHeigh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"/>
      <c r="N43" s="6"/>
      <c r="O43" s="6"/>
      <c r="P43" s="6"/>
      <c r="Q43" s="6"/>
      <c r="R43" s="6"/>
      <c r="S43" s="6"/>
    </row>
    <row r="44" spans="1:19" s="2" customFormat="1" ht="24" customHeight="1" x14ac:dyDescent="0.2">
      <c r="B44" s="7"/>
      <c r="C44" s="7"/>
      <c r="D44" s="7"/>
      <c r="J44" s="6"/>
      <c r="K44" s="6"/>
      <c r="M44" s="6"/>
      <c r="N44" s="6"/>
      <c r="O44" s="6"/>
      <c r="P44" s="6"/>
      <c r="Q44" s="6"/>
      <c r="R44" s="6"/>
      <c r="S44" s="6"/>
    </row>
    <row r="45" spans="1:19" s="2" customFormat="1" ht="24" customHeight="1" x14ac:dyDescent="0.2">
      <c r="B45" s="7"/>
      <c r="C45" s="7"/>
      <c r="D45" s="7"/>
      <c r="J45" s="6"/>
      <c r="K45" s="6"/>
      <c r="M45" s="6"/>
      <c r="N45" s="6"/>
      <c r="O45" s="6"/>
      <c r="P45" s="6"/>
      <c r="Q45" s="6"/>
      <c r="R45" s="6"/>
      <c r="S45" s="6"/>
    </row>
    <row r="46" spans="1:19" s="2" customFormat="1" ht="24" customHeight="1" x14ac:dyDescent="0.2">
      <c r="A46" s="3"/>
      <c r="B46" s="7"/>
      <c r="C46" s="7"/>
      <c r="D46" s="7"/>
      <c r="J46" s="6"/>
      <c r="K46" s="6"/>
      <c r="M46" s="6"/>
      <c r="P46" s="6"/>
      <c r="Q46" s="6"/>
      <c r="R46" s="6"/>
      <c r="S46" s="6"/>
    </row>
    <row r="47" spans="1:19" ht="24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1:19" ht="24" customHeigh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24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</row>
    <row r="50" spans="1:19" ht="24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</row>
    <row r="51" spans="1:19" ht="24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1:19" ht="15.7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3" spans="1:1" ht="15.75" thickBot="1" x14ac:dyDescent="0.25"/>
    <row r="84" spans="1:1" x14ac:dyDescent="0.2">
      <c r="A84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52:S52"/>
    <mergeCell ref="A48:S48"/>
    <mergeCell ref="A50:S50"/>
    <mergeCell ref="A49:S49"/>
    <mergeCell ref="G11:G13"/>
    <mergeCell ref="I11:I13"/>
    <mergeCell ref="R12:R13"/>
    <mergeCell ref="O12:O13"/>
    <mergeCell ref="L12:L13"/>
    <mergeCell ref="B11:B13"/>
    <mergeCell ref="A51:S51"/>
    <mergeCell ref="A43:L43"/>
    <mergeCell ref="A47:S47"/>
    <mergeCell ref="A34:F34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45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J17" sqref="J17"/>
    </sheetView>
  </sheetViews>
  <sheetFormatPr baseColWidth="10"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1545000</v>
      </c>
      <c r="B5" s="10">
        <v>149863.13</v>
      </c>
      <c r="C5" s="10">
        <v>44341.5</v>
      </c>
      <c r="D5" s="10">
        <v>109695</v>
      </c>
      <c r="E5" s="10">
        <v>14657.57</v>
      </c>
      <c r="F5" s="10">
        <v>46269.41</v>
      </c>
      <c r="G5" s="10">
        <v>107911.22</v>
      </c>
      <c r="H5" s="10">
        <v>9524.2800000000007</v>
      </c>
      <c r="I5" s="10">
        <f>+H5+G5+F5+E5+D5+C5</f>
        <v>332398.98</v>
      </c>
      <c r="J5" s="10">
        <f>+B5+C5+F5+H5</f>
        <v>249998.32</v>
      </c>
      <c r="K5" s="10">
        <f>+D5+E5+G5</f>
        <v>232263.79</v>
      </c>
      <c r="L5" s="10">
        <f>+A5-B5-C5-F5-H5</f>
        <v>1295001.6800000002</v>
      </c>
    </row>
    <row r="6" spans="1:12" x14ac:dyDescent="0.2">
      <c r="A6" s="10">
        <f>+A5</f>
        <v>1545000</v>
      </c>
      <c r="B6" s="10">
        <f t="shared" ref="B6:H6" si="0">+B5</f>
        <v>149863.13</v>
      </c>
      <c r="C6" s="10">
        <f t="shared" si="0"/>
        <v>44341.5</v>
      </c>
      <c r="D6" s="10">
        <f t="shared" si="0"/>
        <v>109695</v>
      </c>
      <c r="E6" s="10">
        <f t="shared" si="0"/>
        <v>14657.57</v>
      </c>
      <c r="F6" s="10">
        <f t="shared" si="0"/>
        <v>46269.41</v>
      </c>
      <c r="G6" s="10">
        <f t="shared" si="0"/>
        <v>107911.22</v>
      </c>
      <c r="H6" s="10">
        <f t="shared" si="0"/>
        <v>9524.2800000000007</v>
      </c>
      <c r="I6" s="10">
        <f>+H6+G6+F6+E6+D6+C6</f>
        <v>332398.98</v>
      </c>
      <c r="J6" s="10">
        <f>+B6+C6+F6+H6</f>
        <v>249998.32</v>
      </c>
      <c r="K6" s="10">
        <f>+D6+E6+G6</f>
        <v>232263.79</v>
      </c>
      <c r="L6" s="10">
        <f>+A6-B6-C6-F6-H6</f>
        <v>1295001.6800000002</v>
      </c>
    </row>
    <row r="7" spans="1:12" s="13" customFormat="1" x14ac:dyDescent="0.2"/>
    <row r="8" spans="1:12" x14ac:dyDescent="0.2">
      <c r="A8" s="10">
        <v>1395000</v>
      </c>
      <c r="B8" s="10">
        <v>136623.32999999996</v>
      </c>
      <c r="C8" s="10">
        <v>40036.5</v>
      </c>
      <c r="D8" s="10">
        <v>99045</v>
      </c>
      <c r="E8" s="10">
        <v>13174.656000000003</v>
      </c>
      <c r="F8" s="10">
        <v>41709.408000000003</v>
      </c>
      <c r="G8" s="10">
        <v>97276.217999999993</v>
      </c>
      <c r="H8" s="10">
        <v>9524.2800000000007</v>
      </c>
      <c r="I8" s="10">
        <f t="shared" ref="I8:I10" si="1">+H8+G8+F8+E8+D8+C8</f>
        <v>300766.06199999998</v>
      </c>
      <c r="J8" s="10">
        <f t="shared" ref="J8:J10" si="2">+B8+C8+F8+H8</f>
        <v>227893.51799999995</v>
      </c>
      <c r="K8" s="10">
        <f t="shared" ref="K8:K10" si="3">+D8+E8+G8</f>
        <v>209495.87400000001</v>
      </c>
      <c r="L8" s="10">
        <f t="shared" ref="L8:L10" si="4">+A8-B8-C8-F8-H8</f>
        <v>1167106.4819999998</v>
      </c>
    </row>
    <row r="9" spans="1:12" x14ac:dyDescent="0.2">
      <c r="A9" s="10">
        <v>90000</v>
      </c>
      <c r="B9" s="10">
        <v>9753.1200000000008</v>
      </c>
      <c r="C9" s="10">
        <v>2583</v>
      </c>
      <c r="D9" s="10">
        <v>6390</v>
      </c>
      <c r="E9" s="10">
        <v>822.88800000000003</v>
      </c>
      <c r="F9" s="10">
        <v>2736</v>
      </c>
      <c r="G9" s="10">
        <v>6381</v>
      </c>
      <c r="H9" s="10">
        <v>0</v>
      </c>
      <c r="I9" s="10">
        <f t="shared" si="1"/>
        <v>18912.887999999999</v>
      </c>
      <c r="J9" s="10">
        <f t="shared" si="2"/>
        <v>15072.12</v>
      </c>
      <c r="K9" s="10">
        <f t="shared" si="3"/>
        <v>13593.887999999999</v>
      </c>
      <c r="L9" s="10">
        <f t="shared" si="4"/>
        <v>74927.88</v>
      </c>
    </row>
    <row r="10" spans="1:12" x14ac:dyDescent="0.2">
      <c r="A10" s="10">
        <v>60000</v>
      </c>
      <c r="B10" s="10">
        <v>3486.68</v>
      </c>
      <c r="C10" s="10">
        <v>1722</v>
      </c>
      <c r="D10" s="10">
        <v>4260</v>
      </c>
      <c r="E10" s="10">
        <v>660.00000000000011</v>
      </c>
      <c r="F10" s="10">
        <v>1824</v>
      </c>
      <c r="G10" s="10">
        <v>4254</v>
      </c>
      <c r="H10" s="10">
        <v>0</v>
      </c>
      <c r="I10" s="10">
        <f t="shared" si="1"/>
        <v>12720</v>
      </c>
      <c r="J10" s="10">
        <f t="shared" si="2"/>
        <v>7032.68</v>
      </c>
      <c r="K10" s="10">
        <f t="shared" si="3"/>
        <v>9174</v>
      </c>
      <c r="L10" s="10">
        <f t="shared" si="4"/>
        <v>52967.32</v>
      </c>
    </row>
    <row r="11" spans="1:12" s="16" customFormat="1" x14ac:dyDescent="0.2">
      <c r="A11" s="15">
        <f>+A8+A9+A10</f>
        <v>1545000</v>
      </c>
      <c r="B11" s="15">
        <f t="shared" ref="B11:H11" si="5">+B8+B9+B10</f>
        <v>149863.12999999995</v>
      </c>
      <c r="C11" s="15">
        <f t="shared" si="5"/>
        <v>44341.5</v>
      </c>
      <c r="D11" s="15">
        <f t="shared" si="5"/>
        <v>109695</v>
      </c>
      <c r="E11" s="15">
        <f t="shared" si="5"/>
        <v>14657.544000000004</v>
      </c>
      <c r="F11" s="15">
        <f t="shared" si="5"/>
        <v>46269.408000000003</v>
      </c>
      <c r="G11" s="15">
        <f t="shared" si="5"/>
        <v>107911.21799999999</v>
      </c>
      <c r="H11" s="15">
        <f t="shared" si="5"/>
        <v>9524.2800000000007</v>
      </c>
      <c r="I11" s="15">
        <f>+I8+I9+I10</f>
        <v>332398.94999999995</v>
      </c>
      <c r="J11" s="15">
        <f t="shared" ref="J11:L11" si="6">+J8+J9+J10</f>
        <v>249998.31799999994</v>
      </c>
      <c r="K11" s="15">
        <f t="shared" si="6"/>
        <v>232263.76200000002</v>
      </c>
      <c r="L11" s="15">
        <f t="shared" si="6"/>
        <v>1295001.6819999998</v>
      </c>
    </row>
    <row r="12" spans="1:12" x14ac:dyDescent="0.2">
      <c r="H12" s="10"/>
      <c r="I12" s="10"/>
    </row>
    <row r="13" spans="1:12" x14ac:dyDescent="0.2">
      <c r="A13" s="10">
        <f>+A6-A11</f>
        <v>0</v>
      </c>
      <c r="B13" s="10">
        <f t="shared" ref="B13:L13" si="7">+B6-B11</f>
        <v>0</v>
      </c>
      <c r="C13" s="10">
        <f t="shared" si="7"/>
        <v>0</v>
      </c>
      <c r="D13" s="10">
        <f t="shared" si="7"/>
        <v>0</v>
      </c>
      <c r="E13" s="10">
        <f t="shared" si="7"/>
        <v>2.599999999620195E-2</v>
      </c>
      <c r="F13" s="10">
        <f t="shared" si="7"/>
        <v>2.0000000004074536E-3</v>
      </c>
      <c r="G13" s="10">
        <f t="shared" si="7"/>
        <v>2.0000000076834112E-3</v>
      </c>
      <c r="H13" s="10">
        <f t="shared" si="7"/>
        <v>0</v>
      </c>
      <c r="I13" s="10">
        <f t="shared" si="7"/>
        <v>3.0000000027939677E-2</v>
      </c>
      <c r="J13" s="10">
        <f t="shared" si="7"/>
        <v>2.0000000658910722E-3</v>
      </c>
      <c r="K13" s="10">
        <f t="shared" si="7"/>
        <v>2.7999999991152436E-2</v>
      </c>
      <c r="L13" s="10">
        <f t="shared" si="7"/>
        <v>-1.9999996293336153E-3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2024-02-12T19:27:56Z</cp:lastPrinted>
  <dcterms:created xsi:type="dcterms:W3CDTF">2006-07-11T17:39:34Z</dcterms:created>
  <dcterms:modified xsi:type="dcterms:W3CDTF">2024-02-14T13:55:42Z</dcterms:modified>
</cp:coreProperties>
</file>