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falken\RRHH\AÑO 2024\Transparencia\Febrero\"/>
    </mc:Choice>
  </mc:AlternateContent>
  <xr:revisionPtr revIDLastSave="0" documentId="13_ncr:1_{0FA196DE-F0C9-4EB8-A0A6-3EC44BAEB5A3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Periodo Probatorio" sheetId="1" r:id="rId1"/>
    <sheet name="Sheet1" sheetId="2" r:id="rId2"/>
  </sheets>
  <definedNames>
    <definedName name="_xlnm.Print_Area" localSheetId="0">'Periodo Probatorio'!$A$1:$S$38</definedName>
    <definedName name="_xlnm.Print_Titles" localSheetId="0">'Periodo Probatorio'!$1:$13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3" i="1" l="1"/>
  <c r="N28" i="1"/>
  <c r="M28" i="1"/>
  <c r="L27" i="1"/>
  <c r="L22" i="1"/>
  <c r="L14" i="1"/>
  <c r="L28" i="1"/>
  <c r="L24" i="1"/>
  <c r="A25" i="1"/>
  <c r="A24" i="1"/>
  <c r="L21" i="1"/>
  <c r="L20" i="1"/>
  <c r="L19" i="1"/>
  <c r="L17" i="1"/>
  <c r="L16" i="1"/>
  <c r="L15" i="1"/>
  <c r="L18" i="1"/>
  <c r="N27" i="1" l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L26" i="1"/>
  <c r="L25" i="1"/>
  <c r="K28" i="1"/>
  <c r="K27" i="1"/>
  <c r="K26" i="1"/>
  <c r="R26" i="1" s="1"/>
  <c r="K25" i="1"/>
  <c r="K24" i="1"/>
  <c r="K23" i="1"/>
  <c r="K22" i="1"/>
  <c r="K21" i="1"/>
  <c r="R21" i="1" s="1"/>
  <c r="K20" i="1"/>
  <c r="K19" i="1"/>
  <c r="K18" i="1"/>
  <c r="P18" i="1" s="1"/>
  <c r="K17" i="1"/>
  <c r="K16" i="1"/>
  <c r="K15" i="1"/>
  <c r="K14" i="1"/>
  <c r="R14" i="1" s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Q14" i="1" s="1"/>
  <c r="S14" i="1" s="1"/>
  <c r="O28" i="1"/>
  <c r="R27" i="1"/>
  <c r="Q27" i="1"/>
  <c r="S27" i="1" s="1"/>
  <c r="Q26" i="1"/>
  <c r="S26" i="1" s="1"/>
  <c r="R22" i="1"/>
  <c r="Q20" i="1"/>
  <c r="S20" i="1" s="1"/>
  <c r="R20" i="1"/>
  <c r="R17" i="1"/>
  <c r="R15" i="1"/>
  <c r="A15" i="1"/>
  <c r="A16" i="1" s="1"/>
  <c r="A17" i="1" s="1"/>
  <c r="A18" i="1" s="1"/>
  <c r="A19" i="1" s="1"/>
  <c r="A20" i="1" s="1"/>
  <c r="A21" i="1" s="1"/>
  <c r="A22" i="1" s="1"/>
  <c r="A23" i="1" s="1"/>
  <c r="A26" i="1" s="1"/>
  <c r="R19" i="1" l="1"/>
  <c r="R23" i="1"/>
  <c r="Q15" i="1"/>
  <c r="S15" i="1" s="1"/>
  <c r="Q23" i="1"/>
  <c r="S23" i="1" s="1"/>
  <c r="R28" i="1"/>
  <c r="P22" i="1"/>
  <c r="P16" i="1"/>
  <c r="Q25" i="1"/>
  <c r="S25" i="1" s="1"/>
  <c r="P28" i="1"/>
  <c r="R24" i="1"/>
  <c r="P25" i="1"/>
  <c r="Q21" i="1"/>
  <c r="S21" i="1" s="1"/>
  <c r="Q28" i="1"/>
  <c r="S28" i="1" s="1"/>
  <c r="Q19" i="1"/>
  <c r="S19" i="1" s="1"/>
  <c r="R18" i="1"/>
  <c r="P20" i="1"/>
  <c r="R16" i="1"/>
  <c r="Q16" i="1"/>
  <c r="S16" i="1" s="1"/>
  <c r="Q17" i="1"/>
  <c r="S17" i="1" s="1"/>
  <c r="Q24" i="1"/>
  <c r="S24" i="1" s="1"/>
  <c r="P24" i="1"/>
  <c r="P17" i="1"/>
  <c r="P21" i="1"/>
  <c r="P14" i="1"/>
  <c r="P26" i="1"/>
  <c r="P15" i="1"/>
  <c r="Q18" i="1"/>
  <c r="S18" i="1" s="1"/>
  <c r="P19" i="1"/>
  <c r="Q22" i="1"/>
  <c r="S22" i="1" s="1"/>
  <c r="P23" i="1"/>
  <c r="R25" i="1"/>
  <c r="P27" i="1"/>
  <c r="A27" i="1"/>
  <c r="A28" i="1" s="1"/>
  <c r="L10" i="2" l="1"/>
  <c r="K10" i="2"/>
  <c r="J10" i="2"/>
  <c r="I10" i="2"/>
  <c r="L9" i="2"/>
  <c r="K9" i="2"/>
  <c r="J9" i="2"/>
  <c r="I9" i="2"/>
  <c r="L8" i="2"/>
  <c r="L11" i="2" s="1"/>
  <c r="K8" i="2"/>
  <c r="K11" i="2" s="1"/>
  <c r="J8" i="2"/>
  <c r="I8" i="2"/>
  <c r="I11" i="2" s="1"/>
  <c r="H11" i="2"/>
  <c r="G11" i="2"/>
  <c r="F11" i="2"/>
  <c r="E11" i="2"/>
  <c r="D11" i="2"/>
  <c r="C11" i="2"/>
  <c r="B11" i="2"/>
  <c r="A11" i="2"/>
  <c r="H30" i="1"/>
  <c r="J11" i="2" l="1"/>
  <c r="H6" i="2"/>
  <c r="H13" i="2" s="1"/>
  <c r="G6" i="2"/>
  <c r="G13" i="2" s="1"/>
  <c r="F6" i="2"/>
  <c r="F13" i="2" s="1"/>
  <c r="E6" i="2"/>
  <c r="E13" i="2" s="1"/>
  <c r="D6" i="2"/>
  <c r="D13" i="2" s="1"/>
  <c r="C6" i="2"/>
  <c r="C13" i="2" s="1"/>
  <c r="B6" i="2"/>
  <c r="A6" i="2"/>
  <c r="A13" i="2" s="1"/>
  <c r="J6" i="2" l="1"/>
  <c r="B13" i="2"/>
  <c r="K6" i="2"/>
  <c r="L6" i="2"/>
  <c r="I6" i="2"/>
  <c r="O30" i="1" l="1"/>
  <c r="I30" i="1"/>
  <c r="G30" i="1"/>
  <c r="J30" i="1" l="1"/>
  <c r="L30" i="1"/>
  <c r="M30" i="1"/>
  <c r="K30" i="1"/>
  <c r="N30" i="1"/>
  <c r="R30" i="1" l="1"/>
  <c r="S30" i="1"/>
  <c r="P30" i="1"/>
  <c r="Q30" i="1"/>
  <c r="L13" i="2" l="1"/>
  <c r="K13" i="2"/>
  <c r="J13" i="2"/>
  <c r="I13" i="2"/>
  <c r="I5" i="2"/>
  <c r="J5" i="2"/>
  <c r="K5" i="2"/>
  <c r="L5" i="2"/>
</calcChain>
</file>

<file path=xl/sharedStrings.xml><?xml version="1.0" encoding="utf-8"?>
<sst xmlns="http://schemas.openxmlformats.org/spreadsheetml/2006/main" count="129" uniqueCount="74">
  <si>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</si>
  <si>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</si>
  <si>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</si>
  <si>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</si>
  <si>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</si>
  <si>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</si>
  <si>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</si>
  <si>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</si>
  <si>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</si>
  <si>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</si>
  <si>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</si>
  <si>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</si>
  <si>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</si>
  <si>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</si>
  <si>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</si>
  <si>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</si>
  <si>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</si>
  <si>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</si>
  <si>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</si>
  <si>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</si>
  <si>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</si>
  <si>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</si>
  <si>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Nómina de Sueldos: Empleados Periodo Probatorio</t>
  </si>
  <si>
    <t xml:space="preserve">         IS/R              (Ley 11-92)     (1*)</t>
  </si>
  <si>
    <t xml:space="preserve"> </t>
  </si>
  <si>
    <t xml:space="preserve">     </t>
  </si>
  <si>
    <t xml:space="preserve">Preparado Por:                                            </t>
  </si>
  <si>
    <t>Aprobado por: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</si>
  <si>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</si>
  <si>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</si>
  <si>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</si>
  <si>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</si>
  <si>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</si>
  <si>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Riesgos Laborales (1.1%) (2*)</t>
  </si>
  <si>
    <t>Regalia Pascual
(RD$)</t>
  </si>
  <si>
    <t xml:space="preserve">Pilar Peña                                                                      Jose Israel Del Orbe                                      </t>
  </si>
  <si>
    <t xml:space="preserve">Directora de Recursos Humanos                          Director de Finanzas                         </t>
  </si>
  <si>
    <t xml:space="preserve">   (4*) Deducción directa declaración TSS del SUIRPLUS por registro de dependientes adicionales al SDSS. RD$1,715.46 por cada dependiente adicional registrado.</t>
  </si>
  <si>
    <t>JULIO CESAR CABRERA PEREZ</t>
  </si>
  <si>
    <t>Masculino</t>
  </si>
  <si>
    <t>Departamento de Control y Analisis de las Operaciones</t>
  </si>
  <si>
    <t>Analista de Control y Operaciones</t>
  </si>
  <si>
    <t>Periodo Probatorio</t>
  </si>
  <si>
    <t>OSORIS CONCEPCION BACILIO MARTINEZ</t>
  </si>
  <si>
    <t>Femenino</t>
  </si>
  <si>
    <t>Dirección de Planificación y Desarrollo</t>
  </si>
  <si>
    <t>Analista de Gestión de Riesgo</t>
  </si>
  <si>
    <t>ERICKSON JOEL GOMEZ DE LA ROSA</t>
  </si>
  <si>
    <t>Analista de Calidad en la Gestión</t>
  </si>
  <si>
    <t>JUSMEILY JOSELYN FELIZ PLACENCIO</t>
  </si>
  <si>
    <t>Analista de Presupuesto</t>
  </si>
  <si>
    <t>Dirección Financiera</t>
  </si>
  <si>
    <t>ELVIA BALBUENA LANTIGUA</t>
  </si>
  <si>
    <t>Analista de Cuentas por Cobrar</t>
  </si>
  <si>
    <t>MERYS ESTERLYN GUERRERO HERRERA</t>
  </si>
  <si>
    <t>Dirección de Servicios</t>
  </si>
  <si>
    <t>ANALISTA CUENTAS GUBERNAMENTALES</t>
  </si>
  <si>
    <t>JORGE CAMPUSANO NUÑEZ</t>
  </si>
  <si>
    <t>Dirección de Fiscalización Externa</t>
  </si>
  <si>
    <t>Fiscalizador de Seguridad Social</t>
  </si>
  <si>
    <t>WAYNER ANTONIO ROJAS HERNÁNDEZ</t>
  </si>
  <si>
    <t>JOHANNY CELINA LAPPOST MANZUETA</t>
  </si>
  <si>
    <t>Analista de Fiscalización Externa TIC</t>
  </si>
  <si>
    <t>Dirección Juridica</t>
  </si>
  <si>
    <t>DIANA CHANIN SANTOS ALCANTARA</t>
  </si>
  <si>
    <t>Paralegal</t>
  </si>
  <si>
    <t>ARMANDO DANIEL MERCEDES CALCAÑO</t>
  </si>
  <si>
    <t>Gestor de Servicios</t>
  </si>
  <si>
    <t>ESMIRNA MUÑOZ MANZUETA</t>
  </si>
  <si>
    <t>NERMIS CESARINA ANDUJAR TRONCOSO</t>
  </si>
  <si>
    <t>Director (a) Juridica</t>
  </si>
  <si>
    <t>ROSALIA CASTILLO RUIZ</t>
  </si>
  <si>
    <t>EMILIZ CORDERO CAMILO</t>
  </si>
  <si>
    <t>Correspondiente al mes de febrero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</si>
</sst>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8"/>
      <name val="Arial"/>
      <family val="2"/>
    </font>
    <font>
      <sz val="18"/>
      <name val="Arial"/>
      <family val="2"/>
    </font>
    <font>
      <b/>
      <sz val="58"/>
      <name val="Century Gothic"/>
      <family val="2"/>
    </font>
    <font>
      <b/>
      <sz val="10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18"/>
      <name val="Calibri Light"/>
      <family val="2"/>
    </font>
    <font>
      <sz val="18"/>
      <color rgb="FF000000"/>
      <name val="Calibri Light"/>
      <family val="2"/>
    </font>
    <font>
      <u/>
      <sz val="18"/>
      <name val="Century Gothic"/>
      <family val="2"/>
    </font>
    <font>
      <sz val="18"/>
      <color theme="1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5" fillId="3" borderId="2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4" fontId="0" fillId="0" borderId="0" xfId="0" applyNumberFormat="1"/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4" borderId="0" xfId="0" applyFill="1"/>
    <xf numFmtId="0" fontId="10" fillId="0" borderId="0" xfId="5" applyFont="1" applyAlignment="1">
      <alignment vertical="center"/>
    </xf>
    <xf numFmtId="4" fontId="11" fillId="0" borderId="0" xfId="0" applyNumberFormat="1" applyFont="1"/>
    <xf numFmtId="0" fontId="11" fillId="0" borderId="0" xfId="0" applyFont="1"/>
    <xf numFmtId="0" fontId="15" fillId="6" borderId="1" xfId="0" applyFont="1" applyFill="1" applyBorder="1" applyAlignment="1">
      <alignment horizontal="center" vertical="center"/>
    </xf>
    <xf numFmtId="0" fontId="16" fillId="6" borderId="0" xfId="0" applyFont="1" applyFill="1" applyAlignment="1">
      <alignment vertical="center"/>
    </xf>
    <xf numFmtId="0" fontId="15" fillId="6" borderId="0" xfId="0" applyFont="1" applyFill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vertical="top" wrapText="1" readingOrder="1"/>
    </xf>
    <xf numFmtId="0" fontId="17" fillId="0" borderId="3" xfId="0" applyFont="1" applyBorder="1" applyAlignment="1">
      <alignment vertical="center"/>
    </xf>
    <xf numFmtId="0" fontId="17" fillId="0" borderId="3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center" vertical="top" wrapText="1" readingOrder="1"/>
    </xf>
    <xf numFmtId="164" fontId="17" fillId="0" borderId="3" xfId="4" applyFont="1" applyFill="1" applyBorder="1" applyAlignment="1">
      <alignment horizontal="right"/>
    </xf>
    <xf numFmtId="164" fontId="16" fillId="0" borderId="3" xfId="4" applyFont="1" applyFill="1" applyBorder="1" applyAlignment="1">
      <alignment horizontal="right"/>
    </xf>
    <xf numFmtId="4" fontId="17" fillId="0" borderId="3" xfId="0" applyNumberFormat="1" applyFont="1" applyBorder="1" applyAlignment="1">
      <alignment horizontal="right"/>
    </xf>
    <xf numFmtId="0" fontId="16" fillId="0" borderId="0" xfId="0" applyFont="1" applyAlignment="1">
      <alignment vertical="center"/>
    </xf>
    <xf numFmtId="0" fontId="18" fillId="0" borderId="3" xfId="0" applyFont="1" applyBorder="1" applyAlignment="1">
      <alignment vertical="top" wrapText="1" readingOrder="1"/>
    </xf>
    <xf numFmtId="0" fontId="17" fillId="0" borderId="3" xfId="0" applyFont="1" applyBorder="1" applyAlignment="1">
      <alignment horizontal="left" vertical="center" readingOrder="1"/>
    </xf>
    <xf numFmtId="0" fontId="16" fillId="3" borderId="0" xfId="0" applyFont="1" applyFill="1" applyAlignment="1">
      <alignment vertical="center"/>
    </xf>
    <xf numFmtId="4" fontId="15" fillId="2" borderId="3" xfId="0" applyNumberFormat="1" applyFont="1" applyFill="1" applyBorder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4" fontId="15" fillId="2" borderId="0" xfId="0" applyNumberFormat="1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5" fillId="0" borderId="0" xfId="0" applyFont="1"/>
    <xf numFmtId="4" fontId="16" fillId="2" borderId="0" xfId="0" applyNumberFormat="1" applyFont="1" applyFill="1" applyAlignment="1">
      <alignment horizontal="center" vertical="center"/>
    </xf>
    <xf numFmtId="0" fontId="15" fillId="7" borderId="0" xfId="0" applyFont="1" applyFill="1" applyAlignment="1">
      <alignment vertical="center"/>
    </xf>
    <xf numFmtId="4" fontId="16" fillId="2" borderId="0" xfId="0" applyNumberFormat="1" applyFont="1" applyFill="1" applyAlignment="1">
      <alignment horizontal="left" vertical="top"/>
    </xf>
    <xf numFmtId="4" fontId="16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164" fontId="16" fillId="2" borderId="0" xfId="4" applyFont="1" applyFill="1" applyBorder="1" applyAlignment="1">
      <alignment vertical="center"/>
    </xf>
    <xf numFmtId="4" fontId="19" fillId="2" borderId="0" xfId="0" applyNumberFormat="1" applyFont="1" applyFill="1" applyAlignment="1">
      <alignment vertical="center"/>
    </xf>
    <xf numFmtId="164" fontId="16" fillId="2" borderId="0" xfId="4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0" fontId="20" fillId="2" borderId="0" xfId="0" applyFont="1" applyFill="1" applyAlignment="1">
      <alignment vertical="center"/>
    </xf>
    <xf numFmtId="0" fontId="15" fillId="6" borderId="7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/>
    </xf>
    <xf numFmtId="0" fontId="15" fillId="6" borderId="14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5" fillId="6" borderId="6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15" fillId="6" borderId="16" xfId="0" applyFont="1" applyFill="1" applyBorder="1" applyAlignment="1">
      <alignment horizontal="center" vertical="center"/>
    </xf>
    <xf numFmtId="0" fontId="12" fillId="0" borderId="0" xfId="5" applyFont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AC279B2-4949-4F07-B512-E17CB01A91E3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173180</xdr:colOff>
      <xdr:row>2</xdr:row>
      <xdr:rowOff>0</xdr:rowOff>
    </xdr:from>
    <xdr:to>
      <xdr:col>1</xdr:col>
      <xdr:colOff>2182090</xdr:colOff>
      <xdr:row>7</xdr:row>
      <xdr:rowOff>184007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09E73E2A-0526-47DE-A57C-ADB91F1B37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0" y="381000"/>
          <a:ext cx="2684319" cy="25219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0</xdr:colOff>
      <xdr:row>2</xdr:row>
      <xdr:rowOff>242455</xdr:rowOff>
    </xdr:from>
    <xdr:to>
      <xdr:col>18</xdr:col>
      <xdr:colOff>1330536</xdr:colOff>
      <xdr:row>7</xdr:row>
      <xdr:rowOff>742595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D2A910-C72F-49CE-5690-0D3AE7706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381045" y="623455"/>
          <a:ext cx="2923809" cy="2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0"/>
  <sheetViews>
    <sheetView tabSelected="1" view="pageBreakPreview" topLeftCell="C14" zoomScale="55" zoomScaleNormal="70" zoomScaleSheetLayoutView="55" workbookViewId="0">
      <selection activeCell="L30" sqref="L30"/>
    </sheetView>
  </sheetViews>
  <sheetFormatPr defaultColWidth="11.42578125" defaultRowHeight="15" x14ac:dyDescent="0.2"/>
  <cols>
    <col min="1" max="1" width="10" style="8" customWidth="1"/>
    <col min="2" max="2" width="64.85546875" style="5" customWidth="1"/>
    <col min="3" max="3" width="20.5703125" style="5" customWidth="1"/>
    <col min="4" max="4" width="63.140625" style="5" customWidth="1"/>
    <col min="5" max="5" width="55.42578125" style="5" customWidth="1"/>
    <col min="6" max="6" width="26.28515625" style="5" customWidth="1"/>
    <col min="7" max="8" width="29.140625" style="5" customWidth="1"/>
    <col min="9" max="9" width="23" style="8" customWidth="1"/>
    <col min="10" max="10" width="24.42578125" style="8" customWidth="1"/>
    <col min="11" max="11" width="28.140625" style="8" customWidth="1"/>
    <col min="12" max="12" width="23.42578125" style="8" customWidth="1"/>
    <col min="13" max="13" width="25" style="8" customWidth="1"/>
    <col min="14" max="14" width="27.5703125" style="8" customWidth="1"/>
    <col min="15" max="15" width="30.85546875" style="8" customWidth="1"/>
    <col min="16" max="16" width="24.7109375" style="8" customWidth="1"/>
    <col min="17" max="17" width="25.28515625" style="8" bestFit="1" customWidth="1"/>
    <col min="18" max="18" width="23.85546875" style="8" customWidth="1"/>
    <col min="19" max="19" width="26.7109375" style="8" customWidth="1"/>
    <col min="20" max="20" width="15.85546875" style="5" customWidth="1"/>
    <col min="21" max="21" width="15.28515625" style="5" customWidth="1"/>
    <col min="22" max="16384" width="11.42578125" style="5"/>
  </cols>
  <sheetData>
    <row r="1" spans="1:23" s="2" customFormat="1" x14ac:dyDescent="0.2"/>
    <row r="2" spans="1:23" s="2" customFormat="1" x14ac:dyDescent="0.2"/>
    <row r="3" spans="1:23" s="2" customFormat="1" ht="30" customHeight="1" x14ac:dyDescent="0.2">
      <c r="I3" s="3"/>
    </row>
    <row r="4" spans="1:23" s="2" customFormat="1" x14ac:dyDescent="0.2"/>
    <row r="5" spans="1:23" s="2" customFormat="1" ht="45.75" customHeight="1" x14ac:dyDescent="0.2"/>
    <row r="6" spans="1:23" s="2" customFormat="1" ht="69" customHeight="1" x14ac:dyDescent="0.2">
      <c r="A6" s="63" t="s">
        <v>30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14"/>
      <c r="U6" s="14"/>
      <c r="V6" s="14"/>
      <c r="W6" s="14"/>
    </row>
    <row r="7" spans="1:23" s="9" customFormat="1" ht="23.25" x14ac:dyDescent="0.2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</row>
    <row r="8" spans="1:23" s="9" customFormat="1" ht="61.5" x14ac:dyDescent="0.2">
      <c r="A8" s="54" t="s">
        <v>22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</row>
    <row r="9" spans="1:23" s="2" customFormat="1" ht="15.75" hidden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23" s="2" customFormat="1" ht="54.75" customHeight="1" x14ac:dyDescent="0.2">
      <c r="A10" s="60" t="s">
        <v>73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</row>
    <row r="11" spans="1:23" s="18" customFormat="1" ht="43.5" customHeight="1" x14ac:dyDescent="0.2">
      <c r="A11" s="56" t="s">
        <v>18</v>
      </c>
      <c r="B11" s="61" t="s">
        <v>14</v>
      </c>
      <c r="C11" s="61" t="s">
        <v>29</v>
      </c>
      <c r="D11" s="17"/>
      <c r="E11" s="17"/>
      <c r="F11" s="17"/>
      <c r="G11" s="56" t="s">
        <v>16</v>
      </c>
      <c r="H11" s="56" t="s">
        <v>34</v>
      </c>
      <c r="I11" s="65" t="s">
        <v>23</v>
      </c>
      <c r="J11" s="51" t="s">
        <v>9</v>
      </c>
      <c r="K11" s="51"/>
      <c r="L11" s="51"/>
      <c r="M11" s="51"/>
      <c r="N11" s="51"/>
      <c r="O11" s="51"/>
      <c r="P11" s="52"/>
      <c r="Q11" s="53" t="s">
        <v>2</v>
      </c>
      <c r="R11" s="50"/>
      <c r="S11" s="56" t="s">
        <v>17</v>
      </c>
    </row>
    <row r="12" spans="1:23" s="18" customFormat="1" ht="43.5" customHeight="1" x14ac:dyDescent="0.2">
      <c r="A12" s="56"/>
      <c r="B12" s="61"/>
      <c r="C12" s="61"/>
      <c r="D12" s="17" t="s">
        <v>20</v>
      </c>
      <c r="E12" s="17" t="s">
        <v>15</v>
      </c>
      <c r="F12" s="17" t="s">
        <v>19</v>
      </c>
      <c r="G12" s="56"/>
      <c r="H12" s="56"/>
      <c r="I12" s="65"/>
      <c r="J12" s="50" t="s">
        <v>12</v>
      </c>
      <c r="K12" s="50"/>
      <c r="L12" s="69" t="s">
        <v>33</v>
      </c>
      <c r="M12" s="55" t="s">
        <v>13</v>
      </c>
      <c r="N12" s="50"/>
      <c r="O12" s="68" t="s">
        <v>11</v>
      </c>
      <c r="P12" s="57" t="s">
        <v>0</v>
      </c>
      <c r="Q12" s="58" t="s">
        <v>4</v>
      </c>
      <c r="R12" s="66" t="s">
        <v>1</v>
      </c>
      <c r="S12" s="56"/>
    </row>
    <row r="13" spans="1:23" s="18" customFormat="1" ht="43.5" customHeight="1" x14ac:dyDescent="0.2">
      <c r="A13" s="56"/>
      <c r="B13" s="61"/>
      <c r="C13" s="62"/>
      <c r="D13" s="17"/>
      <c r="E13" s="17"/>
      <c r="F13" s="17"/>
      <c r="G13" s="56"/>
      <c r="H13" s="56"/>
      <c r="I13" s="65"/>
      <c r="J13" s="19" t="s">
        <v>5</v>
      </c>
      <c r="K13" s="20" t="s">
        <v>6</v>
      </c>
      <c r="L13" s="69"/>
      <c r="M13" s="19" t="s">
        <v>7</v>
      </c>
      <c r="N13" s="20" t="s">
        <v>8</v>
      </c>
      <c r="O13" s="69"/>
      <c r="P13" s="57"/>
      <c r="Q13" s="59"/>
      <c r="R13" s="67"/>
      <c r="S13" s="56"/>
    </row>
    <row r="14" spans="1:23" s="29" customFormat="1" ht="43.5" customHeight="1" x14ac:dyDescent="0.35">
      <c r="A14" s="21">
        <v>1</v>
      </c>
      <c r="B14" s="22" t="s">
        <v>38</v>
      </c>
      <c r="C14" s="23" t="s">
        <v>39</v>
      </c>
      <c r="D14" s="24" t="s">
        <v>40</v>
      </c>
      <c r="E14" s="22" t="s">
        <v>41</v>
      </c>
      <c r="F14" s="25" t="s">
        <v>42</v>
      </c>
      <c r="G14" s="26">
        <v>75000</v>
      </c>
      <c r="H14" s="27"/>
      <c r="I14" s="26">
        <v>5966.28</v>
      </c>
      <c r="J14" s="26">
        <f>G14*2.87/100</f>
        <v>2152.5</v>
      </c>
      <c r="K14" s="26">
        <f>G14*7.1/100</f>
        <v>5325</v>
      </c>
      <c r="L14" s="26">
        <f>+G14*1.1%</f>
        <v>825.00000000000011</v>
      </c>
      <c r="M14" s="26">
        <f>+G14*3.04%</f>
        <v>2280</v>
      </c>
      <c r="N14" s="26">
        <f>+G14*7.09%</f>
        <v>5317.5</v>
      </c>
      <c r="O14" s="28">
        <v>1715.46</v>
      </c>
      <c r="P14" s="26">
        <f>J14+K14+L14+M14+N14+O14</f>
        <v>17615.46</v>
      </c>
      <c r="Q14" s="26">
        <f>+I14+J14+M14+O14</f>
        <v>12114.239999999998</v>
      </c>
      <c r="R14" s="26">
        <f t="shared" ref="R14:R23" si="0">K14+L14+N14</f>
        <v>11467.5</v>
      </c>
      <c r="S14" s="26">
        <f>G14-Q14</f>
        <v>62885.760000000002</v>
      </c>
    </row>
    <row r="15" spans="1:23" s="29" customFormat="1" ht="43.5" customHeight="1" x14ac:dyDescent="0.35">
      <c r="A15" s="21">
        <f>+A14+1</f>
        <v>2</v>
      </c>
      <c r="B15" s="22" t="s">
        <v>43</v>
      </c>
      <c r="C15" s="23" t="s">
        <v>44</v>
      </c>
      <c r="D15" s="24" t="s">
        <v>45</v>
      </c>
      <c r="E15" s="22" t="s">
        <v>46</v>
      </c>
      <c r="F15" s="25" t="s">
        <v>42</v>
      </c>
      <c r="G15" s="26">
        <v>90000</v>
      </c>
      <c r="H15" s="27"/>
      <c r="I15" s="26">
        <v>9753.1200000000008</v>
      </c>
      <c r="J15" s="26">
        <f t="shared" ref="J15:J28" si="1">G15*2.87/100</f>
        <v>2583</v>
      </c>
      <c r="K15" s="26">
        <f t="shared" ref="K15:K28" si="2">G15*7.1/100</f>
        <v>6390</v>
      </c>
      <c r="L15" s="26">
        <f t="shared" ref="L14:L17" si="3">77410*1.1%</f>
        <v>851.5100000000001</v>
      </c>
      <c r="M15" s="26">
        <f t="shared" ref="M15:M27" si="4">+G15*3.04%</f>
        <v>2736</v>
      </c>
      <c r="N15" s="26">
        <f t="shared" ref="N15:N27" si="5">+G15*7.09%</f>
        <v>6381</v>
      </c>
      <c r="O15" s="28">
        <v>0</v>
      </c>
      <c r="P15" s="26">
        <f>J15+K15+L15+M15+N15+O15</f>
        <v>18941.510000000002</v>
      </c>
      <c r="Q15" s="26">
        <f>+I15+J15+M15+O15</f>
        <v>15072.12</v>
      </c>
      <c r="R15" s="26">
        <f t="shared" si="0"/>
        <v>13622.51</v>
      </c>
      <c r="S15" s="26">
        <f t="shared" ref="S15:S28" si="6">G15-Q15</f>
        <v>74927.88</v>
      </c>
    </row>
    <row r="16" spans="1:23" s="29" customFormat="1" ht="43.5" customHeight="1" x14ac:dyDescent="0.35">
      <c r="A16" s="21">
        <f t="shared" ref="A16:A28" si="7">+A15+1</f>
        <v>3</v>
      </c>
      <c r="B16" s="22" t="s">
        <v>47</v>
      </c>
      <c r="C16" s="23" t="s">
        <v>39</v>
      </c>
      <c r="D16" s="24" t="s">
        <v>45</v>
      </c>
      <c r="E16" s="22" t="s">
        <v>48</v>
      </c>
      <c r="F16" s="25" t="s">
        <v>42</v>
      </c>
      <c r="G16" s="26">
        <v>90000</v>
      </c>
      <c r="H16" s="27"/>
      <c r="I16" s="26">
        <v>9753.1200000000008</v>
      </c>
      <c r="J16" s="26">
        <f t="shared" si="1"/>
        <v>2583</v>
      </c>
      <c r="K16" s="26">
        <f t="shared" si="2"/>
        <v>6390</v>
      </c>
      <c r="L16" s="26">
        <f t="shared" si="3"/>
        <v>851.5100000000001</v>
      </c>
      <c r="M16" s="26">
        <f t="shared" si="4"/>
        <v>2736</v>
      </c>
      <c r="N16" s="26">
        <f t="shared" si="5"/>
        <v>6381</v>
      </c>
      <c r="O16" s="28">
        <v>0</v>
      </c>
      <c r="P16" s="26">
        <f t="shared" ref="P16:P17" si="8">J16+K16+L16+M16+N16+O16</f>
        <v>18941.510000000002</v>
      </c>
      <c r="Q16" s="26">
        <f t="shared" ref="Q16:Q17" si="9">+I16+J16+M16+O16</f>
        <v>15072.12</v>
      </c>
      <c r="R16" s="26">
        <f t="shared" si="0"/>
        <v>13622.51</v>
      </c>
      <c r="S16" s="26">
        <f t="shared" si="6"/>
        <v>74927.88</v>
      </c>
    </row>
    <row r="17" spans="1:19" s="29" customFormat="1" ht="43.5" customHeight="1" x14ac:dyDescent="0.35">
      <c r="A17" s="21">
        <f t="shared" si="7"/>
        <v>4</v>
      </c>
      <c r="B17" s="22" t="s">
        <v>49</v>
      </c>
      <c r="C17" s="23" t="s">
        <v>44</v>
      </c>
      <c r="D17" s="24" t="s">
        <v>45</v>
      </c>
      <c r="E17" s="22" t="s">
        <v>50</v>
      </c>
      <c r="F17" s="25" t="s">
        <v>42</v>
      </c>
      <c r="G17" s="26">
        <v>90000</v>
      </c>
      <c r="H17" s="27"/>
      <c r="I17" s="26">
        <v>9753.1200000000008</v>
      </c>
      <c r="J17" s="26">
        <f t="shared" si="1"/>
        <v>2583</v>
      </c>
      <c r="K17" s="26">
        <f t="shared" si="2"/>
        <v>6390</v>
      </c>
      <c r="L17" s="26">
        <f t="shared" si="3"/>
        <v>851.5100000000001</v>
      </c>
      <c r="M17" s="26">
        <f t="shared" si="4"/>
        <v>2736</v>
      </c>
      <c r="N17" s="26">
        <f t="shared" si="5"/>
        <v>6381</v>
      </c>
      <c r="O17" s="28">
        <v>0</v>
      </c>
      <c r="P17" s="26">
        <f t="shared" si="8"/>
        <v>18941.510000000002</v>
      </c>
      <c r="Q17" s="26">
        <f t="shared" si="9"/>
        <v>15072.12</v>
      </c>
      <c r="R17" s="26">
        <f t="shared" si="0"/>
        <v>13622.51</v>
      </c>
      <c r="S17" s="26">
        <f t="shared" si="6"/>
        <v>74927.88</v>
      </c>
    </row>
    <row r="18" spans="1:19" s="29" customFormat="1" ht="43.5" customHeight="1" x14ac:dyDescent="0.35">
      <c r="A18" s="21">
        <f t="shared" si="7"/>
        <v>5</v>
      </c>
      <c r="B18" s="22" t="s">
        <v>71</v>
      </c>
      <c r="C18" s="23" t="s">
        <v>44</v>
      </c>
      <c r="D18" s="24" t="s">
        <v>45</v>
      </c>
      <c r="E18" s="22" t="s">
        <v>48</v>
      </c>
      <c r="F18" s="25" t="s">
        <v>42</v>
      </c>
      <c r="G18" s="26">
        <v>90000</v>
      </c>
      <c r="H18" s="27"/>
      <c r="I18" s="26">
        <v>9753.1200000000008</v>
      </c>
      <c r="J18" s="26">
        <f t="shared" si="1"/>
        <v>2583</v>
      </c>
      <c r="K18" s="26">
        <f t="shared" si="2"/>
        <v>6390</v>
      </c>
      <c r="L18" s="26">
        <f>77410*1.1%</f>
        <v>851.5100000000001</v>
      </c>
      <c r="M18" s="26">
        <f t="shared" si="4"/>
        <v>2736</v>
      </c>
      <c r="N18" s="26">
        <f t="shared" si="5"/>
        <v>6381</v>
      </c>
      <c r="O18" s="28">
        <v>0</v>
      </c>
      <c r="P18" s="26">
        <f>J18+K18+L18+M18+N18+O18</f>
        <v>18941.510000000002</v>
      </c>
      <c r="Q18" s="26">
        <f>+I18+J18+M18+O18</f>
        <v>15072.12</v>
      </c>
      <c r="R18" s="26">
        <f t="shared" si="0"/>
        <v>13622.51</v>
      </c>
      <c r="S18" s="26">
        <f t="shared" si="6"/>
        <v>74927.88</v>
      </c>
    </row>
    <row r="19" spans="1:19" s="29" customFormat="1" ht="43.5" customHeight="1" x14ac:dyDescent="0.35">
      <c r="A19" s="21">
        <f t="shared" si="7"/>
        <v>6</v>
      </c>
      <c r="B19" s="22" t="s">
        <v>72</v>
      </c>
      <c r="C19" s="23" t="s">
        <v>44</v>
      </c>
      <c r="D19" s="24" t="s">
        <v>45</v>
      </c>
      <c r="E19" s="22" t="s">
        <v>48</v>
      </c>
      <c r="F19" s="25" t="s">
        <v>42</v>
      </c>
      <c r="G19" s="26">
        <v>90000</v>
      </c>
      <c r="H19" s="27"/>
      <c r="I19" s="26">
        <v>9753.1200000000008</v>
      </c>
      <c r="J19" s="26">
        <f t="shared" si="1"/>
        <v>2583</v>
      </c>
      <c r="K19" s="26">
        <f t="shared" si="2"/>
        <v>6390</v>
      </c>
      <c r="L19" s="26">
        <f t="shared" ref="L19:L21" si="10">77410*1.1%</f>
        <v>851.5100000000001</v>
      </c>
      <c r="M19" s="26">
        <f t="shared" si="4"/>
        <v>2736</v>
      </c>
      <c r="N19" s="26">
        <f t="shared" si="5"/>
        <v>6381</v>
      </c>
      <c r="O19" s="28">
        <v>0</v>
      </c>
      <c r="P19" s="26">
        <f t="shared" ref="P19:P21" si="11">J19+K19+L19+M19+N19+O19</f>
        <v>18941.510000000002</v>
      </c>
      <c r="Q19" s="26">
        <f t="shared" ref="Q19:Q23" si="12">+I19+J19+M19+O19</f>
        <v>15072.12</v>
      </c>
      <c r="R19" s="26">
        <f t="shared" si="0"/>
        <v>13622.51</v>
      </c>
      <c r="S19" s="26">
        <f t="shared" si="6"/>
        <v>74927.88</v>
      </c>
    </row>
    <row r="20" spans="1:19" s="29" customFormat="1" ht="43.5" customHeight="1" x14ac:dyDescent="0.35">
      <c r="A20" s="21">
        <f t="shared" si="7"/>
        <v>7</v>
      </c>
      <c r="B20" s="30" t="s">
        <v>52</v>
      </c>
      <c r="C20" s="30" t="s">
        <v>44</v>
      </c>
      <c r="D20" s="24" t="s">
        <v>51</v>
      </c>
      <c r="E20" s="22" t="s">
        <v>53</v>
      </c>
      <c r="F20" s="25" t="s">
        <v>42</v>
      </c>
      <c r="G20" s="26">
        <v>90000</v>
      </c>
      <c r="H20" s="27"/>
      <c r="I20" s="26">
        <v>9753.1200000000008</v>
      </c>
      <c r="J20" s="26">
        <f t="shared" si="1"/>
        <v>2583</v>
      </c>
      <c r="K20" s="26">
        <f t="shared" si="2"/>
        <v>6390</v>
      </c>
      <c r="L20" s="26">
        <f t="shared" si="10"/>
        <v>851.5100000000001</v>
      </c>
      <c r="M20" s="26">
        <f t="shared" si="4"/>
        <v>2736</v>
      </c>
      <c r="N20" s="26">
        <f t="shared" si="5"/>
        <v>6381</v>
      </c>
      <c r="O20" s="28">
        <v>0</v>
      </c>
      <c r="P20" s="26">
        <f t="shared" si="11"/>
        <v>18941.510000000002</v>
      </c>
      <c r="Q20" s="26">
        <f t="shared" si="12"/>
        <v>15072.12</v>
      </c>
      <c r="R20" s="26">
        <f t="shared" si="0"/>
        <v>13622.51</v>
      </c>
      <c r="S20" s="26">
        <f t="shared" si="6"/>
        <v>74927.88</v>
      </c>
    </row>
    <row r="21" spans="1:19" s="29" customFormat="1" ht="43.5" customHeight="1" x14ac:dyDescent="0.35">
      <c r="A21" s="21">
        <f t="shared" si="7"/>
        <v>8</v>
      </c>
      <c r="B21" s="22" t="s">
        <v>54</v>
      </c>
      <c r="C21" s="22" t="s">
        <v>44</v>
      </c>
      <c r="D21" s="30" t="s">
        <v>55</v>
      </c>
      <c r="E21" s="31" t="s">
        <v>56</v>
      </c>
      <c r="F21" s="25" t="s">
        <v>42</v>
      </c>
      <c r="G21" s="26">
        <v>90000</v>
      </c>
      <c r="H21" s="27"/>
      <c r="I21" s="26">
        <v>9324.25</v>
      </c>
      <c r="J21" s="26">
        <f t="shared" si="1"/>
        <v>2583</v>
      </c>
      <c r="K21" s="26">
        <f t="shared" si="2"/>
        <v>6390</v>
      </c>
      <c r="L21" s="26">
        <f t="shared" si="10"/>
        <v>851.5100000000001</v>
      </c>
      <c r="M21" s="26">
        <f t="shared" si="4"/>
        <v>2736</v>
      </c>
      <c r="N21" s="26">
        <f t="shared" si="5"/>
        <v>6381</v>
      </c>
      <c r="O21" s="28">
        <v>1715.46</v>
      </c>
      <c r="P21" s="26">
        <f t="shared" si="11"/>
        <v>20656.97</v>
      </c>
      <c r="Q21" s="26">
        <f t="shared" si="12"/>
        <v>16358.71</v>
      </c>
      <c r="R21" s="26">
        <f t="shared" si="0"/>
        <v>13622.51</v>
      </c>
      <c r="S21" s="26">
        <f t="shared" si="6"/>
        <v>73641.290000000008</v>
      </c>
    </row>
    <row r="22" spans="1:19" s="29" customFormat="1" ht="43.5" customHeight="1" x14ac:dyDescent="0.35">
      <c r="A22" s="21">
        <f t="shared" si="7"/>
        <v>9</v>
      </c>
      <c r="B22" s="22" t="s">
        <v>57</v>
      </c>
      <c r="C22" s="23" t="s">
        <v>39</v>
      </c>
      <c r="D22" s="24" t="s">
        <v>58</v>
      </c>
      <c r="E22" s="22" t="s">
        <v>59</v>
      </c>
      <c r="F22" s="25" t="s">
        <v>42</v>
      </c>
      <c r="G22" s="26">
        <v>75000</v>
      </c>
      <c r="H22" s="27"/>
      <c r="I22" s="26">
        <v>6309.38</v>
      </c>
      <c r="J22" s="26">
        <f t="shared" si="1"/>
        <v>2152.5</v>
      </c>
      <c r="K22" s="26">
        <f t="shared" si="2"/>
        <v>5325</v>
      </c>
      <c r="L22" s="26">
        <f>+G22*1.1%</f>
        <v>825.00000000000011</v>
      </c>
      <c r="M22" s="26">
        <f t="shared" si="4"/>
        <v>2280</v>
      </c>
      <c r="N22" s="26">
        <f t="shared" si="5"/>
        <v>5317.5</v>
      </c>
      <c r="O22" s="28">
        <v>0</v>
      </c>
      <c r="P22" s="26">
        <f>J22+K22+L22+M22+N22+O22</f>
        <v>15900</v>
      </c>
      <c r="Q22" s="26">
        <f t="shared" si="12"/>
        <v>10741.880000000001</v>
      </c>
      <c r="R22" s="26">
        <f t="shared" si="0"/>
        <v>11467.5</v>
      </c>
      <c r="S22" s="26">
        <f t="shared" si="6"/>
        <v>64258.119999999995</v>
      </c>
    </row>
    <row r="23" spans="1:19" s="29" customFormat="1" ht="43.5" customHeight="1" x14ac:dyDescent="0.35">
      <c r="A23" s="21">
        <f t="shared" si="7"/>
        <v>10</v>
      </c>
      <c r="B23" s="22" t="s">
        <v>60</v>
      </c>
      <c r="C23" s="23" t="s">
        <v>39</v>
      </c>
      <c r="D23" s="24" t="s">
        <v>58</v>
      </c>
      <c r="E23" s="22" t="s">
        <v>59</v>
      </c>
      <c r="F23" s="25" t="s">
        <v>42</v>
      </c>
      <c r="G23" s="26">
        <v>75000</v>
      </c>
      <c r="H23" s="27"/>
      <c r="I23" s="26">
        <v>6309.38</v>
      </c>
      <c r="J23" s="26">
        <f t="shared" si="1"/>
        <v>2152.5</v>
      </c>
      <c r="K23" s="26">
        <f t="shared" si="2"/>
        <v>5325</v>
      </c>
      <c r="L23" s="26">
        <f>+G23*1.1%</f>
        <v>825.00000000000011</v>
      </c>
      <c r="M23" s="26">
        <f t="shared" si="4"/>
        <v>2280</v>
      </c>
      <c r="N23" s="26">
        <f t="shared" si="5"/>
        <v>5317.5</v>
      </c>
      <c r="O23" s="28">
        <v>0</v>
      </c>
      <c r="P23" s="26">
        <f>J23+K23+L23+M23+N23+O23</f>
        <v>15900</v>
      </c>
      <c r="Q23" s="26">
        <f t="shared" si="12"/>
        <v>10741.880000000001</v>
      </c>
      <c r="R23" s="26">
        <f t="shared" si="0"/>
        <v>11467.5</v>
      </c>
      <c r="S23" s="26">
        <f t="shared" si="6"/>
        <v>64258.119999999995</v>
      </c>
    </row>
    <row r="24" spans="1:19" s="29" customFormat="1" ht="43.5" customHeight="1" x14ac:dyDescent="0.35">
      <c r="A24" s="21">
        <f>+A23+1</f>
        <v>11</v>
      </c>
      <c r="B24" s="22" t="s">
        <v>61</v>
      </c>
      <c r="C24" s="23" t="s">
        <v>44</v>
      </c>
      <c r="D24" s="24" t="s">
        <v>58</v>
      </c>
      <c r="E24" s="22" t="s">
        <v>62</v>
      </c>
      <c r="F24" s="25" t="s">
        <v>42</v>
      </c>
      <c r="G24" s="26">
        <v>90000</v>
      </c>
      <c r="H24" s="27"/>
      <c r="I24" s="26">
        <v>9753.1200000000008</v>
      </c>
      <c r="J24" s="26">
        <f t="shared" si="1"/>
        <v>2583</v>
      </c>
      <c r="K24" s="26">
        <f t="shared" si="2"/>
        <v>6390</v>
      </c>
      <c r="L24" s="26">
        <f t="shared" ref="L24" si="13">77410*1.1%</f>
        <v>851.5100000000001</v>
      </c>
      <c r="M24" s="26">
        <f t="shared" si="4"/>
        <v>2736</v>
      </c>
      <c r="N24" s="26">
        <f t="shared" si="5"/>
        <v>6381</v>
      </c>
      <c r="O24" s="28">
        <v>0</v>
      </c>
      <c r="P24" s="26">
        <f>J24+K24+L24+M24+N24+O24</f>
        <v>18941.510000000002</v>
      </c>
      <c r="Q24" s="26">
        <f>+I24+J24+M24+O24</f>
        <v>15072.12</v>
      </c>
      <c r="R24" s="26">
        <f>K24+L24+N24</f>
        <v>13622.51</v>
      </c>
      <c r="S24" s="26">
        <f t="shared" si="6"/>
        <v>74927.88</v>
      </c>
    </row>
    <row r="25" spans="1:19" s="29" customFormat="1" ht="43.5" customHeight="1" x14ac:dyDescent="0.35">
      <c r="A25" s="21">
        <f>+A24+1</f>
        <v>12</v>
      </c>
      <c r="B25" s="22" t="s">
        <v>64</v>
      </c>
      <c r="C25" s="23" t="s">
        <v>44</v>
      </c>
      <c r="D25" s="24" t="s">
        <v>63</v>
      </c>
      <c r="E25" s="22" t="s">
        <v>65</v>
      </c>
      <c r="F25" s="25" t="s">
        <v>42</v>
      </c>
      <c r="G25" s="26">
        <v>60000</v>
      </c>
      <c r="H25" s="27"/>
      <c r="I25" s="26">
        <v>3143.58</v>
      </c>
      <c r="J25" s="26">
        <f t="shared" si="1"/>
        <v>1722</v>
      </c>
      <c r="K25" s="26">
        <f t="shared" si="2"/>
        <v>4260</v>
      </c>
      <c r="L25" s="26">
        <f t="shared" ref="L25:L26" si="14">+G25*1.1%</f>
        <v>660.00000000000011</v>
      </c>
      <c r="M25" s="26">
        <f t="shared" si="4"/>
        <v>1824</v>
      </c>
      <c r="N25" s="26">
        <f t="shared" si="5"/>
        <v>4254</v>
      </c>
      <c r="O25" s="28">
        <v>1715.46</v>
      </c>
      <c r="P25" s="26">
        <f t="shared" ref="P25:P26" si="15">J25+K25+L25+M25+N25+O25</f>
        <v>14435.46</v>
      </c>
      <c r="Q25" s="26">
        <f t="shared" ref="Q25:Q26" si="16">+I25+J25+M25+O25</f>
        <v>8405.0400000000009</v>
      </c>
      <c r="R25" s="26">
        <f t="shared" ref="R25:R26" si="17">K25+L25+N25</f>
        <v>9174</v>
      </c>
      <c r="S25" s="26">
        <f t="shared" si="6"/>
        <v>51594.96</v>
      </c>
    </row>
    <row r="26" spans="1:19" s="29" customFormat="1" ht="43.5" customHeight="1" x14ac:dyDescent="0.35">
      <c r="A26" s="21">
        <f>+A25+1</f>
        <v>13</v>
      </c>
      <c r="B26" s="22" t="s">
        <v>66</v>
      </c>
      <c r="C26" s="23" t="s">
        <v>39</v>
      </c>
      <c r="D26" s="24" t="s">
        <v>55</v>
      </c>
      <c r="E26" s="22" t="s">
        <v>67</v>
      </c>
      <c r="F26" s="25" t="s">
        <v>42</v>
      </c>
      <c r="G26" s="26">
        <v>60000</v>
      </c>
      <c r="H26" s="27"/>
      <c r="I26" s="26">
        <v>3486.68</v>
      </c>
      <c r="J26" s="26">
        <f t="shared" si="1"/>
        <v>1722</v>
      </c>
      <c r="K26" s="26">
        <f t="shared" si="2"/>
        <v>4260</v>
      </c>
      <c r="L26" s="26">
        <f t="shared" si="14"/>
        <v>660.00000000000011</v>
      </c>
      <c r="M26" s="26">
        <f t="shared" si="4"/>
        <v>1824</v>
      </c>
      <c r="N26" s="26">
        <f t="shared" si="5"/>
        <v>4254</v>
      </c>
      <c r="O26" s="28">
        <v>0</v>
      </c>
      <c r="P26" s="26">
        <f t="shared" si="15"/>
        <v>12720</v>
      </c>
      <c r="Q26" s="26">
        <f t="shared" si="16"/>
        <v>7032.68</v>
      </c>
      <c r="R26" s="26">
        <f t="shared" si="17"/>
        <v>9174</v>
      </c>
      <c r="S26" s="26">
        <f t="shared" si="6"/>
        <v>52967.32</v>
      </c>
    </row>
    <row r="27" spans="1:19" s="29" customFormat="1" ht="43.5" customHeight="1" x14ac:dyDescent="0.35">
      <c r="A27" s="21">
        <f t="shared" si="7"/>
        <v>14</v>
      </c>
      <c r="B27" s="22" t="s">
        <v>68</v>
      </c>
      <c r="C27" s="23" t="s">
        <v>44</v>
      </c>
      <c r="D27" s="24" t="s">
        <v>58</v>
      </c>
      <c r="E27" s="22" t="s">
        <v>59</v>
      </c>
      <c r="F27" s="25" t="s">
        <v>42</v>
      </c>
      <c r="G27" s="26">
        <v>75000</v>
      </c>
      <c r="H27" s="27"/>
      <c r="I27" s="26">
        <v>6309.38</v>
      </c>
      <c r="J27" s="26">
        <f t="shared" si="1"/>
        <v>2152.5</v>
      </c>
      <c r="K27" s="26">
        <f t="shared" si="2"/>
        <v>5325</v>
      </c>
      <c r="L27" s="26">
        <f>+G27*1.1%</f>
        <v>825.00000000000011</v>
      </c>
      <c r="M27" s="26">
        <f t="shared" si="4"/>
        <v>2280</v>
      </c>
      <c r="N27" s="26">
        <f t="shared" si="5"/>
        <v>5317.5</v>
      </c>
      <c r="O27" s="28">
        <v>0</v>
      </c>
      <c r="P27" s="26">
        <f>J27+K27+L27+M27+N27+O27</f>
        <v>15900</v>
      </c>
      <c r="Q27" s="26">
        <f>+I27+J27+M27+O27</f>
        <v>10741.880000000001</v>
      </c>
      <c r="R27" s="26">
        <f>K27+L27+N27</f>
        <v>11467.5</v>
      </c>
      <c r="S27" s="26">
        <f t="shared" si="6"/>
        <v>64258.119999999995</v>
      </c>
    </row>
    <row r="28" spans="1:19" s="29" customFormat="1" ht="43.5" customHeight="1" x14ac:dyDescent="0.35">
      <c r="A28" s="21">
        <f t="shared" si="7"/>
        <v>15</v>
      </c>
      <c r="B28" s="22" t="s">
        <v>69</v>
      </c>
      <c r="C28" s="23" t="s">
        <v>44</v>
      </c>
      <c r="D28" s="24" t="s">
        <v>63</v>
      </c>
      <c r="E28" s="22" t="s">
        <v>70</v>
      </c>
      <c r="F28" s="25" t="s">
        <v>42</v>
      </c>
      <c r="G28" s="26">
        <v>210000</v>
      </c>
      <c r="H28" s="27"/>
      <c r="I28" s="26">
        <v>37247.599999999999</v>
      </c>
      <c r="J28" s="26">
        <f t="shared" si="1"/>
        <v>6027</v>
      </c>
      <c r="K28" s="26">
        <f t="shared" si="2"/>
        <v>14910</v>
      </c>
      <c r="L28" s="26">
        <f t="shared" ref="L28" si="18">77410*1.1%</f>
        <v>851.5100000000001</v>
      </c>
      <c r="M28" s="26">
        <f>193525*3.04%</f>
        <v>5883.16</v>
      </c>
      <c r="N28" s="26">
        <f>193525*7.09%</f>
        <v>13720.922500000001</v>
      </c>
      <c r="O28" s="28">
        <f>1715.46*2</f>
        <v>3430.92</v>
      </c>
      <c r="P28" s="26">
        <f t="shared" ref="P28" si="19">J28+K28+L28+M28+N28+O28</f>
        <v>44823.512499999997</v>
      </c>
      <c r="Q28" s="26">
        <f t="shared" ref="Q28" si="20">+I28+J28+M28+O28</f>
        <v>52588.679999999993</v>
      </c>
      <c r="R28" s="26">
        <f t="shared" ref="R28" si="21">K28+L28+N28</f>
        <v>29482.432500000003</v>
      </c>
      <c r="S28" s="26">
        <f t="shared" si="6"/>
        <v>157411.32</v>
      </c>
    </row>
    <row r="29" spans="1:19" s="29" customFormat="1" ht="43.5" customHeight="1" x14ac:dyDescent="0.2">
      <c r="A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</row>
    <row r="30" spans="1:19" s="34" customFormat="1" ht="43.5" customHeight="1" x14ac:dyDescent="0.2">
      <c r="A30" s="72" t="s">
        <v>21</v>
      </c>
      <c r="B30" s="72"/>
      <c r="C30" s="72"/>
      <c r="D30" s="72"/>
      <c r="E30" s="72"/>
      <c r="F30" s="72"/>
      <c r="G30" s="33">
        <f t="shared" ref="G30:P30" si="22">SUM(G14:G29)</f>
        <v>1350000</v>
      </c>
      <c r="H30" s="33">
        <f t="shared" si="22"/>
        <v>0</v>
      </c>
      <c r="I30" s="33">
        <f t="shared" si="22"/>
        <v>146368.37000000002</v>
      </c>
      <c r="J30" s="33">
        <f t="shared" si="22"/>
        <v>38745</v>
      </c>
      <c r="K30" s="33">
        <f t="shared" si="22"/>
        <v>95850</v>
      </c>
      <c r="L30" s="33">
        <f t="shared" si="22"/>
        <v>12283.590000000002</v>
      </c>
      <c r="M30" s="33">
        <f t="shared" si="22"/>
        <v>40539.160000000003</v>
      </c>
      <c r="N30" s="33">
        <f t="shared" si="22"/>
        <v>94546.922500000001</v>
      </c>
      <c r="O30" s="33">
        <f t="shared" si="22"/>
        <v>8577.2999999999993</v>
      </c>
      <c r="P30" s="33">
        <f t="shared" si="22"/>
        <v>290541.97250000003</v>
      </c>
      <c r="Q30" s="33">
        <f>+I30+J30+M30+O30</f>
        <v>234229.83000000002</v>
      </c>
      <c r="R30" s="33">
        <f>SUM(R14:R29)</f>
        <v>202680.51249999998</v>
      </c>
      <c r="S30" s="33">
        <f>SUM(S14:S29)</f>
        <v>1115770.17</v>
      </c>
    </row>
    <row r="31" spans="1:19" s="34" customFormat="1" ht="17.25" customHeight="1" x14ac:dyDescent="0.2">
      <c r="A31" s="35"/>
      <c r="B31" s="35"/>
      <c r="C31" s="35"/>
      <c r="D31" s="35"/>
      <c r="E31" s="35"/>
      <c r="F31" s="35"/>
      <c r="G31" s="35"/>
      <c r="H31" s="35"/>
      <c r="I31" s="35"/>
      <c r="J31" s="36"/>
      <c r="K31" s="36"/>
      <c r="L31" s="37"/>
      <c r="M31" s="36"/>
      <c r="N31" s="35"/>
      <c r="O31" s="35"/>
      <c r="P31" s="36"/>
      <c r="Q31" s="36"/>
      <c r="R31" s="36"/>
      <c r="S31" s="36"/>
    </row>
    <row r="32" spans="1:19" s="34" customFormat="1" ht="43.5" customHeight="1" x14ac:dyDescent="0.3">
      <c r="B32" s="38"/>
      <c r="C32" s="38"/>
      <c r="D32" s="38"/>
      <c r="J32" s="39" t="s">
        <v>26</v>
      </c>
      <c r="K32" s="40"/>
      <c r="L32" s="35"/>
      <c r="M32" s="41" t="s">
        <v>27</v>
      </c>
      <c r="N32" s="35"/>
      <c r="O32" s="35"/>
      <c r="P32" s="40"/>
      <c r="Q32" s="40"/>
      <c r="R32" s="40"/>
    </row>
    <row r="33" spans="1:19" s="34" customFormat="1" ht="43.5" customHeight="1" x14ac:dyDescent="0.2">
      <c r="A33" s="35" t="s">
        <v>3</v>
      </c>
      <c r="B33" s="38"/>
      <c r="C33" s="38"/>
      <c r="D33" s="38"/>
      <c r="I33" s="40"/>
      <c r="J33" s="42" t="s">
        <v>35</v>
      </c>
      <c r="K33" s="43"/>
      <c r="P33" s="40"/>
      <c r="Q33" s="40"/>
      <c r="R33" s="40"/>
    </row>
    <row r="34" spans="1:19" s="34" customFormat="1" ht="45" customHeight="1" x14ac:dyDescent="0.2">
      <c r="A34" s="34" t="s">
        <v>28</v>
      </c>
      <c r="B34" s="38"/>
      <c r="C34" s="38"/>
      <c r="D34" s="38"/>
      <c r="I34" s="40"/>
      <c r="J34" s="43" t="s">
        <v>36</v>
      </c>
      <c r="K34" s="43"/>
      <c r="P34" s="40"/>
      <c r="Q34" s="40"/>
      <c r="R34" s="40"/>
    </row>
    <row r="35" spans="1:19" s="34" customFormat="1" ht="36.75" customHeight="1" x14ac:dyDescent="0.2">
      <c r="A35" s="34" t="s">
        <v>31</v>
      </c>
      <c r="B35" s="38"/>
      <c r="C35" s="38"/>
      <c r="D35" s="38"/>
      <c r="G35" s="40"/>
      <c r="H35" s="40"/>
      <c r="I35" s="40"/>
      <c r="J35" s="40"/>
      <c r="K35" s="43"/>
      <c r="L35" s="40"/>
      <c r="M35" s="40"/>
      <c r="N35" s="40"/>
      <c r="O35" s="40"/>
      <c r="P35" s="40"/>
      <c r="Q35" s="40"/>
      <c r="R35" s="43"/>
    </row>
    <row r="36" spans="1:19" s="34" customFormat="1" ht="33.75" customHeight="1" x14ac:dyDescent="0.2">
      <c r="A36" s="34" t="s">
        <v>32</v>
      </c>
      <c r="B36" s="38"/>
      <c r="C36" s="38"/>
      <c r="D36" s="38"/>
      <c r="G36" s="44"/>
      <c r="H36" s="44"/>
      <c r="I36" s="45"/>
      <c r="J36" s="46"/>
      <c r="K36" s="46"/>
      <c r="L36" s="43"/>
      <c r="M36" s="43"/>
      <c r="N36" s="40"/>
      <c r="O36" s="43"/>
      <c r="P36" s="43"/>
      <c r="Q36" s="43"/>
    </row>
    <row r="37" spans="1:19" s="34" customFormat="1" ht="35.25" customHeight="1" x14ac:dyDescent="0.2">
      <c r="A37" s="34" t="s">
        <v>37</v>
      </c>
      <c r="B37" s="38"/>
      <c r="C37" s="38"/>
      <c r="D37" s="38"/>
      <c r="F37" s="38"/>
      <c r="G37" s="34" t="s">
        <v>25</v>
      </c>
      <c r="I37" s="47"/>
      <c r="J37" s="43"/>
      <c r="K37" s="43"/>
      <c r="L37" s="43"/>
      <c r="M37" s="43"/>
      <c r="N37" s="43"/>
      <c r="O37" s="40"/>
      <c r="P37" s="43"/>
      <c r="Q37" s="43"/>
      <c r="R37" s="43"/>
    </row>
    <row r="38" spans="1:19" s="34" customFormat="1" ht="43.5" customHeight="1" x14ac:dyDescent="0.2">
      <c r="A38" s="48" t="s">
        <v>24</v>
      </c>
      <c r="B38" s="48"/>
      <c r="C38" s="48"/>
      <c r="D38" s="48"/>
      <c r="E38" s="48"/>
      <c r="F38" s="48"/>
      <c r="G38" s="49"/>
      <c r="H38" s="49"/>
      <c r="I38" s="47"/>
      <c r="J38" s="43"/>
      <c r="L38" s="43"/>
      <c r="M38" s="43"/>
      <c r="N38" s="43"/>
      <c r="O38" s="43"/>
      <c r="P38" s="43"/>
      <c r="Q38" s="43"/>
      <c r="R38" s="43"/>
      <c r="S38" s="43"/>
    </row>
    <row r="39" spans="1:19" s="2" customFormat="1" ht="24" customHeight="1" x14ac:dyDescent="0.2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6"/>
      <c r="N39" s="6"/>
      <c r="O39" s="6"/>
      <c r="P39" s="6"/>
      <c r="Q39" s="6"/>
      <c r="R39" s="6"/>
      <c r="S39" s="6"/>
    </row>
    <row r="40" spans="1:19" s="2" customFormat="1" ht="24" customHeight="1" x14ac:dyDescent="0.2">
      <c r="B40" s="7"/>
      <c r="C40" s="7"/>
      <c r="D40" s="7"/>
      <c r="J40" s="6"/>
      <c r="K40" s="6"/>
      <c r="M40" s="6"/>
      <c r="N40" s="6"/>
      <c r="O40" s="6"/>
      <c r="P40" s="6"/>
      <c r="Q40" s="6"/>
      <c r="R40" s="6"/>
      <c r="S40" s="6"/>
    </row>
    <row r="41" spans="1:19" s="2" customFormat="1" ht="24" customHeight="1" x14ac:dyDescent="0.2">
      <c r="B41" s="7"/>
      <c r="C41" s="7"/>
      <c r="D41" s="7"/>
      <c r="J41" s="6"/>
      <c r="K41" s="6"/>
      <c r="M41" s="6"/>
      <c r="N41" s="6"/>
      <c r="O41" s="6"/>
      <c r="P41" s="6"/>
      <c r="Q41" s="6"/>
      <c r="R41" s="6"/>
      <c r="S41" s="6"/>
    </row>
    <row r="42" spans="1:19" s="2" customFormat="1" ht="24" customHeight="1" x14ac:dyDescent="0.2">
      <c r="A42" s="3"/>
      <c r="B42" s="7"/>
      <c r="C42" s="7"/>
      <c r="D42" s="7"/>
      <c r="J42" s="6"/>
      <c r="K42" s="6"/>
      <c r="M42" s="6"/>
      <c r="P42" s="6"/>
      <c r="Q42" s="6"/>
      <c r="R42" s="6"/>
      <c r="S42" s="6"/>
    </row>
    <row r="43" spans="1:19" ht="24" customHeight="1" x14ac:dyDescent="0.2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</row>
    <row r="44" spans="1:19" ht="24" customHeight="1" x14ac:dyDescent="0.2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</row>
    <row r="45" spans="1:19" ht="24" customHeight="1" x14ac:dyDescent="0.2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</row>
    <row r="46" spans="1:19" ht="24" customHeight="1" x14ac:dyDescent="0.2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</row>
    <row r="47" spans="1:19" ht="24" customHeight="1" x14ac:dyDescent="0.2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</row>
    <row r="48" spans="1:19" ht="15.75" x14ac:dyDescent="0.2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</row>
    <row r="49" spans="1:19" ht="15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ht="15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ht="15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ht="15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ht="15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ht="15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ht="15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ht="15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 ht="15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ht="15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 ht="15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ht="15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9" spans="1:19" ht="15.75" thickBot="1" x14ac:dyDescent="0.25"/>
    <row r="80" spans="1:19" x14ac:dyDescent="0.2">
      <c r="A80" s="1"/>
    </row>
  </sheetData>
  <mergeCells count="28">
    <mergeCell ref="A6:S6"/>
    <mergeCell ref="A48:S48"/>
    <mergeCell ref="A44:S44"/>
    <mergeCell ref="A46:S46"/>
    <mergeCell ref="A45:S45"/>
    <mergeCell ref="G11:G13"/>
    <mergeCell ref="I11:I13"/>
    <mergeCell ref="R12:R13"/>
    <mergeCell ref="O12:O13"/>
    <mergeCell ref="L12:L13"/>
    <mergeCell ref="B11:B13"/>
    <mergeCell ref="A47:S47"/>
    <mergeCell ref="A39:L39"/>
    <mergeCell ref="A43:S43"/>
    <mergeCell ref="A30:F30"/>
    <mergeCell ref="A7:S7"/>
    <mergeCell ref="J12:K12"/>
    <mergeCell ref="J11:P11"/>
    <mergeCell ref="Q11:R11"/>
    <mergeCell ref="A8:S8"/>
    <mergeCell ref="M12:N12"/>
    <mergeCell ref="S11:S13"/>
    <mergeCell ref="P12:P13"/>
    <mergeCell ref="Q12:Q13"/>
    <mergeCell ref="A11:A13"/>
    <mergeCell ref="A10:S10"/>
    <mergeCell ref="C11:C13"/>
    <mergeCell ref="H11:H13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0" fitToHeight="0" orientation="landscape" r:id="rId1"/>
  <headerFooter alignWithMargins="0"/>
  <rowBreaks count="1" manualBreakCount="1">
    <brk id="41" max="16383" man="1"/>
  </rowBreaks>
  <colBreaks count="1" manualBreakCount="1">
    <brk id="19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05224-2324-4B5E-A722-1E9AA29D2649}">
  <dimension ref="A1:L13"/>
  <sheetViews>
    <sheetView workbookViewId="0">
      <selection activeCell="E8" sqref="E8"/>
    </sheetView>
  </sheetViews>
  <sheetFormatPr defaultColWidth="9.140625" defaultRowHeight="12.75" x14ac:dyDescent="0.2"/>
  <cols>
    <col min="1" max="1" width="18" customWidth="1"/>
    <col min="2" max="2" width="19.42578125" customWidth="1"/>
    <col min="3" max="3" width="20.5703125" customWidth="1"/>
    <col min="4" max="4" width="18.140625" customWidth="1"/>
    <col min="5" max="5" width="16.85546875" customWidth="1"/>
    <col min="6" max="6" width="12.5703125" customWidth="1"/>
    <col min="7" max="7" width="16.140625" customWidth="1"/>
    <col min="8" max="8" width="18.140625" customWidth="1"/>
    <col min="9" max="9" width="12.140625" customWidth="1"/>
    <col min="10" max="10" width="13.7109375" customWidth="1"/>
    <col min="11" max="11" width="15.5703125" customWidth="1"/>
    <col min="12" max="12" width="13" customWidth="1"/>
  </cols>
  <sheetData>
    <row r="1" spans="1:12" ht="18" x14ac:dyDescent="0.2">
      <c r="A1" s="74" t="s">
        <v>16</v>
      </c>
      <c r="B1" s="74" t="s">
        <v>23</v>
      </c>
      <c r="C1" s="75" t="s">
        <v>9</v>
      </c>
      <c r="D1" s="75"/>
      <c r="E1" s="75"/>
      <c r="F1" s="75"/>
      <c r="G1" s="75"/>
      <c r="H1" s="75"/>
      <c r="I1" s="75"/>
      <c r="J1" s="74" t="s">
        <v>2</v>
      </c>
      <c r="K1" s="74"/>
      <c r="L1" s="74" t="s">
        <v>17</v>
      </c>
    </row>
    <row r="2" spans="1:12" ht="18" x14ac:dyDescent="0.2">
      <c r="A2" s="74"/>
      <c r="B2" s="74"/>
      <c r="C2" s="74" t="s">
        <v>12</v>
      </c>
      <c r="D2" s="74"/>
      <c r="E2" s="74" t="s">
        <v>10</v>
      </c>
      <c r="F2" s="74" t="s">
        <v>13</v>
      </c>
      <c r="G2" s="74"/>
      <c r="H2" s="74" t="s">
        <v>11</v>
      </c>
      <c r="I2" s="74" t="s">
        <v>0</v>
      </c>
      <c r="J2" s="74" t="s">
        <v>4</v>
      </c>
      <c r="K2" s="74" t="s">
        <v>1</v>
      </c>
      <c r="L2" s="74"/>
    </row>
    <row r="3" spans="1:12" ht="54" x14ac:dyDescent="0.2">
      <c r="A3" s="74"/>
      <c r="B3" s="74"/>
      <c r="C3" s="11" t="s">
        <v>5</v>
      </c>
      <c r="D3" s="11" t="s">
        <v>6</v>
      </c>
      <c r="E3" s="74"/>
      <c r="F3" s="11" t="s">
        <v>7</v>
      </c>
      <c r="G3" s="11" t="s">
        <v>8</v>
      </c>
      <c r="H3" s="74"/>
      <c r="I3" s="74"/>
      <c r="J3" s="74"/>
      <c r="K3" s="74"/>
      <c r="L3" s="74"/>
    </row>
    <row r="4" spans="1:12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x14ac:dyDescent="0.2">
      <c r="A5" s="10">
        <v>1500000</v>
      </c>
      <c r="B5" s="10">
        <v>159608.17000000001</v>
      </c>
      <c r="C5" s="10">
        <v>43050</v>
      </c>
      <c r="D5" s="10">
        <v>106500</v>
      </c>
      <c r="E5" s="10">
        <v>13795.1</v>
      </c>
      <c r="F5" s="10">
        <v>45099.16</v>
      </c>
      <c r="G5" s="10">
        <v>105181.92</v>
      </c>
      <c r="H5" s="10">
        <v>8577.2999999999993</v>
      </c>
      <c r="I5" s="10">
        <f>+H5+G5+F5+E5+D5+C5</f>
        <v>322203.48</v>
      </c>
      <c r="J5" s="10">
        <f>+B5+C5+F5+H5</f>
        <v>256334.63</v>
      </c>
      <c r="K5" s="10">
        <f>+D5+E5+G5</f>
        <v>225477.02000000002</v>
      </c>
      <c r="L5" s="10">
        <f>+A5-B5-C5-F5-H5</f>
        <v>1243665.3700000001</v>
      </c>
    </row>
    <row r="6" spans="1:12" x14ac:dyDescent="0.2">
      <c r="A6" s="10">
        <f>+A5</f>
        <v>1500000</v>
      </c>
      <c r="B6" s="10">
        <f t="shared" ref="B6:H6" si="0">+B5</f>
        <v>159608.17000000001</v>
      </c>
      <c r="C6" s="10">
        <f t="shared" si="0"/>
        <v>43050</v>
      </c>
      <c r="D6" s="10">
        <f t="shared" si="0"/>
        <v>106500</v>
      </c>
      <c r="E6" s="10">
        <f t="shared" si="0"/>
        <v>13795.1</v>
      </c>
      <c r="F6" s="10">
        <f t="shared" si="0"/>
        <v>45099.16</v>
      </c>
      <c r="G6" s="10">
        <f t="shared" si="0"/>
        <v>105181.92</v>
      </c>
      <c r="H6" s="10">
        <f t="shared" si="0"/>
        <v>8577.2999999999993</v>
      </c>
      <c r="I6" s="10">
        <f>+H6+G6+F6+E6+D6+C6</f>
        <v>322203.48</v>
      </c>
      <c r="J6" s="10">
        <f>+B6+C6+F6+H6</f>
        <v>256334.63</v>
      </c>
      <c r="K6" s="10">
        <f>+D6+E6+G6</f>
        <v>225477.02000000002</v>
      </c>
      <c r="L6" s="10">
        <f>+A6-B6-C6-F6-H6</f>
        <v>1243665.3700000001</v>
      </c>
    </row>
    <row r="7" spans="1:12" s="13" customFormat="1" x14ac:dyDescent="0.2"/>
    <row r="8" spans="1:12" x14ac:dyDescent="0.2">
      <c r="A8" s="10">
        <v>1350000</v>
      </c>
      <c r="B8" s="10">
        <v>146368.37000000002</v>
      </c>
      <c r="C8" s="10">
        <v>38745</v>
      </c>
      <c r="D8" s="10">
        <v>95850</v>
      </c>
      <c r="E8" s="10">
        <v>12283.590000000002</v>
      </c>
      <c r="F8" s="10">
        <v>40539.160000000003</v>
      </c>
      <c r="G8" s="10">
        <v>94546.922500000001</v>
      </c>
      <c r="H8" s="10">
        <v>8577.2999999999993</v>
      </c>
      <c r="I8" s="10">
        <f t="shared" ref="I8:I10" si="1">+H8+G8+F8+E8+D8+C8</f>
        <v>290541.97250000003</v>
      </c>
      <c r="J8" s="10">
        <f t="shared" ref="J8:J10" si="2">+B8+C8+F8+H8</f>
        <v>234229.83000000002</v>
      </c>
      <c r="K8" s="10">
        <f t="shared" ref="K8:K10" si="3">+D8+E8+G8</f>
        <v>202680.51250000001</v>
      </c>
      <c r="L8" s="10">
        <f t="shared" ref="L8:L10" si="4">+A8-B8-C8-F8-H8</f>
        <v>1115770.17</v>
      </c>
    </row>
    <row r="9" spans="1:12" x14ac:dyDescent="0.2">
      <c r="A9" s="10">
        <v>90000</v>
      </c>
      <c r="B9" s="10">
        <v>9753.1200000000008</v>
      </c>
      <c r="C9" s="10">
        <v>2583</v>
      </c>
      <c r="D9" s="10">
        <v>6390</v>
      </c>
      <c r="E9" s="10">
        <v>851.5100000000001</v>
      </c>
      <c r="F9" s="10">
        <v>2736</v>
      </c>
      <c r="G9" s="10">
        <v>6381</v>
      </c>
      <c r="H9" s="10">
        <v>0</v>
      </c>
      <c r="I9" s="10">
        <f t="shared" si="1"/>
        <v>18941.510000000002</v>
      </c>
      <c r="J9" s="10">
        <f t="shared" si="2"/>
        <v>15072.12</v>
      </c>
      <c r="K9" s="10">
        <f t="shared" si="3"/>
        <v>13622.51</v>
      </c>
      <c r="L9" s="10">
        <f t="shared" si="4"/>
        <v>74927.88</v>
      </c>
    </row>
    <row r="10" spans="1:12" x14ac:dyDescent="0.2">
      <c r="A10" s="10">
        <v>60000</v>
      </c>
      <c r="B10" s="10">
        <v>3486.68</v>
      </c>
      <c r="C10" s="10">
        <v>1722</v>
      </c>
      <c r="D10" s="10">
        <v>4260</v>
      </c>
      <c r="E10" s="10">
        <v>660.00000000000011</v>
      </c>
      <c r="F10" s="10">
        <v>1824</v>
      </c>
      <c r="G10" s="10">
        <v>4254</v>
      </c>
      <c r="H10" s="10">
        <v>0</v>
      </c>
      <c r="I10" s="10">
        <f t="shared" si="1"/>
        <v>12720</v>
      </c>
      <c r="J10" s="10">
        <f t="shared" si="2"/>
        <v>7032.68</v>
      </c>
      <c r="K10" s="10">
        <f t="shared" si="3"/>
        <v>9174</v>
      </c>
      <c r="L10" s="10">
        <f t="shared" si="4"/>
        <v>52967.32</v>
      </c>
    </row>
    <row r="11" spans="1:12" s="16" customFormat="1" x14ac:dyDescent="0.2">
      <c r="A11" s="15">
        <f>+A8+A9+A10</f>
        <v>1500000</v>
      </c>
      <c r="B11" s="15">
        <f t="shared" ref="B11:H11" si="5">+B8+B9+B10</f>
        <v>159608.17000000001</v>
      </c>
      <c r="C11" s="15">
        <f t="shared" si="5"/>
        <v>43050</v>
      </c>
      <c r="D11" s="15">
        <f t="shared" si="5"/>
        <v>106500</v>
      </c>
      <c r="E11" s="15">
        <f t="shared" si="5"/>
        <v>13795.100000000002</v>
      </c>
      <c r="F11" s="15">
        <f t="shared" si="5"/>
        <v>45099.16</v>
      </c>
      <c r="G11" s="15">
        <f t="shared" si="5"/>
        <v>105181.9225</v>
      </c>
      <c r="H11" s="15">
        <f t="shared" si="5"/>
        <v>8577.2999999999993</v>
      </c>
      <c r="I11" s="15">
        <f>+I8+I9+I10</f>
        <v>322203.48250000004</v>
      </c>
      <c r="J11" s="15">
        <f t="shared" ref="J11:L11" si="6">+J8+J9+J10</f>
        <v>256334.63</v>
      </c>
      <c r="K11" s="15">
        <f t="shared" si="6"/>
        <v>225477.02250000002</v>
      </c>
      <c r="L11" s="15">
        <f t="shared" si="6"/>
        <v>1243665.3699999999</v>
      </c>
    </row>
    <row r="12" spans="1:12" x14ac:dyDescent="0.2">
      <c r="H12" s="10"/>
      <c r="I12" s="10"/>
    </row>
    <row r="13" spans="1:12" x14ac:dyDescent="0.2">
      <c r="A13" s="10">
        <f>+A6-A11</f>
        <v>0</v>
      </c>
      <c r="B13" s="10">
        <f t="shared" ref="B13:L13" si="7">+B6-B11</f>
        <v>0</v>
      </c>
      <c r="C13" s="10">
        <f t="shared" si="7"/>
        <v>0</v>
      </c>
      <c r="D13" s="10">
        <f t="shared" si="7"/>
        <v>0</v>
      </c>
      <c r="E13" s="10">
        <f t="shared" si="7"/>
        <v>0</v>
      </c>
      <c r="F13" s="10">
        <f t="shared" si="7"/>
        <v>0</v>
      </c>
      <c r="G13" s="10">
        <f t="shared" si="7"/>
        <v>-2.5000000023283064E-3</v>
      </c>
      <c r="H13" s="10">
        <f t="shared" si="7"/>
        <v>0</v>
      </c>
      <c r="I13" s="10">
        <f t="shared" si="7"/>
        <v>-2.5000000605359674E-3</v>
      </c>
      <c r="J13" s="10">
        <f t="shared" si="7"/>
        <v>0</v>
      </c>
      <c r="K13" s="10">
        <f t="shared" si="7"/>
        <v>-2.5000000023283064E-3</v>
      </c>
      <c r="L13" s="10">
        <f t="shared" si="7"/>
        <v>0</v>
      </c>
    </row>
  </sheetData>
  <mergeCells count="12">
    <mergeCell ref="A1:A3"/>
    <mergeCell ref="B1:B3"/>
    <mergeCell ref="C1:I1"/>
    <mergeCell ref="J1:K1"/>
    <mergeCell ref="L1:L3"/>
    <mergeCell ref="C2:D2"/>
    <mergeCell ref="E2:E3"/>
    <mergeCell ref="F2:G2"/>
    <mergeCell ref="H2:H3"/>
    <mergeCell ref="I2:I3"/>
    <mergeCell ref="J2:J3"/>
    <mergeCell ref="K2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Periodo Probatorio</vt:lpstr>
      <vt:lpstr>Sheet1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2024-02-12T19:27:56Z</cp:lastPrinted>
  <dcterms:created xsi:type="dcterms:W3CDTF">2006-07-11T17:39:34Z</dcterms:created>
  <dcterms:modified xsi:type="dcterms:W3CDTF">2024-03-05T16:28:55Z</dcterms:modified>
</cp:coreProperties>
</file>