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falken\RRHH\AÑO 2025\Nóminas\Transparencia\Abril\"/>
    </mc:Choice>
  </mc:AlternateContent>
  <xr:revisionPtr revIDLastSave="0" documentId="13_ncr:1_{00867322-3B7D-4B99-A07D-797580AD64B6}" xr6:coauthVersionLast="47" xr6:coauthVersionMax="47" xr10:uidLastSave="{00000000-0000-0000-0000-000000000000}"/>
  <bookViews>
    <workbookView xWindow="-120" yWindow="-120" windowWidth="24240" windowHeight="13140" xr2:uid="{84E78B6A-7EA0-46AF-AC98-41FF7A9C7E11}"/>
  </bookViews>
  <sheets>
    <sheet name="Empleados fijos" sheetId="2" r:id="rId1"/>
  </sheets>
  <definedNames>
    <definedName name="_xlnm.Print_Area" localSheetId="0">'Empleados fijos'!$A$1:$R$346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71" i="2" l="1"/>
  <c r="N151" i="2"/>
  <c r="N218" i="2"/>
  <c r="N103" i="2"/>
  <c r="N267" i="2" l="1"/>
  <c r="M267" i="2"/>
  <c r="N279" i="2"/>
  <c r="M279" i="2"/>
  <c r="L135" i="2"/>
  <c r="M218" i="2" l="1"/>
  <c r="M151" i="2"/>
  <c r="M103" i="2"/>
  <c r="M71" i="2"/>
  <c r="N49" i="2"/>
  <c r="M49" i="2"/>
  <c r="N33" i="2"/>
  <c r="M33" i="2"/>
  <c r="N21" i="2"/>
  <c r="M21" i="2"/>
  <c r="N12" i="2"/>
  <c r="M12" i="2"/>
  <c r="K12" i="2"/>
  <c r="J12" i="2"/>
  <c r="A218" i="2" l="1"/>
  <c r="A215" i="2"/>
  <c r="A214" i="2"/>
  <c r="L214" i="2"/>
  <c r="Q214" i="2" s="1"/>
  <c r="R214" i="2"/>
  <c r="P214" i="2"/>
  <c r="N214" i="2"/>
  <c r="M214" i="2"/>
  <c r="K214" i="2"/>
  <c r="J214" i="2"/>
  <c r="L67" i="2"/>
  <c r="J67" i="2"/>
  <c r="P67" i="2" s="1"/>
  <c r="R67" i="2" s="1"/>
  <c r="K67" i="2"/>
  <c r="Q67" i="2" s="1"/>
  <c r="M67" i="2"/>
  <c r="N67" i="2"/>
  <c r="L295" i="2" l="1"/>
  <c r="L294" i="2"/>
  <c r="L293" i="2"/>
  <c r="L291" i="2"/>
  <c r="L290" i="2"/>
  <c r="L289" i="2"/>
  <c r="L288" i="2"/>
  <c r="L287" i="2"/>
  <c r="L286" i="2"/>
  <c r="L285" i="2"/>
  <c r="L284" i="2"/>
  <c r="L283" i="2"/>
  <c r="L282" i="2"/>
  <c r="L281" i="2"/>
  <c r="L280" i="2"/>
  <c r="L279" i="2"/>
  <c r="L278" i="2"/>
  <c r="L277" i="2"/>
  <c r="L276" i="2"/>
  <c r="L275" i="2"/>
  <c r="L274" i="2"/>
  <c r="L273" i="2"/>
  <c r="L272" i="2"/>
  <c r="L271" i="2"/>
  <c r="L270" i="2"/>
  <c r="L269" i="2"/>
  <c r="L268" i="2"/>
  <c r="L267" i="2"/>
  <c r="L262" i="2"/>
  <c r="L261" i="2"/>
  <c r="L256" i="2"/>
  <c r="L255" i="2"/>
  <c r="L254" i="2"/>
  <c r="L253" i="2"/>
  <c r="L252" i="2"/>
  <c r="L251" i="2"/>
  <c r="L250" i="2"/>
  <c r="L249" i="2"/>
  <c r="L248" i="2"/>
  <c r="L247" i="2"/>
  <c r="L246" i="2"/>
  <c r="L245" i="2"/>
  <c r="L244" i="2"/>
  <c r="L243" i="2"/>
  <c r="L242" i="2"/>
  <c r="L241" i="2"/>
  <c r="L240" i="2"/>
  <c r="L239" i="2"/>
  <c r="L238" i="2"/>
  <c r="L237" i="2"/>
  <c r="L235" i="2"/>
  <c r="L233" i="2"/>
  <c r="L232" i="2"/>
  <c r="L231" i="2"/>
  <c r="L230" i="2"/>
  <c r="L229" i="2"/>
  <c r="L228" i="2"/>
  <c r="L227" i="2"/>
  <c r="L226" i="2"/>
  <c r="L225" i="2"/>
  <c r="L224" i="2"/>
  <c r="L223" i="2"/>
  <c r="L222" i="2"/>
  <c r="L221" i="2"/>
  <c r="L220" i="2"/>
  <c r="L219" i="2"/>
  <c r="L218" i="2"/>
  <c r="L213" i="2"/>
  <c r="L212" i="2"/>
  <c r="L211" i="2"/>
  <c r="L182" i="2"/>
  <c r="L176" i="2"/>
  <c r="L175" i="2"/>
  <c r="L174" i="2"/>
  <c r="L170" i="2"/>
  <c r="L166" i="2"/>
  <c r="L164" i="2"/>
  <c r="L160" i="2"/>
  <c r="L159" i="2"/>
  <c r="L158" i="2"/>
  <c r="L157" i="2"/>
  <c r="L156" i="2"/>
  <c r="L155" i="2"/>
  <c r="L154" i="2"/>
  <c r="L153" i="2"/>
  <c r="L152" i="2"/>
  <c r="L151" i="2"/>
  <c r="L148" i="2"/>
  <c r="L147" i="2"/>
  <c r="L146" i="2"/>
  <c r="L145" i="2"/>
  <c r="L133" i="2"/>
  <c r="L132" i="2"/>
  <c r="L126" i="2"/>
  <c r="L112" i="2"/>
  <c r="L111" i="2"/>
  <c r="L108" i="2"/>
  <c r="L107" i="2"/>
  <c r="L106" i="2"/>
  <c r="L105" i="2"/>
  <c r="L104" i="2"/>
  <c r="L103" i="2"/>
  <c r="L95" i="2"/>
  <c r="L81" i="2"/>
  <c r="L77" i="2"/>
  <c r="L76" i="2"/>
  <c r="L75" i="2"/>
  <c r="L74" i="2"/>
  <c r="L73" i="2"/>
  <c r="L72" i="2"/>
  <c r="L71" i="2"/>
  <c r="L66" i="2"/>
  <c r="L65" i="2"/>
  <c r="L64" i="2"/>
  <c r="L63" i="2"/>
  <c r="L62" i="2"/>
  <c r="L61" i="2"/>
  <c r="L60" i="2"/>
  <c r="L59" i="2"/>
  <c r="L58" i="2"/>
  <c r="L56" i="2"/>
  <c r="L55" i="2"/>
  <c r="L54" i="2"/>
  <c r="L53" i="2"/>
  <c r="L52" i="2"/>
  <c r="L51" i="2"/>
  <c r="L50" i="2"/>
  <c r="L49" i="2"/>
  <c r="L46" i="2"/>
  <c r="L45" i="2"/>
  <c r="L44" i="2"/>
  <c r="L43" i="2"/>
  <c r="L42" i="2"/>
  <c r="L39" i="2"/>
  <c r="L38" i="2"/>
  <c r="L37" i="2"/>
  <c r="L36" i="2"/>
  <c r="L35" i="2"/>
  <c r="L34" i="2"/>
  <c r="L33" i="2"/>
  <c r="L29" i="2"/>
  <c r="L28" i="2"/>
  <c r="L27" i="2"/>
  <c r="L26" i="2"/>
  <c r="L25" i="2"/>
  <c r="L23" i="2"/>
  <c r="L22" i="2"/>
  <c r="L21" i="2"/>
  <c r="L17" i="2"/>
  <c r="L16" i="2"/>
  <c r="L15" i="2"/>
  <c r="L14" i="2"/>
  <c r="L13" i="2"/>
  <c r="L12" i="2"/>
  <c r="O212" i="2"/>
  <c r="N263" i="2" l="1"/>
  <c r="L263" i="2"/>
  <c r="M263" i="2"/>
  <c r="K263" i="2"/>
  <c r="J263" i="2"/>
  <c r="P263" i="2" s="1"/>
  <c r="R263" i="2" s="1"/>
  <c r="I261" i="2"/>
  <c r="Q263" i="2" l="1"/>
  <c r="N213" i="2"/>
  <c r="M213" i="2"/>
  <c r="K213" i="2"/>
  <c r="Q213" i="2" s="1"/>
  <c r="J213" i="2"/>
  <c r="N212" i="2"/>
  <c r="M212" i="2"/>
  <c r="K212" i="2"/>
  <c r="Q212" i="2" s="1"/>
  <c r="J212" i="2"/>
  <c r="J211" i="2"/>
  <c r="K211" i="2"/>
  <c r="M211" i="2"/>
  <c r="N211" i="2"/>
  <c r="N141" i="2"/>
  <c r="M141" i="2"/>
  <c r="L141" i="2"/>
  <c r="K141" i="2"/>
  <c r="J141" i="2"/>
  <c r="O273" i="2"/>
  <c r="O237" i="2"/>
  <c r="P212" i="2" l="1"/>
  <c r="R212" i="2" s="1"/>
  <c r="P213" i="2"/>
  <c r="R213" i="2" s="1"/>
  <c r="Q211" i="2"/>
  <c r="P141" i="2"/>
  <c r="R141" i="2" s="1"/>
  <c r="P211" i="2"/>
  <c r="R211" i="2" s="1"/>
  <c r="Q141" i="2"/>
  <c r="N91" i="2"/>
  <c r="M91" i="2"/>
  <c r="L91" i="2"/>
  <c r="K91" i="2"/>
  <c r="J91" i="2"/>
  <c r="Q91" i="2" l="1"/>
  <c r="P91" i="2"/>
  <c r="R91" i="2" s="1"/>
  <c r="I293" i="2"/>
  <c r="J140" i="2"/>
  <c r="K140" i="2"/>
  <c r="L140" i="2"/>
  <c r="M140" i="2"/>
  <c r="N140" i="2"/>
  <c r="I29" i="2"/>
  <c r="I18" i="2"/>
  <c r="Q140" i="2" l="1"/>
  <c r="P140" i="2"/>
  <c r="R140" i="2" s="1"/>
  <c r="N210" i="2"/>
  <c r="M210" i="2"/>
  <c r="L210" i="2"/>
  <c r="K210" i="2"/>
  <c r="J210" i="2"/>
  <c r="N90" i="2"/>
  <c r="M90" i="2"/>
  <c r="L90" i="2"/>
  <c r="K90" i="2"/>
  <c r="J90" i="2"/>
  <c r="J209" i="2"/>
  <c r="K209" i="2"/>
  <c r="L209" i="2"/>
  <c r="M209" i="2"/>
  <c r="N209" i="2"/>
  <c r="I28" i="2"/>
  <c r="I27" i="2"/>
  <c r="I30" i="2"/>
  <c r="J37" i="2"/>
  <c r="K37" i="2"/>
  <c r="M37" i="2"/>
  <c r="N37" i="2"/>
  <c r="I166" i="2"/>
  <c r="N38" i="2"/>
  <c r="M38" i="2"/>
  <c r="N36" i="2"/>
  <c r="M36" i="2"/>
  <c r="K38" i="2"/>
  <c r="J38" i="2"/>
  <c r="P38" i="2" s="1"/>
  <c r="R38" i="2" s="1"/>
  <c r="J36" i="2"/>
  <c r="K36" i="2"/>
  <c r="J164" i="2"/>
  <c r="K164" i="2"/>
  <c r="M164" i="2"/>
  <c r="N164" i="2"/>
  <c r="J60" i="2"/>
  <c r="K60" i="2"/>
  <c r="M60" i="2"/>
  <c r="N60" i="2"/>
  <c r="J138" i="2"/>
  <c r="K138" i="2"/>
  <c r="L138" i="2"/>
  <c r="M138" i="2"/>
  <c r="N138" i="2"/>
  <c r="J208" i="2"/>
  <c r="K208" i="2"/>
  <c r="L208" i="2"/>
  <c r="M208" i="2"/>
  <c r="N208" i="2"/>
  <c r="O229" i="2"/>
  <c r="N268" i="2"/>
  <c r="M268" i="2"/>
  <c r="K268" i="2"/>
  <c r="J268" i="2"/>
  <c r="I76" i="2"/>
  <c r="I224" i="2"/>
  <c r="I288" i="2"/>
  <c r="O149" i="2"/>
  <c r="I149" i="2"/>
  <c r="H149" i="2"/>
  <c r="G149" i="2"/>
  <c r="G143" i="2"/>
  <c r="H143" i="2"/>
  <c r="N66" i="2"/>
  <c r="M66" i="2"/>
  <c r="K66" i="2"/>
  <c r="J66" i="2"/>
  <c r="I179" i="2"/>
  <c r="I111" i="2"/>
  <c r="I143" i="2" s="1"/>
  <c r="Q210" i="2" l="1"/>
  <c r="P90" i="2"/>
  <c r="R90" i="2" s="1"/>
  <c r="Q209" i="2"/>
  <c r="P210" i="2"/>
  <c r="R210" i="2" s="1"/>
  <c r="P209" i="2"/>
  <c r="R209" i="2" s="1"/>
  <c r="Q90" i="2"/>
  <c r="Q37" i="2"/>
  <c r="P37" i="2"/>
  <c r="R37" i="2" s="1"/>
  <c r="P138" i="2"/>
  <c r="R138" i="2" s="1"/>
  <c r="P36" i="2"/>
  <c r="R36" i="2" s="1"/>
  <c r="Q36" i="2"/>
  <c r="P60" i="2"/>
  <c r="R60" i="2" s="1"/>
  <c r="Q164" i="2"/>
  <c r="Q38" i="2"/>
  <c r="P164" i="2"/>
  <c r="R164" i="2" s="1"/>
  <c r="Q60" i="2"/>
  <c r="Q208" i="2"/>
  <c r="Q138" i="2"/>
  <c r="P208" i="2"/>
  <c r="R208" i="2" s="1"/>
  <c r="P268" i="2"/>
  <c r="R268" i="2" s="1"/>
  <c r="Q268" i="2"/>
  <c r="P66" i="2"/>
  <c r="R66" i="2" s="1"/>
  <c r="Q66" i="2"/>
  <c r="O13" i="2"/>
  <c r="O29" i="2" l="1"/>
  <c r="N262" i="2" l="1"/>
  <c r="M262" i="2"/>
  <c r="K262" i="2"/>
  <c r="J262" i="2"/>
  <c r="N147" i="2"/>
  <c r="M147" i="2"/>
  <c r="K147" i="2"/>
  <c r="J147" i="2"/>
  <c r="Q262" i="2" l="1"/>
  <c r="P147" i="2"/>
  <c r="R147" i="2" s="1"/>
  <c r="Q147" i="2"/>
  <c r="P262" i="2"/>
  <c r="R262" i="2" s="1"/>
  <c r="I235" i="2" l="1"/>
  <c r="I233" i="2"/>
  <c r="I176" i="2"/>
  <c r="I59" i="2"/>
  <c r="I58" i="2"/>
  <c r="I55" i="2"/>
  <c r="I34" i="2"/>
  <c r="J103" i="2" l="1"/>
  <c r="O71" i="2" l="1"/>
  <c r="O74" i="2" l="1"/>
  <c r="K71" i="2" l="1"/>
  <c r="Q71" i="2" s="1"/>
  <c r="J71" i="2"/>
  <c r="N256" i="2"/>
  <c r="M256" i="2"/>
  <c r="K256" i="2"/>
  <c r="J256" i="2"/>
  <c r="J255" i="2"/>
  <c r="K255" i="2"/>
  <c r="M255" i="2"/>
  <c r="N255" i="2"/>
  <c r="J254" i="2"/>
  <c r="K254" i="2"/>
  <c r="M254" i="2"/>
  <c r="N254" i="2"/>
  <c r="N172" i="2"/>
  <c r="M172" i="2"/>
  <c r="L172" i="2"/>
  <c r="K172" i="2"/>
  <c r="J172" i="2"/>
  <c r="Q254" i="2" l="1"/>
  <c r="P255" i="2"/>
  <c r="R255" i="2" s="1"/>
  <c r="P256" i="2"/>
  <c r="R256" i="2" s="1"/>
  <c r="P172" i="2"/>
  <c r="R172" i="2" s="1"/>
  <c r="Q255" i="2"/>
  <c r="P254" i="2"/>
  <c r="R254" i="2" s="1"/>
  <c r="Q256" i="2"/>
  <c r="P71" i="2"/>
  <c r="R71" i="2" s="1"/>
  <c r="Q172" i="2"/>
  <c r="N45" i="2" l="1"/>
  <c r="M45" i="2"/>
  <c r="K45" i="2"/>
  <c r="J45" i="2"/>
  <c r="N272" i="2"/>
  <c r="M272" i="2"/>
  <c r="N271" i="2"/>
  <c r="M271" i="2"/>
  <c r="N270" i="2"/>
  <c r="M270" i="2"/>
  <c r="N269" i="2"/>
  <c r="M269" i="2"/>
  <c r="P45" i="2" l="1"/>
  <c r="R45" i="2" s="1"/>
  <c r="Q45" i="2"/>
  <c r="J294" i="2" l="1"/>
  <c r="K294" i="2"/>
  <c r="M294" i="2"/>
  <c r="N294" i="2"/>
  <c r="J253" i="2"/>
  <c r="K253" i="2"/>
  <c r="M253" i="2"/>
  <c r="N253" i="2"/>
  <c r="N87" i="2"/>
  <c r="M87" i="2"/>
  <c r="L87" i="2"/>
  <c r="K87" i="2"/>
  <c r="J87" i="2"/>
  <c r="N86" i="2"/>
  <c r="M86" i="2"/>
  <c r="L86" i="2"/>
  <c r="K86" i="2"/>
  <c r="J86" i="2"/>
  <c r="N85" i="2"/>
  <c r="M85" i="2"/>
  <c r="L85" i="2"/>
  <c r="K85" i="2"/>
  <c r="J85" i="2"/>
  <c r="J63" i="2"/>
  <c r="K63" i="2"/>
  <c r="M63" i="2"/>
  <c r="N63" i="2"/>
  <c r="L149" i="2" l="1"/>
  <c r="P294" i="2"/>
  <c r="R294" i="2" s="1"/>
  <c r="P86" i="2"/>
  <c r="R86" i="2" s="1"/>
  <c r="P87" i="2"/>
  <c r="R87" i="2" s="1"/>
  <c r="P85" i="2"/>
  <c r="R85" i="2" s="1"/>
  <c r="P253" i="2"/>
  <c r="R253" i="2" s="1"/>
  <c r="Q294" i="2"/>
  <c r="Q63" i="2"/>
  <c r="Q87" i="2"/>
  <c r="Q86" i="2"/>
  <c r="Q253" i="2"/>
  <c r="Q85" i="2"/>
  <c r="P63" i="2"/>
  <c r="R63" i="2" s="1"/>
  <c r="L24" i="2"/>
  <c r="N215" i="2"/>
  <c r="N207" i="2"/>
  <c r="N206" i="2"/>
  <c r="N205" i="2"/>
  <c r="N204" i="2"/>
  <c r="N203" i="2"/>
  <c r="N202" i="2"/>
  <c r="N201" i="2"/>
  <c r="N200" i="2"/>
  <c r="N199" i="2"/>
  <c r="N198" i="2"/>
  <c r="N139" i="2"/>
  <c r="N197" i="2"/>
  <c r="N196" i="2"/>
  <c r="N195" i="2"/>
  <c r="N194" i="2"/>
  <c r="N193" i="2"/>
  <c r="N192" i="2"/>
  <c r="N191" i="2"/>
  <c r="N190" i="2"/>
  <c r="N189" i="2"/>
  <c r="N188" i="2"/>
  <c r="N187" i="2"/>
  <c r="N186" i="2"/>
  <c r="N185" i="2"/>
  <c r="N184" i="2"/>
  <c r="N183" i="2"/>
  <c r="N182" i="2"/>
  <c r="N181" i="2"/>
  <c r="N180" i="2"/>
  <c r="N179" i="2"/>
  <c r="N178" i="2"/>
  <c r="N177" i="2"/>
  <c r="N176" i="2"/>
  <c r="N175" i="2"/>
  <c r="N174" i="2"/>
  <c r="N173" i="2"/>
  <c r="N171" i="2"/>
  <c r="N170" i="2"/>
  <c r="N169" i="2"/>
  <c r="N168" i="2"/>
  <c r="N167" i="2"/>
  <c r="N166" i="2"/>
  <c r="N165" i="2"/>
  <c r="N163" i="2"/>
  <c r="N162" i="2"/>
  <c r="N161" i="2"/>
  <c r="N160" i="2"/>
  <c r="N159" i="2"/>
  <c r="N158" i="2"/>
  <c r="N157" i="2"/>
  <c r="N156" i="2"/>
  <c r="N155" i="2"/>
  <c r="N154" i="2"/>
  <c r="N153" i="2"/>
  <c r="N152" i="2"/>
  <c r="N298" i="2"/>
  <c r="N297" i="2"/>
  <c r="N296" i="2"/>
  <c r="N295" i="2"/>
  <c r="N293" i="2"/>
  <c r="N292" i="2"/>
  <c r="N291" i="2"/>
  <c r="N145" i="2"/>
  <c r="N290" i="2"/>
  <c r="N289" i="2"/>
  <c r="N288" i="2"/>
  <c r="N287" i="2"/>
  <c r="N286" i="2"/>
  <c r="N285" i="2"/>
  <c r="N284" i="2"/>
  <c r="N283" i="2"/>
  <c r="N282" i="2"/>
  <c r="N281" i="2"/>
  <c r="N280" i="2"/>
  <c r="N148" i="2"/>
  <c r="N278" i="2"/>
  <c r="N277" i="2"/>
  <c r="N276" i="2"/>
  <c r="N275" i="2"/>
  <c r="N274" i="2"/>
  <c r="N273" i="2"/>
  <c r="M298" i="2"/>
  <c r="M297" i="2"/>
  <c r="M296" i="2"/>
  <c r="M295" i="2"/>
  <c r="M293" i="2"/>
  <c r="M292" i="2"/>
  <c r="M291" i="2"/>
  <c r="M145" i="2"/>
  <c r="M290" i="2"/>
  <c r="M289" i="2"/>
  <c r="M288" i="2"/>
  <c r="M287" i="2"/>
  <c r="M286" i="2"/>
  <c r="M285" i="2"/>
  <c r="M284" i="2"/>
  <c r="M283" i="2"/>
  <c r="M282" i="2"/>
  <c r="M281" i="2"/>
  <c r="M280" i="2"/>
  <c r="M148" i="2"/>
  <c r="M278" i="2"/>
  <c r="M277" i="2"/>
  <c r="M276" i="2"/>
  <c r="M275" i="2"/>
  <c r="M274" i="2"/>
  <c r="M273" i="2"/>
  <c r="L298" i="2"/>
  <c r="L297" i="2"/>
  <c r="L296" i="2"/>
  <c r="L292" i="2"/>
  <c r="K298" i="2"/>
  <c r="K297" i="2"/>
  <c r="K296" i="2"/>
  <c r="K295" i="2"/>
  <c r="K293" i="2"/>
  <c r="K292" i="2"/>
  <c r="K291" i="2"/>
  <c r="K145" i="2"/>
  <c r="K290" i="2"/>
  <c r="K289" i="2"/>
  <c r="K288" i="2"/>
  <c r="K287" i="2"/>
  <c r="K286" i="2"/>
  <c r="K285" i="2"/>
  <c r="K284" i="2"/>
  <c r="K283" i="2"/>
  <c r="K282" i="2"/>
  <c r="K281" i="2"/>
  <c r="K280" i="2"/>
  <c r="K279" i="2"/>
  <c r="K148" i="2"/>
  <c r="K278" i="2"/>
  <c r="K277" i="2"/>
  <c r="K276" i="2"/>
  <c r="K275" i="2"/>
  <c r="K274" i="2"/>
  <c r="K273" i="2"/>
  <c r="K272" i="2"/>
  <c r="K271" i="2"/>
  <c r="K270" i="2"/>
  <c r="Q270" i="2" s="1"/>
  <c r="K269" i="2"/>
  <c r="K267" i="2"/>
  <c r="J298" i="2"/>
  <c r="J297" i="2"/>
  <c r="J296" i="2"/>
  <c r="J295" i="2"/>
  <c r="J293" i="2"/>
  <c r="J292" i="2"/>
  <c r="J291" i="2"/>
  <c r="J145" i="2"/>
  <c r="J290" i="2"/>
  <c r="J289" i="2"/>
  <c r="J288" i="2"/>
  <c r="J287" i="2"/>
  <c r="J286" i="2"/>
  <c r="J285" i="2"/>
  <c r="J284" i="2"/>
  <c r="J283" i="2"/>
  <c r="J282" i="2"/>
  <c r="J281" i="2"/>
  <c r="J280" i="2"/>
  <c r="J279" i="2"/>
  <c r="J148" i="2"/>
  <c r="J278" i="2"/>
  <c r="J277" i="2"/>
  <c r="J276" i="2"/>
  <c r="J275" i="2"/>
  <c r="J274" i="2"/>
  <c r="J273" i="2"/>
  <c r="J272" i="2"/>
  <c r="J271" i="2"/>
  <c r="J270" i="2"/>
  <c r="P270" i="2" s="1"/>
  <c r="R270" i="2" s="1"/>
  <c r="J269" i="2"/>
  <c r="J267" i="2"/>
  <c r="O280" i="2"/>
  <c r="I280" i="2"/>
  <c r="O272" i="2"/>
  <c r="N264" i="2"/>
  <c r="N261" i="2"/>
  <c r="N260" i="2"/>
  <c r="N259" i="2"/>
  <c r="N258" i="2"/>
  <c r="N257" i="2"/>
  <c r="N252" i="2"/>
  <c r="N251" i="2"/>
  <c r="N250" i="2"/>
  <c r="N249" i="2"/>
  <c r="N248" i="2"/>
  <c r="N247" i="2"/>
  <c r="N246" i="2"/>
  <c r="N245" i="2"/>
  <c r="N244" i="2"/>
  <c r="N243" i="2"/>
  <c r="N242" i="2"/>
  <c r="N241" i="2"/>
  <c r="N240" i="2"/>
  <c r="N239" i="2"/>
  <c r="N238" i="2"/>
  <c r="N237" i="2"/>
  <c r="N236" i="2"/>
  <c r="N235" i="2"/>
  <c r="N234" i="2"/>
  <c r="N233" i="2"/>
  <c r="N232" i="2"/>
  <c r="N231" i="2"/>
  <c r="N230" i="2"/>
  <c r="N229" i="2"/>
  <c r="N228" i="2"/>
  <c r="N227" i="2"/>
  <c r="N226" i="2"/>
  <c r="N225" i="2"/>
  <c r="N223" i="2"/>
  <c r="N222" i="2"/>
  <c r="N221" i="2"/>
  <c r="N220" i="2"/>
  <c r="N219" i="2"/>
  <c r="M264" i="2"/>
  <c r="M261" i="2"/>
  <c r="M260" i="2"/>
  <c r="M259" i="2"/>
  <c r="M258" i="2"/>
  <c r="M257" i="2"/>
  <c r="M252" i="2"/>
  <c r="M251" i="2"/>
  <c r="M250" i="2"/>
  <c r="M249" i="2"/>
  <c r="M248" i="2"/>
  <c r="M247" i="2"/>
  <c r="M246" i="2"/>
  <c r="M245" i="2"/>
  <c r="M244" i="2"/>
  <c r="M243" i="2"/>
  <c r="M242" i="2"/>
  <c r="M241" i="2"/>
  <c r="M240" i="2"/>
  <c r="M239" i="2"/>
  <c r="M238" i="2"/>
  <c r="M237" i="2"/>
  <c r="M236" i="2"/>
  <c r="M235" i="2"/>
  <c r="M234" i="2"/>
  <c r="M233" i="2"/>
  <c r="M232" i="2"/>
  <c r="M231" i="2"/>
  <c r="M230" i="2"/>
  <c r="M229" i="2"/>
  <c r="M228" i="2"/>
  <c r="M227" i="2"/>
  <c r="M226" i="2"/>
  <c r="M225" i="2"/>
  <c r="M223" i="2"/>
  <c r="M222" i="2"/>
  <c r="M221" i="2"/>
  <c r="M220" i="2"/>
  <c r="M219" i="2"/>
  <c r="L264" i="2"/>
  <c r="L260" i="2"/>
  <c r="L259" i="2"/>
  <c r="L258" i="2"/>
  <c r="L257" i="2"/>
  <c r="L236" i="2"/>
  <c r="L234" i="2"/>
  <c r="K264" i="2"/>
  <c r="K261" i="2"/>
  <c r="K260" i="2"/>
  <c r="K259" i="2"/>
  <c r="K258" i="2"/>
  <c r="Q258" i="2" s="1"/>
  <c r="K257" i="2"/>
  <c r="K252" i="2"/>
  <c r="K251" i="2"/>
  <c r="K250" i="2"/>
  <c r="K249" i="2"/>
  <c r="K248" i="2"/>
  <c r="K247" i="2"/>
  <c r="K246" i="2"/>
  <c r="Q246" i="2" s="1"/>
  <c r="K245" i="2"/>
  <c r="K244" i="2"/>
  <c r="K243" i="2"/>
  <c r="K242" i="2"/>
  <c r="Q242" i="2" s="1"/>
  <c r="K241" i="2"/>
  <c r="K240" i="2"/>
  <c r="K239" i="2"/>
  <c r="K238" i="2"/>
  <c r="Q238" i="2" s="1"/>
  <c r="K237" i="2"/>
  <c r="K236" i="2"/>
  <c r="K235" i="2"/>
  <c r="K234" i="2"/>
  <c r="K233" i="2"/>
  <c r="K232" i="2"/>
  <c r="K231" i="2"/>
  <c r="K230" i="2"/>
  <c r="Q230" i="2" s="1"/>
  <c r="K229" i="2"/>
  <c r="K228" i="2"/>
  <c r="K227" i="2"/>
  <c r="K226" i="2"/>
  <c r="Q226" i="2" s="1"/>
  <c r="K225" i="2"/>
  <c r="K223" i="2"/>
  <c r="K222" i="2"/>
  <c r="K221" i="2"/>
  <c r="K220" i="2"/>
  <c r="K219" i="2"/>
  <c r="K218" i="2"/>
  <c r="J264" i="2"/>
  <c r="J261" i="2"/>
  <c r="J260" i="2"/>
  <c r="J259" i="2"/>
  <c r="J258" i="2"/>
  <c r="J257" i="2"/>
  <c r="J252" i="2"/>
  <c r="J251" i="2"/>
  <c r="J250" i="2"/>
  <c r="J249" i="2"/>
  <c r="J248" i="2"/>
  <c r="J247" i="2"/>
  <c r="J246" i="2"/>
  <c r="J245" i="2"/>
  <c r="J244" i="2"/>
  <c r="J243" i="2"/>
  <c r="J242" i="2"/>
  <c r="J241" i="2"/>
  <c r="J240" i="2"/>
  <c r="J239" i="2"/>
  <c r="J238" i="2"/>
  <c r="J237" i="2"/>
  <c r="J236" i="2"/>
  <c r="J235" i="2"/>
  <c r="J234" i="2"/>
  <c r="J233" i="2"/>
  <c r="J232" i="2"/>
  <c r="J231" i="2"/>
  <c r="J230" i="2"/>
  <c r="J229" i="2"/>
  <c r="J228" i="2"/>
  <c r="J227" i="2"/>
  <c r="J226" i="2"/>
  <c r="J225" i="2"/>
  <c r="J223" i="2"/>
  <c r="J222" i="2"/>
  <c r="J221" i="2"/>
  <c r="J220" i="2"/>
  <c r="J219" i="2"/>
  <c r="J218" i="2"/>
  <c r="O240" i="2"/>
  <c r="O239" i="2"/>
  <c r="O238" i="2"/>
  <c r="O231" i="2"/>
  <c r="O224" i="2"/>
  <c r="O220" i="2"/>
  <c r="N224" i="2"/>
  <c r="M215" i="2"/>
  <c r="M207" i="2"/>
  <c r="M206" i="2"/>
  <c r="M205" i="2"/>
  <c r="M204" i="2"/>
  <c r="M203" i="2"/>
  <c r="M202" i="2"/>
  <c r="M201" i="2"/>
  <c r="M200" i="2"/>
  <c r="M199" i="2"/>
  <c r="M198" i="2"/>
  <c r="M139" i="2"/>
  <c r="M197" i="2"/>
  <c r="M196" i="2"/>
  <c r="M195" i="2"/>
  <c r="M194" i="2"/>
  <c r="M193" i="2"/>
  <c r="M192" i="2"/>
  <c r="M191" i="2"/>
  <c r="M190" i="2"/>
  <c r="M189" i="2"/>
  <c r="M188" i="2"/>
  <c r="M187" i="2"/>
  <c r="M186" i="2"/>
  <c r="M185" i="2"/>
  <c r="M184" i="2"/>
  <c r="M183" i="2"/>
  <c r="M182" i="2"/>
  <c r="M181" i="2"/>
  <c r="M180" i="2"/>
  <c r="M179" i="2"/>
  <c r="M178" i="2"/>
  <c r="M177" i="2"/>
  <c r="M176" i="2"/>
  <c r="M175" i="2"/>
  <c r="M174" i="2"/>
  <c r="M173" i="2"/>
  <c r="M171" i="2"/>
  <c r="M170" i="2"/>
  <c r="M169" i="2"/>
  <c r="M168" i="2"/>
  <c r="M167" i="2"/>
  <c r="M166" i="2"/>
  <c r="M165" i="2"/>
  <c r="M163" i="2"/>
  <c r="M162" i="2"/>
  <c r="M161" i="2"/>
  <c r="M160" i="2"/>
  <c r="M159" i="2"/>
  <c r="M158" i="2"/>
  <c r="M157" i="2"/>
  <c r="M156" i="2"/>
  <c r="M155" i="2"/>
  <c r="M154" i="2"/>
  <c r="M153" i="2"/>
  <c r="M152" i="2"/>
  <c r="L215" i="2"/>
  <c r="L207" i="2"/>
  <c r="L206" i="2"/>
  <c r="L205" i="2"/>
  <c r="L204" i="2"/>
  <c r="L203" i="2"/>
  <c r="L202" i="2"/>
  <c r="L201" i="2"/>
  <c r="L200" i="2"/>
  <c r="L199" i="2"/>
  <c r="L198" i="2"/>
  <c r="L139" i="2"/>
  <c r="L197" i="2"/>
  <c r="L196" i="2"/>
  <c r="L195" i="2"/>
  <c r="L194" i="2"/>
  <c r="L193" i="2"/>
  <c r="L192" i="2"/>
  <c r="L191" i="2"/>
  <c r="L190" i="2"/>
  <c r="L189" i="2"/>
  <c r="L188" i="2"/>
  <c r="L187" i="2"/>
  <c r="L186" i="2"/>
  <c r="L185" i="2"/>
  <c r="L184" i="2"/>
  <c r="L183" i="2"/>
  <c r="L181" i="2"/>
  <c r="L180" i="2"/>
  <c r="L179" i="2"/>
  <c r="L178" i="2"/>
  <c r="L177" i="2"/>
  <c r="L173" i="2"/>
  <c r="L171" i="2"/>
  <c r="L169" i="2"/>
  <c r="L168" i="2"/>
  <c r="L167" i="2"/>
  <c r="L165" i="2"/>
  <c r="L163" i="2"/>
  <c r="L162" i="2"/>
  <c r="L161" i="2"/>
  <c r="K215" i="2"/>
  <c r="K207" i="2"/>
  <c r="K206" i="2"/>
  <c r="K205" i="2"/>
  <c r="K204" i="2"/>
  <c r="K203" i="2"/>
  <c r="K202" i="2"/>
  <c r="K201" i="2"/>
  <c r="K200" i="2"/>
  <c r="K199" i="2"/>
  <c r="K198" i="2"/>
  <c r="K139" i="2"/>
  <c r="K197" i="2"/>
  <c r="K196" i="2"/>
  <c r="K195" i="2"/>
  <c r="K194" i="2"/>
  <c r="K193" i="2"/>
  <c r="K192" i="2"/>
  <c r="K191" i="2"/>
  <c r="K190" i="2"/>
  <c r="K189" i="2"/>
  <c r="K188" i="2"/>
  <c r="K187" i="2"/>
  <c r="K186" i="2"/>
  <c r="K185" i="2"/>
  <c r="K184" i="2"/>
  <c r="K183" i="2"/>
  <c r="K182" i="2"/>
  <c r="K181" i="2"/>
  <c r="K180" i="2"/>
  <c r="K179" i="2"/>
  <c r="K178" i="2"/>
  <c r="K177" i="2"/>
  <c r="K176" i="2"/>
  <c r="K175" i="2"/>
  <c r="K174" i="2"/>
  <c r="K173" i="2"/>
  <c r="K171" i="2"/>
  <c r="K170" i="2"/>
  <c r="K169" i="2"/>
  <c r="K168" i="2"/>
  <c r="K167" i="2"/>
  <c r="K166" i="2"/>
  <c r="K165" i="2"/>
  <c r="K163" i="2"/>
  <c r="K162" i="2"/>
  <c r="K161" i="2"/>
  <c r="K160" i="2"/>
  <c r="K159" i="2"/>
  <c r="K158" i="2"/>
  <c r="K157" i="2"/>
  <c r="K156" i="2"/>
  <c r="K155" i="2"/>
  <c r="K154" i="2"/>
  <c r="K153" i="2"/>
  <c r="K152" i="2"/>
  <c r="K151" i="2"/>
  <c r="J215" i="2"/>
  <c r="J207" i="2"/>
  <c r="J206" i="2"/>
  <c r="J205" i="2"/>
  <c r="J204" i="2"/>
  <c r="J203" i="2"/>
  <c r="J202" i="2"/>
  <c r="J201" i="2"/>
  <c r="J200" i="2"/>
  <c r="J199" i="2"/>
  <c r="J198" i="2"/>
  <c r="J139" i="2"/>
  <c r="J197" i="2"/>
  <c r="J196" i="2"/>
  <c r="J195" i="2"/>
  <c r="J194" i="2"/>
  <c r="J193" i="2"/>
  <c r="J192" i="2"/>
  <c r="J191" i="2"/>
  <c r="J190" i="2"/>
  <c r="J189" i="2"/>
  <c r="J188" i="2"/>
  <c r="J187" i="2"/>
  <c r="J186" i="2"/>
  <c r="J185" i="2"/>
  <c r="J184" i="2"/>
  <c r="J183" i="2"/>
  <c r="J182" i="2"/>
  <c r="J181" i="2"/>
  <c r="J180" i="2"/>
  <c r="J179" i="2"/>
  <c r="J178" i="2"/>
  <c r="J177" i="2"/>
  <c r="J176" i="2"/>
  <c r="J175" i="2"/>
  <c r="J174" i="2"/>
  <c r="J173" i="2"/>
  <c r="J171" i="2"/>
  <c r="J170" i="2"/>
  <c r="J169" i="2"/>
  <c r="J168" i="2"/>
  <c r="J167" i="2"/>
  <c r="J166" i="2"/>
  <c r="J165" i="2"/>
  <c r="J163" i="2"/>
  <c r="J162" i="2"/>
  <c r="J161" i="2"/>
  <c r="J160" i="2"/>
  <c r="J159" i="2"/>
  <c r="J158" i="2"/>
  <c r="J157" i="2"/>
  <c r="J156" i="2"/>
  <c r="J155" i="2"/>
  <c r="J154" i="2"/>
  <c r="J153" i="2"/>
  <c r="J152" i="2"/>
  <c r="J151" i="2"/>
  <c r="O181" i="2"/>
  <c r="O173" i="2"/>
  <c r="O166" i="2"/>
  <c r="O154" i="2"/>
  <c r="N142" i="2"/>
  <c r="N137" i="2"/>
  <c r="N136" i="2"/>
  <c r="N135" i="2"/>
  <c r="N134" i="2"/>
  <c r="N133" i="2"/>
  <c r="N132" i="2"/>
  <c r="N131" i="2"/>
  <c r="N130" i="2"/>
  <c r="N129" i="2"/>
  <c r="N128" i="2"/>
  <c r="N127" i="2"/>
  <c r="N126" i="2"/>
  <c r="N125" i="2"/>
  <c r="N124" i="2"/>
  <c r="N123" i="2"/>
  <c r="N122" i="2"/>
  <c r="N121" i="2"/>
  <c r="N120" i="2"/>
  <c r="N119" i="2"/>
  <c r="N118" i="2"/>
  <c r="N117" i="2"/>
  <c r="N116" i="2"/>
  <c r="N115" i="2"/>
  <c r="N114" i="2"/>
  <c r="N113" i="2"/>
  <c r="N112" i="2"/>
  <c r="N111" i="2"/>
  <c r="N110" i="2"/>
  <c r="N109" i="2"/>
  <c r="N108" i="2"/>
  <c r="N107" i="2"/>
  <c r="N106" i="2"/>
  <c r="N105" i="2"/>
  <c r="N104" i="2"/>
  <c r="M142" i="2"/>
  <c r="M137" i="2"/>
  <c r="M136" i="2"/>
  <c r="M135" i="2"/>
  <c r="M134" i="2"/>
  <c r="M133" i="2"/>
  <c r="M132" i="2"/>
  <c r="M131" i="2"/>
  <c r="M130" i="2"/>
  <c r="M129" i="2"/>
  <c r="M128" i="2"/>
  <c r="M127" i="2"/>
  <c r="M126" i="2"/>
  <c r="M125" i="2"/>
  <c r="M124" i="2"/>
  <c r="M123" i="2"/>
  <c r="M122" i="2"/>
  <c r="M121" i="2"/>
  <c r="M120" i="2"/>
  <c r="M119" i="2"/>
  <c r="M118" i="2"/>
  <c r="M117" i="2"/>
  <c r="M116" i="2"/>
  <c r="M115" i="2"/>
  <c r="M114" i="2"/>
  <c r="M113" i="2"/>
  <c r="M112" i="2"/>
  <c r="M111" i="2"/>
  <c r="M110" i="2"/>
  <c r="M109" i="2"/>
  <c r="M108" i="2"/>
  <c r="M107" i="2"/>
  <c r="M106" i="2"/>
  <c r="M105" i="2"/>
  <c r="M104" i="2"/>
  <c r="L142" i="2"/>
  <c r="L137" i="2"/>
  <c r="L136" i="2"/>
  <c r="L134" i="2"/>
  <c r="L131" i="2"/>
  <c r="L130" i="2"/>
  <c r="L129" i="2"/>
  <c r="L128" i="2"/>
  <c r="L127" i="2"/>
  <c r="L125" i="2"/>
  <c r="L124" i="2"/>
  <c r="L123" i="2"/>
  <c r="L122" i="2"/>
  <c r="L121" i="2"/>
  <c r="L120" i="2"/>
  <c r="L119" i="2"/>
  <c r="L118" i="2"/>
  <c r="L117" i="2"/>
  <c r="L116" i="2"/>
  <c r="L115" i="2"/>
  <c r="L114" i="2"/>
  <c r="L113" i="2"/>
  <c r="L110" i="2"/>
  <c r="L109" i="2"/>
  <c r="K142" i="2"/>
  <c r="K137" i="2"/>
  <c r="K136" i="2"/>
  <c r="K135" i="2"/>
  <c r="K134" i="2"/>
  <c r="K133" i="2"/>
  <c r="K132" i="2"/>
  <c r="K131" i="2"/>
  <c r="K130" i="2"/>
  <c r="K129" i="2"/>
  <c r="K128" i="2"/>
  <c r="K127" i="2"/>
  <c r="K126" i="2"/>
  <c r="K125" i="2"/>
  <c r="K124" i="2"/>
  <c r="K123" i="2"/>
  <c r="K122" i="2"/>
  <c r="K121" i="2"/>
  <c r="K120" i="2"/>
  <c r="K119" i="2"/>
  <c r="K118" i="2"/>
  <c r="K117" i="2"/>
  <c r="K116" i="2"/>
  <c r="K115" i="2"/>
  <c r="K114" i="2"/>
  <c r="K113" i="2"/>
  <c r="K112" i="2"/>
  <c r="K111" i="2"/>
  <c r="K110" i="2"/>
  <c r="K109" i="2"/>
  <c r="K108" i="2"/>
  <c r="K107" i="2"/>
  <c r="K106" i="2"/>
  <c r="K105" i="2"/>
  <c r="K104" i="2"/>
  <c r="K103" i="2"/>
  <c r="J142" i="2"/>
  <c r="J137" i="2"/>
  <c r="J136" i="2"/>
  <c r="J135" i="2"/>
  <c r="J134" i="2"/>
  <c r="J133" i="2"/>
  <c r="J132" i="2"/>
  <c r="J131" i="2"/>
  <c r="J130" i="2"/>
  <c r="J129" i="2"/>
  <c r="J128" i="2"/>
  <c r="J127" i="2"/>
  <c r="J126" i="2"/>
  <c r="J125" i="2"/>
  <c r="J124" i="2"/>
  <c r="J123" i="2"/>
  <c r="J122" i="2"/>
  <c r="J121" i="2"/>
  <c r="J120" i="2"/>
  <c r="J119" i="2"/>
  <c r="J118" i="2"/>
  <c r="J117" i="2"/>
  <c r="J116" i="2"/>
  <c r="J115" i="2"/>
  <c r="J114" i="2"/>
  <c r="J113" i="2"/>
  <c r="J112" i="2"/>
  <c r="J111" i="2"/>
  <c r="J110" i="2"/>
  <c r="J109" i="2"/>
  <c r="J108" i="2"/>
  <c r="J107" i="2"/>
  <c r="J106" i="2"/>
  <c r="J105" i="2"/>
  <c r="J104" i="2"/>
  <c r="O132" i="2"/>
  <c r="O143" i="2" s="1"/>
  <c r="N99" i="2"/>
  <c r="N98" i="2"/>
  <c r="N97" i="2"/>
  <c r="N96" i="2"/>
  <c r="N95" i="2"/>
  <c r="M99" i="2"/>
  <c r="M98" i="2"/>
  <c r="M97" i="2"/>
  <c r="M96" i="2"/>
  <c r="M95" i="2"/>
  <c r="L99" i="2"/>
  <c r="L98" i="2"/>
  <c r="L97" i="2"/>
  <c r="L96" i="2"/>
  <c r="K99" i="2"/>
  <c r="K98" i="2"/>
  <c r="K97" i="2"/>
  <c r="K96" i="2"/>
  <c r="K95" i="2"/>
  <c r="J99" i="2"/>
  <c r="J98" i="2"/>
  <c r="J97" i="2"/>
  <c r="J96" i="2"/>
  <c r="J95" i="2"/>
  <c r="N92" i="2"/>
  <c r="N89" i="2"/>
  <c r="N88" i="2"/>
  <c r="N84" i="2"/>
  <c r="N83" i="2"/>
  <c r="N82" i="2"/>
  <c r="N81" i="2"/>
  <c r="N80" i="2"/>
  <c r="N79" i="2"/>
  <c r="N78" i="2"/>
  <c r="N77" i="2"/>
  <c r="N76" i="2"/>
  <c r="N75" i="2"/>
  <c r="N73" i="2"/>
  <c r="N72" i="2"/>
  <c r="M92" i="2"/>
  <c r="M89" i="2"/>
  <c r="M88" i="2"/>
  <c r="M84" i="2"/>
  <c r="M83" i="2"/>
  <c r="M82" i="2"/>
  <c r="M81" i="2"/>
  <c r="M80" i="2"/>
  <c r="M79" i="2"/>
  <c r="M78" i="2"/>
  <c r="M77" i="2"/>
  <c r="M76" i="2"/>
  <c r="M75" i="2"/>
  <c r="M73" i="2"/>
  <c r="M72" i="2"/>
  <c r="L92" i="2"/>
  <c r="L89" i="2"/>
  <c r="L88" i="2"/>
  <c r="L84" i="2"/>
  <c r="L83" i="2"/>
  <c r="L82" i="2"/>
  <c r="L80" i="2"/>
  <c r="L79" i="2"/>
  <c r="L78" i="2"/>
  <c r="K92" i="2"/>
  <c r="K89" i="2"/>
  <c r="K88" i="2"/>
  <c r="K84" i="2"/>
  <c r="K83" i="2"/>
  <c r="K82" i="2"/>
  <c r="K81" i="2"/>
  <c r="K80" i="2"/>
  <c r="K79" i="2"/>
  <c r="K78" i="2"/>
  <c r="K77" i="2"/>
  <c r="K76" i="2"/>
  <c r="K75" i="2"/>
  <c r="K73" i="2"/>
  <c r="K72" i="2"/>
  <c r="J92" i="2"/>
  <c r="J89" i="2"/>
  <c r="J88" i="2"/>
  <c r="J84" i="2"/>
  <c r="J83" i="2"/>
  <c r="J82" i="2"/>
  <c r="J81" i="2"/>
  <c r="J80" i="2"/>
  <c r="J79" i="2"/>
  <c r="J78" i="2"/>
  <c r="J77" i="2"/>
  <c r="J76" i="2"/>
  <c r="J75" i="2"/>
  <c r="J73" i="2"/>
  <c r="J72" i="2"/>
  <c r="I93" i="2"/>
  <c r="O73" i="2"/>
  <c r="O93" i="2" s="1"/>
  <c r="G74" i="2"/>
  <c r="N68" i="2"/>
  <c r="N65" i="2"/>
  <c r="N64" i="2"/>
  <c r="N62" i="2"/>
  <c r="N61" i="2"/>
  <c r="N59" i="2"/>
  <c r="N57" i="2"/>
  <c r="N56" i="2"/>
  <c r="N55" i="2"/>
  <c r="N54" i="2"/>
  <c r="N53" i="2"/>
  <c r="N52" i="2"/>
  <c r="N51" i="2"/>
  <c r="N50" i="2"/>
  <c r="M68" i="2"/>
  <c r="M65" i="2"/>
  <c r="M64" i="2"/>
  <c r="M62" i="2"/>
  <c r="M61" i="2"/>
  <c r="M59" i="2"/>
  <c r="M57" i="2"/>
  <c r="M56" i="2"/>
  <c r="M55" i="2"/>
  <c r="M54" i="2"/>
  <c r="M53" i="2"/>
  <c r="M52" i="2"/>
  <c r="M51" i="2"/>
  <c r="M50" i="2"/>
  <c r="L68" i="2"/>
  <c r="L57" i="2"/>
  <c r="K68" i="2"/>
  <c r="K65" i="2"/>
  <c r="K64" i="2"/>
  <c r="K62" i="2"/>
  <c r="K61" i="2"/>
  <c r="K59" i="2"/>
  <c r="K57" i="2"/>
  <c r="K56" i="2"/>
  <c r="K55" i="2"/>
  <c r="K54" i="2"/>
  <c r="K53" i="2"/>
  <c r="K52" i="2"/>
  <c r="K51" i="2"/>
  <c r="K50" i="2"/>
  <c r="K49" i="2"/>
  <c r="J68" i="2"/>
  <c r="J65" i="2"/>
  <c r="J64" i="2"/>
  <c r="J62" i="2"/>
  <c r="J61" i="2"/>
  <c r="J59" i="2"/>
  <c r="J57" i="2"/>
  <c r="J56" i="2"/>
  <c r="J55" i="2"/>
  <c r="J54" i="2"/>
  <c r="J53" i="2"/>
  <c r="J52" i="2"/>
  <c r="J51" i="2"/>
  <c r="J50" i="2"/>
  <c r="J49" i="2"/>
  <c r="O62" i="2"/>
  <c r="O56" i="2"/>
  <c r="I54" i="2"/>
  <c r="O53" i="2"/>
  <c r="G58" i="2"/>
  <c r="N46" i="2"/>
  <c r="N44" i="2"/>
  <c r="N43" i="2"/>
  <c r="N42" i="2"/>
  <c r="M46" i="2"/>
  <c r="M44" i="2"/>
  <c r="M43" i="2"/>
  <c r="M42" i="2"/>
  <c r="K46" i="2"/>
  <c r="K44" i="2"/>
  <c r="K43" i="2"/>
  <c r="K42" i="2"/>
  <c r="J46" i="2"/>
  <c r="J44" i="2"/>
  <c r="J43" i="2"/>
  <c r="J42" i="2"/>
  <c r="P42" i="2" s="1"/>
  <c r="R42" i="2" s="1"/>
  <c r="O44" i="2"/>
  <c r="N39" i="2"/>
  <c r="N146" i="2"/>
  <c r="N35" i="2"/>
  <c r="N34" i="2"/>
  <c r="M39" i="2"/>
  <c r="M146" i="2"/>
  <c r="M35" i="2"/>
  <c r="M34" i="2"/>
  <c r="K39" i="2"/>
  <c r="K146" i="2"/>
  <c r="K35" i="2"/>
  <c r="K34" i="2"/>
  <c r="K33" i="2"/>
  <c r="J39" i="2"/>
  <c r="J146" i="2"/>
  <c r="J35" i="2"/>
  <c r="J34" i="2"/>
  <c r="J33" i="2"/>
  <c r="N30" i="2"/>
  <c r="N29" i="2"/>
  <c r="N28" i="2"/>
  <c r="N27" i="2"/>
  <c r="N26" i="2"/>
  <c r="N25" i="2"/>
  <c r="N24" i="2"/>
  <c r="N23" i="2"/>
  <c r="N22" i="2"/>
  <c r="M30" i="2"/>
  <c r="M29" i="2"/>
  <c r="M28" i="2"/>
  <c r="M27" i="2"/>
  <c r="M26" i="2"/>
  <c r="M25" i="2"/>
  <c r="M24" i="2"/>
  <c r="M23" i="2"/>
  <c r="M22" i="2"/>
  <c r="L30" i="2"/>
  <c r="K30" i="2"/>
  <c r="K29" i="2"/>
  <c r="K28" i="2"/>
  <c r="K27" i="2"/>
  <c r="K26" i="2"/>
  <c r="K25" i="2"/>
  <c r="K24" i="2"/>
  <c r="K23" i="2"/>
  <c r="K22" i="2"/>
  <c r="K21" i="2"/>
  <c r="J30" i="2"/>
  <c r="J29" i="2"/>
  <c r="J28" i="2"/>
  <c r="J27" i="2"/>
  <c r="J26" i="2"/>
  <c r="J25" i="2"/>
  <c r="J24" i="2"/>
  <c r="J23" i="2"/>
  <c r="J22" i="2"/>
  <c r="J21" i="2"/>
  <c r="N18" i="2"/>
  <c r="N17" i="2"/>
  <c r="N16" i="2"/>
  <c r="N15" i="2"/>
  <c r="N14" i="2"/>
  <c r="N13" i="2"/>
  <c r="L18" i="2"/>
  <c r="M18" i="2"/>
  <c r="M17" i="2"/>
  <c r="M16" i="2"/>
  <c r="M15" i="2"/>
  <c r="M14" i="2"/>
  <c r="M13" i="2"/>
  <c r="K18" i="2"/>
  <c r="K17" i="2"/>
  <c r="K16" i="2"/>
  <c r="K15" i="2"/>
  <c r="K14" i="2"/>
  <c r="K13" i="2"/>
  <c r="J18" i="2"/>
  <c r="J17" i="2"/>
  <c r="J16" i="2"/>
  <c r="J15" i="2"/>
  <c r="J14" i="2"/>
  <c r="J13" i="2"/>
  <c r="O14" i="2"/>
  <c r="Q252" i="2" l="1"/>
  <c r="Q229" i="2"/>
  <c r="Q241" i="2"/>
  <c r="Q245" i="2"/>
  <c r="Q249" i="2"/>
  <c r="Q257" i="2"/>
  <c r="Q261" i="2"/>
  <c r="Q222" i="2"/>
  <c r="Q227" i="2"/>
  <c r="Q231" i="2"/>
  <c r="Q235" i="2"/>
  <c r="Q239" i="2"/>
  <c r="Q243" i="2"/>
  <c r="Q219" i="2"/>
  <c r="Q223" i="2"/>
  <c r="G93" i="2"/>
  <c r="H93" i="2"/>
  <c r="K58" i="2"/>
  <c r="Q146" i="2"/>
  <c r="L143" i="2"/>
  <c r="M143" i="2"/>
  <c r="N143" i="2"/>
  <c r="N149" i="2"/>
  <c r="J143" i="2"/>
  <c r="J149" i="2"/>
  <c r="M149" i="2"/>
  <c r="K143" i="2"/>
  <c r="K149" i="2"/>
  <c r="Q35" i="2"/>
  <c r="Q65" i="2"/>
  <c r="P274" i="2"/>
  <c r="R274" i="2" s="1"/>
  <c r="P278" i="2"/>
  <c r="R278" i="2" s="1"/>
  <c r="Q61" i="2"/>
  <c r="Q288" i="2"/>
  <c r="P65" i="2"/>
  <c r="R65" i="2" s="1"/>
  <c r="P277" i="2"/>
  <c r="R277" i="2" s="1"/>
  <c r="Q290" i="2"/>
  <c r="Q108" i="2"/>
  <c r="Q112" i="2"/>
  <c r="Q293" i="2"/>
  <c r="Q111" i="2"/>
  <c r="Q134" i="2"/>
  <c r="Q283" i="2"/>
  <c r="Q145" i="2"/>
  <c r="L93" i="2"/>
  <c r="Q133" i="2"/>
  <c r="P244" i="2"/>
  <c r="R244" i="2" s="1"/>
  <c r="P252" i="2"/>
  <c r="R252" i="2" s="1"/>
  <c r="P220" i="2"/>
  <c r="R220" i="2" s="1"/>
  <c r="Q154" i="2"/>
  <c r="Q158" i="2"/>
  <c r="Q175" i="2"/>
  <c r="P296" i="2"/>
  <c r="R296" i="2" s="1"/>
  <c r="P159" i="2"/>
  <c r="R159" i="2" s="1"/>
  <c r="P178" i="2"/>
  <c r="R178" i="2" s="1"/>
  <c r="P184" i="2"/>
  <c r="R184" i="2" s="1"/>
  <c r="P188" i="2"/>
  <c r="R188" i="2" s="1"/>
  <c r="P192" i="2"/>
  <c r="R192" i="2" s="1"/>
  <c r="P196" i="2"/>
  <c r="R196" i="2" s="1"/>
  <c r="P199" i="2"/>
  <c r="R199" i="2" s="1"/>
  <c r="P203" i="2"/>
  <c r="R203" i="2" s="1"/>
  <c r="P232" i="2"/>
  <c r="R232" i="2" s="1"/>
  <c r="P293" i="2"/>
  <c r="R293" i="2" s="1"/>
  <c r="P284" i="2"/>
  <c r="R284" i="2" s="1"/>
  <c r="Q153" i="2"/>
  <c r="Q157" i="2"/>
  <c r="Q176" i="2"/>
  <c r="Q186" i="2"/>
  <c r="Q190" i="2"/>
  <c r="Q194" i="2"/>
  <c r="Q139" i="2"/>
  <c r="Q201" i="2"/>
  <c r="Q205" i="2"/>
  <c r="Q215" i="2"/>
  <c r="P281" i="2"/>
  <c r="R281" i="2" s="1"/>
  <c r="P285" i="2"/>
  <c r="R285" i="2" s="1"/>
  <c r="P295" i="2"/>
  <c r="R295" i="2" s="1"/>
  <c r="P158" i="2"/>
  <c r="R158" i="2" s="1"/>
  <c r="P162" i="2"/>
  <c r="R162" i="2" s="1"/>
  <c r="P167" i="2"/>
  <c r="R167" i="2" s="1"/>
  <c r="P171" i="2"/>
  <c r="R171" i="2" s="1"/>
  <c r="P175" i="2"/>
  <c r="R175" i="2" s="1"/>
  <c r="P177" i="2"/>
  <c r="R177" i="2" s="1"/>
  <c r="Q234" i="2"/>
  <c r="P123" i="2"/>
  <c r="R123" i="2" s="1"/>
  <c r="Q298" i="2"/>
  <c r="Q180" i="2"/>
  <c r="P170" i="2"/>
  <c r="R170" i="2" s="1"/>
  <c r="P205" i="2"/>
  <c r="R205" i="2" s="1"/>
  <c r="P215" i="2"/>
  <c r="R215" i="2" s="1"/>
  <c r="P231" i="2"/>
  <c r="R231" i="2" s="1"/>
  <c r="P242" i="2"/>
  <c r="R242" i="2" s="1"/>
  <c r="Q117" i="2"/>
  <c r="Q121" i="2"/>
  <c r="Q125" i="2"/>
  <c r="P269" i="2"/>
  <c r="R269" i="2" s="1"/>
  <c r="P35" i="2"/>
  <c r="R35" i="2" s="1"/>
  <c r="P273" i="2"/>
  <c r="R273" i="2" s="1"/>
  <c r="Q124" i="2"/>
  <c r="P283" i="2"/>
  <c r="R283" i="2" s="1"/>
  <c r="P287" i="2"/>
  <c r="R287" i="2" s="1"/>
  <c r="P145" i="2"/>
  <c r="R145" i="2" s="1"/>
  <c r="P292" i="2"/>
  <c r="R292" i="2" s="1"/>
  <c r="P297" i="2"/>
  <c r="R297" i="2" s="1"/>
  <c r="Q182" i="2"/>
  <c r="Q189" i="2"/>
  <c r="Q197" i="2"/>
  <c r="Q204" i="2"/>
  <c r="P49" i="2"/>
  <c r="R49" i="2" s="1"/>
  <c r="Q185" i="2"/>
  <c r="Q193" i="2"/>
  <c r="Q200" i="2"/>
  <c r="Q207" i="2"/>
  <c r="P17" i="2"/>
  <c r="R17" i="2" s="1"/>
  <c r="P146" i="2"/>
  <c r="R146" i="2" s="1"/>
  <c r="P52" i="2"/>
  <c r="R52" i="2" s="1"/>
  <c r="P115" i="2"/>
  <c r="R115" i="2" s="1"/>
  <c r="P127" i="2"/>
  <c r="R127" i="2" s="1"/>
  <c r="P154" i="2"/>
  <c r="R154" i="2" s="1"/>
  <c r="P139" i="2"/>
  <c r="R139" i="2" s="1"/>
  <c r="Q177" i="2"/>
  <c r="Q161" i="2"/>
  <c r="P271" i="2"/>
  <c r="R271" i="2" s="1"/>
  <c r="P222" i="2"/>
  <c r="R222" i="2" s="1"/>
  <c r="P243" i="2"/>
  <c r="R243" i="2" s="1"/>
  <c r="P258" i="2"/>
  <c r="R258" i="2" s="1"/>
  <c r="P279" i="2"/>
  <c r="R279" i="2" s="1"/>
  <c r="Q99" i="2"/>
  <c r="P98" i="2"/>
  <c r="R98" i="2" s="1"/>
  <c r="P246" i="2"/>
  <c r="R246" i="2" s="1"/>
  <c r="P250" i="2"/>
  <c r="R250" i="2" s="1"/>
  <c r="P264" i="2"/>
  <c r="R264" i="2" s="1"/>
  <c r="P22" i="2"/>
  <c r="R22" i="2" s="1"/>
  <c r="P97" i="2"/>
  <c r="R97" i="2" s="1"/>
  <c r="Q103" i="2"/>
  <c r="Q116" i="2"/>
  <c r="Q120" i="2"/>
  <c r="Q129" i="2"/>
  <c r="P218" i="2"/>
  <c r="R218" i="2" s="1"/>
  <c r="P238" i="2"/>
  <c r="R238" i="2" s="1"/>
  <c r="Q17" i="2"/>
  <c r="P107" i="2"/>
  <c r="R107" i="2" s="1"/>
  <c r="P119" i="2"/>
  <c r="R119" i="2" s="1"/>
  <c r="P133" i="2"/>
  <c r="R133" i="2" s="1"/>
  <c r="P153" i="2"/>
  <c r="R153" i="2" s="1"/>
  <c r="P157" i="2"/>
  <c r="R157" i="2" s="1"/>
  <c r="P161" i="2"/>
  <c r="R161" i="2" s="1"/>
  <c r="P180" i="2"/>
  <c r="R180" i="2" s="1"/>
  <c r="P186" i="2"/>
  <c r="R186" i="2" s="1"/>
  <c r="P190" i="2"/>
  <c r="R190" i="2" s="1"/>
  <c r="P194" i="2"/>
  <c r="R194" i="2" s="1"/>
  <c r="P201" i="2"/>
  <c r="R201" i="2" s="1"/>
  <c r="Q166" i="2"/>
  <c r="Q170" i="2"/>
  <c r="Q179" i="2"/>
  <c r="P179" i="2"/>
  <c r="R179" i="2" s="1"/>
  <c r="P182" i="2"/>
  <c r="R182" i="2" s="1"/>
  <c r="P185" i="2"/>
  <c r="R185" i="2" s="1"/>
  <c r="P189" i="2"/>
  <c r="R189" i="2" s="1"/>
  <c r="P193" i="2"/>
  <c r="R193" i="2" s="1"/>
  <c r="P197" i="2"/>
  <c r="R197" i="2" s="1"/>
  <c r="P200" i="2"/>
  <c r="R200" i="2" s="1"/>
  <c r="P204" i="2"/>
  <c r="R204" i="2" s="1"/>
  <c r="P207" i="2"/>
  <c r="R207" i="2" s="1"/>
  <c r="P221" i="2"/>
  <c r="R221" i="2" s="1"/>
  <c r="P276" i="2"/>
  <c r="R276" i="2" s="1"/>
  <c r="P77" i="2"/>
  <c r="R77" i="2" s="1"/>
  <c r="P88" i="2"/>
  <c r="R88" i="2" s="1"/>
  <c r="Q98" i="2"/>
  <c r="P176" i="2"/>
  <c r="R176" i="2" s="1"/>
  <c r="Q162" i="2"/>
  <c r="Q167" i="2"/>
  <c r="Q171" i="2"/>
  <c r="P235" i="2"/>
  <c r="R235" i="2" s="1"/>
  <c r="P237" i="2"/>
  <c r="R237" i="2" s="1"/>
  <c r="P298" i="2"/>
  <c r="R298" i="2" s="1"/>
  <c r="P33" i="2"/>
  <c r="R33" i="2" s="1"/>
  <c r="Q51" i="2"/>
  <c r="Q55" i="2"/>
  <c r="P56" i="2"/>
  <c r="R56" i="2" s="1"/>
  <c r="P83" i="2"/>
  <c r="R83" i="2" s="1"/>
  <c r="P166" i="2"/>
  <c r="R166" i="2" s="1"/>
  <c r="Q152" i="2"/>
  <c r="P183" i="2"/>
  <c r="R183" i="2" s="1"/>
  <c r="P187" i="2"/>
  <c r="R187" i="2" s="1"/>
  <c r="P191" i="2"/>
  <c r="R191" i="2" s="1"/>
  <c r="P195" i="2"/>
  <c r="R195" i="2" s="1"/>
  <c r="P198" i="2"/>
  <c r="R198" i="2" s="1"/>
  <c r="P202" i="2"/>
  <c r="R202" i="2" s="1"/>
  <c r="P206" i="2"/>
  <c r="R206" i="2" s="1"/>
  <c r="P223" i="2"/>
  <c r="R223" i="2" s="1"/>
  <c r="Q225" i="2"/>
  <c r="Q233" i="2"/>
  <c r="Q237" i="2"/>
  <c r="Q260" i="2"/>
  <c r="P105" i="2"/>
  <c r="R105" i="2" s="1"/>
  <c r="P109" i="2"/>
  <c r="R109" i="2" s="1"/>
  <c r="P113" i="2"/>
  <c r="R113" i="2" s="1"/>
  <c r="P117" i="2"/>
  <c r="R117" i="2" s="1"/>
  <c r="P121" i="2"/>
  <c r="R121" i="2" s="1"/>
  <c r="P125" i="2"/>
  <c r="R125" i="2" s="1"/>
  <c r="P129" i="2"/>
  <c r="R129" i="2" s="1"/>
  <c r="P135" i="2"/>
  <c r="R135" i="2" s="1"/>
  <c r="P142" i="2"/>
  <c r="R142" i="2" s="1"/>
  <c r="Q119" i="2"/>
  <c r="P104" i="2"/>
  <c r="R104" i="2" s="1"/>
  <c r="P108" i="2"/>
  <c r="R108" i="2" s="1"/>
  <c r="P112" i="2"/>
  <c r="R112" i="2" s="1"/>
  <c r="P116" i="2"/>
  <c r="R116" i="2" s="1"/>
  <c r="P120" i="2"/>
  <c r="R120" i="2" s="1"/>
  <c r="P124" i="2"/>
  <c r="R124" i="2" s="1"/>
  <c r="P128" i="2"/>
  <c r="R128" i="2" s="1"/>
  <c r="P131" i="2"/>
  <c r="R131" i="2" s="1"/>
  <c r="P134" i="2"/>
  <c r="R134" i="2" s="1"/>
  <c r="P137" i="2"/>
  <c r="R137" i="2" s="1"/>
  <c r="P156" i="2"/>
  <c r="R156" i="2" s="1"/>
  <c r="P160" i="2"/>
  <c r="R160" i="2" s="1"/>
  <c r="P165" i="2"/>
  <c r="R165" i="2" s="1"/>
  <c r="P169" i="2"/>
  <c r="R169" i="2" s="1"/>
  <c r="P155" i="2"/>
  <c r="R155" i="2" s="1"/>
  <c r="P163" i="2"/>
  <c r="R163" i="2" s="1"/>
  <c r="P168" i="2"/>
  <c r="R168" i="2" s="1"/>
  <c r="P173" i="2"/>
  <c r="R173" i="2" s="1"/>
  <c r="P227" i="2"/>
  <c r="R227" i="2" s="1"/>
  <c r="P239" i="2"/>
  <c r="R239" i="2" s="1"/>
  <c r="P230" i="2"/>
  <c r="R230" i="2" s="1"/>
  <c r="P234" i="2"/>
  <c r="R234" i="2" s="1"/>
  <c r="P245" i="2"/>
  <c r="R245" i="2" s="1"/>
  <c r="P249" i="2"/>
  <c r="R249" i="2" s="1"/>
  <c r="P257" i="2"/>
  <c r="R257" i="2" s="1"/>
  <c r="P261" i="2"/>
  <c r="R261" i="2" s="1"/>
  <c r="P267" i="2"/>
  <c r="R267" i="2" s="1"/>
  <c r="Q163" i="2"/>
  <c r="Q168" i="2"/>
  <c r="Q173" i="2"/>
  <c r="Q159" i="2"/>
  <c r="Q178" i="2"/>
  <c r="Q181" i="2"/>
  <c r="Q187" i="2"/>
  <c r="Q191" i="2"/>
  <c r="Q198" i="2"/>
  <c r="Q206" i="2"/>
  <c r="Q273" i="2"/>
  <c r="Q289" i="2"/>
  <c r="Q202" i="2"/>
  <c r="Q76" i="2"/>
  <c r="Q250" i="2"/>
  <c r="K224" i="2"/>
  <c r="Q224" i="2" s="1"/>
  <c r="P219" i="2"/>
  <c r="R219" i="2" s="1"/>
  <c r="Q271" i="2"/>
  <c r="Q272" i="2"/>
  <c r="Q281" i="2"/>
  <c r="Q284" i="2"/>
  <c r="P289" i="2"/>
  <c r="R289" i="2" s="1"/>
  <c r="Q291" i="2"/>
  <c r="Q292" i="2"/>
  <c r="Q295" i="2"/>
  <c r="P272" i="2"/>
  <c r="R272" i="2" s="1"/>
  <c r="P286" i="2"/>
  <c r="R286" i="2" s="1"/>
  <c r="P291" i="2"/>
  <c r="R291" i="2" s="1"/>
  <c r="Q183" i="2"/>
  <c r="Q195" i="2"/>
  <c r="Q244" i="2"/>
  <c r="Q25" i="2"/>
  <c r="Q151" i="2"/>
  <c r="P226" i="2"/>
  <c r="R226" i="2" s="1"/>
  <c r="M224" i="2"/>
  <c r="Q267" i="2"/>
  <c r="Q274" i="2"/>
  <c r="Q275" i="2"/>
  <c r="Q276" i="2"/>
  <c r="Q277" i="2"/>
  <c r="Q278" i="2"/>
  <c r="Q148" i="2"/>
  <c r="Q279" i="2"/>
  <c r="Q280" i="2"/>
  <c r="P280" i="2"/>
  <c r="R280" i="2" s="1"/>
  <c r="Q285" i="2"/>
  <c r="Q286" i="2"/>
  <c r="P288" i="2"/>
  <c r="R288" i="2" s="1"/>
  <c r="Q296" i="2"/>
  <c r="Q248" i="2"/>
  <c r="P51" i="2"/>
  <c r="R51" i="2" s="1"/>
  <c r="P68" i="2"/>
  <c r="R68" i="2" s="1"/>
  <c r="Q82" i="2"/>
  <c r="Q89" i="2"/>
  <c r="Q221" i="2"/>
  <c r="J224" i="2"/>
  <c r="Q218" i="2"/>
  <c r="P225" i="2"/>
  <c r="R225" i="2" s="1"/>
  <c r="P229" i="2"/>
  <c r="R229" i="2" s="1"/>
  <c r="P233" i="2"/>
  <c r="R233" i="2" s="1"/>
  <c r="P241" i="2"/>
  <c r="R241" i="2" s="1"/>
  <c r="P248" i="2"/>
  <c r="R248" i="2" s="1"/>
  <c r="P260" i="2"/>
  <c r="R260" i="2" s="1"/>
  <c r="Q236" i="2"/>
  <c r="Q269" i="2"/>
  <c r="P275" i="2"/>
  <c r="R275" i="2" s="1"/>
  <c r="P148" i="2"/>
  <c r="R148" i="2" s="1"/>
  <c r="Q282" i="2"/>
  <c r="Q287" i="2"/>
  <c r="Q297" i="2"/>
  <c r="P282" i="2"/>
  <c r="R282" i="2" s="1"/>
  <c r="P290" i="2"/>
  <c r="R290" i="2" s="1"/>
  <c r="Q264" i="2"/>
  <c r="Q220" i="2"/>
  <c r="Q228" i="2"/>
  <c r="Q240" i="2"/>
  <c r="Q247" i="2"/>
  <c r="P240" i="2"/>
  <c r="R240" i="2" s="1"/>
  <c r="P247" i="2"/>
  <c r="R247" i="2" s="1"/>
  <c r="P259" i="2"/>
  <c r="R259" i="2" s="1"/>
  <c r="P236" i="2"/>
  <c r="R236" i="2" s="1"/>
  <c r="P251" i="2"/>
  <c r="R251" i="2" s="1"/>
  <c r="Q259" i="2"/>
  <c r="Q232" i="2"/>
  <c r="Q251" i="2"/>
  <c r="P228" i="2"/>
  <c r="R228" i="2" s="1"/>
  <c r="Q118" i="2"/>
  <c r="P152" i="2"/>
  <c r="R152" i="2" s="1"/>
  <c r="Q12" i="2"/>
  <c r="P25" i="2"/>
  <c r="R25" i="2" s="1"/>
  <c r="Q24" i="2"/>
  <c r="P26" i="2"/>
  <c r="R26" i="2" s="1"/>
  <c r="P30" i="2"/>
  <c r="R30" i="2" s="1"/>
  <c r="Q29" i="2"/>
  <c r="P44" i="2"/>
  <c r="R44" i="2" s="1"/>
  <c r="P54" i="2"/>
  <c r="R54" i="2" s="1"/>
  <c r="P84" i="2"/>
  <c r="R84" i="2" s="1"/>
  <c r="Q77" i="2"/>
  <c r="Q88" i="2"/>
  <c r="Q184" i="2"/>
  <c r="Q188" i="2"/>
  <c r="Q192" i="2"/>
  <c r="Q196" i="2"/>
  <c r="Q199" i="2"/>
  <c r="Q203" i="2"/>
  <c r="Q160" i="2"/>
  <c r="P16" i="2"/>
  <c r="R16" i="2" s="1"/>
  <c r="P18" i="2"/>
  <c r="R18" i="2" s="1"/>
  <c r="Q22" i="2"/>
  <c r="P59" i="2"/>
  <c r="R59" i="2" s="1"/>
  <c r="Q73" i="2"/>
  <c r="P73" i="2"/>
  <c r="R73" i="2" s="1"/>
  <c r="P78" i="2"/>
  <c r="R78" i="2" s="1"/>
  <c r="P82" i="2"/>
  <c r="R82" i="2" s="1"/>
  <c r="P89" i="2"/>
  <c r="R89" i="2" s="1"/>
  <c r="Q79" i="2"/>
  <c r="P99" i="2"/>
  <c r="R99" i="2" s="1"/>
  <c r="P103" i="2"/>
  <c r="R103" i="2" s="1"/>
  <c r="P122" i="2"/>
  <c r="R122" i="2" s="1"/>
  <c r="P126" i="2"/>
  <c r="R126" i="2" s="1"/>
  <c r="P130" i="2"/>
  <c r="R130" i="2" s="1"/>
  <c r="Q155" i="2"/>
  <c r="P181" i="2"/>
  <c r="R181" i="2" s="1"/>
  <c r="Q169" i="2"/>
  <c r="Q156" i="2"/>
  <c r="Q16" i="2"/>
  <c r="P14" i="2"/>
  <c r="R14" i="2" s="1"/>
  <c r="Q39" i="2"/>
  <c r="P64" i="2"/>
  <c r="R64" i="2" s="1"/>
  <c r="Q81" i="2"/>
  <c r="Q97" i="2"/>
  <c r="P151" i="2"/>
  <c r="R151" i="2" s="1"/>
  <c r="Q165" i="2"/>
  <c r="Q174" i="2"/>
  <c r="P174" i="2"/>
  <c r="R174" i="2" s="1"/>
  <c r="Q126" i="2"/>
  <c r="P118" i="2"/>
  <c r="R118" i="2" s="1"/>
  <c r="Q130" i="2"/>
  <c r="Q75" i="2"/>
  <c r="Q14" i="2"/>
  <c r="Q44" i="2"/>
  <c r="P46" i="2"/>
  <c r="R46" i="2" s="1"/>
  <c r="Q46" i="2"/>
  <c r="P55" i="2"/>
  <c r="R55" i="2" s="1"/>
  <c r="Q59" i="2"/>
  <c r="P62" i="2"/>
  <c r="R62" i="2" s="1"/>
  <c r="Q50" i="2"/>
  <c r="N58" i="2"/>
  <c r="Q58" i="2" s="1"/>
  <c r="Q64" i="2"/>
  <c r="P75" i="2"/>
  <c r="R75" i="2" s="1"/>
  <c r="P79" i="2"/>
  <c r="R79" i="2" s="1"/>
  <c r="P92" i="2"/>
  <c r="R92" i="2" s="1"/>
  <c r="Q104" i="2"/>
  <c r="Q109" i="2"/>
  <c r="Q110" i="2"/>
  <c r="P111" i="2"/>
  <c r="R111" i="2" s="1"/>
  <c r="Q113" i="2"/>
  <c r="Q114" i="2"/>
  <c r="Q122" i="2"/>
  <c r="Q127" i="2"/>
  <c r="Q135" i="2"/>
  <c r="Q26" i="2"/>
  <c r="Q23" i="2"/>
  <c r="Q68" i="2"/>
  <c r="P81" i="2"/>
  <c r="R81" i="2" s="1"/>
  <c r="Q78" i="2"/>
  <c r="Q83" i="2"/>
  <c r="Q105" i="2"/>
  <c r="Q106" i="2"/>
  <c r="Q115" i="2"/>
  <c r="Q123" i="2"/>
  <c r="Q128" i="2"/>
  <c r="Q131" i="2"/>
  <c r="Q136" i="2"/>
  <c r="Q137" i="2"/>
  <c r="P61" i="2"/>
  <c r="R61" i="2" s="1"/>
  <c r="Q52" i="2"/>
  <c r="Q56" i="2"/>
  <c r="Q107" i="2"/>
  <c r="Q132" i="2"/>
  <c r="Q142" i="2"/>
  <c r="P106" i="2"/>
  <c r="R106" i="2" s="1"/>
  <c r="P110" i="2"/>
  <c r="R110" i="2" s="1"/>
  <c r="P114" i="2"/>
  <c r="R114" i="2" s="1"/>
  <c r="P132" i="2"/>
  <c r="R132" i="2" s="1"/>
  <c r="P136" i="2"/>
  <c r="R136" i="2" s="1"/>
  <c r="Q15" i="2"/>
  <c r="Q21" i="2"/>
  <c r="Q30" i="2"/>
  <c r="Q54" i="2"/>
  <c r="Q49" i="2"/>
  <c r="P50" i="2"/>
  <c r="R50" i="2" s="1"/>
  <c r="M58" i="2"/>
  <c r="P76" i="2"/>
  <c r="R76" i="2" s="1"/>
  <c r="P12" i="2"/>
  <c r="R12" i="2" s="1"/>
  <c r="P21" i="2"/>
  <c r="R21" i="2" s="1"/>
  <c r="P34" i="2"/>
  <c r="R34" i="2" s="1"/>
  <c r="Q43" i="2"/>
  <c r="P43" i="2"/>
  <c r="R43" i="2" s="1"/>
  <c r="J58" i="2"/>
  <c r="J74" i="2"/>
  <c r="J93" i="2" s="1"/>
  <c r="K74" i="2"/>
  <c r="K93" i="2" s="1"/>
  <c r="Q18" i="2"/>
  <c r="Q33" i="2"/>
  <c r="Q92" i="2"/>
  <c r="P39" i="2"/>
  <c r="R39" i="2" s="1"/>
  <c r="Q53" i="2"/>
  <c r="Q57" i="2"/>
  <c r="M74" i="2"/>
  <c r="M93" i="2" s="1"/>
  <c r="N74" i="2"/>
  <c r="N93" i="2" s="1"/>
  <c r="Q96" i="2"/>
  <c r="Q95" i="2"/>
  <c r="P96" i="2"/>
  <c r="R96" i="2" s="1"/>
  <c r="P95" i="2"/>
  <c r="R95" i="2" s="1"/>
  <c r="Q80" i="2"/>
  <c r="P80" i="2"/>
  <c r="R80" i="2" s="1"/>
  <c r="P72" i="2"/>
  <c r="R72" i="2" s="1"/>
  <c r="Q84" i="2"/>
  <c r="Q72" i="2"/>
  <c r="Q62" i="2"/>
  <c r="P53" i="2"/>
  <c r="R53" i="2" s="1"/>
  <c r="P57" i="2"/>
  <c r="R57" i="2" s="1"/>
  <c r="Q42" i="2"/>
  <c r="Q34" i="2"/>
  <c r="Q27" i="2"/>
  <c r="P23" i="2"/>
  <c r="R23" i="2" s="1"/>
  <c r="P27" i="2"/>
  <c r="R27" i="2" s="1"/>
  <c r="P29" i="2"/>
  <c r="R29" i="2" s="1"/>
  <c r="P24" i="2"/>
  <c r="R24" i="2" s="1"/>
  <c r="P28" i="2"/>
  <c r="R28" i="2" s="1"/>
  <c r="Q28" i="2"/>
  <c r="Q13" i="2"/>
  <c r="P15" i="2"/>
  <c r="R15" i="2" s="1"/>
  <c r="P13" i="2"/>
  <c r="R13" i="2" s="1"/>
  <c r="Q149" i="2" l="1"/>
  <c r="Q143" i="2"/>
  <c r="R149" i="2"/>
  <c r="P149" i="2"/>
  <c r="R143" i="2"/>
  <c r="P143" i="2"/>
  <c r="P224" i="2"/>
  <c r="R224" i="2" s="1"/>
  <c r="P58" i="2"/>
  <c r="R58" i="2" s="1"/>
  <c r="Q74" i="2"/>
  <c r="Q93" i="2" s="1"/>
  <c r="P74" i="2"/>
  <c r="R74" i="2" s="1"/>
  <c r="D302" i="2"/>
  <c r="G300" i="2"/>
  <c r="M300" i="2"/>
  <c r="O300" i="2"/>
  <c r="G265" i="2"/>
  <c r="O265" i="2"/>
  <c r="H265" i="2"/>
  <c r="G216" i="2"/>
  <c r="H216" i="2"/>
  <c r="O100" i="2"/>
  <c r="I100" i="2"/>
  <c r="H100" i="2"/>
  <c r="G100" i="2"/>
  <c r="N100" i="2"/>
  <c r="M100" i="2"/>
  <c r="J100" i="2"/>
  <c r="G69" i="2"/>
  <c r="O69" i="2"/>
  <c r="H69" i="2"/>
  <c r="K69" i="2"/>
  <c r="J47" i="2"/>
  <c r="I47" i="2"/>
  <c r="H47" i="2"/>
  <c r="G47" i="2"/>
  <c r="L47" i="2"/>
  <c r="N47" i="2"/>
  <c r="M47" i="2"/>
  <c r="O40" i="2"/>
  <c r="N40" i="2"/>
  <c r="H40" i="2"/>
  <c r="G40" i="2"/>
  <c r="M40" i="2"/>
  <c r="L40" i="2"/>
  <c r="K40" i="2"/>
  <c r="J40" i="2"/>
  <c r="O31" i="2"/>
  <c r="H31" i="2"/>
  <c r="G31" i="2"/>
  <c r="M31" i="2"/>
  <c r="L31" i="2"/>
  <c r="K31" i="2"/>
  <c r="J31" i="2"/>
  <c r="M19" i="2"/>
  <c r="I19" i="2"/>
  <c r="H19" i="2"/>
  <c r="G19" i="2"/>
  <c r="L19" i="2"/>
  <c r="O19" i="2"/>
  <c r="A13" i="2"/>
  <c r="Q19" i="2"/>
  <c r="N19" i="2"/>
  <c r="K19" i="2"/>
  <c r="G301" i="2" l="1"/>
  <c r="P93" i="2"/>
  <c r="R93" i="2"/>
  <c r="P19" i="2"/>
  <c r="R19" i="2"/>
  <c r="I69" i="2"/>
  <c r="O47" i="2"/>
  <c r="Q69" i="2"/>
  <c r="L100" i="2"/>
  <c r="N31" i="2"/>
  <c r="J69" i="2"/>
  <c r="L69" i="2"/>
  <c r="L265" i="2"/>
  <c r="A14" i="2"/>
  <c r="I31" i="2"/>
  <c r="N216" i="2"/>
  <c r="Q40" i="2"/>
  <c r="I40" i="2"/>
  <c r="P69" i="2"/>
  <c r="J19" i="2"/>
  <c r="Q31" i="2"/>
  <c r="K47" i="2"/>
  <c r="M69" i="2"/>
  <c r="N69" i="2"/>
  <c r="K216" i="2"/>
  <c r="R69" i="2"/>
  <c r="K100" i="2"/>
  <c r="J216" i="2"/>
  <c r="O216" i="2"/>
  <c r="J265" i="2"/>
  <c r="H300" i="2"/>
  <c r="H301" i="2" s="1"/>
  <c r="J300" i="2"/>
  <c r="L216" i="2"/>
  <c r="K265" i="2"/>
  <c r="M216" i="2"/>
  <c r="Q265" i="2"/>
  <c r="K300" i="2"/>
  <c r="I265" i="2"/>
  <c r="L300" i="2"/>
  <c r="I300" i="2"/>
  <c r="I216" i="2"/>
  <c r="N265" i="2"/>
  <c r="R265" i="2"/>
  <c r="Q300" i="2"/>
  <c r="M265" i="2"/>
  <c r="N300" i="2"/>
  <c r="A15" i="2" l="1"/>
  <c r="A16" i="2" s="1"/>
  <c r="A17" i="2" s="1"/>
  <c r="A18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3" i="2" s="1"/>
  <c r="A34" i="2" s="1"/>
  <c r="A35" i="2" s="1"/>
  <c r="A36" i="2" s="1"/>
  <c r="L301" i="2"/>
  <c r="N301" i="2"/>
  <c r="M301" i="2"/>
  <c r="O301" i="2"/>
  <c r="K301" i="2"/>
  <c r="I301" i="2"/>
  <c r="J301" i="2"/>
  <c r="Q216" i="2"/>
  <c r="P265" i="2"/>
  <c r="R216" i="2"/>
  <c r="P216" i="2"/>
  <c r="Q100" i="2"/>
  <c r="P47" i="2"/>
  <c r="R47" i="2"/>
  <c r="P300" i="2"/>
  <c r="R300" i="2"/>
  <c r="R40" i="2"/>
  <c r="P40" i="2"/>
  <c r="R31" i="2"/>
  <c r="P31" i="2"/>
  <c r="Q47" i="2"/>
  <c r="R100" i="2"/>
  <c r="P100" i="2"/>
  <c r="A37" i="2" l="1"/>
  <c r="A38" i="2" s="1"/>
  <c r="A39" i="2" s="1"/>
  <c r="A42" i="2" s="1"/>
  <c r="A43" i="2" s="1"/>
  <c r="A44" i="2" s="1"/>
  <c r="A45" i="2" s="1"/>
  <c r="A46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P301" i="2"/>
  <c r="Q301" i="2"/>
  <c r="R301" i="2"/>
  <c r="A60" i="2" l="1"/>
  <c r="A61" i="2" s="1"/>
  <c r="A62" i="2" s="1"/>
  <c r="A63" i="2" s="1"/>
  <c r="A64" i="2" s="1"/>
  <c r="A65" i="2" s="1"/>
  <c r="A66" i="2" s="1"/>
  <c r="A67" i="2" l="1"/>
  <c r="A68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l="1"/>
  <c r="A92" i="2" s="1"/>
  <c r="A95" i="2" s="1"/>
  <c r="A96" i="2" s="1"/>
  <c r="A97" i="2" s="1"/>
  <c r="A98" i="2" s="1"/>
  <c r="A99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l="1"/>
  <c r="A142" i="2" s="1"/>
  <c r="A145" i="2" s="1"/>
  <c r="A146" i="2" s="1"/>
  <c r="A147" i="2" s="1"/>
  <c r="A148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l="1"/>
  <c r="A184" i="2" s="1"/>
  <c r="A185" i="2" l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l="1"/>
  <c r="A199" i="2" s="1"/>
  <c r="A200" i="2" s="1"/>
  <c r="A201" i="2" s="1"/>
  <c r="A202" i="2" s="1"/>
  <c r="A203" i="2" s="1"/>
  <c r="A204" i="2" s="1"/>
  <c r="A205" i="2" s="1"/>
  <c r="A206" i="2" s="1"/>
  <c r="A207" i="2" s="1"/>
  <c r="A208" i="2" l="1"/>
  <c r="A209" i="2" l="1"/>
  <c r="A210" i="2" s="1"/>
  <c r="A211" i="2" l="1"/>
  <c r="A212" i="2" s="1"/>
  <c r="A213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A240" i="2" s="1"/>
  <c r="A241" i="2" s="1"/>
  <c r="A242" i="2" s="1"/>
  <c r="A243" i="2" s="1"/>
  <c r="A244" i="2" s="1"/>
  <c r="A245" i="2" s="1"/>
  <c r="A246" i="2" s="1"/>
  <c r="A247" i="2" s="1"/>
  <c r="A248" i="2" s="1"/>
  <c r="A249" i="2" s="1"/>
  <c r="A250" i="2" s="1"/>
  <c r="A251" i="2" s="1"/>
  <c r="A252" i="2" s="1"/>
  <c r="A253" i="2" s="1"/>
  <c r="A254" i="2" s="1"/>
  <c r="A255" i="2" s="1"/>
  <c r="A256" i="2" s="1"/>
  <c r="A257" i="2" s="1"/>
  <c r="A258" i="2" s="1"/>
  <c r="A259" i="2" s="1"/>
  <c r="A260" i="2" s="1"/>
  <c r="A261" i="2" s="1"/>
  <c r="A262" i="2" s="1"/>
  <c r="A263" i="2" l="1"/>
  <c r="A264" i="2" s="1"/>
  <c r="A267" i="2" s="1"/>
  <c r="A268" i="2" s="1"/>
  <c r="A269" i="2" s="1"/>
  <c r="A270" i="2" s="1"/>
  <c r="A271" i="2" s="1"/>
  <c r="A272" i="2" s="1"/>
  <c r="A273" i="2" s="1"/>
  <c r="A274" i="2" s="1"/>
  <c r="A275" i="2" s="1"/>
  <c r="A276" i="2" s="1"/>
  <c r="A277" i="2" s="1"/>
  <c r="A278" i="2" s="1"/>
  <c r="A279" i="2" s="1"/>
  <c r="A280" i="2" s="1"/>
  <c r="A281" i="2" s="1"/>
  <c r="A282" i="2" s="1"/>
  <c r="A283" i="2" s="1"/>
  <c r="A284" i="2" s="1"/>
  <c r="A285" i="2" s="1"/>
  <c r="A286" i="2" s="1"/>
  <c r="A287" i="2" s="1"/>
  <c r="A288" i="2" s="1"/>
  <c r="A289" i="2" s="1"/>
  <c r="A290" i="2" s="1"/>
  <c r="A291" i="2" s="1"/>
  <c r="A292" i="2" s="1"/>
  <c r="A293" i="2" s="1"/>
  <c r="A294" i="2" s="1"/>
  <c r="A295" i="2" s="1"/>
  <c r="A296" i="2" s="1"/>
  <c r="A297" i="2" s="1"/>
  <c r="A298" i="2" s="1"/>
  <c r="A303" i="2" s="1"/>
</calcChain>
</file>

<file path=xl/sharedStrings.xml><?xml version="1.0" encoding="utf-8"?>
<sst xmlns="http://schemas.openxmlformats.org/spreadsheetml/2006/main" count="1382" uniqueCount="463">
  <si>
    <t xml:space="preserve">Tesorería de la Seguridad Social </t>
  </si>
  <si>
    <t xml:space="preserve">Reg. No. </t>
  </si>
  <si>
    <t>Nombre</t>
  </si>
  <si>
    <t>Sexo</t>
  </si>
  <si>
    <t>Departamento</t>
  </si>
  <si>
    <t xml:space="preserve">Función </t>
  </si>
  <si>
    <t>Estatus</t>
  </si>
  <si>
    <t>Sueldo Bruto (RD$)</t>
  </si>
  <si>
    <t>Regalia 
Pascual
(RD$)</t>
  </si>
  <si>
    <t>IS/R              (Ley 11-92)     (1*)</t>
  </si>
  <si>
    <t>Seguridad Social (LEY 87-01)</t>
  </si>
  <si>
    <t>Total Retenciones y Aportes</t>
  </si>
  <si>
    <t>Sueldo Neto (RD$)</t>
  </si>
  <si>
    <t>Seguro de Pensión (9.97%)</t>
  </si>
  <si>
    <t>Riesgos Laborales (1.3%) (2*)</t>
  </si>
  <si>
    <t>Seguro de Salud (10.53%)    (3*)</t>
  </si>
  <si>
    <t>Registro Dependientes Adicionales (4*)</t>
  </si>
  <si>
    <t>Deducción Empleado</t>
  </si>
  <si>
    <t>Aportes Patronal</t>
  </si>
  <si>
    <t>Empleado (2.87%)</t>
  </si>
  <si>
    <t>Patronal (7.10%)</t>
  </si>
  <si>
    <t>Empleado (3.04%)</t>
  </si>
  <si>
    <t>Patronal (7.09%)</t>
  </si>
  <si>
    <t xml:space="preserve">                                                                        </t>
  </si>
  <si>
    <t>DIRECCION DE RECURSOS HUMANOS</t>
  </si>
  <si>
    <t>SUB-TOTAL</t>
  </si>
  <si>
    <t>DIRECCION DE PLANIFICACION Y DESARROLLO</t>
  </si>
  <si>
    <t>DEPARTAMENTO DE CONTROL Y ANALISIS DE LAS OPERACIONES</t>
  </si>
  <si>
    <t>DIRECCION FINANCIERA</t>
  </si>
  <si>
    <t>DIRECCION JURIDICA</t>
  </si>
  <si>
    <t xml:space="preserve">DEPARTAMENTO DE COMUNICACIONES </t>
  </si>
  <si>
    <t>DIRECCION ADMINISTRATIVA</t>
  </si>
  <si>
    <t>DIRECCION DE SERVICIOS</t>
  </si>
  <si>
    <t>DIRECCION DE FISCALIZACION EXTERNA</t>
  </si>
  <si>
    <t>DIRECCION DE TECNOLOGIAS DE LA INFORMACION Y COMUNICACION</t>
  </si>
  <si>
    <t>TOTAL GENERAL</t>
  </si>
  <si>
    <t xml:space="preserve">                Preparado Por:                                                      Aprobado por:                                                  Aprobado por:</t>
  </si>
  <si>
    <t>Observaciones:</t>
  </si>
  <si>
    <t xml:space="preserve"> </t>
  </si>
  <si>
    <t xml:space="preserve">   (1*) Deducción directa en declaración ISR empleados del SUIRPLUS. Rentas hasta RD$416,220.00 estan exentas.</t>
  </si>
  <si>
    <t xml:space="preserve">         </t>
  </si>
  <si>
    <t xml:space="preserve">Nómina de Sueldos Empleados Fijos-Santo Domingo  </t>
  </si>
  <si>
    <t xml:space="preserve">   (4*) Deducción directa declaración TSS del SUIRPLUS por registro de dependientes adicionales al SDSS. RD$1,715.46 por cada dependiente adicional registrado.</t>
  </si>
  <si>
    <t>HENRY SAHDALA DUMIT</t>
  </si>
  <si>
    <t>Masculino</t>
  </si>
  <si>
    <t>GERENCIA</t>
  </si>
  <si>
    <t>TESORERO</t>
  </si>
  <si>
    <t>FIJO</t>
  </si>
  <si>
    <t>YVONNE RAMONA NUÑEZ GARCIA</t>
  </si>
  <si>
    <t>Femenino</t>
  </si>
  <si>
    <t>ENCARGADO (A) DEPARTAMENTO DE FISCALIZACIÓN INTERNA</t>
  </si>
  <si>
    <t>Carrera Administrativa</t>
  </si>
  <si>
    <t>JENNIFER GOMEZ LINARES</t>
  </si>
  <si>
    <t>ENCARGADA DEPTO. DE ACCESO A LA INFORMACION PUBLICA</t>
  </si>
  <si>
    <t>De Confianza</t>
  </si>
  <si>
    <t>MARIA ISABEL ALTAGRACIA MARION LANDAIS DE CASTRO</t>
  </si>
  <si>
    <t>SECRETARIA EJECUTIVA</t>
  </si>
  <si>
    <t>JUANA NATIVIDAD QUEZADA ROSARIO</t>
  </si>
  <si>
    <t>ANA SILVIA ABREU MONEGRO</t>
  </si>
  <si>
    <t>FISCALIZADOR (A) INTERNO</t>
  </si>
  <si>
    <t>RAMONA ESPINAL SOLIS</t>
  </si>
  <si>
    <t>Estatuto Simplificado</t>
  </si>
  <si>
    <t>MARIA DEL PILAR PENA GARCIA</t>
  </si>
  <si>
    <t>DIRECTOR (A) RECURSOS HUMANOS</t>
  </si>
  <si>
    <t>LETICIA CAROLINA PICCIRILLO STERLING</t>
  </si>
  <si>
    <t>ENCARGADO (A) DEPARTAMENTO DE ORGANIZACIÓN DE TRABAJO Y COMPENSACIÓN.</t>
  </si>
  <si>
    <t>WILMA NAVIL RODRIGUEZ MENA</t>
  </si>
  <si>
    <t>ENCARGADO(A)  DEPTO. DE EVALUACION DE DESEMPEÑO Y CAPACITACION</t>
  </si>
  <si>
    <t>ANA LIDIA PEREZ FRANCO</t>
  </si>
  <si>
    <t>TECNICO DE RECURSOS HUMANOS</t>
  </si>
  <si>
    <t>ROSANNA MARIA MATOS CRISOSTOMO</t>
  </si>
  <si>
    <t>ANALISTA DE RECURSOS HUMANOS</t>
  </si>
  <si>
    <t>SULSIRIS DE PAULA BURET</t>
  </si>
  <si>
    <t>ANALISTA DE REGISTRO, CONTROL Y NÓMINAS</t>
  </si>
  <si>
    <t>KAREN JOSE CARRASCO</t>
  </si>
  <si>
    <t>SCHERYL ALCÁNTARA MARTÍNEZ</t>
  </si>
  <si>
    <t>MASSIEL BRITO CACERES</t>
  </si>
  <si>
    <t>TECNICO DE RECURSOS HUMANOS (INTERINO)</t>
  </si>
  <si>
    <t>CLERIDA BEATA CASADO ARIAS</t>
  </si>
  <si>
    <t>AUXILIAR ADMINISTRATIVO</t>
  </si>
  <si>
    <t>LAURA PATRICIA HERNANDEZ CABRERA</t>
  </si>
  <si>
    <t>DIRECTOR (A) DE PLANIFICACION Y DESARROLLO</t>
  </si>
  <si>
    <t>OSCAR ALBERTO SANTANA MATOS</t>
  </si>
  <si>
    <t>JOHANNY MERCEDES SALCEDO DE LOS SANTOS</t>
  </si>
  <si>
    <t>ANALISTA DE PLANIFICACION</t>
  </si>
  <si>
    <t>MARGARITA FELIZ FELIZ</t>
  </si>
  <si>
    <t>GLENNYS ROSA MELO MATOS</t>
  </si>
  <si>
    <t>JAZMIN UCETA PEREZ</t>
  </si>
  <si>
    <t>ENCARGADO (A) DEPARTAMENTO DE CONTROL Y ANALISIS DE LAS OPERACIONES</t>
  </si>
  <si>
    <t>BERQUIS ARELIS GUZMAN GUZMAN</t>
  </si>
  <si>
    <t>ANALISTA DE CONTROL Y OPERACIONES</t>
  </si>
  <si>
    <t>PAOLA IBET VENTURA PEÑA</t>
  </si>
  <si>
    <t>EUCLIDES DE OLEO OGANDO</t>
  </si>
  <si>
    <t>JOSE ISRAEL DEL ORBE ANTONIO</t>
  </si>
  <si>
    <t>DIRECTOR (A) DE FINANZAS</t>
  </si>
  <si>
    <t>BIANKA PAULINA PERALTA CONTRERAS</t>
  </si>
  <si>
    <t>ENC. DPTO. CONTAB.</t>
  </si>
  <si>
    <t>ENCARGADO (A) DEP. DE CONCILIACION</t>
  </si>
  <si>
    <t>CLAUDIA MOTA JIMENEZ</t>
  </si>
  <si>
    <t>ENC. DEPARTAMENTO CONTABILIDAD DEL SUIR</t>
  </si>
  <si>
    <t>BIOSAITY LORENZO GUZMAN</t>
  </si>
  <si>
    <t>ELIZABETH RODRIGUEZ GOMEZ</t>
  </si>
  <si>
    <t>MARICELA ARAUJO MORA</t>
  </si>
  <si>
    <t>KENIA MARTINEZ BEREGUETE</t>
  </si>
  <si>
    <t>CONTADOR (A)</t>
  </si>
  <si>
    <t>ANGELA DOLORES SANTANA GONZALEZ</t>
  </si>
  <si>
    <t>JORGE RAFAEL KOURIE DICKSON</t>
  </si>
  <si>
    <t>ENC. DIVISIÓN DE INVERSIONES (INTERINO)</t>
  </si>
  <si>
    <t>WANDA CAROLINA PEREZ MEJIA</t>
  </si>
  <si>
    <t>PATRICIA ALESANDRA PARRAS VICENTE</t>
  </si>
  <si>
    <t>ANALISTA DE CONCILIACION BANCARIA</t>
  </si>
  <si>
    <t>JOHANNI PANIAGUA DE LA CRUZ</t>
  </si>
  <si>
    <t>ESKARLINA CHALAS SOLANO</t>
  </si>
  <si>
    <t>KARINA VALDEZ UBRI</t>
  </si>
  <si>
    <t xml:space="preserve">ANGEL DAVID ROSARIO CARELA </t>
  </si>
  <si>
    <t>RAQUEL ARACELIS GRANVILLE SOLANO</t>
  </si>
  <si>
    <t>ENCARGADA DIV. DE COBROS</t>
  </si>
  <si>
    <t>EMERSON YSRAEL CALCAÑO CASTILLO</t>
  </si>
  <si>
    <t>ENC. DEPTO. DE LITIGACIÓN</t>
  </si>
  <si>
    <t>ARLIN YAJAIRA MERCEDES VILLA</t>
  </si>
  <si>
    <t>ENC. DEPARTAMENTO ELABORACIÓN DOCUMENTOS LEGALES (INTERINO)</t>
  </si>
  <si>
    <t>LUCILA FERMIN DE LA CRUZ</t>
  </si>
  <si>
    <t xml:space="preserve">ABOGADO (A) </t>
  </si>
  <si>
    <t>NELSON MAYOBANEX SOLER MENDEZ</t>
  </si>
  <si>
    <t>ISABEL RAMIREZ MARTE</t>
  </si>
  <si>
    <t>PARALEGAL</t>
  </si>
  <si>
    <t>KATHERINNE GUANTE SISA</t>
  </si>
  <si>
    <t>GEISA LIDIA CASTRO ENCARNACION</t>
  </si>
  <si>
    <t xml:space="preserve">GESTOR DE COBROS </t>
  </si>
  <si>
    <t>DARLENY VASQUEZ ROJAS</t>
  </si>
  <si>
    <t>OSCAR ARIEL ABREU GROSS</t>
  </si>
  <si>
    <t>LEONELY SANCHEZ CACERES</t>
  </si>
  <si>
    <t>EBELIN ELIZABETH VIZCAINO SANCHEZ</t>
  </si>
  <si>
    <t>BRAYAN ONEIL ADAMES PEREZ</t>
  </si>
  <si>
    <t>NEFER ALYSSA IVETTE PAULINO COBLES</t>
  </si>
  <si>
    <t>MILAGROS MARTINA GOMEZ CADENA</t>
  </si>
  <si>
    <t>MARIA TERESA DE LOS SANTOS SENA</t>
  </si>
  <si>
    <t>DEPARTAMENTO DE COMUNICACIONES</t>
  </si>
  <si>
    <t>ENC. DEPTO. DE COMUNICACIONES</t>
  </si>
  <si>
    <t xml:space="preserve">Carrera Administrativa </t>
  </si>
  <si>
    <t>ANA MIGUELINA MEJIA</t>
  </si>
  <si>
    <t>KATIUSKA MARIA DIAZ SENCION</t>
  </si>
  <si>
    <t>GESTOR DE REDES SOCIALES</t>
  </si>
  <si>
    <t>ANA ALEJANDRA VARGAS CASTILLO</t>
  </si>
  <si>
    <t>DISEÑADOR (A) GRAFICO</t>
  </si>
  <si>
    <t>MARINA INES FIALLO CABRAL</t>
  </si>
  <si>
    <t>DIRECTORA ADMINISTRATIVA</t>
  </si>
  <si>
    <t>ROSA ELIZABETH NUÑEZ FERNANDEZ</t>
  </si>
  <si>
    <t>ENCARGADO (A) DEP. COMPRAS Y CONTRATACIONES</t>
  </si>
  <si>
    <t>MIRIAM JULENNY RUIZ DE LA ROSA</t>
  </si>
  <si>
    <t>ENCARGADO (A) DEP. SERVICIOS GENERALES</t>
  </si>
  <si>
    <t>LEISSA MARGARITA VARGAS ROSARIO</t>
  </si>
  <si>
    <t>ENCARGADO DIVISION DE GESTION DOCUMENTAL</t>
  </si>
  <si>
    <t>EDUARDO JOSE PIMENTEL PEÑA</t>
  </si>
  <si>
    <t>ENCARGADO SECCION ALMACEN Y SUMINISTRO</t>
  </si>
  <si>
    <t>ISIDRO MARTE GUZMAN</t>
  </si>
  <si>
    <t>ENCARGADO SECCION MANTENIMIENTO Y MAYORDOMIA</t>
  </si>
  <si>
    <t>ARGENIS ERNESTO GENAO GUZMAN</t>
  </si>
  <si>
    <t>SUPERVISOR (A)  DE DIGITALIZACION</t>
  </si>
  <si>
    <t>JERSON TEJADA RODRIGUEZ</t>
  </si>
  <si>
    <t>AYUDANTE DE MANTENIMIENTO</t>
  </si>
  <si>
    <t>EVELYN GUADALUPE PEREZ</t>
  </si>
  <si>
    <t>ENC. SECCIÓN DE CORRESPONDIENCIA (INTERINO)</t>
  </si>
  <si>
    <t>ISAIRA SOTO SANCHEZ</t>
  </si>
  <si>
    <t>ANALISTA DE COMPRAS Y CONTRATACIONES (INTERINO)</t>
  </si>
  <si>
    <t>LISMARY MABEL FERNANDEZ MARTINEZ</t>
  </si>
  <si>
    <t xml:space="preserve">AUXILIAR ADMINISTRATIVO </t>
  </si>
  <si>
    <t>ARMANDO ANTONIO REYES POLANCO</t>
  </si>
  <si>
    <t>MENSAJERO EXTERNO</t>
  </si>
  <si>
    <t>JUAN PABLO AGUAS VIVAS</t>
  </si>
  <si>
    <t xml:space="preserve">MENSAJERO INTERNO </t>
  </si>
  <si>
    <t>CARLOS AGUERO MORALES</t>
  </si>
  <si>
    <t>CHOFER I</t>
  </si>
  <si>
    <t>JOAN GABRIEL MARTINEZ MARTE</t>
  </si>
  <si>
    <t>MIGUEL ANGEL DORVILLE ROJA</t>
  </si>
  <si>
    <t xml:space="preserve"> MIGUEL ANGEL DE LA CRUZ SOSA </t>
  </si>
  <si>
    <t>Dirección Administrativa</t>
  </si>
  <si>
    <t>DIGITALIZADOR</t>
  </si>
  <si>
    <t xml:space="preserve"> JULISSA PACHECO SANTANA </t>
  </si>
  <si>
    <t>JONATHAN MIGUEL BENITEZ PEGUERO</t>
  </si>
  <si>
    <t>EDDY MONTERO FLORES</t>
  </si>
  <si>
    <t>TECNICO EN REFRIGERACIÓN</t>
  </si>
  <si>
    <t>PAMELA GUERRERO MIRANDA</t>
  </si>
  <si>
    <t>CRISTOPHER ENCARNACION MONTERO</t>
  </si>
  <si>
    <t>MARINO EZEQUIEL ROSARIO FLORENTINO</t>
  </si>
  <si>
    <t>NALDA YALINA LIZARDO ZORRILLA</t>
  </si>
  <si>
    <t>ASESOR (A)</t>
  </si>
  <si>
    <t>YANEIRY ANDREA BAEZ BONIFACIO</t>
  </si>
  <si>
    <t>AUXILIAR ADMINISTRATIVO (A)</t>
  </si>
  <si>
    <t>ANTONIO MORENO MORENO</t>
  </si>
  <si>
    <t>SAHONY ANYELINE SANTANA OSORIA</t>
  </si>
  <si>
    <t>RECEPCIONISTA</t>
  </si>
  <si>
    <t>ALEX HAROLL DISHMEY PEREZ</t>
  </si>
  <si>
    <t>YISEL MARIA SUERO DE JESUS</t>
  </si>
  <si>
    <t>NANCY MELODY IMBERT MARTINEZ</t>
  </si>
  <si>
    <t>ANALISTA DE COMPRAS Y CONTRATACIONES</t>
  </si>
  <si>
    <t>JOCHY ALBERTO PADILLA MENDEZ</t>
  </si>
  <si>
    <t>MICHAEL JAVIER DE LA ROSA GARCIA</t>
  </si>
  <si>
    <t>WANDERSSON JOSE BATISTA MARTE</t>
  </si>
  <si>
    <t>JOHAN ENRIQUE SANDOVAL</t>
  </si>
  <si>
    <t>CARLOS JAVIER RODRIGUEZ MARTINEZ</t>
  </si>
  <si>
    <t>SAHADIA ERCILIA CRUZ ABREU</t>
  </si>
  <si>
    <t>DIRECTOR (A) DE SERVICIOS</t>
  </si>
  <si>
    <t>YOLANDA E DEL C DE JS BEJARAN CRUZ</t>
  </si>
  <si>
    <t>ENCARGADO (A) DIVISIÓN DE SERVICIOS GUBERNAMENTALES</t>
  </si>
  <si>
    <t>ANA MILDRED SUARDY GONZALEZ</t>
  </si>
  <si>
    <t>SUPERVISOR (A) DE SERVICIOS AL USUARIO</t>
  </si>
  <si>
    <t>MAYRA ALTAGRACIA NUÑEZ DIAZ</t>
  </si>
  <si>
    <t>VICTORIA ALICIA LUGO DE SANTANA</t>
  </si>
  <si>
    <t>SUPERVISOR (A) CENTRO DE ASISTENCIA AL USUARIO</t>
  </si>
  <si>
    <t>RINA HUBER REYES</t>
  </si>
  <si>
    <t>LILLIAM ALTAGRACIA PANIAGUA ESPIRITU</t>
  </si>
  <si>
    <t>ANALISTA DE TRAMITES Y GESTION DE SERVICIOS</t>
  </si>
  <si>
    <t>CARLA YARITZA DE LA ROSA VARGAS</t>
  </si>
  <si>
    <t>ANALISTA CUENTAS GUBERNAMENTALES</t>
  </si>
  <si>
    <t>LORIANNY ESTEFANI PLASENCIA SUERO</t>
  </si>
  <si>
    <t>LUCIA YUDELKA CANDELARIO DURAN</t>
  </si>
  <si>
    <t>MARCIA MARIA MEJIA ARACENA</t>
  </si>
  <si>
    <t>OPERADOR CENTRO DE ASISTENCIA AL USUARIO</t>
  </si>
  <si>
    <t>MIRLA ANABELL CORDERO GONZALEZ</t>
  </si>
  <si>
    <t xml:space="preserve">GESTOR DE TRAMITES Y SERVICIOS </t>
  </si>
  <si>
    <t>DHARIANA ELIZABETH ALECON QUEZADA</t>
  </si>
  <si>
    <t>AUXILIAR DE TRAMITES Y GESTION DE SERVICIOS</t>
  </si>
  <si>
    <t>NIRSA JOSELA SENA TRINIDAD</t>
  </si>
  <si>
    <t>MAYELIN DESIRE CASTILLO CARO</t>
  </si>
  <si>
    <t>RICHARD ALFREDO LION TEJADA</t>
  </si>
  <si>
    <t>MARELINE GISSEL RAMÍREZ TEJERA</t>
  </si>
  <si>
    <t>EUNICE ELIZABETH SANTOS RODRIGUEZ</t>
  </si>
  <si>
    <t>JENNIFER LUISANNA ORTEGA SANCHEZ</t>
  </si>
  <si>
    <t>HECTOR ANDRES ORTIZ CONTRERAS</t>
  </si>
  <si>
    <t>ENMANUEL MANZUETA CALCAÑO</t>
  </si>
  <si>
    <t>AUXIILIAR DE TRÁMITES Y GESTIÓN DE SERVICIOS</t>
  </si>
  <si>
    <t>GISSELL JAZMIN MARTINEZ PANTALEON</t>
  </si>
  <si>
    <t>ANALISTA DE CAPACITACIÓN EXTERNA (INTERINO)</t>
  </si>
  <si>
    <t>YESEBEL CORDERO HENRIQUEZ</t>
  </si>
  <si>
    <t>ENDRINA YELIXA FELIZ HERRERA</t>
  </si>
  <si>
    <t>ANALISTA DE SISTEMA DE SOFTWARE</t>
  </si>
  <si>
    <t>MAYRENI ALEXANDRA MENDEZ RODRIGUEZ</t>
  </si>
  <si>
    <t>LUZ DEL CARMEN MEJIA</t>
  </si>
  <si>
    <t>ANEURY CUESTA PIÑA</t>
  </si>
  <si>
    <t>MELISSA MARIA PEÑA DE LA CRUZ</t>
  </si>
  <si>
    <t>ALEXANDRA MARIA ARIAS SUAREZ</t>
  </si>
  <si>
    <t>YAMEL LEONOR PANIAGUA GRULLON</t>
  </si>
  <si>
    <t>COORDINADORA DE SERVICIOS</t>
  </si>
  <si>
    <t>LORENDY ROMERO JIMENEZ</t>
  </si>
  <si>
    <t>DIANA CHRISMELY MATIAS JAQUEZ</t>
  </si>
  <si>
    <t>ADA YASMEIDY BURGOS SANTOS</t>
  </si>
  <si>
    <t>CARLOS ELIACIM REYES MATOS</t>
  </si>
  <si>
    <t>DANIULKA ALEXANDRA MEJIA CONTRERAS</t>
  </si>
  <si>
    <t>JHONNY JESUS REYES</t>
  </si>
  <si>
    <t>BRITANNY ODETTE MARTE BRAVO</t>
  </si>
  <si>
    <t>DAVID PAULINO</t>
  </si>
  <si>
    <t>FRANCISCO JAVIER CASTRO LORA</t>
  </si>
  <si>
    <t>JOHANNA MASSIEL RIVAS PAULINO</t>
  </si>
  <si>
    <t>MONITOR DE SERVICIOS</t>
  </si>
  <si>
    <t>YUJEIDI VANESSA PEREZ ZABALA</t>
  </si>
  <si>
    <t>DANNERY MARTINEZ MERCEDES</t>
  </si>
  <si>
    <t>STEPHANIE MERCEDES DIAZ NOVAS</t>
  </si>
  <si>
    <t>LISBETH MEJIA DEL ROSARIO</t>
  </si>
  <si>
    <t>SOFIA ADALY RAMIREZ PEREZ</t>
  </si>
  <si>
    <t>ARIANNI MORENO BELTRE</t>
  </si>
  <si>
    <t>SAUL ARISMENDI PEREZ JIMENEZ</t>
  </si>
  <si>
    <t>JUAN RAMON PEREZ OSORIA</t>
  </si>
  <si>
    <t>CAMILA SANTIAGO SANCHEZ</t>
  </si>
  <si>
    <t>MABEL MILEDY GARCIA BELTRE</t>
  </si>
  <si>
    <t>ANDRY MARIA GOMEZ SOLIS</t>
  </si>
  <si>
    <t>IVET DARIANY MARQUEZ ALIES</t>
  </si>
  <si>
    <t>IVAN EDUARDO ROJAS HENRIQUEZ</t>
  </si>
  <si>
    <t>ALEXANDER MANUEL PEÑA JIMENEZ</t>
  </si>
  <si>
    <t>BICRI YULIANNY RODRIGUEZ FELIPE</t>
  </si>
  <si>
    <t>DANIELA OVIEDO BARIAS</t>
  </si>
  <si>
    <t>JULIA CRISTIANA ALBERTY CREALES</t>
  </si>
  <si>
    <t>DIRECTOR (A) FISCALIZACIÓN EXTERNA</t>
  </si>
  <si>
    <t>JULIO ANTONIO FELIZ RAMIREZ</t>
  </si>
  <si>
    <t>ROBERTO MANUEL RODRIGUEZ CASTILLO</t>
  </si>
  <si>
    <t>ARSENILIA BAUTISTA ALCANTARA</t>
  </si>
  <si>
    <t>FELIX ANTONIO GUZMAN RODRIGUEZ</t>
  </si>
  <si>
    <t>DIOGENES ANTONIO QUI ONES AMPARO</t>
  </si>
  <si>
    <t>ENC. DEPTO. DE CUMPLIMIENTO DE EMPLEADORES (INTERINO)</t>
  </si>
  <si>
    <t>LEIDY FRANK SANCHEZ OVIEDO</t>
  </si>
  <si>
    <t>INGRID MIOSOTTIS ROSARIO RIVERA</t>
  </si>
  <si>
    <t>YADIRA AMARILIS ABREU UREÑA</t>
  </si>
  <si>
    <t>SUPERVISOR DE FISCALIZACION EXTERNA (INTERINO)</t>
  </si>
  <si>
    <t>JUAN CARLOS BISONO RAMOS</t>
  </si>
  <si>
    <t>KENIA ALTAGRACIA DIAZ ALMONTE</t>
  </si>
  <si>
    <t>VANESSA AIMEE PEÑA MEJIA</t>
  </si>
  <si>
    <t>FISCALIZADOR DE SEGURIDAD SOCIAL</t>
  </si>
  <si>
    <t>FLORY BARBARA GONZALEZ HERNANDEZ</t>
  </si>
  <si>
    <t>SUGEL MERCEDES ROQUE TAPIA</t>
  </si>
  <si>
    <t>RAFAEL ANTONIO MARTINEZ ABAD</t>
  </si>
  <si>
    <t>ELSA CAROLINA SEGURA MANCEBO</t>
  </si>
  <si>
    <t>SUPERVISOR FISCALIZACION EXTERNA TIC (INTERINO)</t>
  </si>
  <si>
    <t>YANET MAGDALENA MONTERO GUERRERO</t>
  </si>
  <si>
    <t>ROSSY JACQUELINE CASTILLO LOPEZ</t>
  </si>
  <si>
    <t>FISCALIZADOR DE SEGURIDAD SOCIAL (INTERINO)</t>
  </si>
  <si>
    <t>JOSUE PERALTA REYES</t>
  </si>
  <si>
    <t>TÉCNICO DE FISCALIZACIÓN EXTERNA</t>
  </si>
  <si>
    <t>CANDIDA CRISTINA BAEZ HENRIQUEZ</t>
  </si>
  <si>
    <t>MARIA DEL PILAR DE LOS SANTOS PEREZ</t>
  </si>
  <si>
    <t>JUAN ENRIQUE GARCIA ALVAREZ</t>
  </si>
  <si>
    <t>NIURQUI TRINIDAD CASTILLO</t>
  </si>
  <si>
    <t>CHARLIE JOSE HIDALGO ROSARIO</t>
  </si>
  <si>
    <t>MAYELIN PAOLA FELIZ VALERA</t>
  </si>
  <si>
    <t>INYINETTE VIVIANNY PEÑA VERAS</t>
  </si>
  <si>
    <t>PAOLA INES TAVERAS CONCEPCION</t>
  </si>
  <si>
    <t>ROMULO RAFAEL NUÑEZ GUZMAN</t>
  </si>
  <si>
    <t>ANA DELQUIS REYES DE LA CRUZ</t>
  </si>
  <si>
    <t>JUANA RAMIREZ LORENZO</t>
  </si>
  <si>
    <t>CLARIBEL CONTRERAS CONTRERAS</t>
  </si>
  <si>
    <t>RUTH NOEMI CONCEPCION BAEZ</t>
  </si>
  <si>
    <t>KARY ESTHER FABIAN HEREDIA</t>
  </si>
  <si>
    <t>EVELYN KARINA HENRIQUEZ GARCIA</t>
  </si>
  <si>
    <t>CLEOTIRDE MONTERO QUEZADA</t>
  </si>
  <si>
    <t>GUSTAVO EMILIO RAMIREZ VIDAL</t>
  </si>
  <si>
    <t>MADELINE AMAURELINA FELIZ ALCANTARA</t>
  </si>
  <si>
    <t>MAXIRIS MINOSCA TEJADA POZO</t>
  </si>
  <si>
    <t>PAULA ESTEFANY URIBE VALDEZ</t>
  </si>
  <si>
    <t>ANGEL LINARDO VALENZUELA SILVESTRE</t>
  </si>
  <si>
    <t>DELIZA VALDEZ DUARTE</t>
  </si>
  <si>
    <t>HECTOR EMILIO MOTA PORTES</t>
  </si>
  <si>
    <t>DIR. TECNOLOGIA INFORMACION Y COMUNICACION</t>
  </si>
  <si>
    <t>ROBERTO CARLOS JAQUEZ RIVERA</t>
  </si>
  <si>
    <t>ENC. DPTO. CALIDAD DE SOFTWAR</t>
  </si>
  <si>
    <t>DAVID LEONARDO PINEDA PEREZ</t>
  </si>
  <si>
    <t>ENC.DEPTO.DE DESARROLLO E IMPLEMENTACION DE SISTEMA</t>
  </si>
  <si>
    <t>RAMON ANTONIO PICHARDO CANELA</t>
  </si>
  <si>
    <t>ENC. DPTO. ADMINISTRACION SERVICIO TIC</t>
  </si>
  <si>
    <t>ADELAIDA ESTELA DE LA A BAUTISTA LARA</t>
  </si>
  <si>
    <t>ENCARGADO (A) DEPTO. ADMINISTRACIÓN DE PROYECTOS TIC</t>
  </si>
  <si>
    <t>CHARLIE LORENZO PEÑA SANTOS</t>
  </si>
  <si>
    <t>ENC. DIVISION ANALISIS DE SISTEMAS</t>
  </si>
  <si>
    <t>BILLY JOEL UREÑA RODRIGUEZ</t>
  </si>
  <si>
    <t>ENCARGADO (A) DIVISIÓN ADM. TELECOMUNICACIONES Y REDES</t>
  </si>
  <si>
    <t>VICTOR IVAN HENRIQUEZ MONTA O</t>
  </si>
  <si>
    <t>ENC. DIV. ADMINISTRACION DE SERVIDORES Y CONFIGURACION</t>
  </si>
  <si>
    <t>MARTINA HERNANDEZ DURAN</t>
  </si>
  <si>
    <t>ENC. DIV. ADMINISTRACION CONTINUIDAD TIC</t>
  </si>
  <si>
    <t>PEDRO PABLO VASQUEZ CABRERA</t>
  </si>
  <si>
    <t>ENC. DIVISION ADMINISTRACION DE INICIDENTES</t>
  </si>
  <si>
    <t>MARGARITA ESQUEA MARTINEZ</t>
  </si>
  <si>
    <t>ENC. DIV. SOPORTE TECNICO Y MESA DE AYUDA</t>
  </si>
  <si>
    <t xml:space="preserve">WANDER MORETA RIVAS </t>
  </si>
  <si>
    <t>RAMON EMILIO FLAQUER SANTANA</t>
  </si>
  <si>
    <t>ASESOR</t>
  </si>
  <si>
    <t>PABLO ANDRES DE LA CRUZ</t>
  </si>
  <si>
    <t>ENC. DIVISIÓN DE BASES DE DATOS (INTERINO)</t>
  </si>
  <si>
    <t>LUCAS NICOLAS MEJIA</t>
  </si>
  <si>
    <t>ANALISTA DE ASEGURAMIENTO DE LA CALIDAD TIC</t>
  </si>
  <si>
    <t>GRACIELA CASTRO TRINIDAD</t>
  </si>
  <si>
    <t>ENC. DIVISIÓN DE VERIFICACIÓN Y VALIDACIÓN DE SOFTWARE (INTERINO)</t>
  </si>
  <si>
    <t>KARLA MARIA DAVIS PEÑA</t>
  </si>
  <si>
    <t>ANALISTA DE INCIDENTES DE SISTEMAS</t>
  </si>
  <si>
    <t>VANESSA PEREZ DIONISIO</t>
  </si>
  <si>
    <t>JOSE LEONARDO POLANCO PACHECO</t>
  </si>
  <si>
    <t>FRANCISCO ANTONIO PEÑA PEÑA</t>
  </si>
  <si>
    <t>ANALISTA ASEGURAMIENTO DE LA CALIDAD TIC</t>
  </si>
  <si>
    <t>ABRAHAM MENDEZ BATISTA</t>
  </si>
  <si>
    <t>ADMINISTRADOR DE SERVIDORES Y CONFIGURACION</t>
  </si>
  <si>
    <t>JULIO CESAR PEREZ GARCIA</t>
  </si>
  <si>
    <t>FAUSTO EROSMANARDO MONTERO ANGOMAS</t>
  </si>
  <si>
    <t xml:space="preserve">DALIA DOLORES CARRERO PEÑA </t>
  </si>
  <si>
    <t>COORDINADOR (A) TECNICO</t>
  </si>
  <si>
    <t>JOSE ALBERTO LUNA PEÑA</t>
  </si>
  <si>
    <t>ASESOR DE CIBERSEGURIDAD</t>
  </si>
  <si>
    <t>Confianza</t>
  </si>
  <si>
    <t>BRYAN NUÑEZ</t>
  </si>
  <si>
    <t>JEISSON ELIAS CABELO ROSARIO</t>
  </si>
  <si>
    <t>SOPORTE TECNICO INFORMATICO</t>
  </si>
  <si>
    <t>FELISANDER MELO PASCUAL</t>
  </si>
  <si>
    <t>ANALISTA DE CONTINUIDAD DE TIC (INTERINO)</t>
  </si>
  <si>
    <t>SORANYI DAMIAN RAMIREZ DE RODRIGUEZ</t>
  </si>
  <si>
    <t>ALBERTO ANTONIO CACERES PEÑA</t>
  </si>
  <si>
    <t>STARLYN JOSE MATEO ROSARIO</t>
  </si>
  <si>
    <t>LUZ ALTAGRACIA SOSA CUEVAS</t>
  </si>
  <si>
    <t>AUXILIAR DE ALMACEN Y SUMINISTRO</t>
  </si>
  <si>
    <t>LILIANA JOAQUIN TEJEDA</t>
  </si>
  <si>
    <t>ANALISTA  DE RECAUDOS, PAGOS E INVERSIONES</t>
  </si>
  <si>
    <t>ADOLFA MIGUELINA PRESINAL ROSSIS</t>
  </si>
  <si>
    <t>GESTOR DE COBROS</t>
  </si>
  <si>
    <t>ARGELY ALAYLA POLANCO BONIFACIO</t>
  </si>
  <si>
    <t>AMELFY ANYELINA SANS DE JESUS</t>
  </si>
  <si>
    <t>GEIDY NATALIA DEL CARMEN</t>
  </si>
  <si>
    <t>GUADALUPE CORNELIO CLAUDE</t>
  </si>
  <si>
    <t>JULIO CESAR CABRERA PEREZ</t>
  </si>
  <si>
    <t>ARMANDO DANIEL MERCEDES CALCAÑO</t>
  </si>
  <si>
    <t>JORGE CAMPUSANO NUÑEZ</t>
  </si>
  <si>
    <t>WAYNER ANTONIO ROJAS HERNÁNDEZ</t>
  </si>
  <si>
    <t>ESMIRNA MUÑOZ MANZUETA</t>
  </si>
  <si>
    <t>NERMIS CESARINA ANDUJAR TRONCOSO</t>
  </si>
  <si>
    <t>DIRECTOR (A) JURIDICO</t>
  </si>
  <si>
    <t>SOPORTE TECNICO INFORMATICO (INTERINO)</t>
  </si>
  <si>
    <t>DIANA CHANIN SANTOS ALCANTARA</t>
  </si>
  <si>
    <t>OSORIS CONCEPCION BACILIO MARTINEZ</t>
  </si>
  <si>
    <t>JOHANNY CELINA LAPPOST MANZUETA</t>
  </si>
  <si>
    <t>ANALISTA DE FISCALIZACIÓN EXTERNA TIC</t>
  </si>
  <si>
    <t>ANALISTA DE GESTIÓN DE RIESGOS</t>
  </si>
  <si>
    <t>ANALISTA DE INCIDENTES DE SISTEMAS (INTERINO)</t>
  </si>
  <si>
    <t>CONTADOR (A) (INTERINO)</t>
  </si>
  <si>
    <t>ANALISTA DE CUENTAS POR PAGAR (INTERINO)</t>
  </si>
  <si>
    <t>RACHEL DE LOS SANTOS DE LA ROSA</t>
  </si>
  <si>
    <t>DIRECCIÓN DE GESTIÓN DE NORMAS, CUMPLIMIENTO Y CIBERSEGURIDAD</t>
  </si>
  <si>
    <t>DIRECCION DE GESTIÓN DE NORMAS, CUMPLIMIENTO Y CIBERSEGURIDAD</t>
  </si>
  <si>
    <t>ENCARGADO DE LA DIVISION DE ADMINISTRACIÓN Y MONITOREO DE LA SEGURDIDAD</t>
  </si>
  <si>
    <t xml:space="preserve">SUPERVISOR (A) DE FISCALIZACION </t>
  </si>
  <si>
    <t>SUPERVISOR (A) DE ANALISIS Y PERFILAMIENTO DEL EMPLEADOR</t>
  </si>
  <si>
    <t>TÉCNICO DE COMUNICACIONES (INTERINO)</t>
  </si>
  <si>
    <t>TÉCNICO DE SEGURIDAD FISICA ( INTERINO)</t>
  </si>
  <si>
    <t>ENCARGADO DIVISIÓN DE INVESTIGACIÓN (INTERINO)</t>
  </si>
  <si>
    <t>ENCARGADO DEPARTAMENTO GESTIÓN DE EXPLOTACIÓN DE DATOS (INTERINO)</t>
  </si>
  <si>
    <t>ENCARGADO DEPATAMENTO DE ANALISIS Y PERFILAMIENTO DEL EMPLEADOR (INTERINO)</t>
  </si>
  <si>
    <t>JOAQUIN ALTAGRACIA NADAL DECENA</t>
  </si>
  <si>
    <t>WEB MASTER</t>
  </si>
  <si>
    <t>DENISSE JULIECER RODRIGUEZ RODRIGUE</t>
  </si>
  <si>
    <t>JOSE LUIS JAVIER MENDOZA</t>
  </si>
  <si>
    <t>CRISTIAN RAFAEL ORTIZ ENCARNACION</t>
  </si>
  <si>
    <t>SUPERVISOR DE TRANSPORTACIÓN</t>
  </si>
  <si>
    <t>ELVIA BALBUENA LANTIGUA</t>
  </si>
  <si>
    <t>ANALISTA DE CUENTAS POR COBRAR</t>
  </si>
  <si>
    <t>MERYS ESTERLYN GUERRERO HERRERA</t>
  </si>
  <si>
    <t>ANALISTA DE CUENTAS GUBERNAMENTALES</t>
  </si>
  <si>
    <t>ROSALIA CASTILLO RUIZ</t>
  </si>
  <si>
    <t>ANALISTA DE CALIDAD EN LA GESTIÓN</t>
  </si>
  <si>
    <t>EMILIZ CORDERO CAMILO</t>
  </si>
  <si>
    <t>ERICKSON JOEL GOMEZ DE LA ROSA</t>
  </si>
  <si>
    <t>ENCARGADA DIVISIÓN DE RECLUTAMIENTO Y SELECCIÓN (SUPLENCIA)</t>
  </si>
  <si>
    <t>ANALISTA DE RECURSOS HUMANOS (INTERINO)</t>
  </si>
  <si>
    <t>ENC. DEPTO. DE DESARROLLO INSTITUCIONAL Y CALIDAD EN LA GESTIÓN (SUPLENCIA)</t>
  </si>
  <si>
    <t>ENC. DEPTO. FORM., MOMITOREO Y EVAL. DE PLANES, PROG. Y PROYECTOS (SUPLENCIA)</t>
  </si>
  <si>
    <t>ENC. DEPTO. DE GESTIÓN INTEGRAL DE RIESGOS</t>
  </si>
  <si>
    <t>SAMUEL REINOSO ARIAS</t>
  </si>
  <si>
    <t>DAWRIANA TURBI PINEDA</t>
  </si>
  <si>
    <t>GLORIA STEPHANIE FERNANDEZ JORGE</t>
  </si>
  <si>
    <t>HENRY JAVIER MENDEZ</t>
  </si>
  <si>
    <t>ANALISTA LEGAL (SUPLENCIA)</t>
  </si>
  <si>
    <t>ENCARDO DE DIVISIÓN DE PROCESOS JUDICIALES Y RECURSOS ADMINISTRATIVOS (SUPLENCIA)</t>
  </si>
  <si>
    <t>ENC. SECCIÓN DE REGISTROS OPERACIONES GUB. Y PLANES ESPECIALES (SUPLENCIA)</t>
  </si>
  <si>
    <t>ENC. SECCIÓN DE ACTIVOS FIJOS (SUPLENCIA)</t>
  </si>
  <si>
    <t>ENC. SECCIÓN DE ANALISIS FINANCIEROS DEL SDSS (SUPLENCIA)</t>
  </si>
  <si>
    <t>ENC. DEPARTAMENTO DE RECAUDOS, PAGOS E INVERSIONES (SUPLENCIA)</t>
  </si>
  <si>
    <t>TÉCNICO DE ACCESO A LA INFORMACIÓN (INTERINO)</t>
  </si>
  <si>
    <t>GESTOR DE TRAMITES Y SERVICIOS (INTERINO)</t>
  </si>
  <si>
    <t>ANALISTA DE CAPACITACIÓN Y DESARROLLO (INTERINO)</t>
  </si>
  <si>
    <t xml:space="preserve">BIBIANA NIVAR CASTILLO </t>
  </si>
  <si>
    <t>JOVANNY FRANCISCO ALEJO GONZALEZ</t>
  </si>
  <si>
    <t>ANALISTA DE TRÁMITES Y SERVICIOS ( SUPLENCIA )</t>
  </si>
  <si>
    <t>GLORIS MERCEDES ACOSTA RODRIGUEZ</t>
  </si>
  <si>
    <t>DAVID ANTONIO MORA</t>
  </si>
  <si>
    <t>ALBA MARIEL DE LEON RAMIREZ</t>
  </si>
  <si>
    <t>ALTAGRACIA ROSANNY BONIFACIO DURAN</t>
  </si>
  <si>
    <t>KEYLA NYNOSKA JIMENEZ RAMIREZ</t>
  </si>
  <si>
    <t>ANALISTA DE PAGOS GUBERNAMENTALES (INTERINO)</t>
  </si>
  <si>
    <t>KELANNY MARIA GOMEZ MEJIA</t>
  </si>
  <si>
    <t>SAMMY ONEIL MOLINA</t>
  </si>
  <si>
    <t>Correspondiente al mes de abril del año 2025</t>
  </si>
  <si>
    <t>LENIN DARIO TERRERO PEÑA</t>
  </si>
  <si>
    <t>ALBA JESSENIA PEGUERO RAMIREZ</t>
  </si>
  <si>
    <t>ANALISTA DE PLANIFICACIÓN (INTERINO)</t>
  </si>
  <si>
    <t xml:space="preserve">   (2*) Salario cotizable hasta RD$216,748.00, deducción directa de la declaración TSS del SUIRPLUS.</t>
  </si>
  <si>
    <t xml:space="preserve">   (3*) Salario cotizable hasta RD$433,496.00, deducción directa de la declaración TSS del SUIRPLUS.</t>
  </si>
  <si>
    <t xml:space="preserve">    Directora de Recursos Humanos                                          Director de Finanzas                           </t>
  </si>
  <si>
    <t xml:space="preserve">Pilar Peña                                                            </t>
  </si>
  <si>
    <t xml:space="preserve">Jose Israel Del Orbe </t>
  </si>
  <si>
    <t>ANALISTA DE SISTEMA DE SOFTWARE (INTERINO)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</si>
</sst>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[$-10C0A]#,##0.00;\-#,##0.00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58"/>
      <name val="Century Gothic"/>
      <family val="2"/>
    </font>
    <font>
      <b/>
      <sz val="58"/>
      <name val="Century Gothic"/>
      <family val="2"/>
    </font>
    <font>
      <b/>
      <sz val="12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  <font>
      <sz val="16"/>
      <name val="Calibri Light"/>
      <family val="2"/>
    </font>
    <font>
      <sz val="16"/>
      <color rgb="FF000000"/>
      <name val="Calibri Light"/>
      <family val="2"/>
    </font>
    <font>
      <sz val="14"/>
      <name val="Arial"/>
      <family val="2"/>
    </font>
    <font>
      <sz val="12"/>
      <color theme="1"/>
      <name val="Arial"/>
      <family val="2"/>
    </font>
    <font>
      <b/>
      <sz val="72"/>
      <name val="Century Gothic"/>
      <family val="2"/>
    </font>
    <font>
      <b/>
      <sz val="50"/>
      <name val="Century Gothic"/>
      <family val="2"/>
    </font>
    <font>
      <b/>
      <sz val="48"/>
      <color theme="0"/>
      <name val="Century Gothic"/>
      <family val="2"/>
    </font>
    <font>
      <b/>
      <sz val="18"/>
      <name val="Century Gothic"/>
      <family val="2"/>
    </font>
    <font>
      <sz val="18"/>
      <name val="Century Gothic"/>
      <family val="2"/>
    </font>
    <font>
      <b/>
      <sz val="18"/>
      <color theme="1"/>
      <name val="Century Gothic"/>
      <family val="2"/>
    </font>
    <font>
      <sz val="18"/>
      <color rgb="FF000000"/>
      <name val="Century Gothic"/>
      <family val="2"/>
    </font>
    <font>
      <sz val="18"/>
      <color theme="1"/>
      <name val="Century Gothic"/>
      <family val="2"/>
    </font>
    <font>
      <b/>
      <sz val="18"/>
      <color rgb="FF000000"/>
      <name val="Century Gothic"/>
      <family val="2"/>
    </font>
    <font>
      <b/>
      <sz val="18"/>
      <color theme="0"/>
      <name val="Century Gothic"/>
      <family val="2"/>
    </font>
    <font>
      <sz val="20"/>
      <name val="Century Gothic"/>
      <family val="2"/>
    </font>
    <font>
      <b/>
      <sz val="20"/>
      <name val="Century Gothic"/>
      <family val="2"/>
    </font>
    <font>
      <b/>
      <sz val="20"/>
      <color theme="1"/>
      <name val="Century Gothic"/>
      <family val="2"/>
    </font>
    <font>
      <sz val="18"/>
      <color theme="0"/>
      <name val="Century Gothic"/>
      <family val="2"/>
    </font>
    <font>
      <sz val="18"/>
      <name val="Calibri Light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1" fillId="0" borderId="0"/>
    <xf numFmtId="164" fontId="8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52">
    <xf numFmtId="0" fontId="0" fillId="0" borderId="0" xfId="0"/>
    <xf numFmtId="0" fontId="3" fillId="2" borderId="0" xfId="1" applyFont="1" applyFill="1" applyAlignment="1">
      <alignment vertical="center"/>
    </xf>
    <xf numFmtId="0" fontId="3" fillId="0" borderId="0" xfId="1" applyFont="1" applyAlignment="1">
      <alignment vertical="center"/>
    </xf>
    <xf numFmtId="0" fontId="4" fillId="2" borderId="0" xfId="1" applyFont="1" applyFill="1" applyAlignment="1">
      <alignment vertical="center"/>
    </xf>
    <xf numFmtId="0" fontId="5" fillId="2" borderId="0" xfId="1" applyFont="1" applyFill="1" applyAlignment="1">
      <alignment vertical="center"/>
    </xf>
    <xf numFmtId="0" fontId="6" fillId="0" borderId="0" xfId="1" applyFont="1" applyAlignment="1">
      <alignment vertical="center"/>
    </xf>
    <xf numFmtId="0" fontId="6" fillId="0" borderId="0" xfId="1" applyFont="1" applyAlignment="1">
      <alignment horizontal="center" vertical="center"/>
    </xf>
    <xf numFmtId="0" fontId="7" fillId="0" borderId="0" xfId="1" applyFont="1" applyAlignment="1">
      <alignment vertical="center"/>
    </xf>
    <xf numFmtId="164" fontId="6" fillId="0" borderId="0" xfId="3" applyFont="1" applyFill="1" applyBorder="1" applyAlignment="1">
      <alignment vertical="center"/>
    </xf>
    <xf numFmtId="0" fontId="3" fillId="0" borderId="0" xfId="1" applyFont="1" applyAlignment="1">
      <alignment horizontal="center" vertical="center"/>
    </xf>
    <xf numFmtId="0" fontId="11" fillId="0" borderId="0" xfId="1" applyFont="1" applyAlignment="1">
      <alignment vertical="center"/>
    </xf>
    <xf numFmtId="0" fontId="3" fillId="5" borderId="0" xfId="1" applyFont="1" applyFill="1" applyAlignment="1">
      <alignment vertical="center"/>
    </xf>
    <xf numFmtId="0" fontId="12" fillId="6" borderId="0" xfId="1" applyFont="1" applyFill="1" applyAlignment="1">
      <alignment vertical="center"/>
    </xf>
    <xf numFmtId="164" fontId="3" fillId="7" borderId="0" xfId="3" applyFont="1" applyFill="1" applyAlignment="1">
      <alignment vertical="center"/>
    </xf>
    <xf numFmtId="0" fontId="3" fillId="8" borderId="0" xfId="1" applyFont="1" applyFill="1" applyAlignment="1">
      <alignment vertical="center"/>
    </xf>
    <xf numFmtId="0" fontId="3" fillId="5" borderId="18" xfId="1" applyFont="1" applyFill="1" applyBorder="1" applyAlignment="1">
      <alignment vertical="center"/>
    </xf>
    <xf numFmtId="0" fontId="3" fillId="5" borderId="11" xfId="1" applyFont="1" applyFill="1" applyBorder="1" applyAlignment="1">
      <alignment vertical="center"/>
    </xf>
    <xf numFmtId="0" fontId="3" fillId="5" borderId="24" xfId="1" applyFont="1" applyFill="1" applyBorder="1" applyAlignment="1">
      <alignment vertical="center"/>
    </xf>
    <xf numFmtId="0" fontId="3" fillId="5" borderId="35" xfId="1" applyFont="1" applyFill="1" applyBorder="1" applyAlignment="1">
      <alignment vertical="center"/>
    </xf>
    <xf numFmtId="0" fontId="3" fillId="4" borderId="0" xfId="1" applyFont="1" applyFill="1" applyAlignment="1">
      <alignment vertical="center"/>
    </xf>
    <xf numFmtId="0" fontId="3" fillId="4" borderId="0" xfId="1" applyFont="1" applyFill="1" applyAlignment="1">
      <alignment horizontal="center" vertical="center"/>
    </xf>
    <xf numFmtId="0" fontId="12" fillId="4" borderId="0" xfId="1" applyFont="1" applyFill="1" applyAlignment="1">
      <alignment vertical="center"/>
    </xf>
    <xf numFmtId="164" fontId="3" fillId="4" borderId="0" xfId="3" applyFont="1" applyFill="1" applyBorder="1" applyAlignment="1">
      <alignment vertical="center"/>
    </xf>
    <xf numFmtId="164" fontId="3" fillId="7" borderId="0" xfId="3" applyFont="1" applyFill="1" applyBorder="1" applyAlignment="1">
      <alignment vertical="center"/>
    </xf>
    <xf numFmtId="0" fontId="16" fillId="0" borderId="20" xfId="1" applyFont="1" applyBorder="1" applyAlignment="1">
      <alignment vertical="center"/>
    </xf>
    <xf numFmtId="0" fontId="17" fillId="0" borderId="0" xfId="1" applyFont="1" applyAlignment="1">
      <alignment horizontal="center" vertical="center"/>
    </xf>
    <xf numFmtId="0" fontId="17" fillId="0" borderId="0" xfId="1" applyFont="1" applyAlignment="1">
      <alignment vertical="center"/>
    </xf>
    <xf numFmtId="0" fontId="17" fillId="0" borderId="20" xfId="1" applyFont="1" applyBorder="1" applyAlignment="1">
      <alignment vertical="center"/>
    </xf>
    <xf numFmtId="0" fontId="17" fillId="0" borderId="18" xfId="1" applyFont="1" applyBorder="1" applyAlignment="1">
      <alignment horizontal="center" vertical="center"/>
    </xf>
    <xf numFmtId="0" fontId="19" fillId="0" borderId="18" xfId="1" applyFont="1" applyBorder="1" applyAlignment="1">
      <alignment horizontal="center" vertical="top" wrapText="1" readingOrder="1"/>
    </xf>
    <xf numFmtId="4" fontId="17" fillId="0" borderId="18" xfId="1" applyNumberFormat="1" applyFont="1" applyBorder="1" applyAlignment="1">
      <alignment horizontal="right" vertical="center"/>
    </xf>
    <xf numFmtId="0" fontId="16" fillId="0" borderId="18" xfId="1" applyFont="1" applyBorder="1" applyAlignment="1">
      <alignment vertical="center"/>
    </xf>
    <xf numFmtId="165" fontId="16" fillId="0" borderId="18" xfId="1" applyNumberFormat="1" applyFont="1" applyBorder="1" applyAlignment="1">
      <alignment horizontal="right" vertical="center"/>
    </xf>
    <xf numFmtId="165" fontId="21" fillId="0" borderId="18" xfId="1" applyNumberFormat="1" applyFont="1" applyBorder="1" applyAlignment="1">
      <alignment horizontal="right" vertical="top" wrapText="1"/>
    </xf>
    <xf numFmtId="165" fontId="21" fillId="0" borderId="18" xfId="1" applyNumberFormat="1" applyFont="1" applyBorder="1" applyAlignment="1">
      <alignment vertical="top" wrapText="1"/>
    </xf>
    <xf numFmtId="164" fontId="21" fillId="0" borderId="18" xfId="3" applyFont="1" applyFill="1" applyBorder="1" applyAlignment="1">
      <alignment horizontal="center" vertical="top" wrapText="1"/>
    </xf>
    <xf numFmtId="0" fontId="16" fillId="0" borderId="20" xfId="1" applyFont="1" applyBorder="1" applyAlignment="1">
      <alignment horizontal="right" vertical="center"/>
    </xf>
    <xf numFmtId="0" fontId="19" fillId="0" borderId="0" xfId="1" applyFont="1" applyAlignment="1">
      <alignment horizontal="center" vertical="top" wrapText="1" readingOrder="1"/>
    </xf>
    <xf numFmtId="165" fontId="21" fillId="0" borderId="0" xfId="1" applyNumberFormat="1" applyFont="1" applyAlignment="1">
      <alignment horizontal="right" vertical="top" wrapText="1"/>
    </xf>
    <xf numFmtId="0" fontId="16" fillId="0" borderId="0" xfId="1" applyFont="1" applyAlignment="1">
      <alignment horizontal="right" vertical="center"/>
    </xf>
    <xf numFmtId="0" fontId="16" fillId="0" borderId="0" xfId="1" applyFont="1" applyAlignment="1">
      <alignment vertical="center"/>
    </xf>
    <xf numFmtId="164" fontId="21" fillId="0" borderId="0" xfId="3" applyFont="1" applyFill="1" applyBorder="1" applyAlignment="1">
      <alignment horizontal="center" vertical="top" wrapText="1"/>
    </xf>
    <xf numFmtId="165" fontId="18" fillId="0" borderId="0" xfId="1" applyNumberFormat="1" applyFont="1" applyAlignment="1">
      <alignment horizontal="right" vertical="top" wrapText="1" readingOrder="1"/>
    </xf>
    <xf numFmtId="164" fontId="16" fillId="0" borderId="0" xfId="3" applyFont="1" applyFill="1" applyBorder="1" applyAlignment="1">
      <alignment horizontal="right" vertical="top" wrapText="1"/>
    </xf>
    <xf numFmtId="165" fontId="21" fillId="0" borderId="0" xfId="1" applyNumberFormat="1" applyFont="1" applyAlignment="1">
      <alignment horizontal="right" vertical="top" wrapText="1" readingOrder="1"/>
    </xf>
    <xf numFmtId="4" fontId="16" fillId="0" borderId="18" xfId="1" applyNumberFormat="1" applyFont="1" applyBorder="1" applyAlignment="1">
      <alignment horizontal="right" vertical="center"/>
    </xf>
    <xf numFmtId="4" fontId="16" fillId="0" borderId="11" xfId="1" applyNumberFormat="1" applyFont="1" applyBorder="1" applyAlignment="1">
      <alignment horizontal="right" vertical="center"/>
    </xf>
    <xf numFmtId="0" fontId="17" fillId="0" borderId="18" xfId="1" applyFont="1" applyBorder="1" applyAlignment="1">
      <alignment vertical="center"/>
    </xf>
    <xf numFmtId="165" fontId="21" fillId="0" borderId="25" xfId="1" applyNumberFormat="1" applyFont="1" applyBorder="1" applyAlignment="1">
      <alignment horizontal="right" vertical="top" wrapText="1"/>
    </xf>
    <xf numFmtId="0" fontId="17" fillId="0" borderId="20" xfId="1" applyFont="1" applyBorder="1" applyAlignment="1">
      <alignment horizontal="center" vertical="center"/>
    </xf>
    <xf numFmtId="0" fontId="17" fillId="0" borderId="0" xfId="1" applyFont="1" applyAlignment="1">
      <alignment vertical="top" wrapText="1" readingOrder="1"/>
    </xf>
    <xf numFmtId="0" fontId="19" fillId="0" borderId="0" xfId="1" applyFont="1" applyAlignment="1">
      <alignment vertical="top" wrapText="1" readingOrder="1"/>
    </xf>
    <xf numFmtId="164" fontId="17" fillId="0" borderId="23" xfId="3" applyFont="1" applyFill="1" applyBorder="1" applyAlignment="1">
      <alignment horizontal="left"/>
    </xf>
    <xf numFmtId="165" fontId="20" fillId="0" borderId="23" xfId="1" applyNumberFormat="1" applyFont="1" applyBorder="1" applyAlignment="1">
      <alignment horizontal="right" vertical="top" wrapText="1" readingOrder="1"/>
    </xf>
    <xf numFmtId="164" fontId="17" fillId="0" borderId="25" xfId="3" applyFont="1" applyFill="1" applyBorder="1" applyAlignment="1">
      <alignment horizontal="right" vertical="top" wrapText="1"/>
    </xf>
    <xf numFmtId="165" fontId="19" fillId="0" borderId="25" xfId="1" applyNumberFormat="1" applyFont="1" applyBorder="1" applyAlignment="1">
      <alignment horizontal="right" vertical="top" wrapText="1"/>
    </xf>
    <xf numFmtId="43" fontId="17" fillId="0" borderId="25" xfId="1" applyNumberFormat="1" applyFont="1" applyBorder="1" applyAlignment="1">
      <alignment horizontal="right"/>
    </xf>
    <xf numFmtId="164" fontId="17" fillId="0" borderId="25" xfId="1" applyNumberFormat="1" applyFont="1" applyBorder="1" applyAlignment="1">
      <alignment horizontal="right"/>
    </xf>
    <xf numFmtId="165" fontId="19" fillId="0" borderId="20" xfId="1" applyNumberFormat="1" applyFont="1" applyBorder="1" applyAlignment="1">
      <alignment horizontal="right" vertical="top" wrapText="1" readingOrder="1"/>
    </xf>
    <xf numFmtId="4" fontId="17" fillId="0" borderId="11" xfId="1" applyNumberFormat="1" applyFont="1" applyBorder="1" applyAlignment="1">
      <alignment horizontal="right" vertical="center"/>
    </xf>
    <xf numFmtId="165" fontId="21" fillId="0" borderId="31" xfId="1" applyNumberFormat="1" applyFont="1" applyBorder="1" applyAlignment="1">
      <alignment horizontal="right" vertical="top" wrapText="1"/>
    </xf>
    <xf numFmtId="4" fontId="16" fillId="0" borderId="33" xfId="1" applyNumberFormat="1" applyFont="1" applyBorder="1" applyAlignment="1">
      <alignment horizontal="right" vertical="center"/>
    </xf>
    <xf numFmtId="0" fontId="16" fillId="0" borderId="34" xfId="1" applyFont="1" applyBorder="1" applyAlignment="1">
      <alignment horizontal="left" vertical="center" wrapText="1"/>
    </xf>
    <xf numFmtId="0" fontId="16" fillId="0" borderId="0" xfId="1" applyFont="1" applyAlignment="1">
      <alignment horizontal="center" vertical="center"/>
    </xf>
    <xf numFmtId="4" fontId="17" fillId="0" borderId="0" xfId="1" applyNumberFormat="1" applyFont="1" applyAlignment="1">
      <alignment horizontal="center" vertical="center"/>
    </xf>
    <xf numFmtId="4" fontId="20" fillId="0" borderId="0" xfId="1" applyNumberFormat="1" applyFont="1" applyAlignment="1">
      <alignment horizontal="center" vertical="center"/>
    </xf>
    <xf numFmtId="164" fontId="17" fillId="0" borderId="0" xfId="3" applyFont="1" applyFill="1" applyBorder="1" applyAlignment="1">
      <alignment horizontal="center" vertical="center"/>
    </xf>
    <xf numFmtId="4" fontId="17" fillId="0" borderId="0" xfId="1" applyNumberFormat="1" applyFont="1" applyAlignment="1">
      <alignment vertical="center"/>
    </xf>
    <xf numFmtId="4" fontId="17" fillId="0" borderId="18" xfId="1" applyNumberFormat="1" applyFont="1" applyBorder="1" applyAlignment="1">
      <alignment horizontal="center" vertical="center"/>
    </xf>
    <xf numFmtId="4" fontId="16" fillId="0" borderId="11" xfId="1" applyNumberFormat="1" applyFont="1" applyBorder="1" applyAlignment="1">
      <alignment horizontal="center" vertical="center"/>
    </xf>
    <xf numFmtId="4" fontId="17" fillId="0" borderId="11" xfId="1" applyNumberFormat="1" applyFont="1" applyBorder="1" applyAlignment="1">
      <alignment horizontal="center" vertical="center"/>
    </xf>
    <xf numFmtId="4" fontId="16" fillId="0" borderId="0" xfId="1" applyNumberFormat="1" applyFont="1" applyAlignment="1">
      <alignment horizontal="center" vertical="center"/>
    </xf>
    <xf numFmtId="0" fontId="17" fillId="0" borderId="11" xfId="1" applyFont="1" applyBorder="1" applyAlignment="1">
      <alignment vertical="center"/>
    </xf>
    <xf numFmtId="0" fontId="17" fillId="0" borderId="26" xfId="1" applyFont="1" applyBorder="1" applyAlignment="1">
      <alignment vertical="center"/>
    </xf>
    <xf numFmtId="0" fontId="17" fillId="0" borderId="27" xfId="1" applyFont="1" applyBorder="1" applyAlignment="1">
      <alignment vertical="center"/>
    </xf>
    <xf numFmtId="164" fontId="17" fillId="0" borderId="0" xfId="3" applyFont="1" applyFill="1" applyBorder="1" applyAlignment="1">
      <alignment vertical="center"/>
    </xf>
    <xf numFmtId="164" fontId="23" fillId="0" borderId="0" xfId="3" applyFont="1" applyFill="1" applyBorder="1" applyAlignment="1">
      <alignment vertical="center"/>
    </xf>
    <xf numFmtId="0" fontId="23" fillId="0" borderId="0" xfId="1" applyFont="1" applyAlignment="1">
      <alignment vertical="center"/>
    </xf>
    <xf numFmtId="4" fontId="23" fillId="0" borderId="0" xfId="1" applyNumberFormat="1" applyFont="1" applyAlignment="1">
      <alignment vertical="center"/>
    </xf>
    <xf numFmtId="4" fontId="20" fillId="0" borderId="0" xfId="1" applyNumberFormat="1" applyFont="1" applyAlignment="1">
      <alignment vertical="center"/>
    </xf>
    <xf numFmtId="4" fontId="23" fillId="0" borderId="0" xfId="1" applyNumberFormat="1" applyFont="1" applyAlignment="1">
      <alignment horizontal="center" vertical="center"/>
    </xf>
    <xf numFmtId="164" fontId="24" fillId="0" borderId="0" xfId="3" applyFont="1" applyFill="1" applyBorder="1" applyAlignment="1">
      <alignment vertical="center"/>
    </xf>
    <xf numFmtId="4" fontId="24" fillId="0" borderId="0" xfId="1" applyNumberFormat="1" applyFont="1" applyAlignment="1">
      <alignment vertical="center"/>
    </xf>
    <xf numFmtId="0" fontId="25" fillId="0" borderId="0" xfId="1" applyFont="1" applyAlignment="1">
      <alignment vertical="center"/>
    </xf>
    <xf numFmtId="164" fontId="16" fillId="0" borderId="0" xfId="3" applyFont="1" applyFill="1" applyBorder="1" applyAlignment="1">
      <alignment vertical="center"/>
    </xf>
    <xf numFmtId="0" fontId="26" fillId="2" borderId="0" xfId="1" applyFont="1" applyFill="1" applyAlignment="1">
      <alignment vertical="center"/>
    </xf>
    <xf numFmtId="0" fontId="26" fillId="2" borderId="0" xfId="1" applyFont="1" applyFill="1" applyAlignment="1">
      <alignment horizontal="center" vertical="center"/>
    </xf>
    <xf numFmtId="164" fontId="26" fillId="2" borderId="0" xfId="3" applyFont="1" applyFill="1" applyBorder="1" applyAlignment="1">
      <alignment vertical="center"/>
    </xf>
    <xf numFmtId="0" fontId="17" fillId="2" borderId="0" xfId="1" applyFont="1" applyFill="1" applyAlignment="1">
      <alignment vertical="center"/>
    </xf>
    <xf numFmtId="0" fontId="17" fillId="2" borderId="0" xfId="1" applyFont="1" applyFill="1" applyAlignment="1">
      <alignment horizontal="center" vertical="center"/>
    </xf>
    <xf numFmtId="0" fontId="20" fillId="2" borderId="0" xfId="1" applyFont="1" applyFill="1" applyAlignment="1">
      <alignment vertical="center"/>
    </xf>
    <xf numFmtId="164" fontId="17" fillId="2" borderId="0" xfId="3" applyFont="1" applyFill="1" applyBorder="1" applyAlignment="1">
      <alignment vertical="center"/>
    </xf>
    <xf numFmtId="0" fontId="3" fillId="2" borderId="0" xfId="1" applyFont="1" applyFill="1" applyAlignment="1">
      <alignment horizontal="center" vertical="center"/>
    </xf>
    <xf numFmtId="0" fontId="12" fillId="2" borderId="0" xfId="1" applyFont="1" applyFill="1" applyAlignment="1">
      <alignment vertical="center"/>
    </xf>
    <xf numFmtId="164" fontId="3" fillId="2" borderId="0" xfId="3" applyFont="1" applyFill="1" applyBorder="1" applyAlignment="1">
      <alignment vertical="center"/>
    </xf>
    <xf numFmtId="0" fontId="24" fillId="0" borderId="0" xfId="1" applyFont="1" applyAlignment="1">
      <alignment vertical="center"/>
    </xf>
    <xf numFmtId="0" fontId="26" fillId="2" borderId="0" xfId="1" applyFont="1" applyFill="1" applyAlignment="1">
      <alignment vertical="center" wrapText="1"/>
    </xf>
    <xf numFmtId="164" fontId="16" fillId="9" borderId="0" xfId="3" applyFont="1" applyFill="1" applyBorder="1" applyAlignment="1">
      <alignment horizontal="center" vertical="center" wrapText="1"/>
    </xf>
    <xf numFmtId="0" fontId="16" fillId="9" borderId="20" xfId="1" applyFont="1" applyFill="1" applyBorder="1" applyAlignment="1">
      <alignment horizontal="center" vertical="center" wrapText="1"/>
    </xf>
    <xf numFmtId="0" fontId="16" fillId="9" borderId="21" xfId="1" applyFont="1" applyFill="1" applyBorder="1" applyAlignment="1">
      <alignment horizontal="center" vertical="center" wrapText="1"/>
    </xf>
    <xf numFmtId="0" fontId="16" fillId="9" borderId="22" xfId="1" applyFont="1" applyFill="1" applyBorder="1" applyAlignment="1">
      <alignment horizontal="center" vertical="center" wrapText="1"/>
    </xf>
    <xf numFmtId="0" fontId="10" fillId="0" borderId="18" xfId="0" applyFont="1" applyBorder="1" applyAlignment="1">
      <alignment vertical="top" wrapText="1" readingOrder="1"/>
    </xf>
    <xf numFmtId="0" fontId="10" fillId="0" borderId="18" xfId="0" applyFont="1" applyBorder="1" applyAlignment="1">
      <alignment horizontal="center" vertical="top" wrapText="1" readingOrder="1"/>
    </xf>
    <xf numFmtId="43" fontId="9" fillId="0" borderId="18" xfId="4" applyFont="1" applyFill="1" applyBorder="1" applyAlignment="1">
      <alignment horizontal="center" vertical="center"/>
    </xf>
    <xf numFmtId="43" fontId="9" fillId="0" borderId="18" xfId="4" applyFont="1" applyFill="1" applyBorder="1" applyAlignment="1">
      <alignment horizontal="right" vertical="top" wrapText="1"/>
    </xf>
    <xf numFmtId="165" fontId="10" fillId="0" borderId="18" xfId="0" applyNumberFormat="1" applyFont="1" applyBorder="1" applyAlignment="1">
      <alignment horizontal="right" vertical="top" wrapText="1" readingOrder="1"/>
    </xf>
    <xf numFmtId="43" fontId="9" fillId="0" borderId="18" xfId="0" applyNumberFormat="1" applyFont="1" applyBorder="1" applyAlignment="1">
      <alignment horizontal="right"/>
    </xf>
    <xf numFmtId="4" fontId="9" fillId="0" borderId="18" xfId="0" applyNumberFormat="1" applyFont="1" applyBorder="1" applyAlignment="1">
      <alignment horizontal="right" vertical="center"/>
    </xf>
    <xf numFmtId="0" fontId="27" fillId="0" borderId="18" xfId="0" applyFont="1" applyBorder="1" applyAlignment="1">
      <alignment vertical="top" wrapText="1" readingOrder="1"/>
    </xf>
    <xf numFmtId="0" fontId="27" fillId="0" borderId="18" xfId="0" applyFont="1" applyBorder="1" applyAlignment="1">
      <alignment vertical="center"/>
    </xf>
    <xf numFmtId="43" fontId="9" fillId="0" borderId="18" xfId="4" applyFont="1" applyFill="1" applyBorder="1" applyAlignment="1">
      <alignment horizontal="right"/>
    </xf>
    <xf numFmtId="0" fontId="13" fillId="0" borderId="0" xfId="2" applyFont="1" applyAlignment="1">
      <alignment horizontal="center" vertical="center"/>
    </xf>
    <xf numFmtId="0" fontId="14" fillId="2" borderId="0" xfId="1" applyFont="1" applyFill="1" applyAlignment="1">
      <alignment horizontal="center" vertical="center"/>
    </xf>
    <xf numFmtId="0" fontId="15" fillId="3" borderId="1" xfId="1" applyFont="1" applyFill="1" applyBorder="1" applyAlignment="1">
      <alignment horizontal="center" vertical="center"/>
    </xf>
    <xf numFmtId="0" fontId="15" fillId="3" borderId="2" xfId="1" applyFont="1" applyFill="1" applyBorder="1" applyAlignment="1">
      <alignment horizontal="center" vertical="center"/>
    </xf>
    <xf numFmtId="0" fontId="15" fillId="3" borderId="3" xfId="1" applyFont="1" applyFill="1" applyBorder="1" applyAlignment="1">
      <alignment horizontal="center" vertical="center"/>
    </xf>
    <xf numFmtId="0" fontId="16" fillId="9" borderId="4" xfId="1" applyFont="1" applyFill="1" applyBorder="1" applyAlignment="1">
      <alignment horizontal="center" vertical="center" wrapText="1"/>
    </xf>
    <xf numFmtId="0" fontId="16" fillId="9" borderId="12" xfId="1" applyFont="1" applyFill="1" applyBorder="1" applyAlignment="1">
      <alignment horizontal="center" vertical="center" wrapText="1"/>
    </xf>
    <xf numFmtId="0" fontId="16" fillId="9" borderId="5" xfId="1" applyFont="1" applyFill="1" applyBorder="1" applyAlignment="1">
      <alignment horizontal="center" vertical="center"/>
    </xf>
    <xf numFmtId="0" fontId="16" fillId="9" borderId="13" xfId="1" applyFont="1" applyFill="1" applyBorder="1" applyAlignment="1">
      <alignment horizontal="center" vertical="center"/>
    </xf>
    <xf numFmtId="0" fontId="16" fillId="9" borderId="19" xfId="1" applyFont="1" applyFill="1" applyBorder="1" applyAlignment="1">
      <alignment horizontal="center" vertical="center"/>
    </xf>
    <xf numFmtId="0" fontId="16" fillId="9" borderId="6" xfId="1" applyFont="1" applyFill="1" applyBorder="1" applyAlignment="1">
      <alignment horizontal="center" vertical="center" wrapText="1"/>
    </xf>
    <xf numFmtId="0" fontId="16" fillId="9" borderId="14" xfId="1" applyFont="1" applyFill="1" applyBorder="1" applyAlignment="1">
      <alignment horizontal="center" vertical="center" wrapText="1"/>
    </xf>
    <xf numFmtId="0" fontId="22" fillId="3" borderId="18" xfId="1" applyFont="1" applyFill="1" applyBorder="1" applyAlignment="1">
      <alignment horizontal="left" vertical="center"/>
    </xf>
    <xf numFmtId="0" fontId="18" fillId="9" borderId="5" xfId="1" applyFont="1" applyFill="1" applyBorder="1" applyAlignment="1">
      <alignment horizontal="center" vertical="center" wrapText="1"/>
    </xf>
    <xf numFmtId="0" fontId="18" fillId="9" borderId="13" xfId="1" applyFont="1" applyFill="1" applyBorder="1" applyAlignment="1">
      <alignment horizontal="center" vertical="center" wrapText="1"/>
    </xf>
    <xf numFmtId="0" fontId="18" fillId="9" borderId="19" xfId="1" applyFont="1" applyFill="1" applyBorder="1" applyAlignment="1">
      <alignment horizontal="center" vertical="center" wrapText="1"/>
    </xf>
    <xf numFmtId="0" fontId="16" fillId="9" borderId="7" xfId="1" applyFont="1" applyFill="1" applyBorder="1" applyAlignment="1">
      <alignment horizontal="center" vertical="center"/>
    </xf>
    <xf numFmtId="0" fontId="16" fillId="9" borderId="8" xfId="1" applyFont="1" applyFill="1" applyBorder="1" applyAlignment="1">
      <alignment horizontal="center" vertical="center"/>
    </xf>
    <xf numFmtId="0" fontId="16" fillId="9" borderId="9" xfId="1" applyFont="1" applyFill="1" applyBorder="1" applyAlignment="1">
      <alignment horizontal="center" vertical="center" wrapText="1"/>
    </xf>
    <xf numFmtId="0" fontId="16" fillId="9" borderId="10" xfId="1" applyFont="1" applyFill="1" applyBorder="1" applyAlignment="1">
      <alignment horizontal="center" vertical="center" wrapText="1"/>
    </xf>
    <xf numFmtId="0" fontId="16" fillId="9" borderId="11" xfId="1" applyFont="1" applyFill="1" applyBorder="1" applyAlignment="1">
      <alignment horizontal="center" vertical="center" wrapText="1"/>
    </xf>
    <xf numFmtId="0" fontId="16" fillId="9" borderId="15" xfId="1" applyFont="1" applyFill="1" applyBorder="1" applyAlignment="1">
      <alignment horizontal="center" vertical="center" wrapText="1"/>
    </xf>
    <xf numFmtId="0" fontId="16" fillId="9" borderId="5" xfId="1" applyFont="1" applyFill="1" applyBorder="1" applyAlignment="1">
      <alignment vertical="center" wrapText="1"/>
    </xf>
    <xf numFmtId="0" fontId="16" fillId="9" borderId="19" xfId="1" applyFont="1" applyFill="1" applyBorder="1" applyAlignment="1">
      <alignment vertical="center" wrapText="1"/>
    </xf>
    <xf numFmtId="0" fontId="16" fillId="9" borderId="16" xfId="1" applyFont="1" applyFill="1" applyBorder="1" applyAlignment="1">
      <alignment horizontal="center" vertical="center" wrapText="1"/>
    </xf>
    <xf numFmtId="0" fontId="16" fillId="9" borderId="17" xfId="1" applyFont="1" applyFill="1" applyBorder="1" applyAlignment="1">
      <alignment horizontal="center" vertical="center" wrapText="1"/>
    </xf>
    <xf numFmtId="0" fontId="16" fillId="9" borderId="21" xfId="1" applyFont="1" applyFill="1" applyBorder="1" applyAlignment="1">
      <alignment horizontal="center" vertical="center" wrapText="1"/>
    </xf>
    <xf numFmtId="0" fontId="16" fillId="9" borderId="18" xfId="1" applyFont="1" applyFill="1" applyBorder="1" applyAlignment="1">
      <alignment horizontal="center" vertical="center" wrapText="1"/>
    </xf>
    <xf numFmtId="0" fontId="16" fillId="0" borderId="18" xfId="1" applyFont="1" applyBorder="1" applyAlignment="1">
      <alignment horizontal="right" vertical="center"/>
    </xf>
    <xf numFmtId="0" fontId="16" fillId="0" borderId="25" xfId="1" applyFont="1" applyBorder="1" applyAlignment="1">
      <alignment horizontal="right" vertical="center"/>
    </xf>
    <xf numFmtId="0" fontId="16" fillId="0" borderId="20" xfId="1" applyFont="1" applyBorder="1" applyAlignment="1">
      <alignment horizontal="right" vertical="center"/>
    </xf>
    <xf numFmtId="0" fontId="16" fillId="0" borderId="36" xfId="1" applyFont="1" applyBorder="1" applyAlignment="1">
      <alignment horizontal="right" vertical="center"/>
    </xf>
    <xf numFmtId="0" fontId="16" fillId="0" borderId="37" xfId="1" applyFont="1" applyBorder="1" applyAlignment="1">
      <alignment horizontal="right" vertical="center"/>
    </xf>
    <xf numFmtId="0" fontId="16" fillId="0" borderId="11" xfId="1" applyFont="1" applyBorder="1" applyAlignment="1">
      <alignment horizontal="right" vertical="center"/>
    </xf>
    <xf numFmtId="4" fontId="24" fillId="0" borderId="0" xfId="1" applyNumberFormat="1" applyFont="1" applyAlignment="1">
      <alignment horizontal="center" vertical="center" wrapText="1"/>
    </xf>
    <xf numFmtId="4" fontId="18" fillId="0" borderId="0" xfId="1" applyNumberFormat="1" applyFont="1" applyAlignment="1">
      <alignment horizontal="center" vertical="center" wrapText="1"/>
    </xf>
    <xf numFmtId="0" fontId="16" fillId="0" borderId="1" xfId="1" applyFont="1" applyBorder="1" applyAlignment="1">
      <alignment horizontal="right" vertical="center"/>
    </xf>
    <xf numFmtId="0" fontId="16" fillId="0" borderId="28" xfId="1" applyFont="1" applyBorder="1" applyAlignment="1">
      <alignment horizontal="right" vertical="center"/>
    </xf>
    <xf numFmtId="0" fontId="16" fillId="0" borderId="29" xfId="1" applyFont="1" applyBorder="1" applyAlignment="1">
      <alignment horizontal="right" vertical="center"/>
    </xf>
    <xf numFmtId="0" fontId="16" fillId="0" borderId="30" xfId="1" applyFont="1" applyBorder="1" applyAlignment="1">
      <alignment horizontal="right" vertical="center"/>
    </xf>
    <xf numFmtId="0" fontId="16" fillId="0" borderId="32" xfId="1" applyFont="1" applyBorder="1" applyAlignment="1">
      <alignment horizontal="right" vertical="center"/>
    </xf>
  </cellXfs>
  <cellStyles count="5">
    <cellStyle name="Comma 2" xfId="3" xr:uid="{DB82BFCF-6C32-4750-A76A-1BDF674C7A6C}"/>
    <cellStyle name="Millares" xfId="4" builtinId="3"/>
    <cellStyle name="Normal" xfId="0" builtinId="0"/>
    <cellStyle name="Normal 2" xfId="1" xr:uid="{05B79BAD-C286-4822-B886-6AB91CDD9A08}"/>
    <cellStyle name="Normal 3" xfId="2" xr:uid="{8695E70D-CF14-4D1C-B015-974BC4796BA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57150</xdr:rowOff>
    </xdr:from>
    <xdr:to>
      <xdr:col>1</xdr:col>
      <xdr:colOff>2026227</xdr:colOff>
      <xdr:row>4</xdr:row>
      <xdr:rowOff>543358</xdr:rowOff>
    </xdr:to>
    <xdr:pic>
      <xdr:nvPicPr>
        <xdr:cNvPr id="2" name="Picture 1" descr="Simbolo Patrio">
          <a:extLst>
            <a:ext uri="{FF2B5EF4-FFF2-40B4-BE49-F238E27FC236}">
              <a16:creationId xmlns:a16="http://schemas.microsoft.com/office/drawing/2014/main" id="{1B7A3653-A911-4B3E-9B38-450E3C21F55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57150"/>
          <a:ext cx="2805544" cy="273107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16</xdr:col>
      <xdr:colOff>900546</xdr:colOff>
      <xdr:row>0</xdr:row>
      <xdr:rowOff>155865</xdr:rowOff>
    </xdr:from>
    <xdr:to>
      <xdr:col>17</xdr:col>
      <xdr:colOff>1829049</xdr:colOff>
      <xdr:row>5</xdr:row>
      <xdr:rowOff>50540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7111F441-BAA9-CCD3-5AF9-8B37EFF2B6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009455" y="155865"/>
          <a:ext cx="2924424" cy="28842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9B817C-D21D-4AAD-A421-6E521615EAD5}">
  <sheetPr>
    <pageSetUpPr fitToPage="1"/>
  </sheetPr>
  <dimension ref="A1:R1387"/>
  <sheetViews>
    <sheetView showGridLines="0" tabSelected="1" view="pageBreakPreview" topLeftCell="A281" zoomScale="40" zoomScaleNormal="70" zoomScaleSheetLayoutView="40" workbookViewId="0">
      <selection activeCell="E317" sqref="E317"/>
    </sheetView>
  </sheetViews>
  <sheetFormatPr baseColWidth="10" defaultColWidth="11.42578125" defaultRowHeight="15" x14ac:dyDescent="0.25"/>
  <cols>
    <col min="1" max="1" width="11.7109375" style="11" customWidth="1"/>
    <col min="2" max="2" width="58.140625" style="2" bestFit="1" customWidth="1"/>
    <col min="3" max="3" width="17.42578125" style="2" customWidth="1"/>
    <col min="4" max="4" width="82.42578125" style="2" bestFit="1" customWidth="1"/>
    <col min="5" max="5" width="130.7109375" style="2" customWidth="1"/>
    <col min="6" max="6" width="35.5703125" style="9" customWidth="1"/>
    <col min="7" max="7" width="32" style="9" customWidth="1"/>
    <col min="8" max="8" width="32.42578125" style="9" customWidth="1"/>
    <col min="9" max="9" width="29.28515625" style="12" customWidth="1"/>
    <col min="10" max="10" width="26" style="13" customWidth="1"/>
    <col min="11" max="11" width="29.7109375" style="11" customWidth="1"/>
    <col min="12" max="12" width="29" style="1" customWidth="1"/>
    <col min="13" max="13" width="25.85546875" style="14" customWidth="1"/>
    <col min="14" max="14" width="30.5703125" style="11" customWidth="1"/>
    <col min="15" max="15" width="30.28515625" style="11" customWidth="1"/>
    <col min="16" max="16" width="30.42578125" style="15" customWidth="1"/>
    <col min="17" max="17" width="30.140625" style="16" customWidth="1"/>
    <col min="18" max="18" width="35" style="16" customWidth="1"/>
    <col min="19" max="16384" width="11.42578125" style="2"/>
  </cols>
  <sheetData>
    <row r="1" spans="1:18" ht="42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M1" s="1"/>
      <c r="N1" s="1"/>
      <c r="O1" s="1"/>
      <c r="P1" s="1"/>
      <c r="Q1" s="1"/>
      <c r="R1" s="1"/>
    </row>
    <row r="2" spans="1:18" ht="18" customHeight="1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spans="1:18" ht="32.25" customHeight="1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4"/>
      <c r="L3" s="3"/>
      <c r="M3" s="3"/>
      <c r="N3" s="3"/>
      <c r="O3" s="3"/>
      <c r="P3" s="3"/>
      <c r="Q3" s="3"/>
      <c r="R3" s="3"/>
    </row>
    <row r="4" spans="1:18" ht="84.75" customHeight="1" x14ac:dyDescent="0.25">
      <c r="A4" s="111" t="s">
        <v>0</v>
      </c>
      <c r="B4" s="111"/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1"/>
      <c r="N4" s="111"/>
      <c r="O4" s="111"/>
      <c r="P4" s="111"/>
      <c r="Q4" s="111"/>
      <c r="R4" s="111"/>
    </row>
    <row r="5" spans="1:18" ht="57" customHeight="1" x14ac:dyDescent="0.25">
      <c r="A5" s="112" t="s">
        <v>41</v>
      </c>
      <c r="B5" s="112"/>
      <c r="C5" s="112"/>
      <c r="D5" s="112"/>
      <c r="E5" s="112"/>
      <c r="F5" s="112"/>
      <c r="G5" s="112"/>
      <c r="H5" s="112"/>
      <c r="I5" s="112"/>
      <c r="J5" s="112"/>
      <c r="K5" s="112"/>
      <c r="L5" s="112"/>
      <c r="M5" s="112"/>
      <c r="N5" s="112"/>
      <c r="O5" s="112"/>
      <c r="P5" s="112"/>
      <c r="Q5" s="112"/>
      <c r="R5" s="112"/>
    </row>
    <row r="6" spans="1:18" ht="15.75" x14ac:dyDescent="0.25">
      <c r="A6" s="5"/>
      <c r="B6" s="5"/>
      <c r="C6" s="5"/>
      <c r="D6" s="5"/>
      <c r="E6" s="5"/>
      <c r="F6" s="5"/>
      <c r="G6" s="6"/>
      <c r="H6" s="6"/>
      <c r="I6" s="7"/>
      <c r="J6" s="8"/>
      <c r="K6" s="5"/>
      <c r="L6" s="5"/>
      <c r="M6" s="5"/>
      <c r="N6" s="5"/>
      <c r="O6" s="5"/>
      <c r="P6" s="5"/>
      <c r="Q6" s="5"/>
      <c r="R6" s="5"/>
    </row>
    <row r="7" spans="1:18" ht="70.5" customHeight="1" thickBot="1" x14ac:dyDescent="0.3">
      <c r="A7" s="113" t="s">
        <v>453</v>
      </c>
      <c r="B7" s="114"/>
      <c r="C7" s="114"/>
      <c r="D7" s="114"/>
      <c r="E7" s="114"/>
      <c r="F7" s="114"/>
      <c r="G7" s="114"/>
      <c r="H7" s="114"/>
      <c r="I7" s="114"/>
      <c r="J7" s="114"/>
      <c r="K7" s="114"/>
      <c r="L7" s="114"/>
      <c r="M7" s="114"/>
      <c r="N7" s="114"/>
      <c r="O7" s="114"/>
      <c r="P7" s="114"/>
      <c r="Q7" s="114"/>
      <c r="R7" s="115"/>
    </row>
    <row r="8" spans="1:18" ht="54" customHeight="1" thickBot="1" x14ac:dyDescent="0.3">
      <c r="A8" s="116" t="s">
        <v>1</v>
      </c>
      <c r="B8" s="118" t="s">
        <v>2</v>
      </c>
      <c r="C8" s="118" t="s">
        <v>3</v>
      </c>
      <c r="D8" s="118" t="s">
        <v>4</v>
      </c>
      <c r="E8" s="118" t="s">
        <v>5</v>
      </c>
      <c r="F8" s="118" t="s">
        <v>6</v>
      </c>
      <c r="G8" s="121" t="s">
        <v>7</v>
      </c>
      <c r="H8" s="121" t="s">
        <v>8</v>
      </c>
      <c r="I8" s="124" t="s">
        <v>9</v>
      </c>
      <c r="J8" s="127" t="s">
        <v>10</v>
      </c>
      <c r="K8" s="127"/>
      <c r="L8" s="128"/>
      <c r="M8" s="128"/>
      <c r="N8" s="128"/>
      <c r="O8" s="128"/>
      <c r="P8" s="129" t="s">
        <v>11</v>
      </c>
      <c r="Q8" s="130"/>
      <c r="R8" s="131" t="s">
        <v>12</v>
      </c>
    </row>
    <row r="9" spans="1:18" ht="63.75" customHeight="1" x14ac:dyDescent="0.25">
      <c r="A9" s="117"/>
      <c r="B9" s="119"/>
      <c r="C9" s="119"/>
      <c r="D9" s="119"/>
      <c r="E9" s="119"/>
      <c r="F9" s="119"/>
      <c r="G9" s="122"/>
      <c r="H9" s="122"/>
      <c r="I9" s="125"/>
      <c r="J9" s="132" t="s">
        <v>13</v>
      </c>
      <c r="K9" s="132"/>
      <c r="L9" s="133" t="s">
        <v>14</v>
      </c>
      <c r="M9" s="135" t="s">
        <v>15</v>
      </c>
      <c r="N9" s="136"/>
      <c r="O9" s="121" t="s">
        <v>16</v>
      </c>
      <c r="P9" s="138" t="s">
        <v>17</v>
      </c>
      <c r="Q9" s="131" t="s">
        <v>18</v>
      </c>
      <c r="R9" s="131"/>
    </row>
    <row r="10" spans="1:18" ht="76.5" customHeight="1" thickBot="1" x14ac:dyDescent="0.3">
      <c r="A10" s="117"/>
      <c r="B10" s="119"/>
      <c r="C10" s="120"/>
      <c r="D10" s="120"/>
      <c r="E10" s="120"/>
      <c r="F10" s="120"/>
      <c r="G10" s="122"/>
      <c r="H10" s="122"/>
      <c r="I10" s="126"/>
      <c r="J10" s="97" t="s">
        <v>19</v>
      </c>
      <c r="K10" s="98" t="s">
        <v>20</v>
      </c>
      <c r="L10" s="134"/>
      <c r="M10" s="99" t="s">
        <v>21</v>
      </c>
      <c r="N10" s="100" t="s">
        <v>22</v>
      </c>
      <c r="O10" s="137"/>
      <c r="P10" s="138"/>
      <c r="Q10" s="131"/>
      <c r="R10" s="131"/>
    </row>
    <row r="11" spans="1:18" ht="43.5" customHeight="1" x14ac:dyDescent="0.25">
      <c r="A11" s="123" t="s">
        <v>45</v>
      </c>
      <c r="B11" s="123"/>
      <c r="C11" s="123"/>
      <c r="D11" s="123"/>
      <c r="E11" s="123"/>
      <c r="F11" s="123"/>
      <c r="G11" s="123"/>
      <c r="H11" s="123"/>
      <c r="I11" s="123"/>
      <c r="J11" s="123"/>
      <c r="K11" s="123"/>
      <c r="L11" s="123"/>
      <c r="M11" s="123"/>
      <c r="N11" s="123"/>
      <c r="O11" s="123"/>
      <c r="P11" s="123"/>
      <c r="Q11" s="123"/>
      <c r="R11" s="123"/>
    </row>
    <row r="12" spans="1:18" ht="36.75" customHeight="1" x14ac:dyDescent="0.35">
      <c r="A12" s="28">
        <v>1</v>
      </c>
      <c r="B12" s="101" t="s">
        <v>43</v>
      </c>
      <c r="C12" s="101" t="s">
        <v>44</v>
      </c>
      <c r="D12" s="101" t="s">
        <v>45</v>
      </c>
      <c r="E12" s="101" t="s">
        <v>46</v>
      </c>
      <c r="F12" s="102" t="s">
        <v>47</v>
      </c>
      <c r="G12" s="103">
        <v>400000</v>
      </c>
      <c r="H12" s="103"/>
      <c r="I12" s="110">
        <v>84065.58</v>
      </c>
      <c r="J12" s="104">
        <f>+G12*2.87%</f>
        <v>11480</v>
      </c>
      <c r="K12" s="105">
        <f>+G12*7.1%</f>
        <v>28399.999999999996</v>
      </c>
      <c r="L12" s="106">
        <f>86699.2*1.1%</f>
        <v>953.69120000000009</v>
      </c>
      <c r="M12" s="105">
        <f>216748*3.04%</f>
        <v>6589.1391999999996</v>
      </c>
      <c r="N12" s="105">
        <f>216748*7.09%</f>
        <v>15367.433200000001</v>
      </c>
      <c r="O12" s="105">
        <v>0</v>
      </c>
      <c r="P12" s="107">
        <f t="shared" ref="P12:P16" si="0">I12+J12+M12+O12</f>
        <v>102134.71920000001</v>
      </c>
      <c r="Q12" s="107">
        <f t="shared" ref="Q12:Q16" si="1">K12+L12+N12</f>
        <v>44721.124400000001</v>
      </c>
      <c r="R12" s="107">
        <f>G12-P12+H12</f>
        <v>297865.28080000001</v>
      </c>
    </row>
    <row r="13" spans="1:18" ht="36.75" customHeight="1" x14ac:dyDescent="0.35">
      <c r="A13" s="28">
        <f t="shared" ref="A13:A18" si="2">+A12+1</f>
        <v>2</v>
      </c>
      <c r="B13" s="101" t="s">
        <v>48</v>
      </c>
      <c r="C13" s="101" t="s">
        <v>49</v>
      </c>
      <c r="D13" s="101" t="s">
        <v>45</v>
      </c>
      <c r="E13" s="101" t="s">
        <v>50</v>
      </c>
      <c r="F13" s="102" t="s">
        <v>51</v>
      </c>
      <c r="G13" s="103">
        <v>160000</v>
      </c>
      <c r="H13" s="103"/>
      <c r="I13" s="110">
        <v>0</v>
      </c>
      <c r="J13" s="104">
        <f>G13*2.87/100</f>
        <v>4592</v>
      </c>
      <c r="K13" s="105">
        <f>G13*7.1/100</f>
        <v>11360</v>
      </c>
      <c r="L13" s="106">
        <f t="shared" ref="L13:L17" si="3">86699.2*1.1%</f>
        <v>953.69120000000009</v>
      </c>
      <c r="M13" s="105">
        <f>+G13*3.04%</f>
        <v>4864</v>
      </c>
      <c r="N13" s="105">
        <f>+G13*7.09%</f>
        <v>11344</v>
      </c>
      <c r="O13" s="105">
        <f>1715.46</f>
        <v>1715.46</v>
      </c>
      <c r="P13" s="107">
        <f t="shared" si="0"/>
        <v>11171.46</v>
      </c>
      <c r="Q13" s="107">
        <f t="shared" si="1"/>
        <v>23657.691200000001</v>
      </c>
      <c r="R13" s="107">
        <f t="shared" ref="R13:R18" si="4">G13-P13+H13</f>
        <v>148828.54</v>
      </c>
    </row>
    <row r="14" spans="1:18" ht="36.75" customHeight="1" x14ac:dyDescent="0.35">
      <c r="A14" s="28">
        <f t="shared" si="2"/>
        <v>3</v>
      </c>
      <c r="B14" s="101" t="s">
        <v>52</v>
      </c>
      <c r="C14" s="101" t="s">
        <v>49</v>
      </c>
      <c r="D14" s="101" t="s">
        <v>45</v>
      </c>
      <c r="E14" s="101" t="s">
        <v>53</v>
      </c>
      <c r="F14" s="102" t="s">
        <v>47</v>
      </c>
      <c r="G14" s="103">
        <v>160000</v>
      </c>
      <c r="H14" s="103"/>
      <c r="I14" s="110">
        <v>25361.14</v>
      </c>
      <c r="J14" s="104">
        <f t="shared" ref="J14:J18" si="5">G14*2.87/100</f>
        <v>4592</v>
      </c>
      <c r="K14" s="105">
        <f t="shared" ref="K14:K18" si="6">G14*7.1/100</f>
        <v>11360</v>
      </c>
      <c r="L14" s="106">
        <f t="shared" si="3"/>
        <v>953.69120000000009</v>
      </c>
      <c r="M14" s="105">
        <f t="shared" ref="M14:M18" si="7">+G14*3.04%</f>
        <v>4864</v>
      </c>
      <c r="N14" s="105">
        <f t="shared" ref="N14:N18" si="8">+G14*7.09%</f>
        <v>11344</v>
      </c>
      <c r="O14" s="105">
        <f>1715.46*2</f>
        <v>3430.92</v>
      </c>
      <c r="P14" s="107">
        <f t="shared" si="0"/>
        <v>38248.06</v>
      </c>
      <c r="Q14" s="107">
        <f t="shared" si="1"/>
        <v>23657.691200000001</v>
      </c>
      <c r="R14" s="107">
        <f t="shared" si="4"/>
        <v>121751.94</v>
      </c>
    </row>
    <row r="15" spans="1:18" ht="36.75" customHeight="1" x14ac:dyDescent="0.35">
      <c r="A15" s="28">
        <f>+A14+1</f>
        <v>4</v>
      </c>
      <c r="B15" s="101" t="s">
        <v>55</v>
      </c>
      <c r="C15" s="101" t="s">
        <v>49</v>
      </c>
      <c r="D15" s="101" t="s">
        <v>45</v>
      </c>
      <c r="E15" s="101" t="s">
        <v>56</v>
      </c>
      <c r="F15" s="102" t="s">
        <v>54</v>
      </c>
      <c r="G15" s="103">
        <v>90000</v>
      </c>
      <c r="H15" s="103"/>
      <c r="I15" s="110">
        <v>9753.1200000000008</v>
      </c>
      <c r="J15" s="104">
        <f t="shared" si="5"/>
        <v>2583</v>
      </c>
      <c r="K15" s="105">
        <f t="shared" si="6"/>
        <v>6390</v>
      </c>
      <c r="L15" s="106">
        <f t="shared" si="3"/>
        <v>953.69120000000009</v>
      </c>
      <c r="M15" s="105">
        <f t="shared" si="7"/>
        <v>2736</v>
      </c>
      <c r="N15" s="105">
        <f t="shared" si="8"/>
        <v>6381</v>
      </c>
      <c r="O15" s="105">
        <v>0</v>
      </c>
      <c r="P15" s="107">
        <f t="shared" si="0"/>
        <v>15072.12</v>
      </c>
      <c r="Q15" s="107">
        <f t="shared" si="1"/>
        <v>13724.691200000001</v>
      </c>
      <c r="R15" s="107">
        <f t="shared" si="4"/>
        <v>74927.88</v>
      </c>
    </row>
    <row r="16" spans="1:18" ht="36.75" customHeight="1" x14ac:dyDescent="0.35">
      <c r="A16" s="28">
        <f t="shared" si="2"/>
        <v>5</v>
      </c>
      <c r="B16" s="101" t="s">
        <v>57</v>
      </c>
      <c r="C16" s="101" t="s">
        <v>49</v>
      </c>
      <c r="D16" s="101" t="s">
        <v>45</v>
      </c>
      <c r="E16" s="101" t="s">
        <v>56</v>
      </c>
      <c r="F16" s="102" t="s">
        <v>54</v>
      </c>
      <c r="G16" s="103">
        <v>90000</v>
      </c>
      <c r="H16" s="103"/>
      <c r="I16" s="110">
        <v>0</v>
      </c>
      <c r="J16" s="104">
        <f t="shared" si="5"/>
        <v>2583</v>
      </c>
      <c r="K16" s="105">
        <f t="shared" si="6"/>
        <v>6390</v>
      </c>
      <c r="L16" s="106">
        <f t="shared" si="3"/>
        <v>953.69120000000009</v>
      </c>
      <c r="M16" s="105">
        <f t="shared" si="7"/>
        <v>2736</v>
      </c>
      <c r="N16" s="105">
        <f t="shared" si="8"/>
        <v>6381</v>
      </c>
      <c r="O16" s="105">
        <v>0</v>
      </c>
      <c r="P16" s="107">
        <f t="shared" si="0"/>
        <v>5319</v>
      </c>
      <c r="Q16" s="107">
        <f t="shared" si="1"/>
        <v>13724.691200000001</v>
      </c>
      <c r="R16" s="107">
        <f t="shared" si="4"/>
        <v>84681</v>
      </c>
    </row>
    <row r="17" spans="1:18" ht="36.75" customHeight="1" x14ac:dyDescent="0.35">
      <c r="A17" s="28">
        <f t="shared" si="2"/>
        <v>6</v>
      </c>
      <c r="B17" s="101" t="s">
        <v>58</v>
      </c>
      <c r="C17" s="101" t="s">
        <v>49</v>
      </c>
      <c r="D17" s="101" t="s">
        <v>45</v>
      </c>
      <c r="E17" s="101" t="s">
        <v>59</v>
      </c>
      <c r="F17" s="102" t="s">
        <v>51</v>
      </c>
      <c r="G17" s="103">
        <v>90000</v>
      </c>
      <c r="H17" s="103"/>
      <c r="I17" s="110">
        <v>0</v>
      </c>
      <c r="J17" s="104">
        <f t="shared" si="5"/>
        <v>2583</v>
      </c>
      <c r="K17" s="105">
        <f t="shared" si="6"/>
        <v>6390</v>
      </c>
      <c r="L17" s="106">
        <f t="shared" si="3"/>
        <v>953.69120000000009</v>
      </c>
      <c r="M17" s="105">
        <f t="shared" si="7"/>
        <v>2736</v>
      </c>
      <c r="N17" s="105">
        <f t="shared" si="8"/>
        <v>6381</v>
      </c>
      <c r="O17" s="105">
        <v>0</v>
      </c>
      <c r="P17" s="107">
        <f>+I17+J17+M17</f>
        <v>5319</v>
      </c>
      <c r="Q17" s="107">
        <f>+K17+L17+N17</f>
        <v>13724.691200000001</v>
      </c>
      <c r="R17" s="107">
        <f t="shared" si="4"/>
        <v>84681</v>
      </c>
    </row>
    <row r="18" spans="1:18" ht="36.75" customHeight="1" x14ac:dyDescent="0.35">
      <c r="A18" s="28">
        <f t="shared" si="2"/>
        <v>7</v>
      </c>
      <c r="B18" s="101" t="s">
        <v>60</v>
      </c>
      <c r="C18" s="101" t="s">
        <v>49</v>
      </c>
      <c r="D18" s="101" t="s">
        <v>45</v>
      </c>
      <c r="E18" s="101" t="s">
        <v>439</v>
      </c>
      <c r="F18" s="102" t="s">
        <v>61</v>
      </c>
      <c r="G18" s="103">
        <v>60000</v>
      </c>
      <c r="H18" s="103"/>
      <c r="I18" s="110">
        <f>891.01+2252.57</f>
        <v>3143.58</v>
      </c>
      <c r="J18" s="104">
        <f t="shared" si="5"/>
        <v>1722</v>
      </c>
      <c r="K18" s="105">
        <f t="shared" si="6"/>
        <v>4260</v>
      </c>
      <c r="L18" s="106">
        <f>+G18*1.1%</f>
        <v>660.00000000000011</v>
      </c>
      <c r="M18" s="105">
        <f t="shared" si="7"/>
        <v>1824</v>
      </c>
      <c r="N18" s="105">
        <f t="shared" si="8"/>
        <v>4254</v>
      </c>
      <c r="O18" s="105">
        <v>1715.46</v>
      </c>
      <c r="P18" s="107">
        <f>I18+J18+M18+O18</f>
        <v>8405.0400000000009</v>
      </c>
      <c r="Q18" s="107">
        <f>K18+L18+N18</f>
        <v>9174</v>
      </c>
      <c r="R18" s="107">
        <f t="shared" si="4"/>
        <v>51594.96</v>
      </c>
    </row>
    <row r="19" spans="1:18" ht="22.5" x14ac:dyDescent="0.25">
      <c r="A19" s="139" t="s">
        <v>23</v>
      </c>
      <c r="B19" s="139"/>
      <c r="C19" s="139"/>
      <c r="D19" s="139"/>
      <c r="E19" s="139"/>
      <c r="F19" s="31"/>
      <c r="G19" s="32">
        <f t="shared" ref="G19:R19" si="9">SUM(G12:G18)</f>
        <v>1050000</v>
      </c>
      <c r="H19" s="32">
        <f t="shared" si="9"/>
        <v>0</v>
      </c>
      <c r="I19" s="32">
        <f t="shared" si="9"/>
        <v>122323.42</v>
      </c>
      <c r="J19" s="32">
        <f t="shared" si="9"/>
        <v>30135</v>
      </c>
      <c r="K19" s="32">
        <f t="shared" si="9"/>
        <v>74550</v>
      </c>
      <c r="L19" s="32">
        <f t="shared" si="9"/>
        <v>6382.1472000000003</v>
      </c>
      <c r="M19" s="32">
        <f t="shared" si="9"/>
        <v>26349.139199999998</v>
      </c>
      <c r="N19" s="32">
        <f t="shared" si="9"/>
        <v>61452.433199999999</v>
      </c>
      <c r="O19" s="32">
        <f t="shared" si="9"/>
        <v>6861.84</v>
      </c>
      <c r="P19" s="32">
        <f t="shared" si="9"/>
        <v>185669.39920000001</v>
      </c>
      <c r="Q19" s="32">
        <f t="shared" si="9"/>
        <v>142384.58040000001</v>
      </c>
      <c r="R19" s="32">
        <f t="shared" si="9"/>
        <v>864330.60080000001</v>
      </c>
    </row>
    <row r="20" spans="1:18" ht="43.5" customHeight="1" x14ac:dyDescent="0.25">
      <c r="A20" s="123" t="s">
        <v>24</v>
      </c>
      <c r="B20" s="123"/>
      <c r="C20" s="123"/>
      <c r="D20" s="123"/>
      <c r="E20" s="123"/>
      <c r="F20" s="123"/>
      <c r="G20" s="123"/>
      <c r="H20" s="123"/>
      <c r="I20" s="123"/>
      <c r="J20" s="123"/>
      <c r="K20" s="123"/>
      <c r="L20" s="123"/>
      <c r="M20" s="123"/>
      <c r="N20" s="123"/>
      <c r="O20" s="123"/>
      <c r="P20" s="123"/>
      <c r="Q20" s="123"/>
      <c r="R20" s="123"/>
    </row>
    <row r="21" spans="1:18" ht="36.75" customHeight="1" x14ac:dyDescent="0.35">
      <c r="A21" s="28">
        <f>+A18+1</f>
        <v>8</v>
      </c>
      <c r="B21" s="101" t="s">
        <v>62</v>
      </c>
      <c r="C21" s="101" t="s">
        <v>49</v>
      </c>
      <c r="D21" s="101" t="s">
        <v>24</v>
      </c>
      <c r="E21" s="101" t="s">
        <v>63</v>
      </c>
      <c r="F21" s="102" t="s">
        <v>47</v>
      </c>
      <c r="G21" s="103">
        <v>210000</v>
      </c>
      <c r="H21" s="103"/>
      <c r="I21" s="110">
        <v>37551.25</v>
      </c>
      <c r="J21" s="104">
        <f>G21*2.87/100</f>
        <v>6027</v>
      </c>
      <c r="K21" s="105">
        <f>G21*7.1/100</f>
        <v>14910</v>
      </c>
      <c r="L21" s="106">
        <f t="shared" ref="L21:L23" si="10">86699.2*1.1%</f>
        <v>953.69120000000009</v>
      </c>
      <c r="M21" s="105">
        <f>+G21*3.04%</f>
        <v>6384</v>
      </c>
      <c r="N21" s="105">
        <f>+G21*7.09%</f>
        <v>14889.000000000002</v>
      </c>
      <c r="O21" s="105">
        <v>1715.46</v>
      </c>
      <c r="P21" s="107">
        <f t="shared" ref="P21:P28" si="11">I21+J21+M21+O21</f>
        <v>51677.71</v>
      </c>
      <c r="Q21" s="107">
        <f t="shared" ref="Q21:Q28" si="12">K21+L21+N21</f>
        <v>30752.691200000001</v>
      </c>
      <c r="R21" s="107">
        <f t="shared" ref="R21:R30" si="13">G21-P21+H21</f>
        <v>158322.29</v>
      </c>
    </row>
    <row r="22" spans="1:18" ht="36.75" customHeight="1" x14ac:dyDescent="0.35">
      <c r="A22" s="28">
        <f t="shared" ref="A22:A30" si="14">+A21+1</f>
        <v>9</v>
      </c>
      <c r="B22" s="101" t="s">
        <v>64</v>
      </c>
      <c r="C22" s="101" t="s">
        <v>49</v>
      </c>
      <c r="D22" s="101" t="s">
        <v>24</v>
      </c>
      <c r="E22" s="101" t="s">
        <v>65</v>
      </c>
      <c r="F22" s="102" t="s">
        <v>51</v>
      </c>
      <c r="G22" s="103">
        <v>160000</v>
      </c>
      <c r="H22" s="103"/>
      <c r="I22" s="110">
        <v>0</v>
      </c>
      <c r="J22" s="104">
        <f t="shared" ref="J22:J30" si="15">G22*2.87/100</f>
        <v>4592</v>
      </c>
      <c r="K22" s="105">
        <f t="shared" ref="K22:K30" si="16">G22*7.1/100</f>
        <v>11360</v>
      </c>
      <c r="L22" s="106">
        <f t="shared" si="10"/>
        <v>953.69120000000009</v>
      </c>
      <c r="M22" s="105">
        <f>+G22*3.04%</f>
        <v>4864</v>
      </c>
      <c r="N22" s="105">
        <f>+G22*7.09%</f>
        <v>11344</v>
      </c>
      <c r="O22" s="105">
        <v>1715.46</v>
      </c>
      <c r="P22" s="107">
        <f t="shared" si="11"/>
        <v>11171.46</v>
      </c>
      <c r="Q22" s="107">
        <f t="shared" si="12"/>
        <v>23657.691200000001</v>
      </c>
      <c r="R22" s="107">
        <f t="shared" si="13"/>
        <v>148828.54</v>
      </c>
    </row>
    <row r="23" spans="1:18" ht="36.75" customHeight="1" x14ac:dyDescent="0.35">
      <c r="A23" s="28">
        <f t="shared" si="14"/>
        <v>10</v>
      </c>
      <c r="B23" s="101" t="s">
        <v>66</v>
      </c>
      <c r="C23" s="101" t="s">
        <v>49</v>
      </c>
      <c r="D23" s="101" t="s">
        <v>24</v>
      </c>
      <c r="E23" s="101" t="s">
        <v>67</v>
      </c>
      <c r="F23" s="102" t="s">
        <v>47</v>
      </c>
      <c r="G23" s="103">
        <v>160000</v>
      </c>
      <c r="H23" s="103"/>
      <c r="I23" s="110">
        <v>25790</v>
      </c>
      <c r="J23" s="104">
        <f t="shared" si="15"/>
        <v>4592</v>
      </c>
      <c r="K23" s="105">
        <f t="shared" si="16"/>
        <v>11360</v>
      </c>
      <c r="L23" s="106">
        <f t="shared" si="10"/>
        <v>953.69120000000009</v>
      </c>
      <c r="M23" s="105">
        <f t="shared" ref="M23:M30" si="17">+G23*3.04%</f>
        <v>4864</v>
      </c>
      <c r="N23" s="105">
        <f t="shared" ref="N23:N30" si="18">+G23*7.09%</f>
        <v>11344</v>
      </c>
      <c r="O23" s="105">
        <v>1715.46</v>
      </c>
      <c r="P23" s="107">
        <f t="shared" si="11"/>
        <v>36961.46</v>
      </c>
      <c r="Q23" s="107">
        <f t="shared" si="12"/>
        <v>23657.691200000001</v>
      </c>
      <c r="R23" s="107">
        <f t="shared" si="13"/>
        <v>123038.54000000001</v>
      </c>
    </row>
    <row r="24" spans="1:18" ht="36.75" customHeight="1" x14ac:dyDescent="0.35">
      <c r="A24" s="28">
        <f t="shared" si="14"/>
        <v>11</v>
      </c>
      <c r="B24" s="101" t="s">
        <v>68</v>
      </c>
      <c r="C24" s="101" t="s">
        <v>49</v>
      </c>
      <c r="D24" s="101" t="s">
        <v>24</v>
      </c>
      <c r="E24" s="101" t="s">
        <v>69</v>
      </c>
      <c r="F24" s="102" t="s">
        <v>47</v>
      </c>
      <c r="G24" s="103">
        <v>60000</v>
      </c>
      <c r="H24" s="103"/>
      <c r="I24" s="110">
        <v>3486.68</v>
      </c>
      <c r="J24" s="104">
        <f t="shared" si="15"/>
        <v>1722</v>
      </c>
      <c r="K24" s="105">
        <f t="shared" si="16"/>
        <v>4260</v>
      </c>
      <c r="L24" s="106">
        <f>+G24*1.1%</f>
        <v>660.00000000000011</v>
      </c>
      <c r="M24" s="105">
        <f t="shared" si="17"/>
        <v>1824</v>
      </c>
      <c r="N24" s="105">
        <f t="shared" si="18"/>
        <v>4254</v>
      </c>
      <c r="O24" s="105">
        <v>0</v>
      </c>
      <c r="P24" s="107">
        <f t="shared" si="11"/>
        <v>7032.68</v>
      </c>
      <c r="Q24" s="107">
        <f t="shared" si="12"/>
        <v>9174</v>
      </c>
      <c r="R24" s="107">
        <f t="shared" si="13"/>
        <v>52967.32</v>
      </c>
    </row>
    <row r="25" spans="1:18" ht="36.75" customHeight="1" x14ac:dyDescent="0.35">
      <c r="A25" s="28">
        <f t="shared" si="14"/>
        <v>12</v>
      </c>
      <c r="B25" s="101" t="s">
        <v>70</v>
      </c>
      <c r="C25" s="101" t="s">
        <v>49</v>
      </c>
      <c r="D25" s="101" t="s">
        <v>24</v>
      </c>
      <c r="E25" s="101" t="s">
        <v>71</v>
      </c>
      <c r="F25" s="102" t="s">
        <v>51</v>
      </c>
      <c r="G25" s="103">
        <v>90000</v>
      </c>
      <c r="H25" s="103"/>
      <c r="I25" s="110">
        <v>9324.25</v>
      </c>
      <c r="J25" s="104">
        <f t="shared" si="15"/>
        <v>2583</v>
      </c>
      <c r="K25" s="105">
        <f t="shared" si="16"/>
        <v>6390</v>
      </c>
      <c r="L25" s="106">
        <f t="shared" ref="L25:L29" si="19">86699.2*1.1%</f>
        <v>953.69120000000009</v>
      </c>
      <c r="M25" s="105">
        <f t="shared" si="17"/>
        <v>2736</v>
      </c>
      <c r="N25" s="105">
        <f t="shared" si="18"/>
        <v>6381</v>
      </c>
      <c r="O25" s="105">
        <v>1715.46</v>
      </c>
      <c r="P25" s="107">
        <f t="shared" si="11"/>
        <v>16358.71</v>
      </c>
      <c r="Q25" s="107">
        <f t="shared" si="12"/>
        <v>13724.691200000001</v>
      </c>
      <c r="R25" s="107">
        <f t="shared" si="13"/>
        <v>73641.290000000008</v>
      </c>
    </row>
    <row r="26" spans="1:18" ht="36.75" customHeight="1" x14ac:dyDescent="0.35">
      <c r="A26" s="28">
        <f t="shared" si="14"/>
        <v>13</v>
      </c>
      <c r="B26" s="101" t="s">
        <v>72</v>
      </c>
      <c r="C26" s="101" t="s">
        <v>49</v>
      </c>
      <c r="D26" s="101" t="s">
        <v>24</v>
      </c>
      <c r="E26" s="101" t="s">
        <v>73</v>
      </c>
      <c r="F26" s="102" t="s">
        <v>51</v>
      </c>
      <c r="G26" s="103">
        <v>90000</v>
      </c>
      <c r="H26" s="103"/>
      <c r="I26" s="110">
        <v>9753.1200000000008</v>
      </c>
      <c r="J26" s="104">
        <f t="shared" si="15"/>
        <v>2583</v>
      </c>
      <c r="K26" s="105">
        <f t="shared" si="16"/>
        <v>6390</v>
      </c>
      <c r="L26" s="106">
        <f t="shared" si="19"/>
        <v>953.69120000000009</v>
      </c>
      <c r="M26" s="105">
        <f t="shared" si="17"/>
        <v>2736</v>
      </c>
      <c r="N26" s="105">
        <f t="shared" si="18"/>
        <v>6381</v>
      </c>
      <c r="O26" s="105">
        <v>0</v>
      </c>
      <c r="P26" s="107">
        <f t="shared" si="11"/>
        <v>15072.12</v>
      </c>
      <c r="Q26" s="107">
        <f t="shared" si="12"/>
        <v>13724.691200000001</v>
      </c>
      <c r="R26" s="107">
        <f t="shared" si="13"/>
        <v>74927.88</v>
      </c>
    </row>
    <row r="27" spans="1:18" ht="36.75" customHeight="1" x14ac:dyDescent="0.35">
      <c r="A27" s="28">
        <f t="shared" si="14"/>
        <v>14</v>
      </c>
      <c r="B27" s="101" t="s">
        <v>74</v>
      </c>
      <c r="C27" s="101" t="s">
        <v>49</v>
      </c>
      <c r="D27" s="101" t="s">
        <v>24</v>
      </c>
      <c r="E27" s="101" t="s">
        <v>424</v>
      </c>
      <c r="F27" s="102" t="s">
        <v>51</v>
      </c>
      <c r="G27" s="103">
        <v>140000</v>
      </c>
      <c r="H27" s="103"/>
      <c r="I27" s="110">
        <f>9753.12+11761.25</f>
        <v>21514.370000000003</v>
      </c>
      <c r="J27" s="104">
        <f t="shared" si="15"/>
        <v>4018</v>
      </c>
      <c r="K27" s="105">
        <f t="shared" si="16"/>
        <v>9940</v>
      </c>
      <c r="L27" s="106">
        <f t="shared" si="19"/>
        <v>953.69120000000009</v>
      </c>
      <c r="M27" s="105">
        <f t="shared" si="17"/>
        <v>4256</v>
      </c>
      <c r="N27" s="105">
        <f t="shared" si="18"/>
        <v>9926</v>
      </c>
      <c r="O27" s="105">
        <v>0</v>
      </c>
      <c r="P27" s="107">
        <f t="shared" si="11"/>
        <v>29788.370000000003</v>
      </c>
      <c r="Q27" s="107">
        <f t="shared" si="12"/>
        <v>20819.691200000001</v>
      </c>
      <c r="R27" s="107">
        <f t="shared" si="13"/>
        <v>110211.63</v>
      </c>
    </row>
    <row r="28" spans="1:18" ht="36.75" customHeight="1" x14ac:dyDescent="0.35">
      <c r="A28" s="28">
        <f t="shared" si="14"/>
        <v>15</v>
      </c>
      <c r="B28" s="101" t="s">
        <v>75</v>
      </c>
      <c r="C28" s="101" t="s">
        <v>49</v>
      </c>
      <c r="D28" s="101" t="s">
        <v>24</v>
      </c>
      <c r="E28" s="101" t="s">
        <v>425</v>
      </c>
      <c r="F28" s="102" t="s">
        <v>51</v>
      </c>
      <c r="G28" s="103">
        <v>90000</v>
      </c>
      <c r="H28" s="103"/>
      <c r="I28" s="110">
        <f>3486.68+6266.44</f>
        <v>9753.119999999999</v>
      </c>
      <c r="J28" s="104">
        <f t="shared" si="15"/>
        <v>2583</v>
      </c>
      <c r="K28" s="105">
        <f t="shared" si="16"/>
        <v>6390</v>
      </c>
      <c r="L28" s="106">
        <f t="shared" si="19"/>
        <v>953.69120000000009</v>
      </c>
      <c r="M28" s="105">
        <f t="shared" si="17"/>
        <v>2736</v>
      </c>
      <c r="N28" s="105">
        <f t="shared" si="18"/>
        <v>6381</v>
      </c>
      <c r="O28" s="105">
        <v>0</v>
      </c>
      <c r="P28" s="107">
        <f t="shared" si="11"/>
        <v>15072.119999999999</v>
      </c>
      <c r="Q28" s="107">
        <f t="shared" si="12"/>
        <v>13724.691200000001</v>
      </c>
      <c r="R28" s="107">
        <f t="shared" si="13"/>
        <v>74927.88</v>
      </c>
    </row>
    <row r="29" spans="1:18" ht="36.75" customHeight="1" x14ac:dyDescent="0.35">
      <c r="A29" s="28">
        <f t="shared" si="14"/>
        <v>16</v>
      </c>
      <c r="B29" s="101" t="s">
        <v>76</v>
      </c>
      <c r="C29" s="101" t="s">
        <v>49</v>
      </c>
      <c r="D29" s="101" t="s">
        <v>24</v>
      </c>
      <c r="E29" s="101" t="s">
        <v>441</v>
      </c>
      <c r="F29" s="102" t="s">
        <v>61</v>
      </c>
      <c r="G29" s="103">
        <v>90000</v>
      </c>
      <c r="H29" s="103"/>
      <c r="I29" s="110">
        <f>351.42+8543.97</f>
        <v>8895.39</v>
      </c>
      <c r="J29" s="104">
        <f t="shared" si="15"/>
        <v>2583</v>
      </c>
      <c r="K29" s="105">
        <f t="shared" si="16"/>
        <v>6390</v>
      </c>
      <c r="L29" s="106">
        <f t="shared" si="19"/>
        <v>953.69120000000009</v>
      </c>
      <c r="M29" s="105">
        <f t="shared" si="17"/>
        <v>2736</v>
      </c>
      <c r="N29" s="105">
        <f t="shared" si="18"/>
        <v>6381</v>
      </c>
      <c r="O29" s="105">
        <f>1715.46*2</f>
        <v>3430.92</v>
      </c>
      <c r="P29" s="107">
        <f>I29+J29+M29+O29</f>
        <v>17645.309999999998</v>
      </c>
      <c r="Q29" s="107">
        <f>K29+L29+N29</f>
        <v>13724.691200000001</v>
      </c>
      <c r="R29" s="107">
        <f t="shared" si="13"/>
        <v>72354.69</v>
      </c>
    </row>
    <row r="30" spans="1:18" ht="36.75" customHeight="1" x14ac:dyDescent="0.35">
      <c r="A30" s="28">
        <f t="shared" si="14"/>
        <v>17</v>
      </c>
      <c r="B30" s="101" t="s">
        <v>78</v>
      </c>
      <c r="C30" s="101" t="s">
        <v>49</v>
      </c>
      <c r="D30" s="101" t="s">
        <v>24</v>
      </c>
      <c r="E30" s="101" t="s">
        <v>77</v>
      </c>
      <c r="F30" s="102" t="s">
        <v>61</v>
      </c>
      <c r="G30" s="103">
        <v>60000</v>
      </c>
      <c r="H30" s="103"/>
      <c r="I30" s="110">
        <f>2534.84+608.74</f>
        <v>3143.58</v>
      </c>
      <c r="J30" s="104">
        <f t="shared" si="15"/>
        <v>1722</v>
      </c>
      <c r="K30" s="105">
        <f t="shared" si="16"/>
        <v>4260</v>
      </c>
      <c r="L30" s="106">
        <f>+G30*1.1%</f>
        <v>660.00000000000011</v>
      </c>
      <c r="M30" s="105">
        <f t="shared" si="17"/>
        <v>1824</v>
      </c>
      <c r="N30" s="105">
        <f t="shared" si="18"/>
        <v>4254</v>
      </c>
      <c r="O30" s="105">
        <v>1715.46</v>
      </c>
      <c r="P30" s="107">
        <f t="shared" ref="P30" si="20">I30+J30+M30+O30</f>
        <v>8405.0400000000009</v>
      </c>
      <c r="Q30" s="107">
        <f t="shared" ref="Q30" si="21">K30+L30+N30</f>
        <v>9174</v>
      </c>
      <c r="R30" s="107">
        <f t="shared" si="13"/>
        <v>51594.96</v>
      </c>
    </row>
    <row r="31" spans="1:18" ht="28.5" customHeight="1" x14ac:dyDescent="0.25">
      <c r="A31" s="139" t="s">
        <v>25</v>
      </c>
      <c r="B31" s="139"/>
      <c r="C31" s="139"/>
      <c r="D31" s="139"/>
      <c r="E31" s="139"/>
      <c r="F31" s="29"/>
      <c r="G31" s="33">
        <f t="shared" ref="G31:R31" si="22">SUM(G21:G30)</f>
        <v>1150000</v>
      </c>
      <c r="H31" s="33">
        <f t="shared" si="22"/>
        <v>0</v>
      </c>
      <c r="I31" s="33">
        <f t="shared" si="22"/>
        <v>129211.75999999998</v>
      </c>
      <c r="J31" s="33">
        <f t="shared" si="22"/>
        <v>33005</v>
      </c>
      <c r="K31" s="33">
        <f t="shared" si="22"/>
        <v>81650</v>
      </c>
      <c r="L31" s="33">
        <f t="shared" si="22"/>
        <v>8949.5295999999998</v>
      </c>
      <c r="M31" s="33">
        <f t="shared" si="22"/>
        <v>34960</v>
      </c>
      <c r="N31" s="33">
        <f t="shared" si="22"/>
        <v>81535</v>
      </c>
      <c r="O31" s="33">
        <f t="shared" si="22"/>
        <v>12008.220000000001</v>
      </c>
      <c r="P31" s="33">
        <f t="shared" si="22"/>
        <v>209184.97999999998</v>
      </c>
      <c r="Q31" s="33">
        <f t="shared" si="22"/>
        <v>172134.52960000001</v>
      </c>
      <c r="R31" s="33">
        <f t="shared" si="22"/>
        <v>940815.02</v>
      </c>
    </row>
    <row r="32" spans="1:18" ht="43.5" customHeight="1" x14ac:dyDescent="0.25">
      <c r="A32" s="123" t="s">
        <v>26</v>
      </c>
      <c r="B32" s="123"/>
      <c r="C32" s="123"/>
      <c r="D32" s="123"/>
      <c r="E32" s="123"/>
      <c r="F32" s="123"/>
      <c r="G32" s="123"/>
      <c r="H32" s="123"/>
      <c r="I32" s="123"/>
      <c r="J32" s="123"/>
      <c r="K32" s="123"/>
      <c r="L32" s="123"/>
      <c r="M32" s="123"/>
      <c r="N32" s="123"/>
      <c r="O32" s="123"/>
      <c r="P32" s="123"/>
      <c r="Q32" s="123"/>
      <c r="R32" s="123"/>
    </row>
    <row r="33" spans="1:18" ht="36.75" customHeight="1" x14ac:dyDescent="0.35">
      <c r="A33" s="28">
        <f>+A30+1</f>
        <v>18</v>
      </c>
      <c r="B33" s="101" t="s">
        <v>80</v>
      </c>
      <c r="C33" s="101" t="s">
        <v>49</v>
      </c>
      <c r="D33" s="101" t="s">
        <v>26</v>
      </c>
      <c r="E33" s="101" t="s">
        <v>81</v>
      </c>
      <c r="F33" s="102" t="s">
        <v>47</v>
      </c>
      <c r="G33" s="103">
        <v>210000</v>
      </c>
      <c r="H33" s="103"/>
      <c r="I33" s="110">
        <v>11965.49</v>
      </c>
      <c r="J33" s="104">
        <f>G33*2.87/100</f>
        <v>6027</v>
      </c>
      <c r="K33" s="105">
        <f>G33*7.1/100</f>
        <v>14910</v>
      </c>
      <c r="L33" s="106">
        <f t="shared" ref="L33:L39" si="23">86699.2*1.1%</f>
        <v>953.69120000000009</v>
      </c>
      <c r="M33" s="105">
        <f>+G33*3.04%</f>
        <v>6384</v>
      </c>
      <c r="N33" s="105">
        <f>+G33*7.09%</f>
        <v>14889.000000000002</v>
      </c>
      <c r="O33" s="105">
        <v>0</v>
      </c>
      <c r="P33" s="107">
        <f t="shared" ref="P33:P35" si="24">I33+J33+M33+O33</f>
        <v>24376.489999999998</v>
      </c>
      <c r="Q33" s="107">
        <f t="shared" ref="Q33:Q35" si="25">K33+L33+N33</f>
        <v>30752.691200000001</v>
      </c>
      <c r="R33" s="107">
        <f t="shared" ref="R33:R39" si="26">G33-P33+H33</f>
        <v>185623.51</v>
      </c>
    </row>
    <row r="34" spans="1:18" ht="36.75" customHeight="1" x14ac:dyDescent="0.35">
      <c r="A34" s="28">
        <f>+A33+1</f>
        <v>19</v>
      </c>
      <c r="B34" s="101" t="s">
        <v>82</v>
      </c>
      <c r="C34" s="101" t="s">
        <v>44</v>
      </c>
      <c r="D34" s="101" t="s">
        <v>26</v>
      </c>
      <c r="E34" s="101" t="s">
        <v>426</v>
      </c>
      <c r="F34" s="102" t="s">
        <v>51</v>
      </c>
      <c r="G34" s="103">
        <v>160000</v>
      </c>
      <c r="H34" s="103"/>
      <c r="I34" s="110">
        <f>9324.25+16465.75</f>
        <v>25790</v>
      </c>
      <c r="J34" s="104">
        <f t="shared" ref="J34:J39" si="27">G34*2.87/100</f>
        <v>4592</v>
      </c>
      <c r="K34" s="105">
        <f t="shared" ref="K34:K39" si="28">G34*7.1/100</f>
        <v>11360</v>
      </c>
      <c r="L34" s="106">
        <f t="shared" si="23"/>
        <v>953.69120000000009</v>
      </c>
      <c r="M34" s="105">
        <f>G34*3.04/100</f>
        <v>4864</v>
      </c>
      <c r="N34" s="105">
        <f>+G34*7.09%</f>
        <v>11344</v>
      </c>
      <c r="O34" s="105">
        <v>1715.46</v>
      </c>
      <c r="P34" s="107">
        <f t="shared" si="24"/>
        <v>36961.46</v>
      </c>
      <c r="Q34" s="107">
        <f t="shared" si="25"/>
        <v>23657.691200000001</v>
      </c>
      <c r="R34" s="107">
        <f t="shared" si="26"/>
        <v>123038.54000000001</v>
      </c>
    </row>
    <row r="35" spans="1:18" ht="36.75" customHeight="1" x14ac:dyDescent="0.35">
      <c r="A35" s="28">
        <f t="shared" ref="A35" si="29">+A34+1</f>
        <v>20</v>
      </c>
      <c r="B35" s="101" t="s">
        <v>83</v>
      </c>
      <c r="C35" s="101" t="s">
        <v>49</v>
      </c>
      <c r="D35" s="101" t="s">
        <v>26</v>
      </c>
      <c r="E35" s="101" t="s">
        <v>427</v>
      </c>
      <c r="F35" s="102" t="s">
        <v>51</v>
      </c>
      <c r="G35" s="103">
        <v>160000</v>
      </c>
      <c r="H35" s="103"/>
      <c r="I35" s="110">
        <v>204.24</v>
      </c>
      <c r="J35" s="104">
        <f t="shared" si="27"/>
        <v>4592</v>
      </c>
      <c r="K35" s="105">
        <f t="shared" si="28"/>
        <v>11360</v>
      </c>
      <c r="L35" s="106">
        <f t="shared" si="23"/>
        <v>953.69120000000009</v>
      </c>
      <c r="M35" s="105">
        <f t="shared" ref="M35:M39" si="30">G35*3.04/100</f>
        <v>4864</v>
      </c>
      <c r="N35" s="105">
        <f t="shared" ref="N35:N39" si="31">+G35*7.09%</f>
        <v>11344</v>
      </c>
      <c r="O35" s="105">
        <v>0</v>
      </c>
      <c r="P35" s="107">
        <f t="shared" si="24"/>
        <v>9660.24</v>
      </c>
      <c r="Q35" s="107">
        <f t="shared" si="25"/>
        <v>23657.691200000001</v>
      </c>
      <c r="R35" s="107">
        <f t="shared" si="26"/>
        <v>150339.76</v>
      </c>
    </row>
    <row r="36" spans="1:18" ht="36.75" customHeight="1" x14ac:dyDescent="0.35">
      <c r="A36" s="28">
        <f>+A35+1</f>
        <v>21</v>
      </c>
      <c r="B36" s="101" t="s">
        <v>420</v>
      </c>
      <c r="C36" s="101" t="s">
        <v>49</v>
      </c>
      <c r="D36" s="101" t="s">
        <v>26</v>
      </c>
      <c r="E36" s="101" t="s">
        <v>421</v>
      </c>
      <c r="F36" s="102" t="s">
        <v>51</v>
      </c>
      <c r="G36" s="103">
        <v>90000</v>
      </c>
      <c r="H36" s="103"/>
      <c r="I36" s="110">
        <v>9324.25</v>
      </c>
      <c r="J36" s="104">
        <f t="shared" si="27"/>
        <v>2583</v>
      </c>
      <c r="K36" s="105">
        <f t="shared" si="28"/>
        <v>6390</v>
      </c>
      <c r="L36" s="106">
        <f t="shared" si="23"/>
        <v>953.69120000000009</v>
      </c>
      <c r="M36" s="105">
        <f t="shared" ref="M36:M38" si="32">G36*3.04/100</f>
        <v>2736</v>
      </c>
      <c r="N36" s="105">
        <f t="shared" ref="N36:N38" si="33">+G36*7.09%</f>
        <v>6381</v>
      </c>
      <c r="O36" s="105">
        <v>1715.46</v>
      </c>
      <c r="P36" s="107">
        <f>I36+J36+M36+O36</f>
        <v>16358.71</v>
      </c>
      <c r="Q36" s="107">
        <f t="shared" ref="Q36:Q38" si="34">K36+L36+N36</f>
        <v>13724.691200000001</v>
      </c>
      <c r="R36" s="107">
        <f t="shared" si="26"/>
        <v>73641.290000000008</v>
      </c>
    </row>
    <row r="37" spans="1:18" ht="36.75" customHeight="1" x14ac:dyDescent="0.35">
      <c r="A37" s="28">
        <f>+A36+1</f>
        <v>22</v>
      </c>
      <c r="B37" s="101" t="s">
        <v>423</v>
      </c>
      <c r="C37" s="101" t="s">
        <v>44</v>
      </c>
      <c r="D37" s="101" t="s">
        <v>26</v>
      </c>
      <c r="E37" s="101" t="s">
        <v>421</v>
      </c>
      <c r="F37" s="102" t="s">
        <v>51</v>
      </c>
      <c r="G37" s="103">
        <v>90000</v>
      </c>
      <c r="H37" s="103"/>
      <c r="I37" s="110">
        <v>9324.25</v>
      </c>
      <c r="J37" s="104">
        <f t="shared" si="27"/>
        <v>2583</v>
      </c>
      <c r="K37" s="105">
        <f t="shared" si="28"/>
        <v>6390</v>
      </c>
      <c r="L37" s="106">
        <f t="shared" si="23"/>
        <v>953.69120000000009</v>
      </c>
      <c r="M37" s="105">
        <f t="shared" si="32"/>
        <v>2736</v>
      </c>
      <c r="N37" s="105">
        <f t="shared" si="33"/>
        <v>6381</v>
      </c>
      <c r="O37" s="105">
        <v>1715.46</v>
      </c>
      <c r="P37" s="107">
        <f>I37+J37+M37+O37</f>
        <v>16358.71</v>
      </c>
      <c r="Q37" s="107">
        <f t="shared" si="34"/>
        <v>13724.691200000001</v>
      </c>
      <c r="R37" s="107">
        <f t="shared" si="26"/>
        <v>73641.290000000008</v>
      </c>
    </row>
    <row r="38" spans="1:18" ht="36.75" customHeight="1" x14ac:dyDescent="0.35">
      <c r="A38" s="28">
        <f>+A37+1</f>
        <v>23</v>
      </c>
      <c r="B38" s="101" t="s">
        <v>422</v>
      </c>
      <c r="C38" s="101" t="s">
        <v>49</v>
      </c>
      <c r="D38" s="101" t="s">
        <v>26</v>
      </c>
      <c r="E38" s="101" t="s">
        <v>421</v>
      </c>
      <c r="F38" s="102" t="s">
        <v>51</v>
      </c>
      <c r="G38" s="103">
        <v>90000</v>
      </c>
      <c r="H38" s="103"/>
      <c r="I38" s="110">
        <v>9753.1200000000008</v>
      </c>
      <c r="J38" s="104">
        <f t="shared" ref="J38" si="35">G38*2.87/100</f>
        <v>2583</v>
      </c>
      <c r="K38" s="105">
        <f t="shared" ref="K38" si="36">G38*7.1/100</f>
        <v>6390</v>
      </c>
      <c r="L38" s="106">
        <f t="shared" si="23"/>
        <v>953.69120000000009</v>
      </c>
      <c r="M38" s="105">
        <f t="shared" si="32"/>
        <v>2736</v>
      </c>
      <c r="N38" s="105">
        <f t="shared" si="33"/>
        <v>6381</v>
      </c>
      <c r="O38" s="105">
        <v>0</v>
      </c>
      <c r="P38" s="107">
        <f>I38+J38+M38+O38</f>
        <v>15072.12</v>
      </c>
      <c r="Q38" s="107">
        <f t="shared" si="34"/>
        <v>13724.691200000001</v>
      </c>
      <c r="R38" s="107">
        <f t="shared" si="26"/>
        <v>74927.88</v>
      </c>
    </row>
    <row r="39" spans="1:18" ht="36.75" customHeight="1" x14ac:dyDescent="0.35">
      <c r="A39" s="28">
        <f>+A38+1</f>
        <v>24</v>
      </c>
      <c r="B39" s="101" t="s">
        <v>86</v>
      </c>
      <c r="C39" s="101" t="s">
        <v>49</v>
      </c>
      <c r="D39" s="101" t="s">
        <v>26</v>
      </c>
      <c r="E39" s="101" t="s">
        <v>84</v>
      </c>
      <c r="F39" s="102" t="s">
        <v>51</v>
      </c>
      <c r="G39" s="103">
        <v>90000</v>
      </c>
      <c r="H39" s="103"/>
      <c r="I39" s="110">
        <v>9753.1200000000008</v>
      </c>
      <c r="J39" s="104">
        <f t="shared" si="27"/>
        <v>2583</v>
      </c>
      <c r="K39" s="105">
        <f t="shared" si="28"/>
        <v>6390</v>
      </c>
      <c r="L39" s="106">
        <f t="shared" si="23"/>
        <v>953.69120000000009</v>
      </c>
      <c r="M39" s="105">
        <f t="shared" si="30"/>
        <v>2736</v>
      </c>
      <c r="N39" s="105">
        <f t="shared" si="31"/>
        <v>6381</v>
      </c>
      <c r="O39" s="105">
        <v>0</v>
      </c>
      <c r="P39" s="107">
        <f>I39+J39+M39+O39</f>
        <v>15072.12</v>
      </c>
      <c r="Q39" s="107">
        <f t="shared" ref="Q39" si="37">K39+L39+N39</f>
        <v>13724.691200000001</v>
      </c>
      <c r="R39" s="107">
        <f t="shared" si="26"/>
        <v>74927.88</v>
      </c>
    </row>
    <row r="40" spans="1:18" ht="24.75" customHeight="1" x14ac:dyDescent="0.25">
      <c r="A40" s="139" t="s">
        <v>25</v>
      </c>
      <c r="B40" s="139"/>
      <c r="C40" s="139"/>
      <c r="D40" s="139"/>
      <c r="E40" s="139"/>
      <c r="F40" s="29"/>
      <c r="G40" s="34">
        <f t="shared" ref="G40:R40" si="38">SUM(G33:G39)</f>
        <v>890000</v>
      </c>
      <c r="H40" s="34">
        <f t="shared" si="38"/>
        <v>0</v>
      </c>
      <c r="I40" s="34">
        <f t="shared" si="38"/>
        <v>76114.469999999987</v>
      </c>
      <c r="J40" s="34">
        <f t="shared" si="38"/>
        <v>25543</v>
      </c>
      <c r="K40" s="34">
        <f t="shared" si="38"/>
        <v>63190</v>
      </c>
      <c r="L40" s="34">
        <f t="shared" si="38"/>
        <v>6675.8384000000005</v>
      </c>
      <c r="M40" s="34">
        <f t="shared" si="38"/>
        <v>27056</v>
      </c>
      <c r="N40" s="34">
        <f t="shared" si="38"/>
        <v>63101</v>
      </c>
      <c r="O40" s="34">
        <f t="shared" si="38"/>
        <v>5146.38</v>
      </c>
      <c r="P40" s="34">
        <f t="shared" si="38"/>
        <v>133859.84999999998</v>
      </c>
      <c r="Q40" s="34">
        <f t="shared" si="38"/>
        <v>132966.83840000001</v>
      </c>
      <c r="R40" s="34">
        <f t="shared" si="38"/>
        <v>756140.15000000014</v>
      </c>
    </row>
    <row r="41" spans="1:18" ht="43.5" customHeight="1" x14ac:dyDescent="0.25">
      <c r="A41" s="123" t="s">
        <v>27</v>
      </c>
      <c r="B41" s="123"/>
      <c r="C41" s="123"/>
      <c r="D41" s="123"/>
      <c r="E41" s="123"/>
      <c r="F41" s="123"/>
      <c r="G41" s="123"/>
      <c r="H41" s="123"/>
      <c r="I41" s="123"/>
      <c r="J41" s="123"/>
      <c r="K41" s="123"/>
      <c r="L41" s="123"/>
      <c r="M41" s="123"/>
      <c r="N41" s="123"/>
      <c r="O41" s="123"/>
      <c r="P41" s="123"/>
      <c r="Q41" s="123"/>
      <c r="R41" s="123"/>
    </row>
    <row r="42" spans="1:18" ht="36.75" customHeight="1" x14ac:dyDescent="0.35">
      <c r="A42" s="28">
        <f>+A39+1</f>
        <v>25</v>
      </c>
      <c r="B42" s="101" t="s">
        <v>87</v>
      </c>
      <c r="C42" s="101" t="s">
        <v>49</v>
      </c>
      <c r="D42" s="101" t="s">
        <v>27</v>
      </c>
      <c r="E42" s="101" t="s">
        <v>88</v>
      </c>
      <c r="F42" s="102" t="s">
        <v>51</v>
      </c>
      <c r="G42" s="103">
        <v>160000</v>
      </c>
      <c r="H42" s="103"/>
      <c r="I42" s="110">
        <v>25790</v>
      </c>
      <c r="J42" s="104">
        <f>G42*2.87/100</f>
        <v>4592</v>
      </c>
      <c r="K42" s="105">
        <f>G42*7.1/100</f>
        <v>11360</v>
      </c>
      <c r="L42" s="106">
        <f t="shared" ref="L42:L46" si="39">86699.2*1.1%</f>
        <v>953.69120000000009</v>
      </c>
      <c r="M42" s="105">
        <f>+G42*3.04%</f>
        <v>4864</v>
      </c>
      <c r="N42" s="105">
        <f>+G42*7.09%</f>
        <v>11344</v>
      </c>
      <c r="O42" s="105">
        <v>1715.46</v>
      </c>
      <c r="P42" s="107">
        <f t="shared" ref="P42:P46" si="40">I42+J42+M42+O42</f>
        <v>36961.46</v>
      </c>
      <c r="Q42" s="107">
        <f>+K42+L42+N42</f>
        <v>23657.691200000001</v>
      </c>
      <c r="R42" s="107">
        <f t="shared" ref="R42:R46" si="41">G42-P42+H42</f>
        <v>123038.54000000001</v>
      </c>
    </row>
    <row r="43" spans="1:18" ht="36.75" customHeight="1" x14ac:dyDescent="0.35">
      <c r="A43" s="28">
        <f t="shared" ref="A43:A44" si="42">+A42+1</f>
        <v>26</v>
      </c>
      <c r="B43" s="101" t="s">
        <v>89</v>
      </c>
      <c r="C43" s="101" t="s">
        <v>49</v>
      </c>
      <c r="D43" s="101" t="s">
        <v>27</v>
      </c>
      <c r="E43" s="101" t="s">
        <v>90</v>
      </c>
      <c r="F43" s="102" t="s">
        <v>51</v>
      </c>
      <c r="G43" s="103">
        <v>90000</v>
      </c>
      <c r="H43" s="103"/>
      <c r="I43" s="110">
        <v>0</v>
      </c>
      <c r="J43" s="104">
        <f t="shared" ref="J43:J46" si="43">G43*2.87/100</f>
        <v>2583</v>
      </c>
      <c r="K43" s="105">
        <f t="shared" ref="K43:K46" si="44">G43*7.1/100</f>
        <v>6390</v>
      </c>
      <c r="L43" s="106">
        <f t="shared" si="39"/>
        <v>953.69120000000009</v>
      </c>
      <c r="M43" s="105">
        <f t="shared" ref="M43:M46" si="45">+G43*3.04%</f>
        <v>2736</v>
      </c>
      <c r="N43" s="105">
        <f t="shared" ref="N43:N46" si="46">+G43*7.09%</f>
        <v>6381</v>
      </c>
      <c r="O43" s="105">
        <v>1715.46</v>
      </c>
      <c r="P43" s="107">
        <f t="shared" si="40"/>
        <v>7034.46</v>
      </c>
      <c r="Q43" s="107">
        <f>+K43+L43+N43</f>
        <v>13724.691200000001</v>
      </c>
      <c r="R43" s="107">
        <f t="shared" si="41"/>
        <v>82965.539999999994</v>
      </c>
    </row>
    <row r="44" spans="1:18" ht="36.75" customHeight="1" x14ac:dyDescent="0.35">
      <c r="A44" s="28">
        <f t="shared" si="42"/>
        <v>27</v>
      </c>
      <c r="B44" s="101" t="s">
        <v>91</v>
      </c>
      <c r="C44" s="101" t="s">
        <v>49</v>
      </c>
      <c r="D44" s="101" t="s">
        <v>27</v>
      </c>
      <c r="E44" s="101" t="s">
        <v>90</v>
      </c>
      <c r="F44" s="102" t="s">
        <v>51</v>
      </c>
      <c r="G44" s="103">
        <v>90000</v>
      </c>
      <c r="H44" s="103"/>
      <c r="I44" s="110">
        <v>8895.39</v>
      </c>
      <c r="J44" s="104">
        <f t="shared" si="43"/>
        <v>2583</v>
      </c>
      <c r="K44" s="105">
        <f t="shared" si="44"/>
        <v>6390</v>
      </c>
      <c r="L44" s="106">
        <f t="shared" si="39"/>
        <v>953.69120000000009</v>
      </c>
      <c r="M44" s="105">
        <f t="shared" si="45"/>
        <v>2736</v>
      </c>
      <c r="N44" s="105">
        <f t="shared" si="46"/>
        <v>6381</v>
      </c>
      <c r="O44" s="105">
        <f t="shared" ref="O44" si="47">1715.46*2</f>
        <v>3430.92</v>
      </c>
      <c r="P44" s="107">
        <f t="shared" si="40"/>
        <v>17645.309999999998</v>
      </c>
      <c r="Q44" s="107">
        <f>+K44+L44+N44</f>
        <v>13724.691200000001</v>
      </c>
      <c r="R44" s="107">
        <f t="shared" si="41"/>
        <v>72354.69</v>
      </c>
    </row>
    <row r="45" spans="1:18" ht="36.75" customHeight="1" x14ac:dyDescent="0.35">
      <c r="A45" s="28">
        <f>+A44+1</f>
        <v>28</v>
      </c>
      <c r="B45" s="101" t="s">
        <v>383</v>
      </c>
      <c r="C45" s="101" t="s">
        <v>44</v>
      </c>
      <c r="D45" s="101" t="s">
        <v>27</v>
      </c>
      <c r="E45" s="101" t="s">
        <v>90</v>
      </c>
      <c r="F45" s="102" t="s">
        <v>51</v>
      </c>
      <c r="G45" s="103">
        <v>90000</v>
      </c>
      <c r="H45" s="103"/>
      <c r="I45" s="110">
        <v>9324.25</v>
      </c>
      <c r="J45" s="104">
        <f t="shared" ref="J45" si="48">G45*2.87/100</f>
        <v>2583</v>
      </c>
      <c r="K45" s="105">
        <f t="shared" ref="K45" si="49">G45*7.1/100</f>
        <v>6390</v>
      </c>
      <c r="L45" s="106">
        <f t="shared" si="39"/>
        <v>953.69120000000009</v>
      </c>
      <c r="M45" s="105">
        <f t="shared" ref="M45" si="50">+G45*3.04%</f>
        <v>2736</v>
      </c>
      <c r="N45" s="105">
        <f t="shared" ref="N45" si="51">+G45*7.09%</f>
        <v>6381</v>
      </c>
      <c r="O45" s="105">
        <v>1715.46</v>
      </c>
      <c r="P45" s="107">
        <f t="shared" ref="P45" si="52">I45+J45+M45+O45</f>
        <v>16358.71</v>
      </c>
      <c r="Q45" s="107">
        <f>+K45+L45+N45</f>
        <v>13724.691200000001</v>
      </c>
      <c r="R45" s="107">
        <f t="shared" si="41"/>
        <v>73641.290000000008</v>
      </c>
    </row>
    <row r="46" spans="1:18" ht="36.75" customHeight="1" x14ac:dyDescent="0.35">
      <c r="A46" s="28">
        <f>+A45+1</f>
        <v>29</v>
      </c>
      <c r="B46" s="101" t="s">
        <v>92</v>
      </c>
      <c r="C46" s="101" t="s">
        <v>44</v>
      </c>
      <c r="D46" s="101" t="s">
        <v>27</v>
      </c>
      <c r="E46" s="101" t="s">
        <v>90</v>
      </c>
      <c r="F46" s="102" t="s">
        <v>51</v>
      </c>
      <c r="G46" s="103">
        <v>90000</v>
      </c>
      <c r="H46" s="103"/>
      <c r="I46" s="110">
        <v>0</v>
      </c>
      <c r="J46" s="104">
        <f t="shared" si="43"/>
        <v>2583</v>
      </c>
      <c r="K46" s="105">
        <f t="shared" si="44"/>
        <v>6390</v>
      </c>
      <c r="L46" s="106">
        <f t="shared" si="39"/>
        <v>953.69120000000009</v>
      </c>
      <c r="M46" s="105">
        <f t="shared" si="45"/>
        <v>2736</v>
      </c>
      <c r="N46" s="105">
        <f t="shared" si="46"/>
        <v>6381</v>
      </c>
      <c r="O46" s="105">
        <v>1715.46</v>
      </c>
      <c r="P46" s="107">
        <f t="shared" si="40"/>
        <v>7034.46</v>
      </c>
      <c r="Q46" s="107">
        <f>+K46+L46+N46</f>
        <v>13724.691200000001</v>
      </c>
      <c r="R46" s="107">
        <f t="shared" si="41"/>
        <v>82965.539999999994</v>
      </c>
    </row>
    <row r="47" spans="1:18" ht="26.25" customHeight="1" x14ac:dyDescent="0.25">
      <c r="A47" s="139" t="s">
        <v>25</v>
      </c>
      <c r="B47" s="139"/>
      <c r="C47" s="139"/>
      <c r="D47" s="139"/>
      <c r="E47" s="139"/>
      <c r="F47" s="29"/>
      <c r="G47" s="33">
        <f t="shared" ref="G47:R47" si="53">SUM(G42:G46)</f>
        <v>520000</v>
      </c>
      <c r="H47" s="33">
        <f t="shared" si="53"/>
        <v>0</v>
      </c>
      <c r="I47" s="33">
        <f t="shared" si="53"/>
        <v>44009.64</v>
      </c>
      <c r="J47" s="33">
        <f t="shared" si="53"/>
        <v>14924</v>
      </c>
      <c r="K47" s="33">
        <f t="shared" si="53"/>
        <v>36920</v>
      </c>
      <c r="L47" s="33">
        <f t="shared" si="53"/>
        <v>4768.4560000000001</v>
      </c>
      <c r="M47" s="33">
        <f t="shared" si="53"/>
        <v>15808</v>
      </c>
      <c r="N47" s="33">
        <f t="shared" si="53"/>
        <v>36868</v>
      </c>
      <c r="O47" s="33">
        <f t="shared" si="53"/>
        <v>10292.759999999998</v>
      </c>
      <c r="P47" s="33">
        <f t="shared" si="53"/>
        <v>85034.400000000009</v>
      </c>
      <c r="Q47" s="33">
        <f t="shared" si="53"/>
        <v>78556.456000000006</v>
      </c>
      <c r="R47" s="33">
        <f t="shared" si="53"/>
        <v>434965.60000000003</v>
      </c>
    </row>
    <row r="48" spans="1:18" ht="43.5" customHeight="1" x14ac:dyDescent="0.25">
      <c r="A48" s="123" t="s">
        <v>28</v>
      </c>
      <c r="B48" s="123"/>
      <c r="C48" s="123"/>
      <c r="D48" s="123"/>
      <c r="E48" s="123"/>
      <c r="F48" s="123"/>
      <c r="G48" s="123"/>
      <c r="H48" s="123"/>
      <c r="I48" s="123"/>
      <c r="J48" s="123"/>
      <c r="K48" s="123"/>
      <c r="L48" s="123"/>
      <c r="M48" s="123"/>
      <c r="N48" s="123"/>
      <c r="O48" s="123"/>
      <c r="P48" s="123"/>
      <c r="Q48" s="123"/>
      <c r="R48" s="123"/>
    </row>
    <row r="49" spans="1:18" ht="36.75" customHeight="1" x14ac:dyDescent="0.35">
      <c r="A49" s="28">
        <f>+A46+1</f>
        <v>30</v>
      </c>
      <c r="B49" s="101" t="s">
        <v>93</v>
      </c>
      <c r="C49" s="101" t="s">
        <v>44</v>
      </c>
      <c r="D49" s="101" t="s">
        <v>28</v>
      </c>
      <c r="E49" s="101" t="s">
        <v>94</v>
      </c>
      <c r="F49" s="102" t="s">
        <v>47</v>
      </c>
      <c r="G49" s="103">
        <v>210000</v>
      </c>
      <c r="H49" s="103"/>
      <c r="I49" s="110">
        <v>37980.120000000003</v>
      </c>
      <c r="J49" s="104">
        <f>G49*2.87/100</f>
        <v>6027</v>
      </c>
      <c r="K49" s="105">
        <f>G49*7.1/100</f>
        <v>14910</v>
      </c>
      <c r="L49" s="106">
        <f t="shared" ref="L49:L56" si="54">86699.2*1.1%</f>
        <v>953.69120000000009</v>
      </c>
      <c r="M49" s="105">
        <f>+G49*3.04%</f>
        <v>6384</v>
      </c>
      <c r="N49" s="105">
        <f>+G49*7.09%</f>
        <v>14889.000000000002</v>
      </c>
      <c r="O49" s="105">
        <v>0</v>
      </c>
      <c r="P49" s="107">
        <f t="shared" ref="P49:P68" si="55">I49+J49+M49+O49</f>
        <v>50391.12</v>
      </c>
      <c r="Q49" s="107">
        <f>+K49+L49+N49</f>
        <v>30752.691200000001</v>
      </c>
      <c r="R49" s="107">
        <f t="shared" ref="R49:R68" si="56">G49-P49+H49</f>
        <v>159608.88</v>
      </c>
    </row>
    <row r="50" spans="1:18" ht="36.75" customHeight="1" x14ac:dyDescent="0.35">
      <c r="A50" s="28">
        <f t="shared" ref="A50:A62" si="57">+A49+1</f>
        <v>31</v>
      </c>
      <c r="B50" s="101" t="s">
        <v>95</v>
      </c>
      <c r="C50" s="101" t="s">
        <v>49</v>
      </c>
      <c r="D50" s="101" t="s">
        <v>28</v>
      </c>
      <c r="E50" s="101" t="s">
        <v>96</v>
      </c>
      <c r="F50" s="102" t="s">
        <v>51</v>
      </c>
      <c r="G50" s="103">
        <v>160000</v>
      </c>
      <c r="H50" s="103"/>
      <c r="I50" s="110">
        <v>26218.87</v>
      </c>
      <c r="J50" s="104">
        <f t="shared" ref="J50:J68" si="58">G50*2.87/100</f>
        <v>4592</v>
      </c>
      <c r="K50" s="105">
        <f t="shared" ref="K50:K68" si="59">G50*7.1/100</f>
        <v>11360</v>
      </c>
      <c r="L50" s="106">
        <f t="shared" si="54"/>
        <v>953.69120000000009</v>
      </c>
      <c r="M50" s="105">
        <f>+G50*3.04%</f>
        <v>4864</v>
      </c>
      <c r="N50" s="105">
        <f>+G50*7.09%</f>
        <v>11344</v>
      </c>
      <c r="O50" s="105">
        <v>0</v>
      </c>
      <c r="P50" s="107">
        <f t="shared" si="55"/>
        <v>35674.869999999995</v>
      </c>
      <c r="Q50" s="107">
        <f t="shared" ref="Q50:Q63" si="60">K50+L50+N50</f>
        <v>23657.691200000001</v>
      </c>
      <c r="R50" s="107">
        <f t="shared" si="56"/>
        <v>124325.13</v>
      </c>
    </row>
    <row r="51" spans="1:18" ht="36.75" customHeight="1" x14ac:dyDescent="0.35">
      <c r="A51" s="28">
        <f t="shared" si="57"/>
        <v>32</v>
      </c>
      <c r="B51" s="101" t="s">
        <v>442</v>
      </c>
      <c r="C51" s="101" t="s">
        <v>49</v>
      </c>
      <c r="D51" s="101" t="s">
        <v>28</v>
      </c>
      <c r="E51" s="101" t="s">
        <v>97</v>
      </c>
      <c r="F51" s="102" t="s">
        <v>47</v>
      </c>
      <c r="G51" s="103">
        <v>160000</v>
      </c>
      <c r="H51" s="103"/>
      <c r="I51" s="110">
        <v>26218.87</v>
      </c>
      <c r="J51" s="104">
        <f t="shared" si="58"/>
        <v>4592</v>
      </c>
      <c r="K51" s="105">
        <f t="shared" si="59"/>
        <v>11360</v>
      </c>
      <c r="L51" s="106">
        <f t="shared" si="54"/>
        <v>953.69120000000009</v>
      </c>
      <c r="M51" s="105">
        <f t="shared" ref="M51:M68" si="61">+G51*3.04%</f>
        <v>4864</v>
      </c>
      <c r="N51" s="105">
        <f t="shared" ref="N51:N68" si="62">+G51*7.09%</f>
        <v>11344</v>
      </c>
      <c r="O51" s="105">
        <v>0</v>
      </c>
      <c r="P51" s="107">
        <f t="shared" si="55"/>
        <v>35674.869999999995</v>
      </c>
      <c r="Q51" s="107">
        <f t="shared" si="60"/>
        <v>23657.691200000001</v>
      </c>
      <c r="R51" s="107">
        <f t="shared" si="56"/>
        <v>124325.13</v>
      </c>
    </row>
    <row r="52" spans="1:18" ht="36.75" customHeight="1" x14ac:dyDescent="0.35">
      <c r="A52" s="28">
        <f t="shared" si="57"/>
        <v>33</v>
      </c>
      <c r="B52" s="101" t="s">
        <v>98</v>
      </c>
      <c r="C52" s="101" t="s">
        <v>49</v>
      </c>
      <c r="D52" s="101" t="s">
        <v>28</v>
      </c>
      <c r="E52" s="101" t="s">
        <v>99</v>
      </c>
      <c r="F52" s="102" t="s">
        <v>51</v>
      </c>
      <c r="G52" s="103">
        <v>160000</v>
      </c>
      <c r="H52" s="103"/>
      <c r="I52" s="110">
        <v>0</v>
      </c>
      <c r="J52" s="104">
        <f t="shared" si="58"/>
        <v>4592</v>
      </c>
      <c r="K52" s="105">
        <f t="shared" si="59"/>
        <v>11360</v>
      </c>
      <c r="L52" s="106">
        <f t="shared" si="54"/>
        <v>953.69120000000009</v>
      </c>
      <c r="M52" s="105">
        <f t="shared" si="61"/>
        <v>4864</v>
      </c>
      <c r="N52" s="105">
        <f t="shared" si="62"/>
        <v>11344</v>
      </c>
      <c r="O52" s="105">
        <v>1715.46</v>
      </c>
      <c r="P52" s="107">
        <f t="shared" si="55"/>
        <v>11171.46</v>
      </c>
      <c r="Q52" s="107">
        <f t="shared" si="60"/>
        <v>23657.691200000001</v>
      </c>
      <c r="R52" s="107">
        <f t="shared" si="56"/>
        <v>148828.54</v>
      </c>
    </row>
    <row r="53" spans="1:18" ht="36.75" customHeight="1" x14ac:dyDescent="0.35">
      <c r="A53" s="28">
        <f t="shared" si="57"/>
        <v>34</v>
      </c>
      <c r="B53" s="101" t="s">
        <v>100</v>
      </c>
      <c r="C53" s="101" t="s">
        <v>49</v>
      </c>
      <c r="D53" s="101" t="s">
        <v>28</v>
      </c>
      <c r="E53" s="101" t="s">
        <v>435</v>
      </c>
      <c r="F53" s="102" t="s">
        <v>51</v>
      </c>
      <c r="G53" s="103">
        <v>110000</v>
      </c>
      <c r="H53" s="103"/>
      <c r="I53" s="110">
        <v>0</v>
      </c>
      <c r="J53" s="104">
        <f t="shared" si="58"/>
        <v>3157</v>
      </c>
      <c r="K53" s="105">
        <f t="shared" si="59"/>
        <v>7810</v>
      </c>
      <c r="L53" s="106">
        <f t="shared" si="54"/>
        <v>953.69120000000009</v>
      </c>
      <c r="M53" s="105">
        <f t="shared" si="61"/>
        <v>3344</v>
      </c>
      <c r="N53" s="105">
        <f t="shared" si="62"/>
        <v>7799.0000000000009</v>
      </c>
      <c r="O53" s="105">
        <f>1715.46*2</f>
        <v>3430.92</v>
      </c>
      <c r="P53" s="107">
        <f t="shared" si="55"/>
        <v>9931.92</v>
      </c>
      <c r="Q53" s="107">
        <f t="shared" si="60"/>
        <v>16562.691200000001</v>
      </c>
      <c r="R53" s="107">
        <f t="shared" si="56"/>
        <v>100068.08</v>
      </c>
    </row>
    <row r="54" spans="1:18" ht="36.75" customHeight="1" x14ac:dyDescent="0.35">
      <c r="A54" s="28">
        <f t="shared" si="57"/>
        <v>35</v>
      </c>
      <c r="B54" s="101" t="s">
        <v>101</v>
      </c>
      <c r="C54" s="101" t="s">
        <v>49</v>
      </c>
      <c r="D54" s="101" t="s">
        <v>28</v>
      </c>
      <c r="E54" s="101" t="s">
        <v>436</v>
      </c>
      <c r="F54" s="102" t="s">
        <v>51</v>
      </c>
      <c r="G54" s="103">
        <v>110000</v>
      </c>
      <c r="H54" s="103"/>
      <c r="I54" s="110">
        <f>9753.12+4704.5</f>
        <v>14457.62</v>
      </c>
      <c r="J54" s="104">
        <f t="shared" si="58"/>
        <v>3157</v>
      </c>
      <c r="K54" s="105">
        <f t="shared" si="59"/>
        <v>7810</v>
      </c>
      <c r="L54" s="106">
        <f t="shared" si="54"/>
        <v>953.69120000000009</v>
      </c>
      <c r="M54" s="105">
        <f t="shared" si="61"/>
        <v>3344</v>
      </c>
      <c r="N54" s="105">
        <f t="shared" si="62"/>
        <v>7799.0000000000009</v>
      </c>
      <c r="O54" s="105">
        <v>0</v>
      </c>
      <c r="P54" s="107">
        <f t="shared" si="55"/>
        <v>20958.620000000003</v>
      </c>
      <c r="Q54" s="107">
        <f t="shared" si="60"/>
        <v>16562.691200000001</v>
      </c>
      <c r="R54" s="107">
        <f t="shared" si="56"/>
        <v>89041.38</v>
      </c>
    </row>
    <row r="55" spans="1:18" ht="36.75" customHeight="1" x14ac:dyDescent="0.35">
      <c r="A55" s="28">
        <f>+A54+1</f>
        <v>36</v>
      </c>
      <c r="B55" s="101" t="s">
        <v>102</v>
      </c>
      <c r="C55" s="101" t="s">
        <v>49</v>
      </c>
      <c r="D55" s="101" t="s">
        <v>28</v>
      </c>
      <c r="E55" s="101" t="s">
        <v>437</v>
      </c>
      <c r="F55" s="102" t="s">
        <v>51</v>
      </c>
      <c r="G55" s="103">
        <v>110000</v>
      </c>
      <c r="H55" s="103"/>
      <c r="I55" s="110">
        <f>9324.25+4704.5</f>
        <v>14028.75</v>
      </c>
      <c r="J55" s="104">
        <f t="shared" si="58"/>
        <v>3157</v>
      </c>
      <c r="K55" s="105">
        <f t="shared" si="59"/>
        <v>7810</v>
      </c>
      <c r="L55" s="106">
        <f t="shared" si="54"/>
        <v>953.69120000000009</v>
      </c>
      <c r="M55" s="105">
        <f t="shared" si="61"/>
        <v>3344</v>
      </c>
      <c r="N55" s="105">
        <f t="shared" si="62"/>
        <v>7799.0000000000009</v>
      </c>
      <c r="O55" s="105">
        <v>1715.46</v>
      </c>
      <c r="P55" s="107">
        <f t="shared" si="55"/>
        <v>22245.21</v>
      </c>
      <c r="Q55" s="107">
        <f>K55+L55+N55</f>
        <v>16562.691200000001</v>
      </c>
      <c r="R55" s="107">
        <f t="shared" si="56"/>
        <v>87754.790000000008</v>
      </c>
    </row>
    <row r="56" spans="1:18" ht="36.75" customHeight="1" x14ac:dyDescent="0.35">
      <c r="A56" s="28">
        <f t="shared" si="57"/>
        <v>37</v>
      </c>
      <c r="B56" s="101" t="s">
        <v>103</v>
      </c>
      <c r="C56" s="101" t="s">
        <v>49</v>
      </c>
      <c r="D56" s="101" t="s">
        <v>28</v>
      </c>
      <c r="E56" s="101" t="s">
        <v>104</v>
      </c>
      <c r="F56" s="102" t="s">
        <v>51</v>
      </c>
      <c r="G56" s="103">
        <v>90000</v>
      </c>
      <c r="H56" s="103"/>
      <c r="I56" s="110">
        <v>8895.39</v>
      </c>
      <c r="J56" s="104">
        <f t="shared" si="58"/>
        <v>2583</v>
      </c>
      <c r="K56" s="105">
        <f t="shared" si="59"/>
        <v>6390</v>
      </c>
      <c r="L56" s="106">
        <f t="shared" si="54"/>
        <v>953.69120000000009</v>
      </c>
      <c r="M56" s="105">
        <f t="shared" si="61"/>
        <v>2736</v>
      </c>
      <c r="N56" s="105">
        <f t="shared" si="62"/>
        <v>6381</v>
      </c>
      <c r="O56" s="105">
        <f>1715.46*2</f>
        <v>3430.92</v>
      </c>
      <c r="P56" s="107">
        <f t="shared" si="55"/>
        <v>17645.309999999998</v>
      </c>
      <c r="Q56" s="107">
        <f>K56+L56+N56</f>
        <v>13724.691200000001</v>
      </c>
      <c r="R56" s="107">
        <f t="shared" si="56"/>
        <v>72354.69</v>
      </c>
    </row>
    <row r="57" spans="1:18" ht="36.75" customHeight="1" x14ac:dyDescent="0.35">
      <c r="A57" s="28">
        <f t="shared" si="57"/>
        <v>38</v>
      </c>
      <c r="B57" s="101" t="s">
        <v>105</v>
      </c>
      <c r="C57" s="101" t="s">
        <v>49</v>
      </c>
      <c r="D57" s="101" t="s">
        <v>28</v>
      </c>
      <c r="E57" s="101" t="s">
        <v>79</v>
      </c>
      <c r="F57" s="102" t="s">
        <v>61</v>
      </c>
      <c r="G57" s="103">
        <v>43000</v>
      </c>
      <c r="H57" s="103"/>
      <c r="I57" s="110">
        <v>866.06</v>
      </c>
      <c r="J57" s="104">
        <f t="shared" si="58"/>
        <v>1234.0999999999999</v>
      </c>
      <c r="K57" s="105">
        <f t="shared" si="59"/>
        <v>3053</v>
      </c>
      <c r="L57" s="106">
        <f>+G57*1.1%</f>
        <v>473.00000000000006</v>
      </c>
      <c r="M57" s="105">
        <f t="shared" si="61"/>
        <v>1307.2</v>
      </c>
      <c r="N57" s="105">
        <f t="shared" si="62"/>
        <v>3048.7000000000003</v>
      </c>
      <c r="O57" s="105">
        <v>0</v>
      </c>
      <c r="P57" s="107">
        <f t="shared" si="55"/>
        <v>3407.3599999999997</v>
      </c>
      <c r="Q57" s="107">
        <f>K57+L57+N57</f>
        <v>6574.7000000000007</v>
      </c>
      <c r="R57" s="107">
        <f t="shared" si="56"/>
        <v>39592.639999999999</v>
      </c>
    </row>
    <row r="58" spans="1:18" ht="36.75" customHeight="1" x14ac:dyDescent="0.35">
      <c r="A58" s="28">
        <f t="shared" si="57"/>
        <v>39</v>
      </c>
      <c r="B58" s="101" t="s">
        <v>106</v>
      </c>
      <c r="C58" s="101" t="s">
        <v>44</v>
      </c>
      <c r="D58" s="101" t="s">
        <v>28</v>
      </c>
      <c r="E58" s="101" t="s">
        <v>107</v>
      </c>
      <c r="F58" s="102" t="s">
        <v>47</v>
      </c>
      <c r="G58" s="103">
        <f>85000+55000</f>
        <v>140000</v>
      </c>
      <c r="H58" s="103"/>
      <c r="I58" s="110">
        <f>12937.38+8576.99</f>
        <v>21514.37</v>
      </c>
      <c r="J58" s="104">
        <f t="shared" si="58"/>
        <v>4018</v>
      </c>
      <c r="K58" s="105">
        <f t="shared" si="59"/>
        <v>9940</v>
      </c>
      <c r="L58" s="106">
        <f t="shared" ref="L58:L65" si="63">86699.2*1.1%</f>
        <v>953.69120000000009</v>
      </c>
      <c r="M58" s="105">
        <f t="shared" si="61"/>
        <v>4256</v>
      </c>
      <c r="N58" s="105">
        <f t="shared" si="62"/>
        <v>9926</v>
      </c>
      <c r="O58" s="105">
        <v>0</v>
      </c>
      <c r="P58" s="107">
        <f t="shared" si="55"/>
        <v>29788.37</v>
      </c>
      <c r="Q58" s="107">
        <f t="shared" si="60"/>
        <v>20819.691200000001</v>
      </c>
      <c r="R58" s="107">
        <f t="shared" si="56"/>
        <v>110211.63</v>
      </c>
    </row>
    <row r="59" spans="1:18" ht="36.75" customHeight="1" x14ac:dyDescent="0.35">
      <c r="A59" s="28">
        <f t="shared" si="57"/>
        <v>40</v>
      </c>
      <c r="B59" s="101" t="s">
        <v>108</v>
      </c>
      <c r="C59" s="101" t="s">
        <v>49</v>
      </c>
      <c r="D59" s="101" t="s">
        <v>28</v>
      </c>
      <c r="E59" s="101" t="s">
        <v>438</v>
      </c>
      <c r="F59" s="102" t="s">
        <v>51</v>
      </c>
      <c r="G59" s="103">
        <v>160000</v>
      </c>
      <c r="H59" s="103"/>
      <c r="I59" s="110">
        <f>9753.12+16465.75</f>
        <v>26218.870000000003</v>
      </c>
      <c r="J59" s="104">
        <f t="shared" si="58"/>
        <v>4592</v>
      </c>
      <c r="K59" s="105">
        <f t="shared" si="59"/>
        <v>11360</v>
      </c>
      <c r="L59" s="106">
        <f t="shared" si="63"/>
        <v>953.69120000000009</v>
      </c>
      <c r="M59" s="105">
        <f t="shared" si="61"/>
        <v>4864</v>
      </c>
      <c r="N59" s="105">
        <f t="shared" si="62"/>
        <v>11344</v>
      </c>
      <c r="O59" s="105">
        <v>0</v>
      </c>
      <c r="P59" s="107">
        <f t="shared" si="55"/>
        <v>35674.870000000003</v>
      </c>
      <c r="Q59" s="107">
        <f t="shared" si="60"/>
        <v>23657.691200000001</v>
      </c>
      <c r="R59" s="107">
        <f t="shared" si="56"/>
        <v>124325.13</v>
      </c>
    </row>
    <row r="60" spans="1:18" ht="36.75" customHeight="1" x14ac:dyDescent="0.35">
      <c r="A60" s="28">
        <f>+A59+1</f>
        <v>41</v>
      </c>
      <c r="B60" s="101" t="s">
        <v>416</v>
      </c>
      <c r="C60" s="101" t="s">
        <v>49</v>
      </c>
      <c r="D60" s="101" t="s">
        <v>28</v>
      </c>
      <c r="E60" s="101" t="s">
        <v>417</v>
      </c>
      <c r="F60" s="102" t="s">
        <v>51</v>
      </c>
      <c r="G60" s="103">
        <v>90000</v>
      </c>
      <c r="H60" s="103"/>
      <c r="I60" s="110">
        <v>9753.1200000000008</v>
      </c>
      <c r="J60" s="104">
        <f t="shared" si="58"/>
        <v>2583</v>
      </c>
      <c r="K60" s="105">
        <f t="shared" si="59"/>
        <v>6390</v>
      </c>
      <c r="L60" s="106">
        <f t="shared" si="63"/>
        <v>953.69120000000009</v>
      </c>
      <c r="M60" s="105">
        <f t="shared" si="61"/>
        <v>2736</v>
      </c>
      <c r="N60" s="105">
        <f t="shared" si="62"/>
        <v>6381</v>
      </c>
      <c r="O60" s="105">
        <v>0</v>
      </c>
      <c r="P60" s="107">
        <f t="shared" si="55"/>
        <v>15072.12</v>
      </c>
      <c r="Q60" s="107">
        <f t="shared" ref="Q60" si="64">K60+L60+N60</f>
        <v>13724.691200000001</v>
      </c>
      <c r="R60" s="107">
        <f t="shared" si="56"/>
        <v>74927.88</v>
      </c>
    </row>
    <row r="61" spans="1:18" ht="36.75" customHeight="1" x14ac:dyDescent="0.35">
      <c r="A61" s="28">
        <f>+A60+1</f>
        <v>42</v>
      </c>
      <c r="B61" s="101" t="s">
        <v>109</v>
      </c>
      <c r="C61" s="101" t="s">
        <v>49</v>
      </c>
      <c r="D61" s="101" t="s">
        <v>28</v>
      </c>
      <c r="E61" s="101" t="s">
        <v>110</v>
      </c>
      <c r="F61" s="102" t="s">
        <v>51</v>
      </c>
      <c r="G61" s="103">
        <v>90000</v>
      </c>
      <c r="H61" s="103"/>
      <c r="I61" s="110">
        <v>9753.1200000000008</v>
      </c>
      <c r="J61" s="104">
        <f t="shared" si="58"/>
        <v>2583</v>
      </c>
      <c r="K61" s="105">
        <f t="shared" si="59"/>
        <v>6390</v>
      </c>
      <c r="L61" s="106">
        <f t="shared" si="63"/>
        <v>953.69120000000009</v>
      </c>
      <c r="M61" s="105">
        <f t="shared" si="61"/>
        <v>2736</v>
      </c>
      <c r="N61" s="105">
        <f t="shared" si="62"/>
        <v>6381</v>
      </c>
      <c r="O61" s="105">
        <v>0</v>
      </c>
      <c r="P61" s="107">
        <f t="shared" si="55"/>
        <v>15072.12</v>
      </c>
      <c r="Q61" s="107">
        <f t="shared" si="60"/>
        <v>13724.691200000001</v>
      </c>
      <c r="R61" s="107">
        <f t="shared" si="56"/>
        <v>74927.88</v>
      </c>
    </row>
    <row r="62" spans="1:18" ht="36.75" customHeight="1" x14ac:dyDescent="0.35">
      <c r="A62" s="28">
        <f t="shared" si="57"/>
        <v>43</v>
      </c>
      <c r="B62" s="101" t="s">
        <v>111</v>
      </c>
      <c r="C62" s="101" t="s">
        <v>49</v>
      </c>
      <c r="D62" s="101" t="s">
        <v>28</v>
      </c>
      <c r="E62" s="101" t="s">
        <v>110</v>
      </c>
      <c r="F62" s="102" t="s">
        <v>51</v>
      </c>
      <c r="G62" s="103">
        <v>90000</v>
      </c>
      <c r="H62" s="103"/>
      <c r="I62" s="110">
        <v>8895.39</v>
      </c>
      <c r="J62" s="104">
        <f t="shared" si="58"/>
        <v>2583</v>
      </c>
      <c r="K62" s="105">
        <f t="shared" si="59"/>
        <v>6390</v>
      </c>
      <c r="L62" s="106">
        <f t="shared" si="63"/>
        <v>953.69120000000009</v>
      </c>
      <c r="M62" s="105">
        <f t="shared" si="61"/>
        <v>2736</v>
      </c>
      <c r="N62" s="105">
        <f t="shared" si="62"/>
        <v>6381</v>
      </c>
      <c r="O62" s="105">
        <f>1715.46*2</f>
        <v>3430.92</v>
      </c>
      <c r="P62" s="107">
        <f t="shared" si="55"/>
        <v>17645.309999999998</v>
      </c>
      <c r="Q62" s="107">
        <f t="shared" si="60"/>
        <v>13724.691200000001</v>
      </c>
      <c r="R62" s="107">
        <f t="shared" si="56"/>
        <v>72354.69</v>
      </c>
    </row>
    <row r="63" spans="1:18" ht="36.75" customHeight="1" x14ac:dyDescent="0.35">
      <c r="A63" s="28">
        <f t="shared" ref="A63:A68" si="65">+A62+1</f>
        <v>44</v>
      </c>
      <c r="B63" s="101" t="s">
        <v>375</v>
      </c>
      <c r="C63" s="101" t="s">
        <v>49</v>
      </c>
      <c r="D63" s="101" t="s">
        <v>28</v>
      </c>
      <c r="E63" s="101" t="s">
        <v>376</v>
      </c>
      <c r="F63" s="102" t="s">
        <v>51</v>
      </c>
      <c r="G63" s="103">
        <v>90000</v>
      </c>
      <c r="H63" s="103"/>
      <c r="I63" s="110">
        <v>0</v>
      </c>
      <c r="J63" s="104">
        <f t="shared" si="58"/>
        <v>2583</v>
      </c>
      <c r="K63" s="105">
        <f t="shared" si="59"/>
        <v>6390</v>
      </c>
      <c r="L63" s="106">
        <f t="shared" si="63"/>
        <v>953.69120000000009</v>
      </c>
      <c r="M63" s="105">
        <f t="shared" si="61"/>
        <v>2736</v>
      </c>
      <c r="N63" s="105">
        <f t="shared" si="62"/>
        <v>6381</v>
      </c>
      <c r="O63" s="105">
        <v>0</v>
      </c>
      <c r="P63" s="107">
        <f t="shared" si="55"/>
        <v>5319</v>
      </c>
      <c r="Q63" s="107">
        <f t="shared" si="60"/>
        <v>13724.691200000001</v>
      </c>
      <c r="R63" s="107">
        <f t="shared" si="56"/>
        <v>84681</v>
      </c>
    </row>
    <row r="64" spans="1:18" ht="36.75" customHeight="1" x14ac:dyDescent="0.35">
      <c r="A64" s="28">
        <f t="shared" si="65"/>
        <v>45</v>
      </c>
      <c r="B64" s="101" t="s">
        <v>112</v>
      </c>
      <c r="C64" s="101" t="s">
        <v>49</v>
      </c>
      <c r="D64" s="101" t="s">
        <v>28</v>
      </c>
      <c r="E64" s="101" t="s">
        <v>398</v>
      </c>
      <c r="F64" s="102" t="s">
        <v>61</v>
      </c>
      <c r="G64" s="103">
        <v>90000</v>
      </c>
      <c r="H64" s="103"/>
      <c r="I64" s="110">
        <v>9753.1200000000008</v>
      </c>
      <c r="J64" s="104">
        <f t="shared" si="58"/>
        <v>2583</v>
      </c>
      <c r="K64" s="105">
        <f t="shared" si="59"/>
        <v>6390</v>
      </c>
      <c r="L64" s="106">
        <f t="shared" si="63"/>
        <v>953.69120000000009</v>
      </c>
      <c r="M64" s="105">
        <f t="shared" si="61"/>
        <v>2736</v>
      </c>
      <c r="N64" s="105">
        <f t="shared" si="62"/>
        <v>6381</v>
      </c>
      <c r="O64" s="105">
        <v>0</v>
      </c>
      <c r="P64" s="107">
        <f>I64+J64+M64+O64</f>
        <v>15072.12</v>
      </c>
      <c r="Q64" s="107">
        <f>K64+L64+N64</f>
        <v>13724.691200000001</v>
      </c>
      <c r="R64" s="107">
        <f t="shared" si="56"/>
        <v>74927.88</v>
      </c>
    </row>
    <row r="65" spans="1:18" ht="36.75" customHeight="1" x14ac:dyDescent="0.35">
      <c r="A65" s="28">
        <f t="shared" si="65"/>
        <v>46</v>
      </c>
      <c r="B65" s="101" t="s">
        <v>113</v>
      </c>
      <c r="C65" s="101" t="s">
        <v>49</v>
      </c>
      <c r="D65" s="101" t="s">
        <v>28</v>
      </c>
      <c r="E65" s="101" t="s">
        <v>397</v>
      </c>
      <c r="F65" s="102" t="s">
        <v>61</v>
      </c>
      <c r="G65" s="103">
        <v>90000</v>
      </c>
      <c r="H65" s="103"/>
      <c r="I65" s="110">
        <v>0</v>
      </c>
      <c r="J65" s="104">
        <f t="shared" si="58"/>
        <v>2583</v>
      </c>
      <c r="K65" s="105">
        <f t="shared" si="59"/>
        <v>6390</v>
      </c>
      <c r="L65" s="106">
        <f t="shared" si="63"/>
        <v>953.69120000000009</v>
      </c>
      <c r="M65" s="105">
        <f t="shared" si="61"/>
        <v>2736</v>
      </c>
      <c r="N65" s="105">
        <f t="shared" si="62"/>
        <v>6381</v>
      </c>
      <c r="O65" s="105">
        <v>0</v>
      </c>
      <c r="P65" s="107">
        <f>I65+J65+M65+O65</f>
        <v>5319</v>
      </c>
      <c r="Q65" s="107">
        <f>K65+L65+N65</f>
        <v>13724.691200000001</v>
      </c>
      <c r="R65" s="107">
        <f t="shared" si="56"/>
        <v>84681</v>
      </c>
    </row>
    <row r="66" spans="1:18" ht="36.75" customHeight="1" x14ac:dyDescent="0.35">
      <c r="A66" s="28">
        <f t="shared" si="65"/>
        <v>47</v>
      </c>
      <c r="B66" s="101" t="s">
        <v>399</v>
      </c>
      <c r="C66" s="101" t="s">
        <v>49</v>
      </c>
      <c r="D66" s="101" t="s">
        <v>28</v>
      </c>
      <c r="E66" s="101" t="s">
        <v>450</v>
      </c>
      <c r="F66" s="102" t="s">
        <v>61</v>
      </c>
      <c r="G66" s="103">
        <v>90000</v>
      </c>
      <c r="H66" s="103"/>
      <c r="I66" s="110">
        <v>9753.1200000000008</v>
      </c>
      <c r="J66" s="104">
        <f t="shared" ref="J66:J67" si="66">G66*2.87/100</f>
        <v>2583</v>
      </c>
      <c r="K66" s="105">
        <f t="shared" ref="K66:K67" si="67">G66*7.1/100</f>
        <v>6390</v>
      </c>
      <c r="L66" s="106">
        <f>86699.2*1.1%</f>
        <v>953.69120000000009</v>
      </c>
      <c r="M66" s="105">
        <f t="shared" ref="M66:M67" si="68">+G66*3.04%</f>
        <v>2736</v>
      </c>
      <c r="N66" s="105">
        <f t="shared" ref="N66:N67" si="69">+G66*7.09%</f>
        <v>6381</v>
      </c>
      <c r="O66" s="105">
        <v>0</v>
      </c>
      <c r="P66" s="107">
        <f t="shared" ref="P66" si="70">I66+J66+M66+O66</f>
        <v>15072.12</v>
      </c>
      <c r="Q66" s="107">
        <f>K66+L66+N66</f>
        <v>13724.691200000001</v>
      </c>
      <c r="R66" s="107">
        <f t="shared" si="56"/>
        <v>74927.88</v>
      </c>
    </row>
    <row r="67" spans="1:18" ht="36.75" customHeight="1" x14ac:dyDescent="0.35">
      <c r="A67" s="28">
        <f t="shared" si="65"/>
        <v>48</v>
      </c>
      <c r="B67" s="101" t="s">
        <v>454</v>
      </c>
      <c r="C67" s="101" t="s">
        <v>44</v>
      </c>
      <c r="D67" s="101" t="s">
        <v>28</v>
      </c>
      <c r="E67" s="101" t="s">
        <v>177</v>
      </c>
      <c r="F67" s="102" t="s">
        <v>61</v>
      </c>
      <c r="G67" s="103">
        <v>35000</v>
      </c>
      <c r="H67" s="103"/>
      <c r="I67" s="110">
        <v>0</v>
      </c>
      <c r="J67" s="104">
        <f t="shared" si="66"/>
        <v>1004.5</v>
      </c>
      <c r="K67" s="105">
        <f t="shared" si="67"/>
        <v>2485</v>
      </c>
      <c r="L67" s="106">
        <f t="shared" ref="L67:L68" si="71">+G67*1.1%</f>
        <v>385.00000000000006</v>
      </c>
      <c r="M67" s="105">
        <f t="shared" si="68"/>
        <v>1064</v>
      </c>
      <c r="N67" s="105">
        <f t="shared" si="69"/>
        <v>2481.5</v>
      </c>
      <c r="O67" s="105">
        <v>0</v>
      </c>
      <c r="P67" s="107">
        <f t="shared" ref="P67" si="72">I67+J67+M67+O67</f>
        <v>2068.5</v>
      </c>
      <c r="Q67" s="107">
        <f>K67+L67+N67</f>
        <v>5351.5</v>
      </c>
      <c r="R67" s="107">
        <f t="shared" ref="R67" si="73">G67-P67+H67</f>
        <v>32931.5</v>
      </c>
    </row>
    <row r="68" spans="1:18" ht="36.75" customHeight="1" x14ac:dyDescent="0.35">
      <c r="A68" s="28">
        <f t="shared" si="65"/>
        <v>49</v>
      </c>
      <c r="B68" s="101" t="s">
        <v>114</v>
      </c>
      <c r="C68" s="101" t="s">
        <v>44</v>
      </c>
      <c r="D68" s="101" t="s">
        <v>28</v>
      </c>
      <c r="E68" s="101" t="s">
        <v>79</v>
      </c>
      <c r="F68" s="102" t="s">
        <v>61</v>
      </c>
      <c r="G68" s="103">
        <v>43000</v>
      </c>
      <c r="H68" s="103"/>
      <c r="I68" s="110">
        <v>866.06</v>
      </c>
      <c r="J68" s="104">
        <f t="shared" si="58"/>
        <v>1234.0999999999999</v>
      </c>
      <c r="K68" s="105">
        <f t="shared" si="59"/>
        <v>3053</v>
      </c>
      <c r="L68" s="106">
        <f t="shared" si="71"/>
        <v>473.00000000000006</v>
      </c>
      <c r="M68" s="105">
        <f t="shared" si="61"/>
        <v>1307.2</v>
      </c>
      <c r="N68" s="105">
        <f t="shared" si="62"/>
        <v>3048.7000000000003</v>
      </c>
      <c r="O68" s="105">
        <v>0</v>
      </c>
      <c r="P68" s="107">
        <f t="shared" si="55"/>
        <v>3407.3599999999997</v>
      </c>
      <c r="Q68" s="107">
        <f>K68+L68+N68</f>
        <v>6574.7000000000007</v>
      </c>
      <c r="R68" s="107">
        <f t="shared" si="56"/>
        <v>39592.639999999999</v>
      </c>
    </row>
    <row r="69" spans="1:18" ht="24.75" customHeight="1" x14ac:dyDescent="0.25">
      <c r="A69" s="139" t="s">
        <v>25</v>
      </c>
      <c r="B69" s="139"/>
      <c r="C69" s="139"/>
      <c r="D69" s="139"/>
      <c r="E69" s="139"/>
      <c r="F69" s="29"/>
      <c r="G69" s="35">
        <f t="shared" ref="G69:R69" si="74">SUM(G49:G68)</f>
        <v>2161000</v>
      </c>
      <c r="H69" s="35">
        <f t="shared" si="74"/>
        <v>0</v>
      </c>
      <c r="I69" s="35">
        <f t="shared" si="74"/>
        <v>225172.84999999998</v>
      </c>
      <c r="J69" s="35">
        <f t="shared" si="74"/>
        <v>62020.7</v>
      </c>
      <c r="K69" s="35">
        <f t="shared" si="74"/>
        <v>153431</v>
      </c>
      <c r="L69" s="35">
        <f t="shared" si="74"/>
        <v>17543.750399999997</v>
      </c>
      <c r="M69" s="35">
        <f t="shared" si="74"/>
        <v>65694.399999999994</v>
      </c>
      <c r="N69" s="35">
        <f t="shared" si="74"/>
        <v>153214.90000000002</v>
      </c>
      <c r="O69" s="35">
        <f t="shared" si="74"/>
        <v>13723.68</v>
      </c>
      <c r="P69" s="35">
        <f t="shared" si="74"/>
        <v>366611.62999999995</v>
      </c>
      <c r="Q69" s="35">
        <f t="shared" si="74"/>
        <v>324189.65040000004</v>
      </c>
      <c r="R69" s="35">
        <f t="shared" si="74"/>
        <v>1794388.3699999994</v>
      </c>
    </row>
    <row r="70" spans="1:18" ht="43.5" customHeight="1" x14ac:dyDescent="0.25">
      <c r="A70" s="123" t="s">
        <v>29</v>
      </c>
      <c r="B70" s="123"/>
      <c r="C70" s="123"/>
      <c r="D70" s="123"/>
      <c r="E70" s="123"/>
      <c r="F70" s="123"/>
      <c r="G70" s="123"/>
      <c r="H70" s="123"/>
      <c r="I70" s="123"/>
      <c r="J70" s="123"/>
      <c r="K70" s="123"/>
      <c r="L70" s="123"/>
      <c r="M70" s="123"/>
      <c r="N70" s="123"/>
      <c r="O70" s="123"/>
      <c r="P70" s="123"/>
      <c r="Q70" s="123"/>
      <c r="R70" s="123"/>
    </row>
    <row r="71" spans="1:18" ht="36.75" customHeight="1" x14ac:dyDescent="0.35">
      <c r="A71" s="28">
        <f>+A68+1</f>
        <v>50</v>
      </c>
      <c r="B71" s="101" t="s">
        <v>388</v>
      </c>
      <c r="C71" s="101" t="s">
        <v>49</v>
      </c>
      <c r="D71" s="101" t="s">
        <v>29</v>
      </c>
      <c r="E71" s="101" t="s">
        <v>389</v>
      </c>
      <c r="F71" s="102" t="s">
        <v>51</v>
      </c>
      <c r="G71" s="103">
        <v>210000</v>
      </c>
      <c r="H71" s="103"/>
      <c r="I71" s="110">
        <v>11107.76</v>
      </c>
      <c r="J71" s="104">
        <f>G71*2.87/100</f>
        <v>6027</v>
      </c>
      <c r="K71" s="105">
        <f>G71*7.1/100</f>
        <v>14910</v>
      </c>
      <c r="L71" s="106">
        <f t="shared" ref="L71:L77" si="75">86699.2*1.1%</f>
        <v>953.69120000000009</v>
      </c>
      <c r="M71" s="105">
        <f>+G71*3.04%</f>
        <v>6384</v>
      </c>
      <c r="N71" s="105">
        <f>+G71*7.09%</f>
        <v>14889.000000000002</v>
      </c>
      <c r="O71" s="105">
        <f>1715.46*2</f>
        <v>3430.92</v>
      </c>
      <c r="P71" s="107">
        <f t="shared" ref="P71" si="76">I71+J71+M71+O71</f>
        <v>26949.68</v>
      </c>
      <c r="Q71" s="107">
        <f t="shared" ref="Q71" si="77">K71+L71+N71</f>
        <v>30752.691200000001</v>
      </c>
      <c r="R71" s="107">
        <f t="shared" ref="R71:R92" si="78">G71-P71+H71</f>
        <v>183050.32</v>
      </c>
    </row>
    <row r="72" spans="1:18" ht="36.75" customHeight="1" x14ac:dyDescent="0.35">
      <c r="A72" s="28">
        <f>+A71+1</f>
        <v>51</v>
      </c>
      <c r="B72" s="101" t="s">
        <v>115</v>
      </c>
      <c r="C72" s="101" t="s">
        <v>49</v>
      </c>
      <c r="D72" s="101" t="s">
        <v>29</v>
      </c>
      <c r="E72" s="101" t="s">
        <v>116</v>
      </c>
      <c r="F72" s="102" t="s">
        <v>47</v>
      </c>
      <c r="G72" s="103">
        <v>140000</v>
      </c>
      <c r="H72" s="103"/>
      <c r="I72" s="110">
        <v>0</v>
      </c>
      <c r="J72" s="104">
        <f>G72*2.87/100</f>
        <v>4018</v>
      </c>
      <c r="K72" s="105">
        <f>G72*7.1/100</f>
        <v>9940</v>
      </c>
      <c r="L72" s="106">
        <f t="shared" si="75"/>
        <v>953.69120000000009</v>
      </c>
      <c r="M72" s="105">
        <f>G72*3.04/100</f>
        <v>4256</v>
      </c>
      <c r="N72" s="105">
        <f>+G72*7.09%</f>
        <v>9926</v>
      </c>
      <c r="O72" s="105">
        <v>0</v>
      </c>
      <c r="P72" s="107">
        <f t="shared" ref="P72:P74" si="79">I72+J72+M72+O72</f>
        <v>8274</v>
      </c>
      <c r="Q72" s="107">
        <f t="shared" ref="Q72:Q74" si="80">K72+L72+N72</f>
        <v>20819.691200000001</v>
      </c>
      <c r="R72" s="107">
        <f t="shared" si="78"/>
        <v>131726</v>
      </c>
    </row>
    <row r="73" spans="1:18" ht="36.75" customHeight="1" x14ac:dyDescent="0.35">
      <c r="A73" s="28">
        <f t="shared" ref="A73:A89" si="81">+A72+1</f>
        <v>52</v>
      </c>
      <c r="B73" s="101" t="s">
        <v>117</v>
      </c>
      <c r="C73" s="101" t="s">
        <v>44</v>
      </c>
      <c r="D73" s="101" t="s">
        <v>29</v>
      </c>
      <c r="E73" s="101" t="s">
        <v>118</v>
      </c>
      <c r="F73" s="102" t="s">
        <v>51</v>
      </c>
      <c r="G73" s="103">
        <v>160000</v>
      </c>
      <c r="H73" s="103"/>
      <c r="I73" s="110">
        <v>25361.14</v>
      </c>
      <c r="J73" s="104">
        <f t="shared" ref="J73:J92" si="82">G73*2.87/100</f>
        <v>4592</v>
      </c>
      <c r="K73" s="105">
        <f t="shared" ref="K73:K92" si="83">G73*7.1/100</f>
        <v>11360</v>
      </c>
      <c r="L73" s="106">
        <f t="shared" si="75"/>
        <v>953.69120000000009</v>
      </c>
      <c r="M73" s="105">
        <f t="shared" ref="M73:M92" si="84">G73*3.04/100</f>
        <v>4864</v>
      </c>
      <c r="N73" s="105">
        <f t="shared" ref="N73:N92" si="85">+G73*7.09%</f>
        <v>11344</v>
      </c>
      <c r="O73" s="105">
        <f>1715.46*2</f>
        <v>3430.92</v>
      </c>
      <c r="P73" s="107">
        <f t="shared" si="79"/>
        <v>38248.06</v>
      </c>
      <c r="Q73" s="107">
        <f t="shared" si="80"/>
        <v>23657.691200000001</v>
      </c>
      <c r="R73" s="107">
        <f t="shared" si="78"/>
        <v>121751.94</v>
      </c>
    </row>
    <row r="74" spans="1:18" ht="36.75" customHeight="1" x14ac:dyDescent="0.35">
      <c r="A74" s="28">
        <f t="shared" si="81"/>
        <v>53</v>
      </c>
      <c r="B74" s="101" t="s">
        <v>119</v>
      </c>
      <c r="C74" s="101" t="s">
        <v>49</v>
      </c>
      <c r="D74" s="101" t="s">
        <v>29</v>
      </c>
      <c r="E74" s="101" t="s">
        <v>120</v>
      </c>
      <c r="F74" s="102" t="s">
        <v>47</v>
      </c>
      <c r="G74" s="103">
        <f>85000+75000</f>
        <v>160000</v>
      </c>
      <c r="H74" s="103"/>
      <c r="I74" s="110">
        <v>0</v>
      </c>
      <c r="J74" s="104">
        <f t="shared" si="82"/>
        <v>4592</v>
      </c>
      <c r="K74" s="105">
        <f t="shared" si="83"/>
        <v>11360</v>
      </c>
      <c r="L74" s="106">
        <f t="shared" si="75"/>
        <v>953.69120000000009</v>
      </c>
      <c r="M74" s="105">
        <f t="shared" si="84"/>
        <v>4864</v>
      </c>
      <c r="N74" s="105">
        <f t="shared" si="85"/>
        <v>11344</v>
      </c>
      <c r="O74" s="105">
        <f>1715.46*2</f>
        <v>3430.92</v>
      </c>
      <c r="P74" s="107">
        <f t="shared" si="79"/>
        <v>12886.92</v>
      </c>
      <c r="Q74" s="107">
        <f t="shared" si="80"/>
        <v>23657.691200000001</v>
      </c>
      <c r="R74" s="107">
        <f t="shared" si="78"/>
        <v>147113.07999999999</v>
      </c>
    </row>
    <row r="75" spans="1:18" ht="36.75" customHeight="1" x14ac:dyDescent="0.35">
      <c r="A75" s="28">
        <f t="shared" si="81"/>
        <v>54</v>
      </c>
      <c r="B75" s="101" t="s">
        <v>121</v>
      </c>
      <c r="C75" s="101" t="s">
        <v>49</v>
      </c>
      <c r="D75" s="101" t="s">
        <v>29</v>
      </c>
      <c r="E75" s="101" t="s">
        <v>122</v>
      </c>
      <c r="F75" s="102" t="s">
        <v>51</v>
      </c>
      <c r="G75" s="103">
        <v>90000</v>
      </c>
      <c r="H75" s="103"/>
      <c r="I75" s="110">
        <v>0</v>
      </c>
      <c r="J75" s="104">
        <f t="shared" si="82"/>
        <v>2583</v>
      </c>
      <c r="K75" s="105">
        <f t="shared" si="83"/>
        <v>6390</v>
      </c>
      <c r="L75" s="106">
        <f t="shared" si="75"/>
        <v>953.69120000000009</v>
      </c>
      <c r="M75" s="105">
        <f t="shared" si="84"/>
        <v>2736</v>
      </c>
      <c r="N75" s="105">
        <f t="shared" si="85"/>
        <v>6381</v>
      </c>
      <c r="O75" s="105">
        <v>0</v>
      </c>
      <c r="P75" s="107">
        <f>I75+J75+M75+O75</f>
        <v>5319</v>
      </c>
      <c r="Q75" s="107">
        <f>K75+L75+N75</f>
        <v>13724.691200000001</v>
      </c>
      <c r="R75" s="107">
        <f t="shared" si="78"/>
        <v>84681</v>
      </c>
    </row>
    <row r="76" spans="1:18" ht="36.75" customHeight="1" x14ac:dyDescent="0.35">
      <c r="A76" s="28">
        <f>+A75+1</f>
        <v>55</v>
      </c>
      <c r="B76" s="101" t="s">
        <v>123</v>
      </c>
      <c r="C76" s="101" t="s">
        <v>44</v>
      </c>
      <c r="D76" s="101" t="s">
        <v>29</v>
      </c>
      <c r="E76" s="101" t="s">
        <v>434</v>
      </c>
      <c r="F76" s="102" t="s">
        <v>51</v>
      </c>
      <c r="G76" s="103">
        <v>140000</v>
      </c>
      <c r="H76" s="103"/>
      <c r="I76" s="110">
        <f>9753.12+11761.25</f>
        <v>21514.370000000003</v>
      </c>
      <c r="J76" s="104">
        <f t="shared" si="82"/>
        <v>4018</v>
      </c>
      <c r="K76" s="105">
        <f t="shared" si="83"/>
        <v>9940</v>
      </c>
      <c r="L76" s="106">
        <f t="shared" si="75"/>
        <v>953.69120000000009</v>
      </c>
      <c r="M76" s="105">
        <f t="shared" si="84"/>
        <v>4256</v>
      </c>
      <c r="N76" s="105">
        <f t="shared" si="85"/>
        <v>9926</v>
      </c>
      <c r="O76" s="105">
        <v>0</v>
      </c>
      <c r="P76" s="107">
        <f>I76+J76+M76+O76</f>
        <v>29788.370000000003</v>
      </c>
      <c r="Q76" s="107">
        <f>K76+L76+N76</f>
        <v>20819.691200000001</v>
      </c>
      <c r="R76" s="107">
        <f t="shared" si="78"/>
        <v>110211.63</v>
      </c>
    </row>
    <row r="77" spans="1:18" ht="36.75" customHeight="1" x14ac:dyDescent="0.35">
      <c r="A77" s="28">
        <f t="shared" si="81"/>
        <v>56</v>
      </c>
      <c r="B77" s="101" t="s">
        <v>124</v>
      </c>
      <c r="C77" s="101" t="s">
        <v>49</v>
      </c>
      <c r="D77" s="101" t="s">
        <v>29</v>
      </c>
      <c r="E77" s="101" t="s">
        <v>122</v>
      </c>
      <c r="F77" s="102" t="s">
        <v>51</v>
      </c>
      <c r="G77" s="103">
        <v>90000</v>
      </c>
      <c r="H77" s="103"/>
      <c r="I77" s="110">
        <v>9753.1200000000008</v>
      </c>
      <c r="J77" s="104">
        <f t="shared" si="82"/>
        <v>2583</v>
      </c>
      <c r="K77" s="105">
        <f t="shared" si="83"/>
        <v>6390</v>
      </c>
      <c r="L77" s="106">
        <f t="shared" si="75"/>
        <v>953.69120000000009</v>
      </c>
      <c r="M77" s="105">
        <f t="shared" si="84"/>
        <v>2736</v>
      </c>
      <c r="N77" s="105">
        <f t="shared" si="85"/>
        <v>6381</v>
      </c>
      <c r="O77" s="105">
        <v>0</v>
      </c>
      <c r="P77" s="107">
        <f t="shared" ref="P77:P92" si="86">I77+J77+M77+O77</f>
        <v>15072.12</v>
      </c>
      <c r="Q77" s="107">
        <f t="shared" ref="Q77:Q92" si="87">K77+L77+N77</f>
        <v>13724.691200000001</v>
      </c>
      <c r="R77" s="107">
        <f t="shared" si="78"/>
        <v>74927.88</v>
      </c>
    </row>
    <row r="78" spans="1:18" ht="36.75" customHeight="1" x14ac:dyDescent="0.35">
      <c r="A78" s="28">
        <f t="shared" si="81"/>
        <v>57</v>
      </c>
      <c r="B78" s="101" t="s">
        <v>391</v>
      </c>
      <c r="C78" s="101" t="s">
        <v>49</v>
      </c>
      <c r="D78" s="101" t="s">
        <v>29</v>
      </c>
      <c r="E78" s="101" t="s">
        <v>125</v>
      </c>
      <c r="F78" s="102" t="s">
        <v>51</v>
      </c>
      <c r="G78" s="103">
        <v>60000</v>
      </c>
      <c r="H78" s="103"/>
      <c r="I78" s="110">
        <v>0</v>
      </c>
      <c r="J78" s="104">
        <f t="shared" si="82"/>
        <v>1722</v>
      </c>
      <c r="K78" s="105">
        <f t="shared" si="83"/>
        <v>4260</v>
      </c>
      <c r="L78" s="106">
        <f>+G78*1.1%</f>
        <v>660.00000000000011</v>
      </c>
      <c r="M78" s="105">
        <f t="shared" si="84"/>
        <v>1824</v>
      </c>
      <c r="N78" s="105">
        <f t="shared" si="85"/>
        <v>4254</v>
      </c>
      <c r="O78" s="105">
        <v>1715.46</v>
      </c>
      <c r="P78" s="107">
        <f t="shared" si="86"/>
        <v>5261.46</v>
      </c>
      <c r="Q78" s="107">
        <f t="shared" si="87"/>
        <v>9174</v>
      </c>
      <c r="R78" s="107">
        <f t="shared" si="78"/>
        <v>54738.54</v>
      </c>
    </row>
    <row r="79" spans="1:18" ht="36.75" customHeight="1" x14ac:dyDescent="0.35">
      <c r="A79" s="28">
        <f t="shared" si="81"/>
        <v>58</v>
      </c>
      <c r="B79" s="101" t="s">
        <v>126</v>
      </c>
      <c r="C79" s="101" t="s">
        <v>49</v>
      </c>
      <c r="D79" s="101" t="s">
        <v>29</v>
      </c>
      <c r="E79" s="101" t="s">
        <v>125</v>
      </c>
      <c r="F79" s="102" t="s">
        <v>51</v>
      </c>
      <c r="G79" s="103">
        <v>60000</v>
      </c>
      <c r="H79" s="103"/>
      <c r="I79" s="110">
        <v>3486.68</v>
      </c>
      <c r="J79" s="104">
        <f t="shared" si="82"/>
        <v>1722</v>
      </c>
      <c r="K79" s="105">
        <f t="shared" si="83"/>
        <v>4260</v>
      </c>
      <c r="L79" s="106">
        <f t="shared" ref="L79:L80" si="88">+G79*1.1%</f>
        <v>660.00000000000011</v>
      </c>
      <c r="M79" s="105">
        <f t="shared" si="84"/>
        <v>1824</v>
      </c>
      <c r="N79" s="105">
        <f t="shared" si="85"/>
        <v>4254</v>
      </c>
      <c r="O79" s="105">
        <v>0</v>
      </c>
      <c r="P79" s="107">
        <f t="shared" si="86"/>
        <v>7032.68</v>
      </c>
      <c r="Q79" s="107">
        <f t="shared" si="87"/>
        <v>9174</v>
      </c>
      <c r="R79" s="107">
        <f t="shared" si="78"/>
        <v>52967.32</v>
      </c>
    </row>
    <row r="80" spans="1:18" ht="36.75" customHeight="1" x14ac:dyDescent="0.35">
      <c r="A80" s="28">
        <f t="shared" si="81"/>
        <v>59</v>
      </c>
      <c r="B80" s="101" t="s">
        <v>127</v>
      </c>
      <c r="C80" s="101" t="s">
        <v>49</v>
      </c>
      <c r="D80" s="101" t="s">
        <v>29</v>
      </c>
      <c r="E80" s="101" t="s">
        <v>128</v>
      </c>
      <c r="F80" s="102" t="s">
        <v>51</v>
      </c>
      <c r="G80" s="103">
        <v>60000</v>
      </c>
      <c r="H80" s="103"/>
      <c r="I80" s="110">
        <v>0</v>
      </c>
      <c r="J80" s="104">
        <f t="shared" si="82"/>
        <v>1722</v>
      </c>
      <c r="K80" s="105">
        <f t="shared" si="83"/>
        <v>4260</v>
      </c>
      <c r="L80" s="106">
        <f t="shared" si="88"/>
        <v>660.00000000000011</v>
      </c>
      <c r="M80" s="105">
        <f t="shared" si="84"/>
        <v>1824</v>
      </c>
      <c r="N80" s="105">
        <f t="shared" si="85"/>
        <v>4254</v>
      </c>
      <c r="O80" s="105">
        <v>1715.46</v>
      </c>
      <c r="P80" s="107">
        <f t="shared" si="86"/>
        <v>5261.46</v>
      </c>
      <c r="Q80" s="107">
        <f t="shared" si="87"/>
        <v>9174</v>
      </c>
      <c r="R80" s="107">
        <f t="shared" si="78"/>
        <v>54738.54</v>
      </c>
    </row>
    <row r="81" spans="1:18" ht="36.75" customHeight="1" x14ac:dyDescent="0.35">
      <c r="A81" s="28">
        <f t="shared" si="81"/>
        <v>60</v>
      </c>
      <c r="B81" s="101" t="s">
        <v>129</v>
      </c>
      <c r="C81" s="101" t="s">
        <v>49</v>
      </c>
      <c r="D81" s="101" t="s">
        <v>29</v>
      </c>
      <c r="E81" s="101" t="s">
        <v>433</v>
      </c>
      <c r="F81" s="102" t="s">
        <v>51</v>
      </c>
      <c r="G81" s="103">
        <v>90000</v>
      </c>
      <c r="H81" s="103"/>
      <c r="I81" s="110">
        <v>0</v>
      </c>
      <c r="J81" s="104">
        <f t="shared" si="82"/>
        <v>2583</v>
      </c>
      <c r="K81" s="105">
        <f t="shared" si="83"/>
        <v>6390</v>
      </c>
      <c r="L81" s="106">
        <f>86699.2*1.1%</f>
        <v>953.69120000000009</v>
      </c>
      <c r="M81" s="105">
        <f t="shared" si="84"/>
        <v>2736</v>
      </c>
      <c r="N81" s="105">
        <f t="shared" si="85"/>
        <v>6381</v>
      </c>
      <c r="O81" s="105">
        <v>0</v>
      </c>
      <c r="P81" s="107">
        <f t="shared" si="86"/>
        <v>5319</v>
      </c>
      <c r="Q81" s="107">
        <f t="shared" si="87"/>
        <v>13724.691200000001</v>
      </c>
      <c r="R81" s="107">
        <f t="shared" si="78"/>
        <v>84681</v>
      </c>
    </row>
    <row r="82" spans="1:18" ht="36.75" customHeight="1" x14ac:dyDescent="0.35">
      <c r="A82" s="28">
        <f t="shared" si="81"/>
        <v>61</v>
      </c>
      <c r="B82" s="101" t="s">
        <v>130</v>
      </c>
      <c r="C82" s="101" t="s">
        <v>44</v>
      </c>
      <c r="D82" s="101" t="s">
        <v>29</v>
      </c>
      <c r="E82" s="101" t="s">
        <v>128</v>
      </c>
      <c r="F82" s="102" t="s">
        <v>51</v>
      </c>
      <c r="G82" s="103">
        <v>60000</v>
      </c>
      <c r="H82" s="103"/>
      <c r="I82" s="110">
        <v>3486.68</v>
      </c>
      <c r="J82" s="104">
        <f t="shared" si="82"/>
        <v>1722</v>
      </c>
      <c r="K82" s="105">
        <f t="shared" si="83"/>
        <v>4260</v>
      </c>
      <c r="L82" s="106">
        <f t="shared" ref="L82:L92" si="89">+G82*1.1%</f>
        <v>660.00000000000011</v>
      </c>
      <c r="M82" s="105">
        <f t="shared" si="84"/>
        <v>1824</v>
      </c>
      <c r="N82" s="105">
        <f t="shared" si="85"/>
        <v>4254</v>
      </c>
      <c r="O82" s="105">
        <v>0</v>
      </c>
      <c r="P82" s="107">
        <f t="shared" si="86"/>
        <v>7032.68</v>
      </c>
      <c r="Q82" s="107">
        <f t="shared" si="87"/>
        <v>9174</v>
      </c>
      <c r="R82" s="107">
        <f t="shared" si="78"/>
        <v>52967.32</v>
      </c>
    </row>
    <row r="83" spans="1:18" ht="36.75" customHeight="1" x14ac:dyDescent="0.35">
      <c r="A83" s="28">
        <f t="shared" si="81"/>
        <v>62</v>
      </c>
      <c r="B83" s="101" t="s">
        <v>131</v>
      </c>
      <c r="C83" s="101" t="s">
        <v>49</v>
      </c>
      <c r="D83" s="101" t="s">
        <v>29</v>
      </c>
      <c r="E83" s="101" t="s">
        <v>125</v>
      </c>
      <c r="F83" s="102" t="s">
        <v>51</v>
      </c>
      <c r="G83" s="103">
        <v>60000</v>
      </c>
      <c r="H83" s="103"/>
      <c r="I83" s="110">
        <v>0</v>
      </c>
      <c r="J83" s="104">
        <f t="shared" si="82"/>
        <v>1722</v>
      </c>
      <c r="K83" s="105">
        <f t="shared" si="83"/>
        <v>4260</v>
      </c>
      <c r="L83" s="106">
        <f t="shared" si="89"/>
        <v>660.00000000000011</v>
      </c>
      <c r="M83" s="105">
        <f t="shared" si="84"/>
        <v>1824</v>
      </c>
      <c r="N83" s="105">
        <f t="shared" si="85"/>
        <v>4254</v>
      </c>
      <c r="O83" s="105">
        <v>0</v>
      </c>
      <c r="P83" s="107">
        <f t="shared" si="86"/>
        <v>3546</v>
      </c>
      <c r="Q83" s="107">
        <f t="shared" si="87"/>
        <v>9174</v>
      </c>
      <c r="R83" s="107">
        <f t="shared" si="78"/>
        <v>56454</v>
      </c>
    </row>
    <row r="84" spans="1:18" ht="36.75" customHeight="1" x14ac:dyDescent="0.35">
      <c r="A84" s="28">
        <f t="shared" si="81"/>
        <v>63</v>
      </c>
      <c r="B84" s="101" t="s">
        <v>132</v>
      </c>
      <c r="C84" s="101" t="s">
        <v>49</v>
      </c>
      <c r="D84" s="101" t="s">
        <v>29</v>
      </c>
      <c r="E84" s="101" t="s">
        <v>125</v>
      </c>
      <c r="F84" s="102" t="s">
        <v>51</v>
      </c>
      <c r="G84" s="103">
        <v>66000</v>
      </c>
      <c r="H84" s="103"/>
      <c r="I84" s="110">
        <v>4615.76</v>
      </c>
      <c r="J84" s="104">
        <f t="shared" si="82"/>
        <v>1894.2</v>
      </c>
      <c r="K84" s="105">
        <f t="shared" si="83"/>
        <v>4686</v>
      </c>
      <c r="L84" s="106">
        <f t="shared" si="89"/>
        <v>726.00000000000011</v>
      </c>
      <c r="M84" s="105">
        <f t="shared" si="84"/>
        <v>2006.4</v>
      </c>
      <c r="N84" s="105">
        <f t="shared" si="85"/>
        <v>4679.4000000000005</v>
      </c>
      <c r="O84" s="105">
        <v>0</v>
      </c>
      <c r="P84" s="107">
        <f t="shared" si="86"/>
        <v>8516.36</v>
      </c>
      <c r="Q84" s="107">
        <f t="shared" si="87"/>
        <v>10091.400000000001</v>
      </c>
      <c r="R84" s="107">
        <f t="shared" si="78"/>
        <v>57483.64</v>
      </c>
    </row>
    <row r="85" spans="1:18" ht="36.75" customHeight="1" x14ac:dyDescent="0.35">
      <c r="A85" s="28">
        <f>+A84+1</f>
        <v>64</v>
      </c>
      <c r="B85" s="101" t="s">
        <v>377</v>
      </c>
      <c r="C85" s="101" t="s">
        <v>49</v>
      </c>
      <c r="D85" s="101" t="s">
        <v>29</v>
      </c>
      <c r="E85" s="101" t="s">
        <v>378</v>
      </c>
      <c r="F85" s="102" t="s">
        <v>51</v>
      </c>
      <c r="G85" s="103">
        <v>60000</v>
      </c>
      <c r="H85" s="103"/>
      <c r="I85" s="110">
        <v>3486.68</v>
      </c>
      <c r="J85" s="104">
        <f t="shared" ref="J85:J87" si="90">G85*2.87/100</f>
        <v>1722</v>
      </c>
      <c r="K85" s="105">
        <f t="shared" ref="K85:K87" si="91">G85*7.1/100</f>
        <v>4260</v>
      </c>
      <c r="L85" s="106">
        <f t="shared" ref="L85:L87" si="92">+G85*1.1%</f>
        <v>660.00000000000011</v>
      </c>
      <c r="M85" s="105">
        <f t="shared" ref="M85:M87" si="93">G85*3.04/100</f>
        <v>1824</v>
      </c>
      <c r="N85" s="105">
        <f t="shared" ref="N85:N87" si="94">+G85*7.09%</f>
        <v>4254</v>
      </c>
      <c r="O85" s="105">
        <v>0</v>
      </c>
      <c r="P85" s="107">
        <f t="shared" ref="P85:P87" si="95">I85+J85+M85+O85</f>
        <v>7032.68</v>
      </c>
      <c r="Q85" s="107">
        <f t="shared" ref="Q85:Q87" si="96">K85+L85+N85</f>
        <v>9174</v>
      </c>
      <c r="R85" s="107">
        <f t="shared" si="78"/>
        <v>52967.32</v>
      </c>
    </row>
    <row r="86" spans="1:18" ht="36.75" customHeight="1" x14ac:dyDescent="0.35">
      <c r="A86" s="28">
        <f>+A85+1</f>
        <v>65</v>
      </c>
      <c r="B86" s="101" t="s">
        <v>379</v>
      </c>
      <c r="C86" s="101" t="s">
        <v>49</v>
      </c>
      <c r="D86" s="101" t="s">
        <v>29</v>
      </c>
      <c r="E86" s="101" t="s">
        <v>378</v>
      </c>
      <c r="F86" s="102" t="s">
        <v>51</v>
      </c>
      <c r="G86" s="103">
        <v>60000</v>
      </c>
      <c r="H86" s="103"/>
      <c r="I86" s="110">
        <v>3486.68</v>
      </c>
      <c r="J86" s="104">
        <f t="shared" si="90"/>
        <v>1722</v>
      </c>
      <c r="K86" s="105">
        <f t="shared" si="91"/>
        <v>4260</v>
      </c>
      <c r="L86" s="106">
        <f t="shared" si="92"/>
        <v>660.00000000000011</v>
      </c>
      <c r="M86" s="105">
        <f t="shared" si="93"/>
        <v>1824</v>
      </c>
      <c r="N86" s="105">
        <f t="shared" si="94"/>
        <v>4254</v>
      </c>
      <c r="O86" s="105">
        <v>0</v>
      </c>
      <c r="P86" s="107">
        <f t="shared" si="95"/>
        <v>7032.68</v>
      </c>
      <c r="Q86" s="107">
        <f t="shared" si="96"/>
        <v>9174</v>
      </c>
      <c r="R86" s="107">
        <f t="shared" si="78"/>
        <v>52967.32</v>
      </c>
    </row>
    <row r="87" spans="1:18" ht="36.75" customHeight="1" x14ac:dyDescent="0.35">
      <c r="A87" s="28">
        <f>+A86+1</f>
        <v>66</v>
      </c>
      <c r="B87" s="101" t="s">
        <v>380</v>
      </c>
      <c r="C87" s="101" t="s">
        <v>49</v>
      </c>
      <c r="D87" s="101" t="s">
        <v>29</v>
      </c>
      <c r="E87" s="101" t="s">
        <v>378</v>
      </c>
      <c r="F87" s="102" t="s">
        <v>51</v>
      </c>
      <c r="G87" s="103">
        <v>60000</v>
      </c>
      <c r="H87" s="103"/>
      <c r="I87" s="110">
        <v>3486.68</v>
      </c>
      <c r="J87" s="104">
        <f t="shared" si="90"/>
        <v>1722</v>
      </c>
      <c r="K87" s="105">
        <f t="shared" si="91"/>
        <v>4260</v>
      </c>
      <c r="L87" s="106">
        <f t="shared" si="92"/>
        <v>660.00000000000011</v>
      </c>
      <c r="M87" s="105">
        <f t="shared" si="93"/>
        <v>1824</v>
      </c>
      <c r="N87" s="105">
        <f t="shared" si="94"/>
        <v>4254</v>
      </c>
      <c r="O87" s="105">
        <v>0</v>
      </c>
      <c r="P87" s="107">
        <f t="shared" si="95"/>
        <v>7032.68</v>
      </c>
      <c r="Q87" s="107">
        <f t="shared" si="96"/>
        <v>9174</v>
      </c>
      <c r="R87" s="107">
        <f t="shared" si="78"/>
        <v>52967.32</v>
      </c>
    </row>
    <row r="88" spans="1:18" ht="36.75" customHeight="1" x14ac:dyDescent="0.35">
      <c r="A88" s="28">
        <f>+A87+1</f>
        <v>67</v>
      </c>
      <c r="B88" s="101" t="s">
        <v>133</v>
      </c>
      <c r="C88" s="101" t="s">
        <v>44</v>
      </c>
      <c r="D88" s="101" t="s">
        <v>29</v>
      </c>
      <c r="E88" s="101" t="s">
        <v>125</v>
      </c>
      <c r="F88" s="102" t="s">
        <v>51</v>
      </c>
      <c r="G88" s="103">
        <v>60000</v>
      </c>
      <c r="H88" s="103"/>
      <c r="I88" s="110">
        <v>3486.68</v>
      </c>
      <c r="J88" s="104">
        <f t="shared" si="82"/>
        <v>1722</v>
      </c>
      <c r="K88" s="105">
        <f t="shared" si="83"/>
        <v>4260</v>
      </c>
      <c r="L88" s="106">
        <f t="shared" si="89"/>
        <v>660.00000000000011</v>
      </c>
      <c r="M88" s="105">
        <f t="shared" si="84"/>
        <v>1824</v>
      </c>
      <c r="N88" s="105">
        <f t="shared" si="85"/>
        <v>4254</v>
      </c>
      <c r="O88" s="105">
        <v>0</v>
      </c>
      <c r="P88" s="107">
        <f t="shared" si="86"/>
        <v>7032.68</v>
      </c>
      <c r="Q88" s="107">
        <f t="shared" si="87"/>
        <v>9174</v>
      </c>
      <c r="R88" s="107">
        <f t="shared" si="78"/>
        <v>52967.32</v>
      </c>
    </row>
    <row r="89" spans="1:18" ht="36.75" customHeight="1" x14ac:dyDescent="0.35">
      <c r="A89" s="28">
        <f t="shared" si="81"/>
        <v>68</v>
      </c>
      <c r="B89" s="101" t="s">
        <v>134</v>
      </c>
      <c r="C89" s="101" t="s">
        <v>49</v>
      </c>
      <c r="D89" s="101" t="s">
        <v>29</v>
      </c>
      <c r="E89" s="101" t="s">
        <v>128</v>
      </c>
      <c r="F89" s="102" t="s">
        <v>51</v>
      </c>
      <c r="G89" s="103">
        <v>60000</v>
      </c>
      <c r="H89" s="103"/>
      <c r="I89" s="110">
        <v>3486.68</v>
      </c>
      <c r="J89" s="104">
        <f t="shared" si="82"/>
        <v>1722</v>
      </c>
      <c r="K89" s="105">
        <f t="shared" si="83"/>
        <v>4260</v>
      </c>
      <c r="L89" s="106">
        <f t="shared" si="89"/>
        <v>660.00000000000011</v>
      </c>
      <c r="M89" s="105">
        <f t="shared" si="84"/>
        <v>1824</v>
      </c>
      <c r="N89" s="105">
        <f t="shared" si="85"/>
        <v>4254</v>
      </c>
      <c r="O89" s="105">
        <v>0</v>
      </c>
      <c r="P89" s="107">
        <f t="shared" si="86"/>
        <v>7032.68</v>
      </c>
      <c r="Q89" s="107">
        <f t="shared" si="87"/>
        <v>9174</v>
      </c>
      <c r="R89" s="107">
        <f t="shared" si="78"/>
        <v>52967.32</v>
      </c>
    </row>
    <row r="90" spans="1:18" ht="36.75" customHeight="1" x14ac:dyDescent="0.35">
      <c r="A90" s="28">
        <f>+A89+1</f>
        <v>69</v>
      </c>
      <c r="B90" s="101" t="s">
        <v>430</v>
      </c>
      <c r="C90" s="101" t="s">
        <v>49</v>
      </c>
      <c r="D90" s="101" t="s">
        <v>29</v>
      </c>
      <c r="E90" s="101" t="s">
        <v>125</v>
      </c>
      <c r="F90" s="102" t="s">
        <v>51</v>
      </c>
      <c r="G90" s="103">
        <v>60000</v>
      </c>
      <c r="H90" s="103"/>
      <c r="I90" s="110">
        <v>3486.68</v>
      </c>
      <c r="J90" s="104">
        <f t="shared" ref="J90" si="97">G90*2.87/100</f>
        <v>1722</v>
      </c>
      <c r="K90" s="105">
        <f t="shared" ref="K90" si="98">G90*7.1/100</f>
        <v>4260</v>
      </c>
      <c r="L90" s="106">
        <f t="shared" ref="L90" si="99">+G90*1.1%</f>
        <v>660.00000000000011</v>
      </c>
      <c r="M90" s="105">
        <f t="shared" ref="M90" si="100">G90*3.04/100</f>
        <v>1824</v>
      </c>
      <c r="N90" s="105">
        <f t="shared" ref="N90" si="101">+G90*7.09%</f>
        <v>4254</v>
      </c>
      <c r="O90" s="105">
        <v>0</v>
      </c>
      <c r="P90" s="107">
        <f t="shared" ref="P90" si="102">I90+J90+M90+O90</f>
        <v>7032.68</v>
      </c>
      <c r="Q90" s="107">
        <f t="shared" ref="Q90" si="103">K90+L90+N90</f>
        <v>9174</v>
      </c>
      <c r="R90" s="107">
        <f t="shared" si="78"/>
        <v>52967.32</v>
      </c>
    </row>
    <row r="91" spans="1:18" ht="36.75" customHeight="1" x14ac:dyDescent="0.35">
      <c r="A91" s="28">
        <f>+A90+1</f>
        <v>70</v>
      </c>
      <c r="B91" s="108" t="s">
        <v>445</v>
      </c>
      <c r="C91" s="109" t="s">
        <v>49</v>
      </c>
      <c r="D91" s="101" t="s">
        <v>29</v>
      </c>
      <c r="E91" s="101" t="s">
        <v>125</v>
      </c>
      <c r="F91" s="102" t="s">
        <v>51</v>
      </c>
      <c r="G91" s="103">
        <v>60000</v>
      </c>
      <c r="H91" s="103"/>
      <c r="I91" s="110">
        <v>0</v>
      </c>
      <c r="J91" s="104">
        <f t="shared" ref="J91" si="104">G91*2.87/100</f>
        <v>1722</v>
      </c>
      <c r="K91" s="105">
        <f t="shared" ref="K91" si="105">G91*7.1/100</f>
        <v>4260</v>
      </c>
      <c r="L91" s="106">
        <f t="shared" ref="L91" si="106">+G91*1.1%</f>
        <v>660.00000000000011</v>
      </c>
      <c r="M91" s="105">
        <f t="shared" ref="M91" si="107">G91*3.04/100</f>
        <v>1824</v>
      </c>
      <c r="N91" s="105">
        <f t="shared" ref="N91" si="108">+G91*7.09%</f>
        <v>4254</v>
      </c>
      <c r="O91" s="105">
        <v>0</v>
      </c>
      <c r="P91" s="107">
        <f t="shared" ref="P91" si="109">I91+J91+M91+O91</f>
        <v>3546</v>
      </c>
      <c r="Q91" s="107">
        <f t="shared" ref="Q91" si="110">K91+L91+N91</f>
        <v>9174</v>
      </c>
      <c r="R91" s="107">
        <f t="shared" ref="R91" si="111">G91-P91+H91</f>
        <v>56454</v>
      </c>
    </row>
    <row r="92" spans="1:18" ht="36.75" customHeight="1" x14ac:dyDescent="0.35">
      <c r="A92" s="28">
        <f>+A91+1</f>
        <v>71</v>
      </c>
      <c r="B92" s="101" t="s">
        <v>135</v>
      </c>
      <c r="C92" s="101" t="s">
        <v>49</v>
      </c>
      <c r="D92" s="101" t="s">
        <v>29</v>
      </c>
      <c r="E92" s="101" t="s">
        <v>125</v>
      </c>
      <c r="F92" s="102" t="s">
        <v>51</v>
      </c>
      <c r="G92" s="103">
        <v>60000</v>
      </c>
      <c r="H92" s="103"/>
      <c r="I92" s="110">
        <v>3486.68</v>
      </c>
      <c r="J92" s="104">
        <f t="shared" si="82"/>
        <v>1722</v>
      </c>
      <c r="K92" s="105">
        <f t="shared" si="83"/>
        <v>4260</v>
      </c>
      <c r="L92" s="106">
        <f t="shared" si="89"/>
        <v>660.00000000000011</v>
      </c>
      <c r="M92" s="105">
        <f t="shared" si="84"/>
        <v>1824</v>
      </c>
      <c r="N92" s="105">
        <f t="shared" si="85"/>
        <v>4254</v>
      </c>
      <c r="O92" s="105">
        <v>0</v>
      </c>
      <c r="P92" s="107">
        <f t="shared" si="86"/>
        <v>7032.68</v>
      </c>
      <c r="Q92" s="107">
        <f t="shared" si="87"/>
        <v>9174</v>
      </c>
      <c r="R92" s="107">
        <f t="shared" si="78"/>
        <v>52967.32</v>
      </c>
    </row>
    <row r="93" spans="1:18" ht="23.25" customHeight="1" x14ac:dyDescent="0.25">
      <c r="A93" s="139" t="s">
        <v>25</v>
      </c>
      <c r="B93" s="139"/>
      <c r="C93" s="139"/>
      <c r="D93" s="139"/>
      <c r="E93" s="139"/>
      <c r="F93" s="31"/>
      <c r="G93" s="35">
        <f>SUM(G71:G92)</f>
        <v>1926000</v>
      </c>
      <c r="H93" s="35">
        <f>SUM(H71:H92)</f>
        <v>0</v>
      </c>
      <c r="I93" s="35">
        <f t="shared" ref="I93:O93" si="112">SUM(I71:I92)</f>
        <v>103732.26999999993</v>
      </c>
      <c r="J93" s="35">
        <f t="shared" si="112"/>
        <v>55276.2</v>
      </c>
      <c r="K93" s="35">
        <f t="shared" si="112"/>
        <v>136746</v>
      </c>
      <c r="L93" s="35">
        <f t="shared" si="112"/>
        <v>16935.529600000002</v>
      </c>
      <c r="M93" s="35">
        <f t="shared" si="112"/>
        <v>58550.400000000001</v>
      </c>
      <c r="N93" s="35">
        <f t="shared" si="112"/>
        <v>136553.4</v>
      </c>
      <c r="O93" s="35">
        <f t="shared" si="112"/>
        <v>13723.68</v>
      </c>
      <c r="P93" s="35">
        <f t="shared" ref="P93" si="113">SUM(P71:P92)</f>
        <v>231282.54999999993</v>
      </c>
      <c r="Q93" s="35">
        <f t="shared" ref="Q93" si="114">SUM(Q71:Q92)</f>
        <v>290234.92960000003</v>
      </c>
      <c r="R93" s="35">
        <f t="shared" ref="R93" si="115">SUM(R71:R92)</f>
        <v>1694717.4500000004</v>
      </c>
    </row>
    <row r="94" spans="1:18" ht="43.5" customHeight="1" x14ac:dyDescent="0.25">
      <c r="A94" s="123" t="s">
        <v>30</v>
      </c>
      <c r="B94" s="123"/>
      <c r="C94" s="123"/>
      <c r="D94" s="123"/>
      <c r="E94" s="123"/>
      <c r="F94" s="123"/>
      <c r="G94" s="123"/>
      <c r="H94" s="123"/>
      <c r="I94" s="123"/>
      <c r="J94" s="123"/>
      <c r="K94" s="123"/>
      <c r="L94" s="123"/>
      <c r="M94" s="123"/>
      <c r="N94" s="123"/>
      <c r="O94" s="123"/>
      <c r="P94" s="123"/>
      <c r="Q94" s="123"/>
      <c r="R94" s="123"/>
    </row>
    <row r="95" spans="1:18" ht="36.75" customHeight="1" x14ac:dyDescent="0.35">
      <c r="A95" s="28">
        <f>+A92+1</f>
        <v>72</v>
      </c>
      <c r="B95" s="101" t="s">
        <v>136</v>
      </c>
      <c r="C95" s="101" t="s">
        <v>49</v>
      </c>
      <c r="D95" s="101" t="s">
        <v>137</v>
      </c>
      <c r="E95" s="101" t="s">
        <v>138</v>
      </c>
      <c r="F95" s="102" t="s">
        <v>139</v>
      </c>
      <c r="G95" s="103">
        <v>160000</v>
      </c>
      <c r="H95" s="103"/>
      <c r="I95" s="110">
        <v>26218.87</v>
      </c>
      <c r="J95" s="104">
        <f>G95*2.87/100</f>
        <v>4592</v>
      </c>
      <c r="K95" s="105">
        <f>G95*7.1/100</f>
        <v>11360</v>
      </c>
      <c r="L95" s="106">
        <f>86699.2*1.1%</f>
        <v>953.69120000000009</v>
      </c>
      <c r="M95" s="105">
        <f>G95*3.04/100</f>
        <v>4864</v>
      </c>
      <c r="N95" s="105">
        <f>+G95*7.09%</f>
        <v>11344</v>
      </c>
      <c r="O95" s="105">
        <v>0</v>
      </c>
      <c r="P95" s="107">
        <f>I95+J95+M95+O95</f>
        <v>35674.869999999995</v>
      </c>
      <c r="Q95" s="107">
        <f>K95+L95+N95</f>
        <v>23657.691200000001</v>
      </c>
      <c r="R95" s="107">
        <f t="shared" ref="R95:R99" si="116">G95-P95+H95</f>
        <v>124325.13</v>
      </c>
    </row>
    <row r="96" spans="1:18" ht="36.75" customHeight="1" x14ac:dyDescent="0.35">
      <c r="A96" s="28">
        <f>+A95+1</f>
        <v>73</v>
      </c>
      <c r="B96" s="101" t="s">
        <v>140</v>
      </c>
      <c r="C96" s="101" t="s">
        <v>49</v>
      </c>
      <c r="D96" s="101" t="s">
        <v>137</v>
      </c>
      <c r="E96" s="101" t="s">
        <v>79</v>
      </c>
      <c r="F96" s="102" t="s">
        <v>139</v>
      </c>
      <c r="G96" s="103">
        <v>43000</v>
      </c>
      <c r="H96" s="103"/>
      <c r="I96" s="110">
        <v>608.74</v>
      </c>
      <c r="J96" s="104">
        <f t="shared" ref="J96:J99" si="117">G96*2.87/100</f>
        <v>1234.0999999999999</v>
      </c>
      <c r="K96" s="105">
        <f t="shared" ref="K96:K99" si="118">G96*7.1/100</f>
        <v>3053</v>
      </c>
      <c r="L96" s="106">
        <f>+G96*1.1%</f>
        <v>473.00000000000006</v>
      </c>
      <c r="M96" s="105">
        <f t="shared" ref="M96:M99" si="119">G96*3.04/100</f>
        <v>1307.2</v>
      </c>
      <c r="N96" s="105">
        <f t="shared" ref="N96:N99" si="120">+G96*7.09%</f>
        <v>3048.7000000000003</v>
      </c>
      <c r="O96" s="105">
        <v>1715.46</v>
      </c>
      <c r="P96" s="107">
        <f>I96+J96+M96+O96</f>
        <v>4865.5</v>
      </c>
      <c r="Q96" s="107">
        <f>K96+L96+N96</f>
        <v>6574.7000000000007</v>
      </c>
      <c r="R96" s="107">
        <f t="shared" si="116"/>
        <v>38134.5</v>
      </c>
    </row>
    <row r="97" spans="1:18" ht="36.75" customHeight="1" x14ac:dyDescent="0.35">
      <c r="A97" s="28">
        <f>+A96+1</f>
        <v>74</v>
      </c>
      <c r="B97" s="101" t="s">
        <v>141</v>
      </c>
      <c r="C97" s="101" t="s">
        <v>49</v>
      </c>
      <c r="D97" s="101" t="s">
        <v>137</v>
      </c>
      <c r="E97" s="101" t="s">
        <v>405</v>
      </c>
      <c r="F97" s="102" t="s">
        <v>61</v>
      </c>
      <c r="G97" s="103">
        <v>60000</v>
      </c>
      <c r="H97" s="103"/>
      <c r="I97" s="110">
        <v>0</v>
      </c>
      <c r="J97" s="104">
        <f t="shared" si="117"/>
        <v>1722</v>
      </c>
      <c r="K97" s="105">
        <f t="shared" si="118"/>
        <v>4260</v>
      </c>
      <c r="L97" s="106">
        <f t="shared" ref="L97:L99" si="121">+G97*1.1%</f>
        <v>660.00000000000011</v>
      </c>
      <c r="M97" s="105">
        <f t="shared" si="119"/>
        <v>1824</v>
      </c>
      <c r="N97" s="105">
        <f t="shared" si="120"/>
        <v>4254</v>
      </c>
      <c r="O97" s="105">
        <v>0</v>
      </c>
      <c r="P97" s="107">
        <f>I97+J97+M97+O97</f>
        <v>3546</v>
      </c>
      <c r="Q97" s="107">
        <f>K97+L97+N97</f>
        <v>9174</v>
      </c>
      <c r="R97" s="107">
        <f t="shared" si="116"/>
        <v>56454</v>
      </c>
    </row>
    <row r="98" spans="1:18" ht="36.75" customHeight="1" x14ac:dyDescent="0.35">
      <c r="A98" s="28">
        <f>+A97+1</f>
        <v>75</v>
      </c>
      <c r="B98" s="101" t="s">
        <v>451</v>
      </c>
      <c r="C98" s="101" t="s">
        <v>49</v>
      </c>
      <c r="D98" s="101" t="s">
        <v>137</v>
      </c>
      <c r="E98" s="101" t="s">
        <v>142</v>
      </c>
      <c r="F98" s="102" t="s">
        <v>61</v>
      </c>
      <c r="G98" s="103">
        <v>60000</v>
      </c>
      <c r="H98" s="103"/>
      <c r="I98" s="110">
        <v>3486.68</v>
      </c>
      <c r="J98" s="104">
        <f t="shared" si="117"/>
        <v>1722</v>
      </c>
      <c r="K98" s="105">
        <f t="shared" si="118"/>
        <v>4260</v>
      </c>
      <c r="L98" s="106">
        <f t="shared" si="121"/>
        <v>660.00000000000011</v>
      </c>
      <c r="M98" s="105">
        <f t="shared" si="119"/>
        <v>1824</v>
      </c>
      <c r="N98" s="105">
        <f t="shared" si="120"/>
        <v>4254</v>
      </c>
      <c r="O98" s="105">
        <v>0</v>
      </c>
      <c r="P98" s="107">
        <f>I98+J98+M98+O98</f>
        <v>7032.68</v>
      </c>
      <c r="Q98" s="107">
        <f>K98+L98+N98</f>
        <v>9174</v>
      </c>
      <c r="R98" s="107">
        <f t="shared" si="116"/>
        <v>52967.32</v>
      </c>
    </row>
    <row r="99" spans="1:18" ht="36.75" customHeight="1" x14ac:dyDescent="0.35">
      <c r="A99" s="28">
        <f>+A98+1</f>
        <v>76</v>
      </c>
      <c r="B99" s="101" t="s">
        <v>143</v>
      </c>
      <c r="C99" s="101" t="s">
        <v>49</v>
      </c>
      <c r="D99" s="101" t="s">
        <v>137</v>
      </c>
      <c r="E99" s="101" t="s">
        <v>144</v>
      </c>
      <c r="F99" s="102" t="s">
        <v>61</v>
      </c>
      <c r="G99" s="103">
        <v>60000</v>
      </c>
      <c r="H99" s="103"/>
      <c r="I99" s="110">
        <v>3486.68</v>
      </c>
      <c r="J99" s="104">
        <f t="shared" si="117"/>
        <v>1722</v>
      </c>
      <c r="K99" s="105">
        <f t="shared" si="118"/>
        <v>4260</v>
      </c>
      <c r="L99" s="106">
        <f t="shared" si="121"/>
        <v>660.00000000000011</v>
      </c>
      <c r="M99" s="105">
        <f t="shared" si="119"/>
        <v>1824</v>
      </c>
      <c r="N99" s="105">
        <f t="shared" si="120"/>
        <v>4254</v>
      </c>
      <c r="O99" s="105">
        <v>0</v>
      </c>
      <c r="P99" s="107">
        <f>I99+J99+M99+O99</f>
        <v>7032.68</v>
      </c>
      <c r="Q99" s="107">
        <f>K99+L99+N99</f>
        <v>9174</v>
      </c>
      <c r="R99" s="107">
        <f t="shared" si="116"/>
        <v>52967.32</v>
      </c>
    </row>
    <row r="100" spans="1:18" ht="26.25" customHeight="1" x14ac:dyDescent="0.25">
      <c r="A100" s="140" t="s">
        <v>25</v>
      </c>
      <c r="B100" s="140"/>
      <c r="C100" s="140"/>
      <c r="D100" s="140"/>
      <c r="E100" s="141"/>
      <c r="F100" s="37"/>
      <c r="G100" s="38">
        <f t="shared" ref="G100:R100" si="122">SUM(G95:G99)</f>
        <v>383000</v>
      </c>
      <c r="H100" s="38">
        <f t="shared" si="122"/>
        <v>0</v>
      </c>
      <c r="I100" s="38">
        <f t="shared" si="122"/>
        <v>33800.97</v>
      </c>
      <c r="J100" s="38">
        <f t="shared" si="122"/>
        <v>10992.1</v>
      </c>
      <c r="K100" s="38">
        <f t="shared" si="122"/>
        <v>27193</v>
      </c>
      <c r="L100" s="38">
        <f t="shared" si="122"/>
        <v>3406.6912000000002</v>
      </c>
      <c r="M100" s="38">
        <f t="shared" si="122"/>
        <v>11643.2</v>
      </c>
      <c r="N100" s="38">
        <f t="shared" si="122"/>
        <v>27154.7</v>
      </c>
      <c r="O100" s="38">
        <f t="shared" si="122"/>
        <v>1715.46</v>
      </c>
      <c r="P100" s="38">
        <f t="shared" si="122"/>
        <v>58151.729999999996</v>
      </c>
      <c r="Q100" s="38">
        <f t="shared" si="122"/>
        <v>57754.391199999998</v>
      </c>
      <c r="R100" s="38">
        <f t="shared" si="122"/>
        <v>324848.27</v>
      </c>
    </row>
    <row r="101" spans="1:18" ht="16.5" customHeight="1" x14ac:dyDescent="0.25">
      <c r="A101" s="36"/>
      <c r="B101" s="39"/>
      <c r="C101" s="39"/>
      <c r="D101" s="39"/>
      <c r="E101" s="39"/>
      <c r="F101" s="40"/>
      <c r="G101" s="41"/>
      <c r="H101" s="41"/>
      <c r="I101" s="42"/>
      <c r="J101" s="43"/>
      <c r="K101" s="44"/>
      <c r="L101" s="38"/>
      <c r="M101" s="44"/>
      <c r="N101" s="44"/>
      <c r="O101" s="44"/>
      <c r="P101" s="45"/>
      <c r="Q101" s="46"/>
      <c r="R101" s="46"/>
    </row>
    <row r="102" spans="1:18" ht="43.5" customHeight="1" x14ac:dyDescent="0.25">
      <c r="A102" s="123" t="s">
        <v>31</v>
      </c>
      <c r="B102" s="123"/>
      <c r="C102" s="123"/>
      <c r="D102" s="123"/>
      <c r="E102" s="123"/>
      <c r="F102" s="123"/>
      <c r="G102" s="123"/>
      <c r="H102" s="123"/>
      <c r="I102" s="123"/>
      <c r="J102" s="123"/>
      <c r="K102" s="123"/>
      <c r="L102" s="123"/>
      <c r="M102" s="123"/>
      <c r="N102" s="123"/>
      <c r="O102" s="123"/>
      <c r="P102" s="123"/>
      <c r="Q102" s="123"/>
      <c r="R102" s="123"/>
    </row>
    <row r="103" spans="1:18" ht="36.75" customHeight="1" x14ac:dyDescent="0.35">
      <c r="A103" s="28">
        <f>+A99+1</f>
        <v>77</v>
      </c>
      <c r="B103" s="101" t="s">
        <v>145</v>
      </c>
      <c r="C103" s="101" t="s">
        <v>49</v>
      </c>
      <c r="D103" s="101" t="s">
        <v>31</v>
      </c>
      <c r="E103" s="101" t="s">
        <v>146</v>
      </c>
      <c r="F103" s="102" t="s">
        <v>47</v>
      </c>
      <c r="G103" s="103">
        <v>210000</v>
      </c>
      <c r="H103" s="103"/>
      <c r="I103" s="110">
        <v>11536.62</v>
      </c>
      <c r="J103" s="104">
        <f>+G103*2.87%</f>
        <v>6027</v>
      </c>
      <c r="K103" s="105">
        <f>G103*7.1/100</f>
        <v>14910</v>
      </c>
      <c r="L103" s="106">
        <f t="shared" ref="L103:L107" si="123">86699.2*1.1%</f>
        <v>953.69120000000009</v>
      </c>
      <c r="M103" s="105">
        <f>+G103*3.04%</f>
        <v>6384</v>
      </c>
      <c r="N103" s="105">
        <f>+G103*7.09%</f>
        <v>14889.000000000002</v>
      </c>
      <c r="O103" s="105">
        <v>1715.46</v>
      </c>
      <c r="P103" s="107">
        <f>I103+J103+M103+O103</f>
        <v>25663.08</v>
      </c>
      <c r="Q103" s="107">
        <f>K103+L103+N103</f>
        <v>30752.691200000001</v>
      </c>
      <c r="R103" s="107">
        <f t="shared" ref="R103:R142" si="124">G103-P103+H103</f>
        <v>184336.91999999998</v>
      </c>
    </row>
    <row r="104" spans="1:18" ht="36.75" customHeight="1" x14ac:dyDescent="0.35">
      <c r="A104" s="28">
        <f t="shared" ref="A104:A136" si="125">+A103+1</f>
        <v>78</v>
      </c>
      <c r="B104" s="101" t="s">
        <v>147</v>
      </c>
      <c r="C104" s="101" t="s">
        <v>49</v>
      </c>
      <c r="D104" s="101" t="s">
        <v>31</v>
      </c>
      <c r="E104" s="101" t="s">
        <v>148</v>
      </c>
      <c r="F104" s="102" t="s">
        <v>51</v>
      </c>
      <c r="G104" s="103">
        <v>160000</v>
      </c>
      <c r="H104" s="103"/>
      <c r="I104" s="110">
        <v>204.24</v>
      </c>
      <c r="J104" s="104">
        <f t="shared" ref="J104:J142" si="126">+G104*2.87%</f>
        <v>4592</v>
      </c>
      <c r="K104" s="105">
        <f t="shared" ref="K104:K142" si="127">G104*7.1/100</f>
        <v>11360</v>
      </c>
      <c r="L104" s="106">
        <f t="shared" si="123"/>
        <v>953.69120000000009</v>
      </c>
      <c r="M104" s="105">
        <f>+G104*3.04%</f>
        <v>4864</v>
      </c>
      <c r="N104" s="105">
        <f>+G104*7.09%</f>
        <v>11344</v>
      </c>
      <c r="O104" s="105">
        <v>0</v>
      </c>
      <c r="P104" s="107">
        <f>I104+J104+M104+O104</f>
        <v>9660.24</v>
      </c>
      <c r="Q104" s="107">
        <f>K104+L104+N104</f>
        <v>23657.691200000001</v>
      </c>
      <c r="R104" s="107">
        <f t="shared" si="124"/>
        <v>150339.76</v>
      </c>
    </row>
    <row r="105" spans="1:18" ht="36.75" customHeight="1" x14ac:dyDescent="0.35">
      <c r="A105" s="28">
        <f t="shared" si="125"/>
        <v>79</v>
      </c>
      <c r="B105" s="101" t="s">
        <v>149</v>
      </c>
      <c r="C105" s="101" t="s">
        <v>49</v>
      </c>
      <c r="D105" s="101" t="s">
        <v>31</v>
      </c>
      <c r="E105" s="101" t="s">
        <v>150</v>
      </c>
      <c r="F105" s="102" t="s">
        <v>51</v>
      </c>
      <c r="G105" s="103">
        <v>160000</v>
      </c>
      <c r="H105" s="103"/>
      <c r="I105" s="110">
        <v>204.24</v>
      </c>
      <c r="J105" s="104">
        <f t="shared" si="126"/>
        <v>4592</v>
      </c>
      <c r="K105" s="105">
        <f t="shared" si="127"/>
        <v>11360</v>
      </c>
      <c r="L105" s="106">
        <f t="shared" si="123"/>
        <v>953.69120000000009</v>
      </c>
      <c r="M105" s="105">
        <f t="shared" ref="M105:M142" si="128">+G105*3.04%</f>
        <v>4864</v>
      </c>
      <c r="N105" s="105">
        <f t="shared" ref="N105:N142" si="129">+G105*7.09%</f>
        <v>11344</v>
      </c>
      <c r="O105" s="105">
        <v>0</v>
      </c>
      <c r="P105" s="107">
        <f>I105+J105+M105+O105</f>
        <v>9660.24</v>
      </c>
      <c r="Q105" s="107">
        <f>K105+L105+N105</f>
        <v>23657.691200000001</v>
      </c>
      <c r="R105" s="107">
        <f t="shared" si="124"/>
        <v>150339.76</v>
      </c>
    </row>
    <row r="106" spans="1:18" ht="36.75" customHeight="1" x14ac:dyDescent="0.35">
      <c r="A106" s="28">
        <f t="shared" si="125"/>
        <v>80</v>
      </c>
      <c r="B106" s="101" t="s">
        <v>151</v>
      </c>
      <c r="C106" s="101" t="s">
        <v>49</v>
      </c>
      <c r="D106" s="101" t="s">
        <v>31</v>
      </c>
      <c r="E106" s="101" t="s">
        <v>152</v>
      </c>
      <c r="F106" s="102" t="s">
        <v>47</v>
      </c>
      <c r="G106" s="103">
        <v>140000</v>
      </c>
      <c r="H106" s="103"/>
      <c r="I106" s="110">
        <v>0</v>
      </c>
      <c r="J106" s="104">
        <f t="shared" si="126"/>
        <v>4018</v>
      </c>
      <c r="K106" s="105">
        <f t="shared" si="127"/>
        <v>9940</v>
      </c>
      <c r="L106" s="106">
        <f t="shared" si="123"/>
        <v>953.69120000000009</v>
      </c>
      <c r="M106" s="105">
        <f t="shared" si="128"/>
        <v>4256</v>
      </c>
      <c r="N106" s="105">
        <f t="shared" si="129"/>
        <v>9926</v>
      </c>
      <c r="O106" s="105">
        <v>1715.46</v>
      </c>
      <c r="P106" s="107">
        <f>I106+J106+M106+O106</f>
        <v>9989.4599999999991</v>
      </c>
      <c r="Q106" s="107">
        <f>K106+L106+N106</f>
        <v>20819.691200000001</v>
      </c>
      <c r="R106" s="107">
        <f t="shared" si="124"/>
        <v>130010.54000000001</v>
      </c>
    </row>
    <row r="107" spans="1:18" ht="36.75" customHeight="1" x14ac:dyDescent="0.35">
      <c r="A107" s="28">
        <f t="shared" si="125"/>
        <v>81</v>
      </c>
      <c r="B107" s="101" t="s">
        <v>153</v>
      </c>
      <c r="C107" s="101" t="s">
        <v>44</v>
      </c>
      <c r="D107" s="101" t="s">
        <v>31</v>
      </c>
      <c r="E107" s="101" t="s">
        <v>154</v>
      </c>
      <c r="F107" s="102" t="s">
        <v>47</v>
      </c>
      <c r="G107" s="103">
        <v>90000</v>
      </c>
      <c r="H107" s="103"/>
      <c r="I107" s="110">
        <v>9753.1200000000008</v>
      </c>
      <c r="J107" s="104">
        <f t="shared" si="126"/>
        <v>2583</v>
      </c>
      <c r="K107" s="105">
        <f t="shared" si="127"/>
        <v>6390</v>
      </c>
      <c r="L107" s="106">
        <f t="shared" si="123"/>
        <v>953.69120000000009</v>
      </c>
      <c r="M107" s="105">
        <f t="shared" si="128"/>
        <v>2736</v>
      </c>
      <c r="N107" s="105">
        <f t="shared" si="129"/>
        <v>6381</v>
      </c>
      <c r="O107" s="105">
        <v>0</v>
      </c>
      <c r="P107" s="107">
        <f>I107+J107+M107+O107</f>
        <v>15072.12</v>
      </c>
      <c r="Q107" s="107">
        <f>K107+L107+N107</f>
        <v>13724.691200000001</v>
      </c>
      <c r="R107" s="107">
        <f t="shared" si="124"/>
        <v>74927.88</v>
      </c>
    </row>
    <row r="108" spans="1:18" ht="36.75" customHeight="1" x14ac:dyDescent="0.35">
      <c r="A108" s="28">
        <f t="shared" si="125"/>
        <v>82</v>
      </c>
      <c r="B108" s="101" t="s">
        <v>155</v>
      </c>
      <c r="C108" s="101" t="s">
        <v>44</v>
      </c>
      <c r="D108" s="101" t="s">
        <v>31</v>
      </c>
      <c r="E108" s="101" t="s">
        <v>156</v>
      </c>
      <c r="F108" s="102" t="s">
        <v>47</v>
      </c>
      <c r="G108" s="103">
        <v>90000</v>
      </c>
      <c r="H108" s="103"/>
      <c r="I108" s="110">
        <v>9324.25</v>
      </c>
      <c r="J108" s="104">
        <f t="shared" si="126"/>
        <v>2583</v>
      </c>
      <c r="K108" s="105">
        <f t="shared" si="127"/>
        <v>6390</v>
      </c>
      <c r="L108" s="106">
        <f>86699.2*1.1%</f>
        <v>953.69120000000009</v>
      </c>
      <c r="M108" s="105">
        <f t="shared" si="128"/>
        <v>2736</v>
      </c>
      <c r="N108" s="105">
        <f t="shared" si="129"/>
        <v>6381</v>
      </c>
      <c r="O108" s="105">
        <v>1715.46</v>
      </c>
      <c r="P108" s="107">
        <f t="shared" ref="P108:P138" si="130">I108+J108+M108+O108</f>
        <v>16358.71</v>
      </c>
      <c r="Q108" s="107">
        <f t="shared" ref="Q108:Q142" si="131">K108+L108+N108</f>
        <v>13724.691200000001</v>
      </c>
      <c r="R108" s="107">
        <f t="shared" si="124"/>
        <v>73641.290000000008</v>
      </c>
    </row>
    <row r="109" spans="1:18" ht="36.75" customHeight="1" x14ac:dyDescent="0.35">
      <c r="A109" s="28">
        <f t="shared" si="125"/>
        <v>83</v>
      </c>
      <c r="B109" s="101" t="s">
        <v>157</v>
      </c>
      <c r="C109" s="101" t="s">
        <v>44</v>
      </c>
      <c r="D109" s="101" t="s">
        <v>31</v>
      </c>
      <c r="E109" s="101" t="s">
        <v>158</v>
      </c>
      <c r="F109" s="102" t="s">
        <v>47</v>
      </c>
      <c r="G109" s="103">
        <v>60000</v>
      </c>
      <c r="H109" s="103"/>
      <c r="I109" s="110">
        <v>0</v>
      </c>
      <c r="J109" s="104">
        <f t="shared" si="126"/>
        <v>1722</v>
      </c>
      <c r="K109" s="105">
        <f t="shared" si="127"/>
        <v>4260</v>
      </c>
      <c r="L109" s="106">
        <f>+G109*1.1%</f>
        <v>660.00000000000011</v>
      </c>
      <c r="M109" s="105">
        <f t="shared" si="128"/>
        <v>1824</v>
      </c>
      <c r="N109" s="105">
        <f t="shared" si="129"/>
        <v>4254</v>
      </c>
      <c r="O109" s="105">
        <v>0</v>
      </c>
      <c r="P109" s="107">
        <f t="shared" si="130"/>
        <v>3546</v>
      </c>
      <c r="Q109" s="107">
        <f t="shared" si="131"/>
        <v>9174</v>
      </c>
      <c r="R109" s="107">
        <f t="shared" si="124"/>
        <v>56454</v>
      </c>
    </row>
    <row r="110" spans="1:18" ht="36.75" customHeight="1" x14ac:dyDescent="0.35">
      <c r="A110" s="28">
        <f t="shared" si="125"/>
        <v>84</v>
      </c>
      <c r="B110" s="101" t="s">
        <v>159</v>
      </c>
      <c r="C110" s="101" t="s">
        <v>44</v>
      </c>
      <c r="D110" s="101" t="s">
        <v>31</v>
      </c>
      <c r="E110" s="101" t="s">
        <v>160</v>
      </c>
      <c r="F110" s="102" t="s">
        <v>61</v>
      </c>
      <c r="G110" s="103">
        <v>34000</v>
      </c>
      <c r="H110" s="103"/>
      <c r="I110" s="110">
        <v>0</v>
      </c>
      <c r="J110" s="104">
        <f t="shared" si="126"/>
        <v>975.8</v>
      </c>
      <c r="K110" s="105">
        <f t="shared" si="127"/>
        <v>2414</v>
      </c>
      <c r="L110" s="106">
        <f>+G110*1.1%</f>
        <v>374.00000000000006</v>
      </c>
      <c r="M110" s="105">
        <f t="shared" si="128"/>
        <v>1033.5999999999999</v>
      </c>
      <c r="N110" s="105">
        <f t="shared" si="129"/>
        <v>2410.6000000000004</v>
      </c>
      <c r="O110" s="105">
        <v>0</v>
      </c>
      <c r="P110" s="107">
        <f t="shared" si="130"/>
        <v>2009.3999999999999</v>
      </c>
      <c r="Q110" s="107">
        <f t="shared" si="131"/>
        <v>5198.6000000000004</v>
      </c>
      <c r="R110" s="107">
        <f t="shared" si="124"/>
        <v>31990.6</v>
      </c>
    </row>
    <row r="111" spans="1:18" ht="36.75" customHeight="1" x14ac:dyDescent="0.35">
      <c r="A111" s="28">
        <f t="shared" si="125"/>
        <v>85</v>
      </c>
      <c r="B111" s="101" t="s">
        <v>161</v>
      </c>
      <c r="C111" s="101" t="s">
        <v>49</v>
      </c>
      <c r="D111" s="101" t="s">
        <v>31</v>
      </c>
      <c r="E111" s="101" t="s">
        <v>162</v>
      </c>
      <c r="F111" s="102" t="s">
        <v>61</v>
      </c>
      <c r="G111" s="103">
        <v>105000</v>
      </c>
      <c r="H111" s="103"/>
      <c r="I111" s="110">
        <f>866.06+12415.43</f>
        <v>13281.49</v>
      </c>
      <c r="J111" s="104">
        <f t="shared" si="126"/>
        <v>3013.5</v>
      </c>
      <c r="K111" s="105">
        <f t="shared" si="127"/>
        <v>7455</v>
      </c>
      <c r="L111" s="106">
        <f t="shared" ref="L111:L112" si="132">86699.2*1.1%</f>
        <v>953.69120000000009</v>
      </c>
      <c r="M111" s="105">
        <f t="shared" si="128"/>
        <v>3192</v>
      </c>
      <c r="N111" s="105">
        <f t="shared" si="129"/>
        <v>7444.5000000000009</v>
      </c>
      <c r="O111" s="105">
        <v>0</v>
      </c>
      <c r="P111" s="107">
        <f t="shared" si="130"/>
        <v>19486.989999999998</v>
      </c>
      <c r="Q111" s="107">
        <f t="shared" si="131"/>
        <v>15853.191200000001</v>
      </c>
      <c r="R111" s="107">
        <f t="shared" si="124"/>
        <v>85513.010000000009</v>
      </c>
    </row>
    <row r="112" spans="1:18" ht="36.75" customHeight="1" x14ac:dyDescent="0.35">
      <c r="A112" s="28">
        <f t="shared" si="125"/>
        <v>86</v>
      </c>
      <c r="B112" s="101" t="s">
        <v>163</v>
      </c>
      <c r="C112" s="101" t="s">
        <v>49</v>
      </c>
      <c r="D112" s="101" t="s">
        <v>31</v>
      </c>
      <c r="E112" s="101" t="s">
        <v>164</v>
      </c>
      <c r="F112" s="102" t="s">
        <v>61</v>
      </c>
      <c r="G112" s="103">
        <v>90000</v>
      </c>
      <c r="H112" s="103"/>
      <c r="I112" s="110">
        <v>9324.25</v>
      </c>
      <c r="J112" s="104">
        <f t="shared" si="126"/>
        <v>2583</v>
      </c>
      <c r="K112" s="105">
        <f t="shared" si="127"/>
        <v>6390</v>
      </c>
      <c r="L112" s="106">
        <f t="shared" si="132"/>
        <v>953.69120000000009</v>
      </c>
      <c r="M112" s="105">
        <f t="shared" si="128"/>
        <v>2736</v>
      </c>
      <c r="N112" s="105">
        <f t="shared" si="129"/>
        <v>6381</v>
      </c>
      <c r="O112" s="105">
        <v>1715.46</v>
      </c>
      <c r="P112" s="107">
        <f t="shared" si="130"/>
        <v>16358.71</v>
      </c>
      <c r="Q112" s="107">
        <f t="shared" si="131"/>
        <v>13724.691200000001</v>
      </c>
      <c r="R112" s="107">
        <f t="shared" si="124"/>
        <v>73641.290000000008</v>
      </c>
    </row>
    <row r="113" spans="1:18" ht="36.75" customHeight="1" x14ac:dyDescent="0.35">
      <c r="A113" s="28">
        <f t="shared" si="125"/>
        <v>87</v>
      </c>
      <c r="B113" s="101" t="s">
        <v>165</v>
      </c>
      <c r="C113" s="101" t="s">
        <v>49</v>
      </c>
      <c r="D113" s="101" t="s">
        <v>31</v>
      </c>
      <c r="E113" s="101" t="s">
        <v>166</v>
      </c>
      <c r="F113" s="102" t="s">
        <v>61</v>
      </c>
      <c r="G113" s="103">
        <v>43000</v>
      </c>
      <c r="H113" s="103"/>
      <c r="I113" s="110">
        <v>866.06</v>
      </c>
      <c r="J113" s="104">
        <f t="shared" si="126"/>
        <v>1234.0999999999999</v>
      </c>
      <c r="K113" s="105">
        <f t="shared" si="127"/>
        <v>3053</v>
      </c>
      <c r="L113" s="106">
        <f t="shared" ref="L113:L125" si="133">+G113*1.1%</f>
        <v>473.00000000000006</v>
      </c>
      <c r="M113" s="105">
        <f t="shared" si="128"/>
        <v>1307.2</v>
      </c>
      <c r="N113" s="105">
        <f t="shared" si="129"/>
        <v>3048.7000000000003</v>
      </c>
      <c r="O113" s="105">
        <v>0</v>
      </c>
      <c r="P113" s="107">
        <f t="shared" si="130"/>
        <v>3407.3599999999997</v>
      </c>
      <c r="Q113" s="107">
        <f t="shared" si="131"/>
        <v>6574.7000000000007</v>
      </c>
      <c r="R113" s="107">
        <f t="shared" si="124"/>
        <v>39592.639999999999</v>
      </c>
    </row>
    <row r="114" spans="1:18" ht="36.75" customHeight="1" x14ac:dyDescent="0.35">
      <c r="A114" s="28">
        <f t="shared" si="125"/>
        <v>88</v>
      </c>
      <c r="B114" s="101" t="s">
        <v>167</v>
      </c>
      <c r="C114" s="101" t="s">
        <v>44</v>
      </c>
      <c r="D114" s="101" t="s">
        <v>31</v>
      </c>
      <c r="E114" s="101" t="s">
        <v>168</v>
      </c>
      <c r="F114" s="102" t="s">
        <v>61</v>
      </c>
      <c r="G114" s="103">
        <v>30000</v>
      </c>
      <c r="H114" s="103"/>
      <c r="I114" s="110">
        <v>0</v>
      </c>
      <c r="J114" s="104">
        <f t="shared" si="126"/>
        <v>861</v>
      </c>
      <c r="K114" s="105">
        <f t="shared" si="127"/>
        <v>2130</v>
      </c>
      <c r="L114" s="106">
        <f t="shared" si="133"/>
        <v>330.00000000000006</v>
      </c>
      <c r="M114" s="105">
        <f t="shared" si="128"/>
        <v>912</v>
      </c>
      <c r="N114" s="105">
        <f t="shared" si="129"/>
        <v>2127</v>
      </c>
      <c r="O114" s="105">
        <v>0</v>
      </c>
      <c r="P114" s="107">
        <f t="shared" si="130"/>
        <v>1773</v>
      </c>
      <c r="Q114" s="107">
        <f t="shared" si="131"/>
        <v>4587</v>
      </c>
      <c r="R114" s="107">
        <f t="shared" si="124"/>
        <v>28227</v>
      </c>
    </row>
    <row r="115" spans="1:18" ht="36.75" customHeight="1" x14ac:dyDescent="0.35">
      <c r="A115" s="28">
        <f t="shared" si="125"/>
        <v>89</v>
      </c>
      <c r="B115" s="101" t="s">
        <v>169</v>
      </c>
      <c r="C115" s="101" t="s">
        <v>44</v>
      </c>
      <c r="D115" s="101" t="s">
        <v>31</v>
      </c>
      <c r="E115" s="101" t="s">
        <v>170</v>
      </c>
      <c r="F115" s="102" t="s">
        <v>61</v>
      </c>
      <c r="G115" s="103">
        <v>30000</v>
      </c>
      <c r="H115" s="103"/>
      <c r="I115" s="110">
        <v>0</v>
      </c>
      <c r="J115" s="104">
        <f t="shared" si="126"/>
        <v>861</v>
      </c>
      <c r="K115" s="105">
        <f t="shared" si="127"/>
        <v>2130</v>
      </c>
      <c r="L115" s="106">
        <f t="shared" si="133"/>
        <v>330.00000000000006</v>
      </c>
      <c r="M115" s="105">
        <f t="shared" si="128"/>
        <v>912</v>
      </c>
      <c r="N115" s="105">
        <f t="shared" si="129"/>
        <v>2127</v>
      </c>
      <c r="O115" s="105">
        <v>0</v>
      </c>
      <c r="P115" s="107">
        <f t="shared" si="130"/>
        <v>1773</v>
      </c>
      <c r="Q115" s="107">
        <f t="shared" si="131"/>
        <v>4587</v>
      </c>
      <c r="R115" s="107">
        <f t="shared" si="124"/>
        <v>28227</v>
      </c>
    </row>
    <row r="116" spans="1:18" ht="36.75" customHeight="1" x14ac:dyDescent="0.35">
      <c r="A116" s="28">
        <f t="shared" si="125"/>
        <v>90</v>
      </c>
      <c r="B116" s="101" t="s">
        <v>171</v>
      </c>
      <c r="C116" s="101" t="s">
        <v>44</v>
      </c>
      <c r="D116" s="101" t="s">
        <v>31</v>
      </c>
      <c r="E116" s="101" t="s">
        <v>172</v>
      </c>
      <c r="F116" s="102" t="s">
        <v>61</v>
      </c>
      <c r="G116" s="103">
        <v>34000</v>
      </c>
      <c r="H116" s="103"/>
      <c r="I116" s="110">
        <v>0</v>
      </c>
      <c r="J116" s="104">
        <f t="shared" si="126"/>
        <v>975.8</v>
      </c>
      <c r="K116" s="105">
        <f t="shared" si="127"/>
        <v>2414</v>
      </c>
      <c r="L116" s="106">
        <f t="shared" si="133"/>
        <v>374.00000000000006</v>
      </c>
      <c r="M116" s="105">
        <f t="shared" si="128"/>
        <v>1033.5999999999999</v>
      </c>
      <c r="N116" s="105">
        <f t="shared" si="129"/>
        <v>2410.6000000000004</v>
      </c>
      <c r="O116" s="105">
        <v>0</v>
      </c>
      <c r="P116" s="107">
        <f t="shared" si="130"/>
        <v>2009.3999999999999</v>
      </c>
      <c r="Q116" s="107">
        <f t="shared" si="131"/>
        <v>5198.6000000000004</v>
      </c>
      <c r="R116" s="107">
        <f t="shared" si="124"/>
        <v>31990.6</v>
      </c>
    </row>
    <row r="117" spans="1:18" ht="36.75" customHeight="1" x14ac:dyDescent="0.35">
      <c r="A117" s="28">
        <f t="shared" si="125"/>
        <v>91</v>
      </c>
      <c r="B117" s="101" t="s">
        <v>173</v>
      </c>
      <c r="C117" s="101" t="s">
        <v>44</v>
      </c>
      <c r="D117" s="101" t="s">
        <v>31</v>
      </c>
      <c r="E117" s="101" t="s">
        <v>374</v>
      </c>
      <c r="F117" s="102" t="s">
        <v>61</v>
      </c>
      <c r="G117" s="103">
        <v>43000</v>
      </c>
      <c r="H117" s="103"/>
      <c r="I117" s="110">
        <v>608.74</v>
      </c>
      <c r="J117" s="104">
        <f t="shared" si="126"/>
        <v>1234.0999999999999</v>
      </c>
      <c r="K117" s="105">
        <f t="shared" si="127"/>
        <v>3053</v>
      </c>
      <c r="L117" s="106">
        <f t="shared" si="133"/>
        <v>473.00000000000006</v>
      </c>
      <c r="M117" s="105">
        <f t="shared" si="128"/>
        <v>1307.2</v>
      </c>
      <c r="N117" s="105">
        <f t="shared" si="129"/>
        <v>3048.7000000000003</v>
      </c>
      <c r="O117" s="105">
        <v>1715.46</v>
      </c>
      <c r="P117" s="107">
        <f t="shared" si="130"/>
        <v>4865.5</v>
      </c>
      <c r="Q117" s="107">
        <f t="shared" si="131"/>
        <v>6574.7000000000007</v>
      </c>
      <c r="R117" s="107">
        <f t="shared" si="124"/>
        <v>38134.5</v>
      </c>
    </row>
    <row r="118" spans="1:18" ht="36.75" customHeight="1" x14ac:dyDescent="0.35">
      <c r="A118" s="28">
        <f t="shared" si="125"/>
        <v>92</v>
      </c>
      <c r="B118" s="101" t="s">
        <v>174</v>
      </c>
      <c r="C118" s="101" t="s">
        <v>44</v>
      </c>
      <c r="D118" s="101" t="s">
        <v>31</v>
      </c>
      <c r="E118" s="101" t="s">
        <v>172</v>
      </c>
      <c r="F118" s="102" t="s">
        <v>61</v>
      </c>
      <c r="G118" s="103">
        <v>34000</v>
      </c>
      <c r="H118" s="103"/>
      <c r="I118" s="110">
        <v>0</v>
      </c>
      <c r="J118" s="104">
        <f t="shared" si="126"/>
        <v>975.8</v>
      </c>
      <c r="K118" s="105">
        <f t="shared" si="127"/>
        <v>2414</v>
      </c>
      <c r="L118" s="106">
        <f t="shared" si="133"/>
        <v>374.00000000000006</v>
      </c>
      <c r="M118" s="105">
        <f t="shared" si="128"/>
        <v>1033.5999999999999</v>
      </c>
      <c r="N118" s="105">
        <f t="shared" si="129"/>
        <v>2410.6000000000004</v>
      </c>
      <c r="O118" s="105">
        <v>0</v>
      </c>
      <c r="P118" s="107">
        <f t="shared" si="130"/>
        <v>2009.3999999999999</v>
      </c>
      <c r="Q118" s="107">
        <f t="shared" si="131"/>
        <v>5198.6000000000004</v>
      </c>
      <c r="R118" s="107">
        <f t="shared" si="124"/>
        <v>31990.6</v>
      </c>
    </row>
    <row r="119" spans="1:18" ht="36.75" customHeight="1" x14ac:dyDescent="0.35">
      <c r="A119" s="28">
        <f t="shared" si="125"/>
        <v>93</v>
      </c>
      <c r="B119" s="101" t="s">
        <v>175</v>
      </c>
      <c r="C119" s="101" t="s">
        <v>44</v>
      </c>
      <c r="D119" s="101" t="s">
        <v>176</v>
      </c>
      <c r="E119" s="101" t="s">
        <v>177</v>
      </c>
      <c r="F119" s="102" t="s">
        <v>61</v>
      </c>
      <c r="G119" s="103">
        <v>35000</v>
      </c>
      <c r="H119" s="103"/>
      <c r="I119" s="110">
        <v>0</v>
      </c>
      <c r="J119" s="104">
        <f t="shared" si="126"/>
        <v>1004.5</v>
      </c>
      <c r="K119" s="105">
        <f t="shared" si="127"/>
        <v>2485</v>
      </c>
      <c r="L119" s="106">
        <f t="shared" si="133"/>
        <v>385.00000000000006</v>
      </c>
      <c r="M119" s="105">
        <f t="shared" si="128"/>
        <v>1064</v>
      </c>
      <c r="N119" s="105">
        <f t="shared" si="129"/>
        <v>2481.5</v>
      </c>
      <c r="O119" s="105">
        <v>0</v>
      </c>
      <c r="P119" s="107">
        <f t="shared" si="130"/>
        <v>2068.5</v>
      </c>
      <c r="Q119" s="107">
        <f t="shared" si="131"/>
        <v>5351.5</v>
      </c>
      <c r="R119" s="107">
        <f t="shared" si="124"/>
        <v>32931.5</v>
      </c>
    </row>
    <row r="120" spans="1:18" ht="36.75" customHeight="1" x14ac:dyDescent="0.35">
      <c r="A120" s="28">
        <f t="shared" si="125"/>
        <v>94</v>
      </c>
      <c r="B120" s="101" t="s">
        <v>178</v>
      </c>
      <c r="C120" s="101" t="s">
        <v>49</v>
      </c>
      <c r="D120" s="101" t="s">
        <v>176</v>
      </c>
      <c r="E120" s="101" t="s">
        <v>177</v>
      </c>
      <c r="F120" s="102" t="s">
        <v>61</v>
      </c>
      <c r="G120" s="103">
        <v>35000</v>
      </c>
      <c r="H120" s="103"/>
      <c r="I120" s="110">
        <v>0</v>
      </c>
      <c r="J120" s="104">
        <f t="shared" si="126"/>
        <v>1004.5</v>
      </c>
      <c r="K120" s="105">
        <f t="shared" si="127"/>
        <v>2485</v>
      </c>
      <c r="L120" s="106">
        <f t="shared" si="133"/>
        <v>385.00000000000006</v>
      </c>
      <c r="M120" s="105">
        <f t="shared" si="128"/>
        <v>1064</v>
      </c>
      <c r="N120" s="105">
        <f t="shared" si="129"/>
        <v>2481.5</v>
      </c>
      <c r="O120" s="105">
        <v>0</v>
      </c>
      <c r="P120" s="107">
        <f t="shared" si="130"/>
        <v>2068.5</v>
      </c>
      <c r="Q120" s="107">
        <f t="shared" si="131"/>
        <v>5351.5</v>
      </c>
      <c r="R120" s="107">
        <f t="shared" si="124"/>
        <v>32931.5</v>
      </c>
    </row>
    <row r="121" spans="1:18" ht="36.75" customHeight="1" x14ac:dyDescent="0.35">
      <c r="A121" s="28">
        <f t="shared" si="125"/>
        <v>95</v>
      </c>
      <c r="B121" s="101" t="s">
        <v>179</v>
      </c>
      <c r="C121" s="101" t="s">
        <v>44</v>
      </c>
      <c r="D121" s="101" t="s">
        <v>176</v>
      </c>
      <c r="E121" s="101" t="s">
        <v>177</v>
      </c>
      <c r="F121" s="102" t="s">
        <v>61</v>
      </c>
      <c r="G121" s="103">
        <v>35000</v>
      </c>
      <c r="H121" s="103"/>
      <c r="I121" s="110">
        <v>0</v>
      </c>
      <c r="J121" s="104">
        <f t="shared" si="126"/>
        <v>1004.5</v>
      </c>
      <c r="K121" s="105">
        <f t="shared" si="127"/>
        <v>2485</v>
      </c>
      <c r="L121" s="106">
        <f t="shared" si="133"/>
        <v>385.00000000000006</v>
      </c>
      <c r="M121" s="105">
        <f t="shared" si="128"/>
        <v>1064</v>
      </c>
      <c r="N121" s="105">
        <f t="shared" si="129"/>
        <v>2481.5</v>
      </c>
      <c r="O121" s="105">
        <v>0</v>
      </c>
      <c r="P121" s="107">
        <f t="shared" si="130"/>
        <v>2068.5</v>
      </c>
      <c r="Q121" s="107">
        <f t="shared" si="131"/>
        <v>5351.5</v>
      </c>
      <c r="R121" s="107">
        <f t="shared" si="124"/>
        <v>32931.5</v>
      </c>
    </row>
    <row r="122" spans="1:18" ht="36.75" customHeight="1" x14ac:dyDescent="0.35">
      <c r="A122" s="28">
        <f t="shared" si="125"/>
        <v>96</v>
      </c>
      <c r="B122" s="101" t="s">
        <v>180</v>
      </c>
      <c r="C122" s="101" t="s">
        <v>44</v>
      </c>
      <c r="D122" s="101" t="s">
        <v>176</v>
      </c>
      <c r="E122" s="101" t="s">
        <v>181</v>
      </c>
      <c r="F122" s="102" t="s">
        <v>61</v>
      </c>
      <c r="G122" s="103">
        <v>60000</v>
      </c>
      <c r="H122" s="103"/>
      <c r="I122" s="110">
        <v>3486.68</v>
      </c>
      <c r="J122" s="104">
        <f t="shared" si="126"/>
        <v>1722</v>
      </c>
      <c r="K122" s="105">
        <f t="shared" si="127"/>
        <v>4260</v>
      </c>
      <c r="L122" s="106">
        <f t="shared" si="133"/>
        <v>660.00000000000011</v>
      </c>
      <c r="M122" s="105">
        <f t="shared" si="128"/>
        <v>1824</v>
      </c>
      <c r="N122" s="105">
        <f t="shared" si="129"/>
        <v>4254</v>
      </c>
      <c r="O122" s="105">
        <v>0</v>
      </c>
      <c r="P122" s="107">
        <f t="shared" si="130"/>
        <v>7032.68</v>
      </c>
      <c r="Q122" s="107">
        <f t="shared" si="131"/>
        <v>9174</v>
      </c>
      <c r="R122" s="107">
        <f t="shared" si="124"/>
        <v>52967.32</v>
      </c>
    </row>
    <row r="123" spans="1:18" ht="36.75" customHeight="1" x14ac:dyDescent="0.35">
      <c r="A123" s="28">
        <f t="shared" si="125"/>
        <v>97</v>
      </c>
      <c r="B123" s="101" t="s">
        <v>182</v>
      </c>
      <c r="C123" s="101" t="s">
        <v>49</v>
      </c>
      <c r="D123" s="101" t="s">
        <v>176</v>
      </c>
      <c r="E123" s="101" t="s">
        <v>177</v>
      </c>
      <c r="F123" s="102" t="s">
        <v>61</v>
      </c>
      <c r="G123" s="103">
        <v>35000</v>
      </c>
      <c r="H123" s="103"/>
      <c r="I123" s="110">
        <v>0</v>
      </c>
      <c r="J123" s="104">
        <f t="shared" si="126"/>
        <v>1004.5</v>
      </c>
      <c r="K123" s="105">
        <f t="shared" si="127"/>
        <v>2485</v>
      </c>
      <c r="L123" s="106">
        <f t="shared" si="133"/>
        <v>385.00000000000006</v>
      </c>
      <c r="M123" s="105">
        <f t="shared" si="128"/>
        <v>1064</v>
      </c>
      <c r="N123" s="105">
        <f t="shared" si="129"/>
        <v>2481.5</v>
      </c>
      <c r="O123" s="105">
        <v>0</v>
      </c>
      <c r="P123" s="107">
        <f t="shared" si="130"/>
        <v>2068.5</v>
      </c>
      <c r="Q123" s="107">
        <f t="shared" si="131"/>
        <v>5351.5</v>
      </c>
      <c r="R123" s="107">
        <f t="shared" si="124"/>
        <v>32931.5</v>
      </c>
    </row>
    <row r="124" spans="1:18" ht="36.75" customHeight="1" x14ac:dyDescent="0.35">
      <c r="A124" s="28">
        <f t="shared" si="125"/>
        <v>98</v>
      </c>
      <c r="B124" s="101" t="s">
        <v>183</v>
      </c>
      <c r="C124" s="101" t="s">
        <v>44</v>
      </c>
      <c r="D124" s="101" t="s">
        <v>176</v>
      </c>
      <c r="E124" s="101" t="s">
        <v>406</v>
      </c>
      <c r="F124" s="102" t="s">
        <v>61</v>
      </c>
      <c r="G124" s="103">
        <v>60000</v>
      </c>
      <c r="H124" s="103"/>
      <c r="I124" s="110">
        <v>3486.68</v>
      </c>
      <c r="J124" s="104">
        <f t="shared" si="126"/>
        <v>1722</v>
      </c>
      <c r="K124" s="105">
        <f t="shared" si="127"/>
        <v>4260</v>
      </c>
      <c r="L124" s="106">
        <f t="shared" si="133"/>
        <v>660.00000000000011</v>
      </c>
      <c r="M124" s="105">
        <f t="shared" si="128"/>
        <v>1824</v>
      </c>
      <c r="N124" s="105">
        <f t="shared" si="129"/>
        <v>4254</v>
      </c>
      <c r="O124" s="105">
        <v>0</v>
      </c>
      <c r="P124" s="107">
        <f t="shared" si="130"/>
        <v>7032.68</v>
      </c>
      <c r="Q124" s="107">
        <f t="shared" si="131"/>
        <v>9174</v>
      </c>
      <c r="R124" s="107">
        <f t="shared" si="124"/>
        <v>52967.32</v>
      </c>
    </row>
    <row r="125" spans="1:18" ht="36.75" customHeight="1" x14ac:dyDescent="0.35">
      <c r="A125" s="28">
        <f t="shared" si="125"/>
        <v>99</v>
      </c>
      <c r="B125" s="101" t="s">
        <v>432</v>
      </c>
      <c r="C125" s="101" t="s">
        <v>44</v>
      </c>
      <c r="D125" s="101" t="s">
        <v>176</v>
      </c>
      <c r="E125" s="101" t="s">
        <v>168</v>
      </c>
      <c r="F125" s="102" t="s">
        <v>61</v>
      </c>
      <c r="G125" s="103">
        <v>30000</v>
      </c>
      <c r="H125" s="103"/>
      <c r="I125" s="110">
        <v>0</v>
      </c>
      <c r="J125" s="104">
        <f t="shared" si="126"/>
        <v>861</v>
      </c>
      <c r="K125" s="105">
        <f t="shared" si="127"/>
        <v>2130</v>
      </c>
      <c r="L125" s="106">
        <f t="shared" si="133"/>
        <v>330.00000000000006</v>
      </c>
      <c r="M125" s="105">
        <f t="shared" si="128"/>
        <v>912</v>
      </c>
      <c r="N125" s="105">
        <f t="shared" si="129"/>
        <v>2127</v>
      </c>
      <c r="O125" s="105">
        <v>0</v>
      </c>
      <c r="P125" s="107">
        <f t="shared" si="130"/>
        <v>1773</v>
      </c>
      <c r="Q125" s="107">
        <f t="shared" si="131"/>
        <v>4587</v>
      </c>
      <c r="R125" s="107">
        <f t="shared" si="124"/>
        <v>28227</v>
      </c>
    </row>
    <row r="126" spans="1:18" ht="36.75" customHeight="1" x14ac:dyDescent="0.35">
      <c r="A126" s="28">
        <f>+A125+1</f>
        <v>100</v>
      </c>
      <c r="B126" s="101" t="s">
        <v>185</v>
      </c>
      <c r="C126" s="101" t="s">
        <v>49</v>
      </c>
      <c r="D126" s="101" t="s">
        <v>176</v>
      </c>
      <c r="E126" s="101" t="s">
        <v>186</v>
      </c>
      <c r="F126" s="102" t="s">
        <v>54</v>
      </c>
      <c r="G126" s="103">
        <v>115000</v>
      </c>
      <c r="H126" s="103"/>
      <c r="I126" s="110">
        <v>15633.74</v>
      </c>
      <c r="J126" s="104">
        <f t="shared" si="126"/>
        <v>3300.5</v>
      </c>
      <c r="K126" s="105">
        <f t="shared" si="127"/>
        <v>8165</v>
      </c>
      <c r="L126" s="106">
        <f>86699.2*1.1%</f>
        <v>953.69120000000009</v>
      </c>
      <c r="M126" s="105">
        <f t="shared" si="128"/>
        <v>3496</v>
      </c>
      <c r="N126" s="105">
        <f t="shared" si="129"/>
        <v>8153.5000000000009</v>
      </c>
      <c r="O126" s="105">
        <v>0</v>
      </c>
      <c r="P126" s="107">
        <f t="shared" si="130"/>
        <v>22430.239999999998</v>
      </c>
      <c r="Q126" s="107">
        <f t="shared" si="131"/>
        <v>17272.191200000001</v>
      </c>
      <c r="R126" s="107">
        <f t="shared" si="124"/>
        <v>92569.760000000009</v>
      </c>
    </row>
    <row r="127" spans="1:18" ht="36.75" customHeight="1" x14ac:dyDescent="0.35">
      <c r="A127" s="28">
        <f>+A126+1</f>
        <v>101</v>
      </c>
      <c r="B127" s="101" t="s">
        <v>187</v>
      </c>
      <c r="C127" s="101" t="s">
        <v>49</v>
      </c>
      <c r="D127" s="101" t="s">
        <v>176</v>
      </c>
      <c r="E127" s="101" t="s">
        <v>188</v>
      </c>
      <c r="F127" s="102" t="s">
        <v>61</v>
      </c>
      <c r="G127" s="103">
        <v>43000</v>
      </c>
      <c r="H127" s="103"/>
      <c r="I127" s="110">
        <v>608.74</v>
      </c>
      <c r="J127" s="104">
        <f t="shared" si="126"/>
        <v>1234.0999999999999</v>
      </c>
      <c r="K127" s="105">
        <f t="shared" si="127"/>
        <v>3053</v>
      </c>
      <c r="L127" s="106">
        <f t="shared" ref="L127:L131" si="134">+G127*1.1%</f>
        <v>473.00000000000006</v>
      </c>
      <c r="M127" s="105">
        <f t="shared" si="128"/>
        <v>1307.2</v>
      </c>
      <c r="N127" s="105">
        <f t="shared" si="129"/>
        <v>3048.7000000000003</v>
      </c>
      <c r="O127" s="105">
        <v>1715.46</v>
      </c>
      <c r="P127" s="107">
        <f t="shared" si="130"/>
        <v>4865.5</v>
      </c>
      <c r="Q127" s="107">
        <f t="shared" si="131"/>
        <v>6574.7000000000007</v>
      </c>
      <c r="R127" s="107">
        <f t="shared" si="124"/>
        <v>38134.5</v>
      </c>
    </row>
    <row r="128" spans="1:18" ht="36.75" customHeight="1" x14ac:dyDescent="0.35">
      <c r="A128" s="28">
        <f t="shared" si="125"/>
        <v>102</v>
      </c>
      <c r="B128" s="101" t="s">
        <v>189</v>
      </c>
      <c r="C128" s="101" t="s">
        <v>44</v>
      </c>
      <c r="D128" s="101" t="s">
        <v>176</v>
      </c>
      <c r="E128" s="101" t="s">
        <v>160</v>
      </c>
      <c r="F128" s="102" t="s">
        <v>61</v>
      </c>
      <c r="G128" s="103">
        <v>34000</v>
      </c>
      <c r="H128" s="103"/>
      <c r="I128" s="110">
        <v>0</v>
      </c>
      <c r="J128" s="104">
        <f t="shared" si="126"/>
        <v>975.8</v>
      </c>
      <c r="K128" s="105">
        <f t="shared" si="127"/>
        <v>2414</v>
      </c>
      <c r="L128" s="106">
        <f t="shared" si="134"/>
        <v>374.00000000000006</v>
      </c>
      <c r="M128" s="105">
        <f t="shared" si="128"/>
        <v>1033.5999999999999</v>
      </c>
      <c r="N128" s="105">
        <f t="shared" si="129"/>
        <v>2410.6000000000004</v>
      </c>
      <c r="O128" s="105">
        <v>0</v>
      </c>
      <c r="P128" s="107">
        <f t="shared" si="130"/>
        <v>2009.3999999999999</v>
      </c>
      <c r="Q128" s="107">
        <f t="shared" si="131"/>
        <v>5198.6000000000004</v>
      </c>
      <c r="R128" s="107">
        <f t="shared" si="124"/>
        <v>31990.6</v>
      </c>
    </row>
    <row r="129" spans="1:18" ht="36.75" customHeight="1" x14ac:dyDescent="0.35">
      <c r="A129" s="28">
        <f t="shared" si="125"/>
        <v>103</v>
      </c>
      <c r="B129" s="101" t="s">
        <v>190</v>
      </c>
      <c r="C129" s="101" t="s">
        <v>49</v>
      </c>
      <c r="D129" s="101" t="s">
        <v>176</v>
      </c>
      <c r="E129" s="101" t="s">
        <v>191</v>
      </c>
      <c r="F129" s="102" t="s">
        <v>61</v>
      </c>
      <c r="G129" s="103">
        <v>40000</v>
      </c>
      <c r="H129" s="103"/>
      <c r="I129" s="110">
        <v>442.65</v>
      </c>
      <c r="J129" s="104">
        <f t="shared" si="126"/>
        <v>1148</v>
      </c>
      <c r="K129" s="105">
        <f t="shared" si="127"/>
        <v>2840</v>
      </c>
      <c r="L129" s="106">
        <f t="shared" si="134"/>
        <v>440.00000000000006</v>
      </c>
      <c r="M129" s="105">
        <f t="shared" si="128"/>
        <v>1216</v>
      </c>
      <c r="N129" s="105">
        <f t="shared" si="129"/>
        <v>2836</v>
      </c>
      <c r="O129" s="105">
        <v>0</v>
      </c>
      <c r="P129" s="107">
        <f t="shared" si="130"/>
        <v>2806.65</v>
      </c>
      <c r="Q129" s="107">
        <f t="shared" si="131"/>
        <v>6116</v>
      </c>
      <c r="R129" s="107">
        <f t="shared" si="124"/>
        <v>37193.35</v>
      </c>
    </row>
    <row r="130" spans="1:18" ht="36.75" customHeight="1" x14ac:dyDescent="0.35">
      <c r="A130" s="28">
        <f t="shared" si="125"/>
        <v>104</v>
      </c>
      <c r="B130" s="101" t="s">
        <v>192</v>
      </c>
      <c r="C130" s="101" t="s">
        <v>44</v>
      </c>
      <c r="D130" s="101" t="s">
        <v>176</v>
      </c>
      <c r="E130" s="101" t="s">
        <v>172</v>
      </c>
      <c r="F130" s="102" t="s">
        <v>61</v>
      </c>
      <c r="G130" s="103">
        <v>34000</v>
      </c>
      <c r="H130" s="103"/>
      <c r="I130" s="110">
        <v>0</v>
      </c>
      <c r="J130" s="104">
        <f t="shared" si="126"/>
        <v>975.8</v>
      </c>
      <c r="K130" s="105">
        <f t="shared" si="127"/>
        <v>2414</v>
      </c>
      <c r="L130" s="106">
        <f t="shared" si="134"/>
        <v>374.00000000000006</v>
      </c>
      <c r="M130" s="105">
        <f t="shared" si="128"/>
        <v>1033.5999999999999</v>
      </c>
      <c r="N130" s="105">
        <f t="shared" si="129"/>
        <v>2410.6000000000004</v>
      </c>
      <c r="O130" s="105">
        <v>0</v>
      </c>
      <c r="P130" s="107">
        <f t="shared" si="130"/>
        <v>2009.3999999999999</v>
      </c>
      <c r="Q130" s="107">
        <f t="shared" si="131"/>
        <v>5198.6000000000004</v>
      </c>
      <c r="R130" s="107">
        <f t="shared" si="124"/>
        <v>31990.6</v>
      </c>
    </row>
    <row r="131" spans="1:18" ht="36.75" customHeight="1" x14ac:dyDescent="0.35">
      <c r="A131" s="28">
        <f>+A130+1</f>
        <v>105</v>
      </c>
      <c r="B131" s="101" t="s">
        <v>193</v>
      </c>
      <c r="C131" s="101" t="s">
        <v>49</v>
      </c>
      <c r="D131" s="101" t="s">
        <v>176</v>
      </c>
      <c r="E131" s="101" t="s">
        <v>191</v>
      </c>
      <c r="F131" s="102" t="s">
        <v>61</v>
      </c>
      <c r="G131" s="103">
        <v>40000</v>
      </c>
      <c r="H131" s="103"/>
      <c r="I131" s="110">
        <v>442.65</v>
      </c>
      <c r="J131" s="104">
        <f t="shared" si="126"/>
        <v>1148</v>
      </c>
      <c r="K131" s="105">
        <f t="shared" si="127"/>
        <v>2840</v>
      </c>
      <c r="L131" s="106">
        <f t="shared" si="134"/>
        <v>440.00000000000006</v>
      </c>
      <c r="M131" s="105">
        <f t="shared" si="128"/>
        <v>1216</v>
      </c>
      <c r="N131" s="105">
        <f t="shared" si="129"/>
        <v>2836</v>
      </c>
      <c r="O131" s="105">
        <v>0</v>
      </c>
      <c r="P131" s="107">
        <f t="shared" si="130"/>
        <v>2806.65</v>
      </c>
      <c r="Q131" s="107">
        <f t="shared" si="131"/>
        <v>6116</v>
      </c>
      <c r="R131" s="107">
        <f t="shared" si="124"/>
        <v>37193.35</v>
      </c>
    </row>
    <row r="132" spans="1:18" ht="36.75" customHeight="1" x14ac:dyDescent="0.35">
      <c r="A132" s="28">
        <f>+A131+1</f>
        <v>106</v>
      </c>
      <c r="B132" s="101" t="s">
        <v>194</v>
      </c>
      <c r="C132" s="101" t="s">
        <v>49</v>
      </c>
      <c r="D132" s="101" t="s">
        <v>176</v>
      </c>
      <c r="E132" s="101" t="s">
        <v>195</v>
      </c>
      <c r="F132" s="102" t="s">
        <v>51</v>
      </c>
      <c r="G132" s="103">
        <v>90000</v>
      </c>
      <c r="H132" s="103"/>
      <c r="I132" s="110">
        <v>8895.39</v>
      </c>
      <c r="J132" s="104">
        <f t="shared" si="126"/>
        <v>2583</v>
      </c>
      <c r="K132" s="105">
        <f t="shared" si="127"/>
        <v>6390</v>
      </c>
      <c r="L132" s="106">
        <f t="shared" ref="L132:L135" si="135">86699.2*1.1%</f>
        <v>953.69120000000009</v>
      </c>
      <c r="M132" s="105">
        <f t="shared" si="128"/>
        <v>2736</v>
      </c>
      <c r="N132" s="105">
        <f t="shared" si="129"/>
        <v>6381</v>
      </c>
      <c r="O132" s="105">
        <f>1715.46*2</f>
        <v>3430.92</v>
      </c>
      <c r="P132" s="107">
        <f t="shared" si="130"/>
        <v>17645.309999999998</v>
      </c>
      <c r="Q132" s="107">
        <f t="shared" si="131"/>
        <v>13724.691200000001</v>
      </c>
      <c r="R132" s="107">
        <f t="shared" si="124"/>
        <v>72354.69</v>
      </c>
    </row>
    <row r="133" spans="1:18" ht="36.75" customHeight="1" x14ac:dyDescent="0.35">
      <c r="A133" s="28">
        <f t="shared" si="125"/>
        <v>107</v>
      </c>
      <c r="B133" s="101" t="s">
        <v>196</v>
      </c>
      <c r="C133" s="101" t="s">
        <v>44</v>
      </c>
      <c r="D133" s="101" t="s">
        <v>176</v>
      </c>
      <c r="E133" s="101" t="s">
        <v>195</v>
      </c>
      <c r="F133" s="102" t="s">
        <v>51</v>
      </c>
      <c r="G133" s="103">
        <v>90000</v>
      </c>
      <c r="H133" s="103"/>
      <c r="I133" s="110">
        <v>9324.25</v>
      </c>
      <c r="J133" s="104">
        <f t="shared" si="126"/>
        <v>2583</v>
      </c>
      <c r="K133" s="105">
        <f t="shared" si="127"/>
        <v>6390</v>
      </c>
      <c r="L133" s="106">
        <f t="shared" si="135"/>
        <v>953.69120000000009</v>
      </c>
      <c r="M133" s="105">
        <f t="shared" si="128"/>
        <v>2736</v>
      </c>
      <c r="N133" s="105">
        <f t="shared" si="129"/>
        <v>6381</v>
      </c>
      <c r="O133" s="105">
        <v>1715.46</v>
      </c>
      <c r="P133" s="107">
        <f t="shared" si="130"/>
        <v>16358.71</v>
      </c>
      <c r="Q133" s="107">
        <f t="shared" si="131"/>
        <v>13724.691200000001</v>
      </c>
      <c r="R133" s="107">
        <f t="shared" si="124"/>
        <v>73641.290000000008</v>
      </c>
    </row>
    <row r="134" spans="1:18" ht="36.75" customHeight="1" x14ac:dyDescent="0.35">
      <c r="A134" s="28">
        <f t="shared" si="125"/>
        <v>108</v>
      </c>
      <c r="B134" s="101" t="s">
        <v>197</v>
      </c>
      <c r="C134" s="101" t="s">
        <v>44</v>
      </c>
      <c r="D134" s="101" t="s">
        <v>176</v>
      </c>
      <c r="E134" s="101" t="s">
        <v>170</v>
      </c>
      <c r="F134" s="102" t="s">
        <v>61</v>
      </c>
      <c r="G134" s="103">
        <v>27000</v>
      </c>
      <c r="H134" s="103"/>
      <c r="I134" s="110">
        <v>0</v>
      </c>
      <c r="J134" s="104">
        <f t="shared" si="126"/>
        <v>774.9</v>
      </c>
      <c r="K134" s="105">
        <f t="shared" si="127"/>
        <v>1917</v>
      </c>
      <c r="L134" s="106">
        <f t="shared" ref="L134:L142" si="136">+G134*1.1%</f>
        <v>297.00000000000006</v>
      </c>
      <c r="M134" s="105">
        <f t="shared" si="128"/>
        <v>820.8</v>
      </c>
      <c r="N134" s="105">
        <f t="shared" si="129"/>
        <v>1914.3000000000002</v>
      </c>
      <c r="O134" s="105">
        <v>0</v>
      </c>
      <c r="P134" s="107">
        <f t="shared" si="130"/>
        <v>1595.6999999999998</v>
      </c>
      <c r="Q134" s="107">
        <f t="shared" si="131"/>
        <v>4128.3</v>
      </c>
      <c r="R134" s="107">
        <f t="shared" si="124"/>
        <v>25404.3</v>
      </c>
    </row>
    <row r="135" spans="1:18" ht="36.75" customHeight="1" x14ac:dyDescent="0.35">
      <c r="A135" s="28">
        <f t="shared" si="125"/>
        <v>109</v>
      </c>
      <c r="B135" s="101" t="s">
        <v>198</v>
      </c>
      <c r="C135" s="101" t="s">
        <v>44</v>
      </c>
      <c r="D135" s="101" t="s">
        <v>176</v>
      </c>
      <c r="E135" s="101" t="s">
        <v>456</v>
      </c>
      <c r="F135" s="102" t="s">
        <v>61</v>
      </c>
      <c r="G135" s="103">
        <v>90000</v>
      </c>
      <c r="H135" s="103"/>
      <c r="I135" s="110">
        <v>9753.1200000000008</v>
      </c>
      <c r="J135" s="104">
        <f t="shared" si="126"/>
        <v>2583</v>
      </c>
      <c r="K135" s="105">
        <f t="shared" si="127"/>
        <v>6390</v>
      </c>
      <c r="L135" s="106">
        <f t="shared" si="135"/>
        <v>953.69120000000009</v>
      </c>
      <c r="M135" s="105">
        <f t="shared" si="128"/>
        <v>2736</v>
      </c>
      <c r="N135" s="105">
        <f t="shared" si="129"/>
        <v>6381</v>
      </c>
      <c r="O135" s="105">
        <v>0</v>
      </c>
      <c r="P135" s="107">
        <f t="shared" si="130"/>
        <v>15072.12</v>
      </c>
      <c r="Q135" s="107">
        <f t="shared" si="131"/>
        <v>13724.691200000001</v>
      </c>
      <c r="R135" s="107">
        <f t="shared" si="124"/>
        <v>74927.88</v>
      </c>
    </row>
    <row r="136" spans="1:18" ht="36.75" customHeight="1" x14ac:dyDescent="0.35">
      <c r="A136" s="28">
        <f t="shared" si="125"/>
        <v>110</v>
      </c>
      <c r="B136" s="101" t="s">
        <v>199</v>
      </c>
      <c r="C136" s="101" t="s">
        <v>44</v>
      </c>
      <c r="D136" s="101" t="s">
        <v>176</v>
      </c>
      <c r="E136" s="101" t="s">
        <v>160</v>
      </c>
      <c r="F136" s="102" t="s">
        <v>61</v>
      </c>
      <c r="G136" s="103">
        <v>34000</v>
      </c>
      <c r="H136" s="103"/>
      <c r="I136" s="110">
        <v>0</v>
      </c>
      <c r="J136" s="104">
        <f t="shared" si="126"/>
        <v>975.8</v>
      </c>
      <c r="K136" s="105">
        <f t="shared" si="127"/>
        <v>2414</v>
      </c>
      <c r="L136" s="106">
        <f t="shared" si="136"/>
        <v>374.00000000000006</v>
      </c>
      <c r="M136" s="105">
        <f t="shared" si="128"/>
        <v>1033.5999999999999</v>
      </c>
      <c r="N136" s="105">
        <f t="shared" si="129"/>
        <v>2410.6000000000004</v>
      </c>
      <c r="O136" s="105">
        <v>0</v>
      </c>
      <c r="P136" s="107">
        <f t="shared" si="130"/>
        <v>2009.3999999999999</v>
      </c>
      <c r="Q136" s="107">
        <f t="shared" si="131"/>
        <v>5198.6000000000004</v>
      </c>
      <c r="R136" s="107">
        <f t="shared" si="124"/>
        <v>31990.6</v>
      </c>
    </row>
    <row r="137" spans="1:18" ht="36.75" customHeight="1" x14ac:dyDescent="0.35">
      <c r="A137" s="28">
        <f t="shared" ref="A137:A142" si="137">+A136+1</f>
        <v>111</v>
      </c>
      <c r="B137" s="101" t="s">
        <v>413</v>
      </c>
      <c r="C137" s="101" t="s">
        <v>44</v>
      </c>
      <c r="D137" s="101" t="s">
        <v>176</v>
      </c>
      <c r="E137" s="101" t="s">
        <v>172</v>
      </c>
      <c r="F137" s="102" t="s">
        <v>61</v>
      </c>
      <c r="G137" s="103">
        <v>34000</v>
      </c>
      <c r="H137" s="103"/>
      <c r="I137" s="110">
        <v>0</v>
      </c>
      <c r="J137" s="104">
        <f t="shared" si="126"/>
        <v>975.8</v>
      </c>
      <c r="K137" s="105">
        <f t="shared" si="127"/>
        <v>2414</v>
      </c>
      <c r="L137" s="106">
        <f t="shared" si="136"/>
        <v>374.00000000000006</v>
      </c>
      <c r="M137" s="105">
        <f t="shared" si="128"/>
        <v>1033.5999999999999</v>
      </c>
      <c r="N137" s="105">
        <f t="shared" si="129"/>
        <v>2410.6000000000004</v>
      </c>
      <c r="O137" s="105">
        <v>0</v>
      </c>
      <c r="P137" s="107">
        <f t="shared" si="130"/>
        <v>2009.3999999999999</v>
      </c>
      <c r="Q137" s="107">
        <f t="shared" si="131"/>
        <v>5198.6000000000004</v>
      </c>
      <c r="R137" s="107">
        <f t="shared" si="124"/>
        <v>31990.6</v>
      </c>
    </row>
    <row r="138" spans="1:18" ht="36.75" customHeight="1" x14ac:dyDescent="0.35">
      <c r="A138" s="28">
        <f t="shared" si="137"/>
        <v>112</v>
      </c>
      <c r="B138" s="101" t="s">
        <v>414</v>
      </c>
      <c r="C138" s="101" t="s">
        <v>44</v>
      </c>
      <c r="D138" s="101" t="s">
        <v>176</v>
      </c>
      <c r="E138" s="101" t="s">
        <v>415</v>
      </c>
      <c r="F138" s="102" t="s">
        <v>61</v>
      </c>
      <c r="G138" s="103">
        <v>45000</v>
      </c>
      <c r="H138" s="103"/>
      <c r="I138" s="110">
        <v>1148.33</v>
      </c>
      <c r="J138" s="104">
        <f t="shared" si="126"/>
        <v>1291.5</v>
      </c>
      <c r="K138" s="105">
        <f t="shared" si="127"/>
        <v>3195</v>
      </c>
      <c r="L138" s="106">
        <f t="shared" si="136"/>
        <v>495.00000000000006</v>
      </c>
      <c r="M138" s="105">
        <f t="shared" si="128"/>
        <v>1368</v>
      </c>
      <c r="N138" s="105">
        <f t="shared" si="129"/>
        <v>3190.5</v>
      </c>
      <c r="O138" s="105">
        <v>0</v>
      </c>
      <c r="P138" s="107">
        <f t="shared" si="130"/>
        <v>3807.83</v>
      </c>
      <c r="Q138" s="107">
        <f t="shared" si="131"/>
        <v>6880.5</v>
      </c>
      <c r="R138" s="107">
        <f t="shared" si="124"/>
        <v>41192.17</v>
      </c>
    </row>
    <row r="139" spans="1:18" ht="36.75" customHeight="1" x14ac:dyDescent="0.35">
      <c r="A139" s="28">
        <f t="shared" si="137"/>
        <v>113</v>
      </c>
      <c r="B139" s="101" t="s">
        <v>259</v>
      </c>
      <c r="C139" s="101" t="s">
        <v>49</v>
      </c>
      <c r="D139" s="101" t="s">
        <v>176</v>
      </c>
      <c r="E139" s="101" t="s">
        <v>188</v>
      </c>
      <c r="F139" s="102" t="s">
        <v>61</v>
      </c>
      <c r="G139" s="103">
        <v>43000</v>
      </c>
      <c r="H139" s="103"/>
      <c r="I139" s="110">
        <v>866.06</v>
      </c>
      <c r="J139" s="104">
        <f>G139*2.87/100</f>
        <v>1234.0999999999999</v>
      </c>
      <c r="K139" s="105">
        <f>G139*7.1/100</f>
        <v>3053</v>
      </c>
      <c r="L139" s="106">
        <f>+G139*1.1%</f>
        <v>473.00000000000006</v>
      </c>
      <c r="M139" s="105">
        <f>G139*3.04/100</f>
        <v>1307.2</v>
      </c>
      <c r="N139" s="105">
        <f>+G139*7.09%</f>
        <v>3048.7000000000003</v>
      </c>
      <c r="O139" s="105">
        <v>0</v>
      </c>
      <c r="P139" s="107">
        <f>I139+J139+M139+O139</f>
        <v>3407.3599999999997</v>
      </c>
      <c r="Q139" s="107">
        <f>K139+L139+N139</f>
        <v>6574.7000000000007</v>
      </c>
      <c r="R139" s="107">
        <f t="shared" si="124"/>
        <v>39592.639999999999</v>
      </c>
    </row>
    <row r="140" spans="1:18" ht="36.75" customHeight="1" x14ac:dyDescent="0.35">
      <c r="A140" s="28">
        <f t="shared" si="137"/>
        <v>114</v>
      </c>
      <c r="B140" s="101" t="s">
        <v>443</v>
      </c>
      <c r="C140" s="101" t="s">
        <v>44</v>
      </c>
      <c r="D140" s="101" t="s">
        <v>176</v>
      </c>
      <c r="E140" s="101" t="s">
        <v>172</v>
      </c>
      <c r="F140" s="102" t="s">
        <v>61</v>
      </c>
      <c r="G140" s="103">
        <v>34000</v>
      </c>
      <c r="H140" s="103"/>
      <c r="I140" s="110">
        <v>0</v>
      </c>
      <c r="J140" s="104">
        <f>G140*2.87/100</f>
        <v>975.8</v>
      </c>
      <c r="K140" s="105">
        <f>G140*7.1/100</f>
        <v>2414</v>
      </c>
      <c r="L140" s="106">
        <f>+G140*1.1%</f>
        <v>374.00000000000006</v>
      </c>
      <c r="M140" s="105">
        <f>G140*3.04/100</f>
        <v>1033.5999999999999</v>
      </c>
      <c r="N140" s="105">
        <f>+G140*7.09%</f>
        <v>2410.6000000000004</v>
      </c>
      <c r="O140" s="105">
        <v>0</v>
      </c>
      <c r="P140" s="107">
        <f>I140+J140+M140+O140</f>
        <v>2009.3999999999999</v>
      </c>
      <c r="Q140" s="107">
        <f>K140+L140+N140</f>
        <v>5198.6000000000004</v>
      </c>
      <c r="R140" s="107">
        <f t="shared" si="124"/>
        <v>31990.6</v>
      </c>
    </row>
    <row r="141" spans="1:18" ht="36.75" customHeight="1" x14ac:dyDescent="0.35">
      <c r="A141" s="28">
        <f t="shared" si="137"/>
        <v>115</v>
      </c>
      <c r="B141" s="101" t="s">
        <v>446</v>
      </c>
      <c r="C141" s="101" t="s">
        <v>44</v>
      </c>
      <c r="D141" s="101" t="s">
        <v>176</v>
      </c>
      <c r="E141" s="101" t="s">
        <v>160</v>
      </c>
      <c r="F141" s="102" t="s">
        <v>61</v>
      </c>
      <c r="G141" s="103">
        <v>34000</v>
      </c>
      <c r="H141" s="103"/>
      <c r="I141" s="110">
        <v>0</v>
      </c>
      <c r="J141" s="104">
        <f>G141*2.87/100</f>
        <v>975.8</v>
      </c>
      <c r="K141" s="105">
        <f>G141*7.1/100</f>
        <v>2414</v>
      </c>
      <c r="L141" s="106">
        <f>+G141*1.1%</f>
        <v>374.00000000000006</v>
      </c>
      <c r="M141" s="105">
        <f>G141*3.04/100</f>
        <v>1033.5999999999999</v>
      </c>
      <c r="N141" s="105">
        <f>+G141*7.09%</f>
        <v>2410.6000000000004</v>
      </c>
      <c r="O141" s="105">
        <v>0</v>
      </c>
      <c r="P141" s="107">
        <f>I141+J141+M141+O141</f>
        <v>2009.3999999999999</v>
      </c>
      <c r="Q141" s="107">
        <f>K141+L141+N141</f>
        <v>5198.6000000000004</v>
      </c>
      <c r="R141" s="107">
        <f t="shared" ref="R141" si="138">G141-P141+H141</f>
        <v>31990.6</v>
      </c>
    </row>
    <row r="142" spans="1:18" ht="36.75" customHeight="1" x14ac:dyDescent="0.35">
      <c r="A142" s="28">
        <f t="shared" si="137"/>
        <v>116</v>
      </c>
      <c r="B142" s="101" t="s">
        <v>200</v>
      </c>
      <c r="C142" s="101" t="s">
        <v>44</v>
      </c>
      <c r="D142" s="101" t="s">
        <v>176</v>
      </c>
      <c r="E142" s="101" t="s">
        <v>168</v>
      </c>
      <c r="F142" s="102" t="s">
        <v>61</v>
      </c>
      <c r="G142" s="103">
        <v>30000</v>
      </c>
      <c r="H142" s="103"/>
      <c r="I142" s="110">
        <v>0</v>
      </c>
      <c r="J142" s="104">
        <f t="shared" si="126"/>
        <v>861</v>
      </c>
      <c r="K142" s="105">
        <f t="shared" si="127"/>
        <v>2130</v>
      </c>
      <c r="L142" s="106">
        <f t="shared" si="136"/>
        <v>330.00000000000006</v>
      </c>
      <c r="M142" s="105">
        <f t="shared" si="128"/>
        <v>912</v>
      </c>
      <c r="N142" s="105">
        <f t="shared" si="129"/>
        <v>2127</v>
      </c>
      <c r="O142" s="105">
        <v>0</v>
      </c>
      <c r="P142" s="107">
        <f>I142+J142+M142+O142</f>
        <v>1773</v>
      </c>
      <c r="Q142" s="107">
        <f t="shared" si="131"/>
        <v>4587</v>
      </c>
      <c r="R142" s="107">
        <f t="shared" si="124"/>
        <v>28227</v>
      </c>
    </row>
    <row r="143" spans="1:18" ht="24.75" customHeight="1" x14ac:dyDescent="0.25">
      <c r="A143" s="142" t="s">
        <v>25</v>
      </c>
      <c r="B143" s="143"/>
      <c r="C143" s="143"/>
      <c r="D143" s="143"/>
      <c r="E143" s="144"/>
      <c r="F143" s="29"/>
      <c r="G143" s="33">
        <f t="shared" ref="G143:R143" si="139">SUM(G103:G142)</f>
        <v>2500000</v>
      </c>
      <c r="H143" s="33">
        <f t="shared" si="139"/>
        <v>0</v>
      </c>
      <c r="I143" s="33">
        <f t="shared" si="139"/>
        <v>109191.29999999999</v>
      </c>
      <c r="J143" s="33">
        <f t="shared" si="139"/>
        <v>71750.000000000029</v>
      </c>
      <c r="K143" s="33">
        <f t="shared" si="139"/>
        <v>177500</v>
      </c>
      <c r="L143" s="33">
        <f t="shared" si="139"/>
        <v>23214.294400000002</v>
      </c>
      <c r="M143" s="33">
        <f t="shared" si="139"/>
        <v>76000</v>
      </c>
      <c r="N143" s="33">
        <f t="shared" si="139"/>
        <v>177250.00000000003</v>
      </c>
      <c r="O143" s="33">
        <f t="shared" si="139"/>
        <v>15439.14</v>
      </c>
      <c r="P143" s="33">
        <f t="shared" si="139"/>
        <v>272380.43999999994</v>
      </c>
      <c r="Q143" s="33">
        <f t="shared" si="139"/>
        <v>377964.29439999996</v>
      </c>
      <c r="R143" s="33">
        <f t="shared" si="139"/>
        <v>2227619.560000001</v>
      </c>
    </row>
    <row r="144" spans="1:18" ht="43.5" customHeight="1" x14ac:dyDescent="0.25">
      <c r="A144" s="123" t="s">
        <v>401</v>
      </c>
      <c r="B144" s="123"/>
      <c r="C144" s="123"/>
      <c r="D144" s="123"/>
      <c r="E144" s="123"/>
      <c r="F144" s="123"/>
      <c r="G144" s="123"/>
      <c r="H144" s="123"/>
      <c r="I144" s="123"/>
      <c r="J144" s="123"/>
      <c r="K144" s="123"/>
      <c r="L144" s="123"/>
      <c r="M144" s="123"/>
      <c r="N144" s="123"/>
      <c r="O144" s="123"/>
      <c r="P144" s="123"/>
      <c r="Q144" s="123"/>
      <c r="R144" s="123"/>
    </row>
    <row r="145" spans="1:18" ht="36.75" customHeight="1" x14ac:dyDescent="0.35">
      <c r="A145" s="28">
        <f>+A142+1</f>
        <v>117</v>
      </c>
      <c r="B145" s="101" t="s">
        <v>362</v>
      </c>
      <c r="C145" s="101" t="s">
        <v>44</v>
      </c>
      <c r="D145" s="101" t="s">
        <v>400</v>
      </c>
      <c r="E145" s="101" t="s">
        <v>363</v>
      </c>
      <c r="F145" s="102" t="s">
        <v>364</v>
      </c>
      <c r="G145" s="103">
        <v>190000</v>
      </c>
      <c r="H145" s="103"/>
      <c r="I145" s="110">
        <v>7260.99</v>
      </c>
      <c r="J145" s="104">
        <f>+G145*2.87%</f>
        <v>5453</v>
      </c>
      <c r="K145" s="105">
        <f>+G145*7.1%</f>
        <v>13489.999999999998</v>
      </c>
      <c r="L145" s="106">
        <f t="shared" ref="L145:L148" si="140">86699.2*1.1%</f>
        <v>953.69120000000009</v>
      </c>
      <c r="M145" s="105">
        <f>G145*3.04/100</f>
        <v>5776</v>
      </c>
      <c r="N145" s="105">
        <f>+G145*7.09%</f>
        <v>13471</v>
      </c>
      <c r="O145" s="105">
        <v>0</v>
      </c>
      <c r="P145" s="107">
        <f>I145+J145+M145+O145</f>
        <v>18489.989999999998</v>
      </c>
      <c r="Q145" s="107">
        <f>K145+L145+N145</f>
        <v>27914.691199999997</v>
      </c>
      <c r="R145" s="107">
        <f t="shared" ref="R145:R148" si="141">G145-P145+H145</f>
        <v>171510.01</v>
      </c>
    </row>
    <row r="146" spans="1:18" ht="36.75" customHeight="1" x14ac:dyDescent="0.35">
      <c r="A146" s="28">
        <f>+A145+1</f>
        <v>118</v>
      </c>
      <c r="B146" s="101" t="s">
        <v>85</v>
      </c>
      <c r="C146" s="101" t="s">
        <v>49</v>
      </c>
      <c r="D146" s="101" t="s">
        <v>400</v>
      </c>
      <c r="E146" s="101" t="s">
        <v>428</v>
      </c>
      <c r="F146" s="102" t="s">
        <v>51</v>
      </c>
      <c r="G146" s="103">
        <v>160000</v>
      </c>
      <c r="H146" s="103"/>
      <c r="I146" s="110">
        <v>26218.87</v>
      </c>
      <c r="J146" s="104">
        <f>G146*2.87/100</f>
        <v>4592</v>
      </c>
      <c r="K146" s="105">
        <f>G146*7.1/100</f>
        <v>11360</v>
      </c>
      <c r="L146" s="106">
        <f t="shared" si="140"/>
        <v>953.69120000000009</v>
      </c>
      <c r="M146" s="105">
        <f>G146*3.04/100</f>
        <v>4864</v>
      </c>
      <c r="N146" s="105">
        <f>+G146*7.09%</f>
        <v>11344</v>
      </c>
      <c r="O146" s="105">
        <v>0</v>
      </c>
      <c r="P146" s="107">
        <f>I146+J146+M146+O146</f>
        <v>35674.869999999995</v>
      </c>
      <c r="Q146" s="107">
        <f>K146+L146+N146</f>
        <v>23657.691200000001</v>
      </c>
      <c r="R146" s="107">
        <f t="shared" si="141"/>
        <v>124325.13</v>
      </c>
    </row>
    <row r="147" spans="1:18" ht="36.75" customHeight="1" x14ac:dyDescent="0.35">
      <c r="A147" s="28">
        <f>+A146+1</f>
        <v>119</v>
      </c>
      <c r="B147" s="101" t="s">
        <v>392</v>
      </c>
      <c r="C147" s="101" t="s">
        <v>49</v>
      </c>
      <c r="D147" s="101" t="s">
        <v>400</v>
      </c>
      <c r="E147" s="101" t="s">
        <v>395</v>
      </c>
      <c r="F147" s="102" t="s">
        <v>51</v>
      </c>
      <c r="G147" s="103">
        <v>90000</v>
      </c>
      <c r="H147" s="103"/>
      <c r="I147" s="110">
        <v>9753.1200000000008</v>
      </c>
      <c r="J147" s="104">
        <f>G147*2.87/100</f>
        <v>2583</v>
      </c>
      <c r="K147" s="105">
        <f>G147*7.1/100</f>
        <v>6390</v>
      </c>
      <c r="L147" s="106">
        <f t="shared" si="140"/>
        <v>953.69120000000009</v>
      </c>
      <c r="M147" s="105">
        <f t="shared" ref="M147" si="142">+G147*3.04%</f>
        <v>2736</v>
      </c>
      <c r="N147" s="105">
        <f>+G147*7.09%</f>
        <v>6381</v>
      </c>
      <c r="O147" s="105">
        <v>0</v>
      </c>
      <c r="P147" s="107">
        <f>I147+J147+M147+O147</f>
        <v>15072.12</v>
      </c>
      <c r="Q147" s="107">
        <f>K147+L147+N147</f>
        <v>13724.691200000001</v>
      </c>
      <c r="R147" s="107">
        <f t="shared" si="141"/>
        <v>74927.88</v>
      </c>
    </row>
    <row r="148" spans="1:18" ht="36.75" customHeight="1" x14ac:dyDescent="0.35">
      <c r="A148" s="28">
        <f>+A147+1</f>
        <v>120</v>
      </c>
      <c r="B148" s="101" t="s">
        <v>341</v>
      </c>
      <c r="C148" s="101" t="s">
        <v>44</v>
      </c>
      <c r="D148" s="101" t="s">
        <v>400</v>
      </c>
      <c r="E148" s="101" t="s">
        <v>402</v>
      </c>
      <c r="F148" s="102" t="s">
        <v>51</v>
      </c>
      <c r="G148" s="103">
        <v>140000</v>
      </c>
      <c r="H148" s="103"/>
      <c r="I148" s="110">
        <v>18513.490000000002</v>
      </c>
      <c r="J148" s="104">
        <f>+G148*2.87%</f>
        <v>4018</v>
      </c>
      <c r="K148" s="105">
        <f>+G148*7.1%</f>
        <v>9940</v>
      </c>
      <c r="L148" s="106">
        <f t="shared" si="140"/>
        <v>953.69120000000009</v>
      </c>
      <c r="M148" s="105">
        <f>G148*3.04/100</f>
        <v>4256</v>
      </c>
      <c r="N148" s="105">
        <f>+G148*7.09%</f>
        <v>9926</v>
      </c>
      <c r="O148" s="105">
        <v>0</v>
      </c>
      <c r="P148" s="107">
        <f>I148+J148+M148+O148</f>
        <v>26787.49</v>
      </c>
      <c r="Q148" s="107">
        <f>K148+L148+N148</f>
        <v>20819.691200000001</v>
      </c>
      <c r="R148" s="107">
        <f t="shared" si="141"/>
        <v>113212.51</v>
      </c>
    </row>
    <row r="149" spans="1:18" ht="24.75" customHeight="1" x14ac:dyDescent="0.25">
      <c r="A149" s="142" t="s">
        <v>25</v>
      </c>
      <c r="B149" s="143"/>
      <c r="C149" s="143"/>
      <c r="D149" s="143"/>
      <c r="E149" s="144"/>
      <c r="F149" s="29"/>
      <c r="G149" s="33">
        <f>SUM(G145:G148)</f>
        <v>580000</v>
      </c>
      <c r="H149" s="33">
        <f t="shared" ref="H149:R149" si="143">SUM(H145:H148)</f>
        <v>0</v>
      </c>
      <c r="I149" s="33">
        <f t="shared" si="143"/>
        <v>61746.47</v>
      </c>
      <c r="J149" s="33">
        <f t="shared" si="143"/>
        <v>16646</v>
      </c>
      <c r="K149" s="33">
        <f t="shared" si="143"/>
        <v>41180</v>
      </c>
      <c r="L149" s="33">
        <f t="shared" si="143"/>
        <v>3814.7648000000004</v>
      </c>
      <c r="M149" s="33">
        <f t="shared" si="143"/>
        <v>17632</v>
      </c>
      <c r="N149" s="33">
        <f t="shared" si="143"/>
        <v>41122</v>
      </c>
      <c r="O149" s="33">
        <f t="shared" si="143"/>
        <v>0</v>
      </c>
      <c r="P149" s="33">
        <f t="shared" si="143"/>
        <v>96024.47</v>
      </c>
      <c r="Q149" s="33">
        <f t="shared" si="143"/>
        <v>86116.764800000004</v>
      </c>
      <c r="R149" s="33">
        <f t="shared" si="143"/>
        <v>483975.53</v>
      </c>
    </row>
    <row r="150" spans="1:18" ht="43.5" customHeight="1" x14ac:dyDescent="0.25">
      <c r="A150" s="123" t="s">
        <v>32</v>
      </c>
      <c r="B150" s="123"/>
      <c r="C150" s="123"/>
      <c r="D150" s="123"/>
      <c r="E150" s="123"/>
      <c r="F150" s="123"/>
      <c r="G150" s="123"/>
      <c r="H150" s="123"/>
      <c r="I150" s="123"/>
      <c r="J150" s="123"/>
      <c r="K150" s="123"/>
      <c r="L150" s="123"/>
      <c r="M150" s="123"/>
      <c r="N150" s="123"/>
      <c r="O150" s="123"/>
      <c r="P150" s="123"/>
      <c r="Q150" s="123"/>
      <c r="R150" s="123"/>
    </row>
    <row r="151" spans="1:18" ht="36.75" customHeight="1" x14ac:dyDescent="0.35">
      <c r="A151" s="28">
        <f>+A148+1</f>
        <v>121</v>
      </c>
      <c r="B151" s="101" t="s">
        <v>201</v>
      </c>
      <c r="C151" s="101" t="s">
        <v>49</v>
      </c>
      <c r="D151" s="101" t="s">
        <v>32</v>
      </c>
      <c r="E151" s="101" t="s">
        <v>202</v>
      </c>
      <c r="F151" s="102" t="s">
        <v>47</v>
      </c>
      <c r="G151" s="103">
        <v>210000</v>
      </c>
      <c r="H151" s="103"/>
      <c r="I151" s="110">
        <v>37551.25</v>
      </c>
      <c r="J151" s="104">
        <f>G151*2.87/100</f>
        <v>6027</v>
      </c>
      <c r="K151" s="105">
        <f>G151*7.1/100</f>
        <v>14910</v>
      </c>
      <c r="L151" s="106">
        <f t="shared" ref="L151:L159" si="144">86699.2*1.1%</f>
        <v>953.69120000000009</v>
      </c>
      <c r="M151" s="105">
        <f>+G151*3.04%</f>
        <v>6384</v>
      </c>
      <c r="N151" s="105">
        <f>+G151*7.09%</f>
        <v>14889.000000000002</v>
      </c>
      <c r="O151" s="105">
        <v>1715.46</v>
      </c>
      <c r="P151" s="107">
        <f t="shared" ref="P151:P215" si="145">I151+J151+M151+O151</f>
        <v>51677.71</v>
      </c>
      <c r="Q151" s="107">
        <f t="shared" ref="Q151:Q215" si="146">K151+L151+N151</f>
        <v>30752.691200000001</v>
      </c>
      <c r="R151" s="107">
        <f t="shared" ref="R151:R215" si="147">G151-P151+H151</f>
        <v>158322.29</v>
      </c>
    </row>
    <row r="152" spans="1:18" ht="36.75" customHeight="1" x14ac:dyDescent="0.35">
      <c r="A152" s="28">
        <f t="shared" ref="A152:A206" si="148">+A151+1</f>
        <v>122</v>
      </c>
      <c r="B152" s="101" t="s">
        <v>203</v>
      </c>
      <c r="C152" s="101" t="s">
        <v>49</v>
      </c>
      <c r="D152" s="101" t="s">
        <v>32</v>
      </c>
      <c r="E152" s="101" t="s">
        <v>204</v>
      </c>
      <c r="F152" s="102" t="s">
        <v>47</v>
      </c>
      <c r="G152" s="103">
        <v>140000</v>
      </c>
      <c r="H152" s="103"/>
      <c r="I152" s="110">
        <v>21085.5</v>
      </c>
      <c r="J152" s="104">
        <f t="shared" ref="J152:J215" si="149">G152*2.87/100</f>
        <v>4018</v>
      </c>
      <c r="K152" s="105">
        <f t="shared" ref="K152:K215" si="150">G152*7.1/100</f>
        <v>9940</v>
      </c>
      <c r="L152" s="106">
        <f t="shared" si="144"/>
        <v>953.69120000000009</v>
      </c>
      <c r="M152" s="105">
        <f>G152*3.04/100</f>
        <v>4256</v>
      </c>
      <c r="N152" s="105">
        <f>+G152*7.09%</f>
        <v>9926</v>
      </c>
      <c r="O152" s="105">
        <v>1715.46</v>
      </c>
      <c r="P152" s="107">
        <f t="shared" si="145"/>
        <v>31074.959999999999</v>
      </c>
      <c r="Q152" s="107">
        <f t="shared" si="146"/>
        <v>20819.691200000001</v>
      </c>
      <c r="R152" s="107">
        <f t="shared" si="147"/>
        <v>108925.04000000001</v>
      </c>
    </row>
    <row r="153" spans="1:18" ht="36.75" customHeight="1" x14ac:dyDescent="0.35">
      <c r="A153" s="28">
        <f t="shared" si="148"/>
        <v>123</v>
      </c>
      <c r="B153" s="101" t="s">
        <v>205</v>
      </c>
      <c r="C153" s="101" t="s">
        <v>49</v>
      </c>
      <c r="D153" s="101" t="s">
        <v>32</v>
      </c>
      <c r="E153" s="101" t="s">
        <v>206</v>
      </c>
      <c r="F153" s="102" t="s">
        <v>47</v>
      </c>
      <c r="G153" s="103">
        <v>100000</v>
      </c>
      <c r="H153" s="103"/>
      <c r="I153" s="110">
        <v>12105.37</v>
      </c>
      <c r="J153" s="104">
        <f t="shared" si="149"/>
        <v>2870</v>
      </c>
      <c r="K153" s="105">
        <f t="shared" si="150"/>
        <v>7100</v>
      </c>
      <c r="L153" s="106">
        <f t="shared" si="144"/>
        <v>953.69120000000009</v>
      </c>
      <c r="M153" s="105">
        <f t="shared" ref="M153:M215" si="151">G153*3.04/100</f>
        <v>3040</v>
      </c>
      <c r="N153" s="105">
        <f t="shared" ref="N153:N215" si="152">+G153*7.09%</f>
        <v>7090.0000000000009</v>
      </c>
      <c r="O153" s="105">
        <v>0</v>
      </c>
      <c r="P153" s="107">
        <f t="shared" si="145"/>
        <v>18015.370000000003</v>
      </c>
      <c r="Q153" s="107">
        <f t="shared" si="146"/>
        <v>15143.691200000001</v>
      </c>
      <c r="R153" s="107">
        <f t="shared" si="147"/>
        <v>81984.63</v>
      </c>
    </row>
    <row r="154" spans="1:18" ht="36.75" customHeight="1" x14ac:dyDescent="0.35">
      <c r="A154" s="28">
        <f t="shared" si="148"/>
        <v>124</v>
      </c>
      <c r="B154" s="101" t="s">
        <v>207</v>
      </c>
      <c r="C154" s="101" t="s">
        <v>49</v>
      </c>
      <c r="D154" s="101" t="s">
        <v>32</v>
      </c>
      <c r="E154" s="101" t="s">
        <v>206</v>
      </c>
      <c r="F154" s="102" t="s">
        <v>47</v>
      </c>
      <c r="G154" s="103">
        <v>100000</v>
      </c>
      <c r="H154" s="103"/>
      <c r="I154" s="110">
        <v>11247.64</v>
      </c>
      <c r="J154" s="104">
        <f t="shared" si="149"/>
        <v>2870</v>
      </c>
      <c r="K154" s="105">
        <f t="shared" si="150"/>
        <v>7100</v>
      </c>
      <c r="L154" s="106">
        <f t="shared" si="144"/>
        <v>953.69120000000009</v>
      </c>
      <c r="M154" s="105">
        <f t="shared" si="151"/>
        <v>3040</v>
      </c>
      <c r="N154" s="105">
        <f t="shared" si="152"/>
        <v>7090.0000000000009</v>
      </c>
      <c r="O154" s="105">
        <f>1715.46*2</f>
        <v>3430.92</v>
      </c>
      <c r="P154" s="107">
        <f t="shared" si="145"/>
        <v>20588.559999999998</v>
      </c>
      <c r="Q154" s="107">
        <f t="shared" si="146"/>
        <v>15143.691200000001</v>
      </c>
      <c r="R154" s="107">
        <f t="shared" si="147"/>
        <v>79411.44</v>
      </c>
    </row>
    <row r="155" spans="1:18" ht="36.75" customHeight="1" x14ac:dyDescent="0.35">
      <c r="A155" s="28">
        <f t="shared" si="148"/>
        <v>125</v>
      </c>
      <c r="B155" s="101" t="s">
        <v>208</v>
      </c>
      <c r="C155" s="101" t="s">
        <v>49</v>
      </c>
      <c r="D155" s="101" t="s">
        <v>32</v>
      </c>
      <c r="E155" s="101" t="s">
        <v>209</v>
      </c>
      <c r="F155" s="102" t="s">
        <v>51</v>
      </c>
      <c r="G155" s="103">
        <v>100000</v>
      </c>
      <c r="H155" s="103"/>
      <c r="I155" s="110">
        <v>12105.37</v>
      </c>
      <c r="J155" s="104">
        <f t="shared" si="149"/>
        <v>2870</v>
      </c>
      <c r="K155" s="105">
        <f t="shared" si="150"/>
        <v>7100</v>
      </c>
      <c r="L155" s="106">
        <f t="shared" si="144"/>
        <v>953.69120000000009</v>
      </c>
      <c r="M155" s="105">
        <f t="shared" si="151"/>
        <v>3040</v>
      </c>
      <c r="N155" s="105">
        <f t="shared" si="152"/>
        <v>7090.0000000000009</v>
      </c>
      <c r="O155" s="105">
        <v>0</v>
      </c>
      <c r="P155" s="107">
        <f t="shared" si="145"/>
        <v>18015.370000000003</v>
      </c>
      <c r="Q155" s="107">
        <f t="shared" si="146"/>
        <v>15143.691200000001</v>
      </c>
      <c r="R155" s="107">
        <f t="shared" si="147"/>
        <v>81984.63</v>
      </c>
    </row>
    <row r="156" spans="1:18" ht="36.75" customHeight="1" x14ac:dyDescent="0.35">
      <c r="A156" s="28">
        <f t="shared" si="148"/>
        <v>126</v>
      </c>
      <c r="B156" s="101" t="s">
        <v>210</v>
      </c>
      <c r="C156" s="101" t="s">
        <v>49</v>
      </c>
      <c r="D156" s="101" t="s">
        <v>32</v>
      </c>
      <c r="E156" s="101" t="s">
        <v>419</v>
      </c>
      <c r="F156" s="102" t="s">
        <v>47</v>
      </c>
      <c r="G156" s="103">
        <v>90000</v>
      </c>
      <c r="H156" s="103"/>
      <c r="I156" s="110">
        <v>0</v>
      </c>
      <c r="J156" s="104">
        <f t="shared" si="149"/>
        <v>2583</v>
      </c>
      <c r="K156" s="105">
        <f t="shared" si="150"/>
        <v>6390</v>
      </c>
      <c r="L156" s="106">
        <f t="shared" si="144"/>
        <v>953.69120000000009</v>
      </c>
      <c r="M156" s="105">
        <f t="shared" si="151"/>
        <v>2736</v>
      </c>
      <c r="N156" s="105">
        <f t="shared" si="152"/>
        <v>6381</v>
      </c>
      <c r="O156" s="105">
        <v>0</v>
      </c>
      <c r="P156" s="107">
        <f t="shared" si="145"/>
        <v>5319</v>
      </c>
      <c r="Q156" s="107">
        <f t="shared" si="146"/>
        <v>13724.691200000001</v>
      </c>
      <c r="R156" s="107">
        <f t="shared" si="147"/>
        <v>84681</v>
      </c>
    </row>
    <row r="157" spans="1:18" ht="36.75" customHeight="1" x14ac:dyDescent="0.35">
      <c r="A157" s="28">
        <f t="shared" si="148"/>
        <v>127</v>
      </c>
      <c r="B157" s="101" t="s">
        <v>211</v>
      </c>
      <c r="C157" s="101" t="s">
        <v>49</v>
      </c>
      <c r="D157" s="101" t="s">
        <v>32</v>
      </c>
      <c r="E157" s="101" t="s">
        <v>212</v>
      </c>
      <c r="F157" s="102" t="s">
        <v>47</v>
      </c>
      <c r="G157" s="103">
        <v>90000</v>
      </c>
      <c r="H157" s="103"/>
      <c r="I157" s="110">
        <v>0</v>
      </c>
      <c r="J157" s="104">
        <f t="shared" si="149"/>
        <v>2583</v>
      </c>
      <c r="K157" s="105">
        <f t="shared" si="150"/>
        <v>6390</v>
      </c>
      <c r="L157" s="106">
        <f t="shared" si="144"/>
        <v>953.69120000000009</v>
      </c>
      <c r="M157" s="105">
        <f t="shared" si="151"/>
        <v>2736</v>
      </c>
      <c r="N157" s="105">
        <f t="shared" si="152"/>
        <v>6381</v>
      </c>
      <c r="O157" s="105">
        <v>1715.46</v>
      </c>
      <c r="P157" s="107">
        <f t="shared" si="145"/>
        <v>7034.46</v>
      </c>
      <c r="Q157" s="107">
        <f t="shared" si="146"/>
        <v>13724.691200000001</v>
      </c>
      <c r="R157" s="107">
        <f t="shared" si="147"/>
        <v>82965.539999999994</v>
      </c>
    </row>
    <row r="158" spans="1:18" ht="36.75" customHeight="1" x14ac:dyDescent="0.35">
      <c r="A158" s="28">
        <f>+A157+1</f>
        <v>128</v>
      </c>
      <c r="B158" s="101" t="s">
        <v>213</v>
      </c>
      <c r="C158" s="101" t="s">
        <v>49</v>
      </c>
      <c r="D158" s="101" t="s">
        <v>32</v>
      </c>
      <c r="E158" s="101" t="s">
        <v>214</v>
      </c>
      <c r="F158" s="102" t="s">
        <v>51</v>
      </c>
      <c r="G158" s="103">
        <v>90000</v>
      </c>
      <c r="H158" s="103"/>
      <c r="I158" s="110">
        <v>0</v>
      </c>
      <c r="J158" s="104">
        <f t="shared" si="149"/>
        <v>2583</v>
      </c>
      <c r="K158" s="105">
        <f t="shared" si="150"/>
        <v>6390</v>
      </c>
      <c r="L158" s="106">
        <f t="shared" si="144"/>
        <v>953.69120000000009</v>
      </c>
      <c r="M158" s="105">
        <f t="shared" si="151"/>
        <v>2736</v>
      </c>
      <c r="N158" s="105">
        <f t="shared" si="152"/>
        <v>6381</v>
      </c>
      <c r="O158" s="105">
        <v>0</v>
      </c>
      <c r="P158" s="107">
        <f t="shared" si="145"/>
        <v>5319</v>
      </c>
      <c r="Q158" s="107">
        <f t="shared" si="146"/>
        <v>13724.691200000001</v>
      </c>
      <c r="R158" s="107">
        <f t="shared" si="147"/>
        <v>84681</v>
      </c>
    </row>
    <row r="159" spans="1:18" ht="36.75" customHeight="1" x14ac:dyDescent="0.35">
      <c r="A159" s="28">
        <f t="shared" si="148"/>
        <v>129</v>
      </c>
      <c r="B159" s="101" t="s">
        <v>215</v>
      </c>
      <c r="C159" s="101" t="s">
        <v>49</v>
      </c>
      <c r="D159" s="101" t="s">
        <v>32</v>
      </c>
      <c r="E159" s="101" t="s">
        <v>214</v>
      </c>
      <c r="F159" s="102" t="s">
        <v>51</v>
      </c>
      <c r="G159" s="103">
        <v>90000</v>
      </c>
      <c r="H159" s="103"/>
      <c r="I159" s="110">
        <v>2923.43</v>
      </c>
      <c r="J159" s="104">
        <f t="shared" si="149"/>
        <v>2583</v>
      </c>
      <c r="K159" s="105">
        <f t="shared" si="150"/>
        <v>6390</v>
      </c>
      <c r="L159" s="106">
        <f t="shared" si="144"/>
        <v>953.69120000000009</v>
      </c>
      <c r="M159" s="105">
        <f t="shared" si="151"/>
        <v>2736</v>
      </c>
      <c r="N159" s="105">
        <f t="shared" si="152"/>
        <v>6381</v>
      </c>
      <c r="O159" s="105">
        <v>1715.46</v>
      </c>
      <c r="P159" s="107">
        <f t="shared" si="145"/>
        <v>9957.89</v>
      </c>
      <c r="Q159" s="107">
        <f t="shared" si="146"/>
        <v>13724.691200000001</v>
      </c>
      <c r="R159" s="107">
        <f t="shared" si="147"/>
        <v>80042.11</v>
      </c>
    </row>
    <row r="160" spans="1:18" ht="36.75" customHeight="1" x14ac:dyDescent="0.35">
      <c r="A160" s="28">
        <f t="shared" si="148"/>
        <v>130</v>
      </c>
      <c r="B160" s="101" t="s">
        <v>216</v>
      </c>
      <c r="C160" s="101" t="s">
        <v>49</v>
      </c>
      <c r="D160" s="101" t="s">
        <v>32</v>
      </c>
      <c r="E160" s="101" t="s">
        <v>214</v>
      </c>
      <c r="F160" s="102" t="s">
        <v>51</v>
      </c>
      <c r="G160" s="103">
        <v>90000</v>
      </c>
      <c r="H160" s="103"/>
      <c r="I160" s="110">
        <v>9753.1200000000008</v>
      </c>
      <c r="J160" s="104">
        <f t="shared" si="149"/>
        <v>2583</v>
      </c>
      <c r="K160" s="105">
        <f t="shared" si="150"/>
        <v>6390</v>
      </c>
      <c r="L160" s="106">
        <f>86699.2*1.1%</f>
        <v>953.69120000000009</v>
      </c>
      <c r="M160" s="105">
        <f t="shared" si="151"/>
        <v>2736</v>
      </c>
      <c r="N160" s="105">
        <f t="shared" si="152"/>
        <v>6381</v>
      </c>
      <c r="O160" s="105">
        <v>0</v>
      </c>
      <c r="P160" s="107">
        <f t="shared" si="145"/>
        <v>15072.12</v>
      </c>
      <c r="Q160" s="107">
        <f t="shared" si="146"/>
        <v>13724.691200000001</v>
      </c>
      <c r="R160" s="107">
        <f t="shared" si="147"/>
        <v>74927.88</v>
      </c>
    </row>
    <row r="161" spans="1:18" ht="36.75" customHeight="1" x14ac:dyDescent="0.35">
      <c r="A161" s="28">
        <f t="shared" si="148"/>
        <v>131</v>
      </c>
      <c r="B161" s="101" t="s">
        <v>217</v>
      </c>
      <c r="C161" s="101" t="s">
        <v>49</v>
      </c>
      <c r="D161" s="101" t="s">
        <v>32</v>
      </c>
      <c r="E161" s="101" t="s">
        <v>222</v>
      </c>
      <c r="F161" s="102" t="s">
        <v>47</v>
      </c>
      <c r="G161" s="103">
        <v>43000</v>
      </c>
      <c r="H161" s="103"/>
      <c r="I161" s="110">
        <v>866.06</v>
      </c>
      <c r="J161" s="104">
        <f t="shared" si="149"/>
        <v>1234.0999999999999</v>
      </c>
      <c r="K161" s="105">
        <f t="shared" si="150"/>
        <v>3053</v>
      </c>
      <c r="L161" s="106">
        <f>+G161*1.1%</f>
        <v>473.00000000000006</v>
      </c>
      <c r="M161" s="105">
        <f t="shared" si="151"/>
        <v>1307.2</v>
      </c>
      <c r="N161" s="105">
        <f t="shared" si="152"/>
        <v>3048.7000000000003</v>
      </c>
      <c r="O161" s="105">
        <v>0</v>
      </c>
      <c r="P161" s="107">
        <f t="shared" si="145"/>
        <v>3407.3599999999997</v>
      </c>
      <c r="Q161" s="107">
        <f t="shared" si="146"/>
        <v>6574.7000000000007</v>
      </c>
      <c r="R161" s="107">
        <f t="shared" si="147"/>
        <v>39592.639999999999</v>
      </c>
    </row>
    <row r="162" spans="1:18" ht="36.75" customHeight="1" x14ac:dyDescent="0.35">
      <c r="A162" s="28">
        <f>+A161+1</f>
        <v>132</v>
      </c>
      <c r="B162" s="101" t="s">
        <v>219</v>
      </c>
      <c r="C162" s="101" t="s">
        <v>49</v>
      </c>
      <c r="D162" s="101" t="s">
        <v>32</v>
      </c>
      <c r="E162" s="101" t="s">
        <v>220</v>
      </c>
      <c r="F162" s="102" t="s">
        <v>47</v>
      </c>
      <c r="G162" s="103">
        <v>60000</v>
      </c>
      <c r="H162" s="103"/>
      <c r="I162" s="110">
        <v>0</v>
      </c>
      <c r="J162" s="104">
        <f t="shared" si="149"/>
        <v>1722</v>
      </c>
      <c r="K162" s="105">
        <f t="shared" si="150"/>
        <v>4260</v>
      </c>
      <c r="L162" s="106">
        <f t="shared" ref="L162:L173" si="153">+G162*1.1%</f>
        <v>660.00000000000011</v>
      </c>
      <c r="M162" s="105">
        <f t="shared" si="151"/>
        <v>1824</v>
      </c>
      <c r="N162" s="105">
        <f t="shared" si="152"/>
        <v>4254</v>
      </c>
      <c r="O162" s="105">
        <v>0</v>
      </c>
      <c r="P162" s="107">
        <f t="shared" si="145"/>
        <v>3546</v>
      </c>
      <c r="Q162" s="107">
        <f t="shared" si="146"/>
        <v>9174</v>
      </c>
      <c r="R162" s="107">
        <f t="shared" si="147"/>
        <v>56454</v>
      </c>
    </row>
    <row r="163" spans="1:18" ht="36.75" customHeight="1" x14ac:dyDescent="0.35">
      <c r="A163" s="28">
        <f t="shared" si="148"/>
        <v>133</v>
      </c>
      <c r="B163" s="101" t="s">
        <v>221</v>
      </c>
      <c r="C163" s="101" t="s">
        <v>49</v>
      </c>
      <c r="D163" s="101" t="s">
        <v>32</v>
      </c>
      <c r="E163" s="101" t="s">
        <v>222</v>
      </c>
      <c r="F163" s="102" t="s">
        <v>47</v>
      </c>
      <c r="G163" s="103">
        <v>43000</v>
      </c>
      <c r="H163" s="103"/>
      <c r="I163" s="110">
        <v>866.06</v>
      </c>
      <c r="J163" s="104">
        <f t="shared" si="149"/>
        <v>1234.0999999999999</v>
      </c>
      <c r="K163" s="105">
        <f t="shared" si="150"/>
        <v>3053</v>
      </c>
      <c r="L163" s="106">
        <f t="shared" si="153"/>
        <v>473.00000000000006</v>
      </c>
      <c r="M163" s="105">
        <f t="shared" si="151"/>
        <v>1307.2</v>
      </c>
      <c r="N163" s="105">
        <f t="shared" si="152"/>
        <v>3048.7000000000003</v>
      </c>
      <c r="O163" s="105">
        <v>0</v>
      </c>
      <c r="P163" s="107">
        <f t="shared" si="145"/>
        <v>3407.3599999999997</v>
      </c>
      <c r="Q163" s="107">
        <f t="shared" si="146"/>
        <v>6574.7000000000007</v>
      </c>
      <c r="R163" s="107">
        <f t="shared" si="147"/>
        <v>39592.639999999999</v>
      </c>
    </row>
    <row r="164" spans="1:18" ht="36.75" customHeight="1" x14ac:dyDescent="0.35">
      <c r="A164" s="28">
        <f>+A163+1</f>
        <v>134</v>
      </c>
      <c r="B164" s="101" t="s">
        <v>418</v>
      </c>
      <c r="C164" s="101" t="s">
        <v>49</v>
      </c>
      <c r="D164" s="101" t="s">
        <v>32</v>
      </c>
      <c r="E164" s="101" t="s">
        <v>419</v>
      </c>
      <c r="F164" s="102" t="s">
        <v>51</v>
      </c>
      <c r="G164" s="103">
        <v>90000</v>
      </c>
      <c r="H164" s="103"/>
      <c r="I164" s="110">
        <v>9324.25</v>
      </c>
      <c r="J164" s="104">
        <f t="shared" si="149"/>
        <v>2583</v>
      </c>
      <c r="K164" s="105">
        <f t="shared" si="150"/>
        <v>6390</v>
      </c>
      <c r="L164" s="106">
        <f>86699.2*1.1%</f>
        <v>953.69120000000009</v>
      </c>
      <c r="M164" s="105">
        <f t="shared" si="151"/>
        <v>2736</v>
      </c>
      <c r="N164" s="105">
        <f t="shared" si="152"/>
        <v>6381</v>
      </c>
      <c r="O164" s="105">
        <v>1715.46</v>
      </c>
      <c r="P164" s="107">
        <f t="shared" si="145"/>
        <v>16358.71</v>
      </c>
      <c r="Q164" s="107">
        <f t="shared" si="146"/>
        <v>13724.691200000001</v>
      </c>
      <c r="R164" s="107">
        <f t="shared" si="147"/>
        <v>73641.290000000008</v>
      </c>
    </row>
    <row r="165" spans="1:18" ht="36.75" customHeight="1" x14ac:dyDescent="0.35">
      <c r="A165" s="28">
        <f>+A164+1</f>
        <v>135</v>
      </c>
      <c r="B165" s="101" t="s">
        <v>223</v>
      </c>
      <c r="C165" s="101" t="s">
        <v>49</v>
      </c>
      <c r="D165" s="101" t="s">
        <v>32</v>
      </c>
      <c r="E165" s="101" t="s">
        <v>440</v>
      </c>
      <c r="F165" s="102" t="s">
        <v>47</v>
      </c>
      <c r="G165" s="103">
        <v>60000</v>
      </c>
      <c r="H165" s="103"/>
      <c r="I165" s="110">
        <v>3486.68</v>
      </c>
      <c r="J165" s="104">
        <f t="shared" si="149"/>
        <v>1722</v>
      </c>
      <c r="K165" s="105">
        <f t="shared" si="150"/>
        <v>4260</v>
      </c>
      <c r="L165" s="106">
        <f t="shared" si="153"/>
        <v>660.00000000000011</v>
      </c>
      <c r="M165" s="105">
        <f t="shared" si="151"/>
        <v>1824</v>
      </c>
      <c r="N165" s="105">
        <f t="shared" si="152"/>
        <v>4254</v>
      </c>
      <c r="O165" s="105">
        <v>0</v>
      </c>
      <c r="P165" s="107">
        <f t="shared" si="145"/>
        <v>7032.68</v>
      </c>
      <c r="Q165" s="107">
        <f t="shared" si="146"/>
        <v>9174</v>
      </c>
      <c r="R165" s="107">
        <f t="shared" si="147"/>
        <v>52967.32</v>
      </c>
    </row>
    <row r="166" spans="1:18" ht="36.75" customHeight="1" x14ac:dyDescent="0.35">
      <c r="A166" s="28">
        <f t="shared" si="148"/>
        <v>136</v>
      </c>
      <c r="B166" s="101" t="s">
        <v>224</v>
      </c>
      <c r="C166" s="101" t="s">
        <v>49</v>
      </c>
      <c r="D166" s="101" t="s">
        <v>32</v>
      </c>
      <c r="E166" s="101" t="s">
        <v>444</v>
      </c>
      <c r="F166" s="102" t="s">
        <v>51</v>
      </c>
      <c r="G166" s="103">
        <v>90000</v>
      </c>
      <c r="H166" s="103"/>
      <c r="I166" s="110">
        <f>2800.49+6094.9</f>
        <v>8895.39</v>
      </c>
      <c r="J166" s="104">
        <f t="shared" si="149"/>
        <v>2583</v>
      </c>
      <c r="K166" s="105">
        <f t="shared" si="150"/>
        <v>6390</v>
      </c>
      <c r="L166" s="106">
        <f>86699.2*1.1%</f>
        <v>953.69120000000009</v>
      </c>
      <c r="M166" s="105">
        <f t="shared" si="151"/>
        <v>2736</v>
      </c>
      <c r="N166" s="105">
        <f t="shared" si="152"/>
        <v>6381</v>
      </c>
      <c r="O166" s="105">
        <f>1715.46*2</f>
        <v>3430.92</v>
      </c>
      <c r="P166" s="107">
        <f t="shared" si="145"/>
        <v>17645.309999999998</v>
      </c>
      <c r="Q166" s="107">
        <f t="shared" si="146"/>
        <v>13724.691200000001</v>
      </c>
      <c r="R166" s="107">
        <f t="shared" si="147"/>
        <v>72354.69</v>
      </c>
    </row>
    <row r="167" spans="1:18" ht="36.75" customHeight="1" x14ac:dyDescent="0.35">
      <c r="A167" s="28">
        <f t="shared" si="148"/>
        <v>137</v>
      </c>
      <c r="B167" s="101" t="s">
        <v>225</v>
      </c>
      <c r="C167" s="101" t="s">
        <v>44</v>
      </c>
      <c r="D167" s="101" t="s">
        <v>32</v>
      </c>
      <c r="E167" s="101" t="s">
        <v>220</v>
      </c>
      <c r="F167" s="102" t="s">
        <v>51</v>
      </c>
      <c r="G167" s="103">
        <v>60000</v>
      </c>
      <c r="H167" s="103"/>
      <c r="I167" s="110">
        <v>0</v>
      </c>
      <c r="J167" s="104">
        <f t="shared" si="149"/>
        <v>1722</v>
      </c>
      <c r="K167" s="105">
        <f t="shared" si="150"/>
        <v>4260</v>
      </c>
      <c r="L167" s="106">
        <f t="shared" si="153"/>
        <v>660.00000000000011</v>
      </c>
      <c r="M167" s="105">
        <f t="shared" si="151"/>
        <v>1824</v>
      </c>
      <c r="N167" s="105">
        <f t="shared" si="152"/>
        <v>4254</v>
      </c>
      <c r="O167" s="105">
        <v>0</v>
      </c>
      <c r="P167" s="107">
        <f t="shared" si="145"/>
        <v>3546</v>
      </c>
      <c r="Q167" s="107">
        <f t="shared" si="146"/>
        <v>9174</v>
      </c>
      <c r="R167" s="107">
        <f t="shared" si="147"/>
        <v>56454</v>
      </c>
    </row>
    <row r="168" spans="1:18" ht="36.75" customHeight="1" x14ac:dyDescent="0.35">
      <c r="A168" s="28">
        <f t="shared" si="148"/>
        <v>138</v>
      </c>
      <c r="B168" s="101" t="s">
        <v>226</v>
      </c>
      <c r="C168" s="101" t="s">
        <v>49</v>
      </c>
      <c r="D168" s="101" t="s">
        <v>32</v>
      </c>
      <c r="E168" s="101" t="s">
        <v>220</v>
      </c>
      <c r="F168" s="102" t="s">
        <v>51</v>
      </c>
      <c r="G168" s="103">
        <v>60000</v>
      </c>
      <c r="H168" s="103"/>
      <c r="I168" s="110">
        <v>3486.68</v>
      </c>
      <c r="J168" s="104">
        <f t="shared" si="149"/>
        <v>1722</v>
      </c>
      <c r="K168" s="105">
        <f t="shared" si="150"/>
        <v>4260</v>
      </c>
      <c r="L168" s="106">
        <f t="shared" si="153"/>
        <v>660.00000000000011</v>
      </c>
      <c r="M168" s="105">
        <f t="shared" si="151"/>
        <v>1824</v>
      </c>
      <c r="N168" s="105">
        <f t="shared" si="152"/>
        <v>4254</v>
      </c>
      <c r="O168" s="105">
        <v>0</v>
      </c>
      <c r="P168" s="107">
        <f t="shared" si="145"/>
        <v>7032.68</v>
      </c>
      <c r="Q168" s="107">
        <f t="shared" si="146"/>
        <v>9174</v>
      </c>
      <c r="R168" s="107">
        <f t="shared" si="147"/>
        <v>52967.32</v>
      </c>
    </row>
    <row r="169" spans="1:18" ht="36.75" customHeight="1" x14ac:dyDescent="0.35">
      <c r="A169" s="28">
        <f t="shared" si="148"/>
        <v>139</v>
      </c>
      <c r="B169" s="101" t="s">
        <v>227</v>
      </c>
      <c r="C169" s="101" t="s">
        <v>49</v>
      </c>
      <c r="D169" s="101" t="s">
        <v>32</v>
      </c>
      <c r="E169" s="101" t="s">
        <v>220</v>
      </c>
      <c r="F169" s="102" t="s">
        <v>51</v>
      </c>
      <c r="G169" s="103">
        <v>60000</v>
      </c>
      <c r="H169" s="103"/>
      <c r="I169" s="110">
        <v>3486.68</v>
      </c>
      <c r="J169" s="104">
        <f t="shared" si="149"/>
        <v>1722</v>
      </c>
      <c r="K169" s="105">
        <f t="shared" si="150"/>
        <v>4260</v>
      </c>
      <c r="L169" s="106">
        <f t="shared" si="153"/>
        <v>660.00000000000011</v>
      </c>
      <c r="M169" s="105">
        <f t="shared" si="151"/>
        <v>1824</v>
      </c>
      <c r="N169" s="105">
        <f t="shared" si="152"/>
        <v>4254</v>
      </c>
      <c r="O169" s="105">
        <v>0</v>
      </c>
      <c r="P169" s="107">
        <f t="shared" si="145"/>
        <v>7032.68</v>
      </c>
      <c r="Q169" s="107">
        <f t="shared" si="146"/>
        <v>9174</v>
      </c>
      <c r="R169" s="107">
        <f t="shared" si="147"/>
        <v>52967.32</v>
      </c>
    </row>
    <row r="170" spans="1:18" ht="36.75" customHeight="1" x14ac:dyDescent="0.35">
      <c r="A170" s="28">
        <f t="shared" si="148"/>
        <v>140</v>
      </c>
      <c r="B170" s="101" t="s">
        <v>228</v>
      </c>
      <c r="C170" s="101" t="s">
        <v>49</v>
      </c>
      <c r="D170" s="101" t="s">
        <v>32</v>
      </c>
      <c r="E170" s="101" t="s">
        <v>444</v>
      </c>
      <c r="F170" s="102" t="s">
        <v>51</v>
      </c>
      <c r="G170" s="103">
        <v>90000</v>
      </c>
      <c r="H170" s="103"/>
      <c r="I170" s="110">
        <v>0</v>
      </c>
      <c r="J170" s="104">
        <f t="shared" si="149"/>
        <v>2583</v>
      </c>
      <c r="K170" s="105">
        <f t="shared" si="150"/>
        <v>6390</v>
      </c>
      <c r="L170" s="106">
        <f>86699.2*1.1%</f>
        <v>953.69120000000009</v>
      </c>
      <c r="M170" s="105">
        <f t="shared" si="151"/>
        <v>2736</v>
      </c>
      <c r="N170" s="105">
        <f t="shared" si="152"/>
        <v>6381</v>
      </c>
      <c r="O170" s="105">
        <v>1715.46</v>
      </c>
      <c r="P170" s="107">
        <f t="shared" si="145"/>
        <v>7034.46</v>
      </c>
      <c r="Q170" s="107">
        <f t="shared" si="146"/>
        <v>13724.691200000001</v>
      </c>
      <c r="R170" s="107">
        <f t="shared" si="147"/>
        <v>82965.539999999994</v>
      </c>
    </row>
    <row r="171" spans="1:18" ht="36.75" customHeight="1" x14ac:dyDescent="0.35">
      <c r="A171" s="28">
        <f t="shared" si="148"/>
        <v>141</v>
      </c>
      <c r="B171" s="101" t="s">
        <v>229</v>
      </c>
      <c r="C171" s="101" t="s">
        <v>44</v>
      </c>
      <c r="D171" s="101" t="s">
        <v>32</v>
      </c>
      <c r="E171" s="101" t="s">
        <v>220</v>
      </c>
      <c r="F171" s="102" t="s">
        <v>51</v>
      </c>
      <c r="G171" s="103">
        <v>60000</v>
      </c>
      <c r="H171" s="103"/>
      <c r="I171" s="110">
        <v>0</v>
      </c>
      <c r="J171" s="104">
        <f t="shared" si="149"/>
        <v>1722</v>
      </c>
      <c r="K171" s="105">
        <f t="shared" si="150"/>
        <v>4260</v>
      </c>
      <c r="L171" s="106">
        <f t="shared" si="153"/>
        <v>660.00000000000011</v>
      </c>
      <c r="M171" s="105">
        <f t="shared" si="151"/>
        <v>1824</v>
      </c>
      <c r="N171" s="105">
        <f t="shared" si="152"/>
        <v>4254</v>
      </c>
      <c r="O171" s="105">
        <v>0</v>
      </c>
      <c r="P171" s="107">
        <f t="shared" si="145"/>
        <v>3546</v>
      </c>
      <c r="Q171" s="107">
        <f t="shared" si="146"/>
        <v>9174</v>
      </c>
      <c r="R171" s="107">
        <f t="shared" si="147"/>
        <v>56454</v>
      </c>
    </row>
    <row r="172" spans="1:18" ht="36.75" customHeight="1" x14ac:dyDescent="0.35">
      <c r="A172" s="28">
        <f>+A171+1</f>
        <v>142</v>
      </c>
      <c r="B172" s="101" t="s">
        <v>384</v>
      </c>
      <c r="C172" s="101" t="s">
        <v>44</v>
      </c>
      <c r="D172" s="101" t="s">
        <v>32</v>
      </c>
      <c r="E172" s="101" t="s">
        <v>220</v>
      </c>
      <c r="F172" s="102" t="s">
        <v>51</v>
      </c>
      <c r="G172" s="103">
        <v>60000</v>
      </c>
      <c r="H172" s="103"/>
      <c r="I172" s="110">
        <v>3486.68</v>
      </c>
      <c r="J172" s="104">
        <f t="shared" ref="J172" si="154">G172*2.87/100</f>
        <v>1722</v>
      </c>
      <c r="K172" s="105">
        <f t="shared" ref="K172" si="155">G172*7.1/100</f>
        <v>4260</v>
      </c>
      <c r="L172" s="106">
        <f t="shared" ref="L172" si="156">+G172*1.1%</f>
        <v>660.00000000000011</v>
      </c>
      <c r="M172" s="105">
        <f t="shared" ref="M172" si="157">G172*3.04/100</f>
        <v>1824</v>
      </c>
      <c r="N172" s="105">
        <f t="shared" ref="N172" si="158">+G172*7.09%</f>
        <v>4254</v>
      </c>
      <c r="O172" s="105">
        <v>0</v>
      </c>
      <c r="P172" s="107">
        <f t="shared" ref="P172" si="159">I172+J172+M172+O172</f>
        <v>7032.68</v>
      </c>
      <c r="Q172" s="107">
        <f t="shared" ref="Q172" si="160">K172+L172+N172</f>
        <v>9174</v>
      </c>
      <c r="R172" s="107">
        <f t="shared" si="147"/>
        <v>52967.32</v>
      </c>
    </row>
    <row r="173" spans="1:18" ht="36.75" customHeight="1" x14ac:dyDescent="0.35">
      <c r="A173" s="28">
        <f>+A172+1</f>
        <v>143</v>
      </c>
      <c r="B173" s="101" t="s">
        <v>230</v>
      </c>
      <c r="C173" s="101" t="s">
        <v>44</v>
      </c>
      <c r="D173" s="101" t="s">
        <v>32</v>
      </c>
      <c r="E173" s="101" t="s">
        <v>231</v>
      </c>
      <c r="F173" s="102" t="s">
        <v>61</v>
      </c>
      <c r="G173" s="103">
        <v>43000</v>
      </c>
      <c r="H173" s="103"/>
      <c r="I173" s="110">
        <v>0</v>
      </c>
      <c r="J173" s="104">
        <f t="shared" si="149"/>
        <v>1234.0999999999999</v>
      </c>
      <c r="K173" s="105">
        <f t="shared" si="150"/>
        <v>3053</v>
      </c>
      <c r="L173" s="106">
        <f t="shared" si="153"/>
        <v>473.00000000000006</v>
      </c>
      <c r="M173" s="105">
        <f t="shared" si="151"/>
        <v>1307.2</v>
      </c>
      <c r="N173" s="105">
        <f t="shared" si="152"/>
        <v>3048.7000000000003</v>
      </c>
      <c r="O173" s="105">
        <f>1715.46*2</f>
        <v>3430.92</v>
      </c>
      <c r="P173" s="107">
        <f t="shared" si="145"/>
        <v>5972.22</v>
      </c>
      <c r="Q173" s="107">
        <f t="shared" si="146"/>
        <v>6574.7000000000007</v>
      </c>
      <c r="R173" s="107">
        <f t="shared" si="147"/>
        <v>37027.78</v>
      </c>
    </row>
    <row r="174" spans="1:18" ht="36.75" customHeight="1" x14ac:dyDescent="0.35">
      <c r="A174" s="28">
        <f t="shared" si="148"/>
        <v>144</v>
      </c>
      <c r="B174" s="101" t="s">
        <v>232</v>
      </c>
      <c r="C174" s="101" t="s">
        <v>49</v>
      </c>
      <c r="D174" s="101" t="s">
        <v>32</v>
      </c>
      <c r="E174" s="101" t="s">
        <v>233</v>
      </c>
      <c r="F174" s="102" t="s">
        <v>61</v>
      </c>
      <c r="G174" s="103">
        <v>90000</v>
      </c>
      <c r="H174" s="103"/>
      <c r="I174" s="110">
        <v>0</v>
      </c>
      <c r="J174" s="104">
        <f t="shared" si="149"/>
        <v>2583</v>
      </c>
      <c r="K174" s="105">
        <f t="shared" si="150"/>
        <v>6390</v>
      </c>
      <c r="L174" s="106">
        <f t="shared" ref="L174:L176" si="161">86699.2*1.1%</f>
        <v>953.69120000000009</v>
      </c>
      <c r="M174" s="105">
        <f t="shared" si="151"/>
        <v>2736</v>
      </c>
      <c r="N174" s="105">
        <f t="shared" si="152"/>
        <v>6381</v>
      </c>
      <c r="O174" s="105">
        <v>0</v>
      </c>
      <c r="P174" s="107">
        <f t="shared" si="145"/>
        <v>5319</v>
      </c>
      <c r="Q174" s="107">
        <f t="shared" si="146"/>
        <v>13724.691200000001</v>
      </c>
      <c r="R174" s="107">
        <f t="shared" si="147"/>
        <v>84681</v>
      </c>
    </row>
    <row r="175" spans="1:18" ht="36.75" customHeight="1" x14ac:dyDescent="0.35">
      <c r="A175" s="28">
        <f>+A174+1</f>
        <v>145</v>
      </c>
      <c r="B175" s="101" t="s">
        <v>234</v>
      </c>
      <c r="C175" s="101" t="s">
        <v>49</v>
      </c>
      <c r="D175" s="101" t="s">
        <v>32</v>
      </c>
      <c r="E175" s="101" t="s">
        <v>233</v>
      </c>
      <c r="F175" s="102" t="s">
        <v>61</v>
      </c>
      <c r="G175" s="103">
        <v>90000</v>
      </c>
      <c r="H175" s="103"/>
      <c r="I175" s="110">
        <v>9324.25</v>
      </c>
      <c r="J175" s="104">
        <f t="shared" si="149"/>
        <v>2583</v>
      </c>
      <c r="K175" s="105">
        <f t="shared" si="150"/>
        <v>6390</v>
      </c>
      <c r="L175" s="106">
        <f t="shared" si="161"/>
        <v>953.69120000000009</v>
      </c>
      <c r="M175" s="105">
        <f t="shared" si="151"/>
        <v>2736</v>
      </c>
      <c r="N175" s="105">
        <f t="shared" si="152"/>
        <v>6381</v>
      </c>
      <c r="O175" s="105">
        <v>1715.46</v>
      </c>
      <c r="P175" s="107">
        <f t="shared" si="145"/>
        <v>16358.71</v>
      </c>
      <c r="Q175" s="107">
        <f t="shared" si="146"/>
        <v>13724.691200000001</v>
      </c>
      <c r="R175" s="107">
        <f t="shared" si="147"/>
        <v>73641.290000000008</v>
      </c>
    </row>
    <row r="176" spans="1:18" ht="36.75" customHeight="1" x14ac:dyDescent="0.35">
      <c r="A176" s="28">
        <f>+A175+1</f>
        <v>146</v>
      </c>
      <c r="B176" s="101" t="s">
        <v>235</v>
      </c>
      <c r="C176" s="101" t="s">
        <v>49</v>
      </c>
      <c r="D176" s="101" t="s">
        <v>32</v>
      </c>
      <c r="E176" s="101" t="s">
        <v>462</v>
      </c>
      <c r="F176" s="102" t="s">
        <v>61</v>
      </c>
      <c r="G176" s="103">
        <v>100000</v>
      </c>
      <c r="H176" s="103"/>
      <c r="I176" s="110">
        <f>19.25+12086.12</f>
        <v>12105.37</v>
      </c>
      <c r="J176" s="104">
        <f t="shared" si="149"/>
        <v>2870</v>
      </c>
      <c r="K176" s="105">
        <f t="shared" si="150"/>
        <v>7100</v>
      </c>
      <c r="L176" s="106">
        <f t="shared" si="161"/>
        <v>953.69120000000009</v>
      </c>
      <c r="M176" s="105">
        <f t="shared" si="151"/>
        <v>3040</v>
      </c>
      <c r="N176" s="105">
        <f t="shared" si="152"/>
        <v>7090.0000000000009</v>
      </c>
      <c r="O176" s="105">
        <v>0</v>
      </c>
      <c r="P176" s="107">
        <f t="shared" si="145"/>
        <v>18015.370000000003</v>
      </c>
      <c r="Q176" s="107">
        <f t="shared" si="146"/>
        <v>15143.691200000001</v>
      </c>
      <c r="R176" s="107">
        <f t="shared" si="147"/>
        <v>81984.63</v>
      </c>
    </row>
    <row r="177" spans="1:18" ht="36.75" customHeight="1" x14ac:dyDescent="0.35">
      <c r="A177" s="28">
        <f t="shared" si="148"/>
        <v>147</v>
      </c>
      <c r="B177" s="101" t="s">
        <v>237</v>
      </c>
      <c r="C177" s="101" t="s">
        <v>49</v>
      </c>
      <c r="D177" s="101" t="s">
        <v>32</v>
      </c>
      <c r="E177" s="101" t="s">
        <v>222</v>
      </c>
      <c r="F177" s="102" t="s">
        <v>61</v>
      </c>
      <c r="G177" s="103">
        <v>43000</v>
      </c>
      <c r="H177" s="103"/>
      <c r="I177" s="110">
        <v>0</v>
      </c>
      <c r="J177" s="104">
        <f t="shared" si="149"/>
        <v>1234.0999999999999</v>
      </c>
      <c r="K177" s="105">
        <f t="shared" si="150"/>
        <v>3053</v>
      </c>
      <c r="L177" s="106">
        <f t="shared" ref="L177:L181" si="162">+G177*1.1%</f>
        <v>473.00000000000006</v>
      </c>
      <c r="M177" s="105">
        <f t="shared" si="151"/>
        <v>1307.2</v>
      </c>
      <c r="N177" s="105">
        <f t="shared" si="152"/>
        <v>3048.7000000000003</v>
      </c>
      <c r="O177" s="105">
        <v>1715.46</v>
      </c>
      <c r="P177" s="107">
        <f t="shared" si="145"/>
        <v>4256.76</v>
      </c>
      <c r="Q177" s="107">
        <f t="shared" si="146"/>
        <v>6574.7000000000007</v>
      </c>
      <c r="R177" s="107">
        <f t="shared" si="147"/>
        <v>38743.24</v>
      </c>
    </row>
    <row r="178" spans="1:18" ht="36.75" customHeight="1" x14ac:dyDescent="0.35">
      <c r="A178" s="28">
        <f>+A177+1</f>
        <v>148</v>
      </c>
      <c r="B178" s="101" t="s">
        <v>238</v>
      </c>
      <c r="C178" s="101" t="s">
        <v>49</v>
      </c>
      <c r="D178" s="101" t="s">
        <v>32</v>
      </c>
      <c r="E178" s="101" t="s">
        <v>222</v>
      </c>
      <c r="F178" s="102" t="s">
        <v>61</v>
      </c>
      <c r="G178" s="103">
        <v>43000</v>
      </c>
      <c r="H178" s="103"/>
      <c r="I178" s="110">
        <v>866.06</v>
      </c>
      <c r="J178" s="104">
        <f t="shared" si="149"/>
        <v>1234.0999999999999</v>
      </c>
      <c r="K178" s="105">
        <f t="shared" si="150"/>
        <v>3053</v>
      </c>
      <c r="L178" s="106">
        <f t="shared" si="162"/>
        <v>473.00000000000006</v>
      </c>
      <c r="M178" s="105">
        <f t="shared" si="151"/>
        <v>1307.2</v>
      </c>
      <c r="N178" s="105">
        <f t="shared" si="152"/>
        <v>3048.7000000000003</v>
      </c>
      <c r="O178" s="105">
        <v>0</v>
      </c>
      <c r="P178" s="107">
        <f t="shared" si="145"/>
        <v>3407.3599999999997</v>
      </c>
      <c r="Q178" s="107">
        <f t="shared" si="146"/>
        <v>6574.7000000000007</v>
      </c>
      <c r="R178" s="107">
        <f t="shared" si="147"/>
        <v>39592.639999999999</v>
      </c>
    </row>
    <row r="179" spans="1:18" ht="36.75" customHeight="1" x14ac:dyDescent="0.35">
      <c r="A179" s="28">
        <f t="shared" si="148"/>
        <v>149</v>
      </c>
      <c r="B179" s="101" t="s">
        <v>239</v>
      </c>
      <c r="C179" s="101" t="s">
        <v>44</v>
      </c>
      <c r="D179" s="101" t="s">
        <v>32</v>
      </c>
      <c r="E179" s="101" t="s">
        <v>390</v>
      </c>
      <c r="F179" s="102" t="s">
        <v>61</v>
      </c>
      <c r="G179" s="103">
        <v>66000</v>
      </c>
      <c r="H179" s="103"/>
      <c r="I179" s="110">
        <f>185.33+4087.33</f>
        <v>4272.66</v>
      </c>
      <c r="J179" s="104">
        <f t="shared" si="149"/>
        <v>1894.2</v>
      </c>
      <c r="K179" s="105">
        <f t="shared" si="150"/>
        <v>4686</v>
      </c>
      <c r="L179" s="106">
        <f t="shared" si="162"/>
        <v>726.00000000000011</v>
      </c>
      <c r="M179" s="105">
        <f t="shared" si="151"/>
        <v>2006.4</v>
      </c>
      <c r="N179" s="105">
        <f t="shared" si="152"/>
        <v>4679.4000000000005</v>
      </c>
      <c r="O179" s="105">
        <v>1715.46</v>
      </c>
      <c r="P179" s="107">
        <f t="shared" si="145"/>
        <v>9888.7200000000012</v>
      </c>
      <c r="Q179" s="107">
        <f t="shared" si="146"/>
        <v>10091.400000000001</v>
      </c>
      <c r="R179" s="107">
        <f t="shared" si="147"/>
        <v>56111.28</v>
      </c>
    </row>
    <row r="180" spans="1:18" ht="36.75" customHeight="1" x14ac:dyDescent="0.35">
      <c r="A180" s="28">
        <f t="shared" si="148"/>
        <v>150</v>
      </c>
      <c r="B180" s="101" t="s">
        <v>240</v>
      </c>
      <c r="C180" s="101" t="s">
        <v>49</v>
      </c>
      <c r="D180" s="101" t="s">
        <v>32</v>
      </c>
      <c r="E180" s="101" t="s">
        <v>222</v>
      </c>
      <c r="F180" s="102" t="s">
        <v>61</v>
      </c>
      <c r="G180" s="103">
        <v>43000</v>
      </c>
      <c r="H180" s="103"/>
      <c r="I180" s="110">
        <v>866.06</v>
      </c>
      <c r="J180" s="104">
        <f t="shared" si="149"/>
        <v>1234.0999999999999</v>
      </c>
      <c r="K180" s="105">
        <f t="shared" si="150"/>
        <v>3053</v>
      </c>
      <c r="L180" s="106">
        <f t="shared" si="162"/>
        <v>473.00000000000006</v>
      </c>
      <c r="M180" s="105">
        <f t="shared" si="151"/>
        <v>1307.2</v>
      </c>
      <c r="N180" s="105">
        <f t="shared" si="152"/>
        <v>3048.7000000000003</v>
      </c>
      <c r="O180" s="105">
        <v>0</v>
      </c>
      <c r="P180" s="107">
        <f t="shared" si="145"/>
        <v>3407.3599999999997</v>
      </c>
      <c r="Q180" s="107">
        <f t="shared" si="146"/>
        <v>6574.7000000000007</v>
      </c>
      <c r="R180" s="107">
        <f t="shared" si="147"/>
        <v>39592.639999999999</v>
      </c>
    </row>
    <row r="181" spans="1:18" ht="36.75" customHeight="1" x14ac:dyDescent="0.35">
      <c r="A181" s="28">
        <f>+A180+1</f>
        <v>151</v>
      </c>
      <c r="B181" s="101" t="s">
        <v>241</v>
      </c>
      <c r="C181" s="101" t="s">
        <v>49</v>
      </c>
      <c r="D181" s="101" t="s">
        <v>32</v>
      </c>
      <c r="E181" s="101" t="s">
        <v>79</v>
      </c>
      <c r="F181" s="102" t="s">
        <v>61</v>
      </c>
      <c r="G181" s="103">
        <v>43000</v>
      </c>
      <c r="H181" s="103"/>
      <c r="I181" s="110">
        <v>351.42</v>
      </c>
      <c r="J181" s="104">
        <f t="shared" si="149"/>
        <v>1234.0999999999999</v>
      </c>
      <c r="K181" s="105">
        <f t="shared" si="150"/>
        <v>3053</v>
      </c>
      <c r="L181" s="106">
        <f t="shared" si="162"/>
        <v>473.00000000000006</v>
      </c>
      <c r="M181" s="105">
        <f t="shared" si="151"/>
        <v>1307.2</v>
      </c>
      <c r="N181" s="105">
        <f t="shared" si="152"/>
        <v>3048.7000000000003</v>
      </c>
      <c r="O181" s="105">
        <f>1715.46*2</f>
        <v>3430.92</v>
      </c>
      <c r="P181" s="107">
        <f t="shared" si="145"/>
        <v>6323.64</v>
      </c>
      <c r="Q181" s="107">
        <f t="shared" si="146"/>
        <v>6574.7000000000007</v>
      </c>
      <c r="R181" s="107">
        <f t="shared" si="147"/>
        <v>36676.36</v>
      </c>
    </row>
    <row r="182" spans="1:18" ht="36.75" customHeight="1" x14ac:dyDescent="0.35">
      <c r="A182" s="28">
        <f t="shared" si="148"/>
        <v>152</v>
      </c>
      <c r="B182" s="101" t="s">
        <v>242</v>
      </c>
      <c r="C182" s="101" t="s">
        <v>49</v>
      </c>
      <c r="D182" s="101" t="s">
        <v>32</v>
      </c>
      <c r="E182" s="101" t="s">
        <v>243</v>
      </c>
      <c r="F182" s="102" t="s">
        <v>51</v>
      </c>
      <c r="G182" s="103">
        <v>100000</v>
      </c>
      <c r="H182" s="103"/>
      <c r="I182" s="110">
        <v>12105.37</v>
      </c>
      <c r="J182" s="104">
        <f t="shared" si="149"/>
        <v>2870</v>
      </c>
      <c r="K182" s="105">
        <f t="shared" si="150"/>
        <v>7100</v>
      </c>
      <c r="L182" s="106">
        <f>86699.2*1.1%</f>
        <v>953.69120000000009</v>
      </c>
      <c r="M182" s="105">
        <f t="shared" si="151"/>
        <v>3040</v>
      </c>
      <c r="N182" s="105">
        <f t="shared" si="152"/>
        <v>7090.0000000000009</v>
      </c>
      <c r="O182" s="105">
        <v>0</v>
      </c>
      <c r="P182" s="107">
        <f t="shared" si="145"/>
        <v>18015.370000000003</v>
      </c>
      <c r="Q182" s="107">
        <f t="shared" si="146"/>
        <v>15143.691200000001</v>
      </c>
      <c r="R182" s="107">
        <f t="shared" si="147"/>
        <v>81984.63</v>
      </c>
    </row>
    <row r="183" spans="1:18" ht="36.75" customHeight="1" x14ac:dyDescent="0.35">
      <c r="A183" s="28">
        <f>+A182+1</f>
        <v>153</v>
      </c>
      <c r="B183" s="101" t="s">
        <v>244</v>
      </c>
      <c r="C183" s="101" t="s">
        <v>49</v>
      </c>
      <c r="D183" s="101" t="s">
        <v>32</v>
      </c>
      <c r="E183" s="101" t="s">
        <v>79</v>
      </c>
      <c r="F183" s="102" t="s">
        <v>61</v>
      </c>
      <c r="G183" s="103">
        <v>43000</v>
      </c>
      <c r="H183" s="103"/>
      <c r="I183" s="110">
        <v>608.74</v>
      </c>
      <c r="J183" s="104">
        <f t="shared" si="149"/>
        <v>1234.0999999999999</v>
      </c>
      <c r="K183" s="105">
        <f t="shared" si="150"/>
        <v>3053</v>
      </c>
      <c r="L183" s="106">
        <f t="shared" ref="L183:L215" si="163">+G183*1.1%</f>
        <v>473.00000000000006</v>
      </c>
      <c r="M183" s="105">
        <f t="shared" si="151"/>
        <v>1307.2</v>
      </c>
      <c r="N183" s="105">
        <f t="shared" si="152"/>
        <v>3048.7000000000003</v>
      </c>
      <c r="O183" s="105">
        <v>1715.46</v>
      </c>
      <c r="P183" s="107">
        <f t="shared" si="145"/>
        <v>4865.5</v>
      </c>
      <c r="Q183" s="107">
        <f t="shared" si="146"/>
        <v>6574.7000000000007</v>
      </c>
      <c r="R183" s="107">
        <f t="shared" si="147"/>
        <v>38134.5</v>
      </c>
    </row>
    <row r="184" spans="1:18" ht="36.75" customHeight="1" x14ac:dyDescent="0.35">
      <c r="A184" s="28">
        <f t="shared" si="148"/>
        <v>154</v>
      </c>
      <c r="B184" s="101" t="s">
        <v>245</v>
      </c>
      <c r="C184" s="101" t="s">
        <v>49</v>
      </c>
      <c r="D184" s="101" t="s">
        <v>32</v>
      </c>
      <c r="E184" s="101" t="s">
        <v>218</v>
      </c>
      <c r="F184" s="102" t="s">
        <v>61</v>
      </c>
      <c r="G184" s="103">
        <v>40000</v>
      </c>
      <c r="H184" s="103"/>
      <c r="I184" s="110">
        <v>0</v>
      </c>
      <c r="J184" s="104">
        <f t="shared" si="149"/>
        <v>1148</v>
      </c>
      <c r="K184" s="105">
        <f t="shared" si="150"/>
        <v>2840</v>
      </c>
      <c r="L184" s="106">
        <f t="shared" si="163"/>
        <v>440.00000000000006</v>
      </c>
      <c r="M184" s="105">
        <f t="shared" si="151"/>
        <v>1216</v>
      </c>
      <c r="N184" s="105">
        <f t="shared" si="152"/>
        <v>2836</v>
      </c>
      <c r="O184" s="105">
        <v>0</v>
      </c>
      <c r="P184" s="107">
        <f t="shared" si="145"/>
        <v>2364</v>
      </c>
      <c r="Q184" s="107">
        <f t="shared" si="146"/>
        <v>6116</v>
      </c>
      <c r="R184" s="107">
        <f t="shared" si="147"/>
        <v>37636</v>
      </c>
    </row>
    <row r="185" spans="1:18" ht="36.75" customHeight="1" x14ac:dyDescent="0.35">
      <c r="A185" s="28">
        <f t="shared" si="148"/>
        <v>155</v>
      </c>
      <c r="B185" s="101" t="s">
        <v>246</v>
      </c>
      <c r="C185" s="101" t="s">
        <v>49</v>
      </c>
      <c r="D185" s="101" t="s">
        <v>32</v>
      </c>
      <c r="E185" s="101" t="s">
        <v>218</v>
      </c>
      <c r="F185" s="102" t="s">
        <v>61</v>
      </c>
      <c r="G185" s="103">
        <v>40000</v>
      </c>
      <c r="H185" s="103"/>
      <c r="I185" s="110">
        <v>442.65</v>
      </c>
      <c r="J185" s="104">
        <f t="shared" si="149"/>
        <v>1148</v>
      </c>
      <c r="K185" s="105">
        <f t="shared" si="150"/>
        <v>2840</v>
      </c>
      <c r="L185" s="106">
        <f t="shared" si="163"/>
        <v>440.00000000000006</v>
      </c>
      <c r="M185" s="105">
        <f t="shared" si="151"/>
        <v>1216</v>
      </c>
      <c r="N185" s="105">
        <f t="shared" si="152"/>
        <v>2836</v>
      </c>
      <c r="O185" s="105">
        <v>0</v>
      </c>
      <c r="P185" s="107">
        <f t="shared" si="145"/>
        <v>2806.65</v>
      </c>
      <c r="Q185" s="107">
        <f t="shared" si="146"/>
        <v>6116</v>
      </c>
      <c r="R185" s="107">
        <f t="shared" si="147"/>
        <v>37193.35</v>
      </c>
    </row>
    <row r="186" spans="1:18" ht="36.75" customHeight="1" x14ac:dyDescent="0.35">
      <c r="A186" s="28">
        <f t="shared" si="148"/>
        <v>156</v>
      </c>
      <c r="B186" s="101" t="s">
        <v>247</v>
      </c>
      <c r="C186" s="101" t="s">
        <v>44</v>
      </c>
      <c r="D186" s="101" t="s">
        <v>32</v>
      </c>
      <c r="E186" s="101" t="s">
        <v>218</v>
      </c>
      <c r="F186" s="102" t="s">
        <v>61</v>
      </c>
      <c r="G186" s="103">
        <v>40000</v>
      </c>
      <c r="H186" s="103"/>
      <c r="I186" s="110">
        <v>442.65</v>
      </c>
      <c r="J186" s="104">
        <f t="shared" si="149"/>
        <v>1148</v>
      </c>
      <c r="K186" s="105">
        <f t="shared" si="150"/>
        <v>2840</v>
      </c>
      <c r="L186" s="106">
        <f t="shared" si="163"/>
        <v>440.00000000000006</v>
      </c>
      <c r="M186" s="105">
        <f t="shared" si="151"/>
        <v>1216</v>
      </c>
      <c r="N186" s="105">
        <f t="shared" si="152"/>
        <v>2836</v>
      </c>
      <c r="O186" s="105">
        <v>0</v>
      </c>
      <c r="P186" s="107">
        <f t="shared" si="145"/>
        <v>2806.65</v>
      </c>
      <c r="Q186" s="107">
        <f t="shared" si="146"/>
        <v>6116</v>
      </c>
      <c r="R186" s="107">
        <f t="shared" si="147"/>
        <v>37193.35</v>
      </c>
    </row>
    <row r="187" spans="1:18" ht="36.75" customHeight="1" x14ac:dyDescent="0.35">
      <c r="A187" s="28">
        <f t="shared" si="148"/>
        <v>157</v>
      </c>
      <c r="B187" s="101" t="s">
        <v>248</v>
      </c>
      <c r="C187" s="101" t="s">
        <v>49</v>
      </c>
      <c r="D187" s="101" t="s">
        <v>32</v>
      </c>
      <c r="E187" s="101" t="s">
        <v>218</v>
      </c>
      <c r="F187" s="102" t="s">
        <v>61</v>
      </c>
      <c r="G187" s="103">
        <v>40000</v>
      </c>
      <c r="H187" s="103"/>
      <c r="I187" s="110">
        <v>0</v>
      </c>
      <c r="J187" s="104">
        <f t="shared" si="149"/>
        <v>1148</v>
      </c>
      <c r="K187" s="105">
        <f t="shared" si="150"/>
        <v>2840</v>
      </c>
      <c r="L187" s="106">
        <f t="shared" si="163"/>
        <v>440.00000000000006</v>
      </c>
      <c r="M187" s="105">
        <f t="shared" si="151"/>
        <v>1216</v>
      </c>
      <c r="N187" s="105">
        <f t="shared" si="152"/>
        <v>2836</v>
      </c>
      <c r="O187" s="105">
        <v>0</v>
      </c>
      <c r="P187" s="107">
        <f t="shared" si="145"/>
        <v>2364</v>
      </c>
      <c r="Q187" s="107">
        <f t="shared" si="146"/>
        <v>6116</v>
      </c>
      <c r="R187" s="107">
        <f t="shared" si="147"/>
        <v>37636</v>
      </c>
    </row>
    <row r="188" spans="1:18" ht="36.75" customHeight="1" x14ac:dyDescent="0.35">
      <c r="A188" s="28">
        <f t="shared" si="148"/>
        <v>158</v>
      </c>
      <c r="B188" s="101" t="s">
        <v>184</v>
      </c>
      <c r="C188" s="101" t="s">
        <v>44</v>
      </c>
      <c r="D188" s="101" t="s">
        <v>32</v>
      </c>
      <c r="E188" s="101" t="s">
        <v>218</v>
      </c>
      <c r="F188" s="102" t="s">
        <v>61</v>
      </c>
      <c r="G188" s="103">
        <v>40000</v>
      </c>
      <c r="H188" s="103"/>
      <c r="I188" s="110">
        <v>442.65</v>
      </c>
      <c r="J188" s="104">
        <f t="shared" si="149"/>
        <v>1148</v>
      </c>
      <c r="K188" s="105">
        <f t="shared" si="150"/>
        <v>2840</v>
      </c>
      <c r="L188" s="106">
        <f t="shared" si="163"/>
        <v>440.00000000000006</v>
      </c>
      <c r="M188" s="105">
        <f t="shared" si="151"/>
        <v>1216</v>
      </c>
      <c r="N188" s="105">
        <f t="shared" si="152"/>
        <v>2836</v>
      </c>
      <c r="O188" s="105">
        <v>0</v>
      </c>
      <c r="P188" s="107">
        <f t="shared" si="145"/>
        <v>2806.65</v>
      </c>
      <c r="Q188" s="107">
        <f t="shared" si="146"/>
        <v>6116</v>
      </c>
      <c r="R188" s="107">
        <f t="shared" si="147"/>
        <v>37193.35</v>
      </c>
    </row>
    <row r="189" spans="1:18" ht="36.75" customHeight="1" x14ac:dyDescent="0.35">
      <c r="A189" s="28">
        <f t="shared" si="148"/>
        <v>159</v>
      </c>
      <c r="B189" s="101" t="s">
        <v>249</v>
      </c>
      <c r="C189" s="101" t="s">
        <v>44</v>
      </c>
      <c r="D189" s="101" t="s">
        <v>32</v>
      </c>
      <c r="E189" s="101" t="s">
        <v>218</v>
      </c>
      <c r="F189" s="102" t="s">
        <v>61</v>
      </c>
      <c r="G189" s="103">
        <v>40000</v>
      </c>
      <c r="H189" s="103"/>
      <c r="I189" s="110">
        <v>442.65</v>
      </c>
      <c r="J189" s="104">
        <f t="shared" si="149"/>
        <v>1148</v>
      </c>
      <c r="K189" s="105">
        <f t="shared" si="150"/>
        <v>2840</v>
      </c>
      <c r="L189" s="106">
        <f t="shared" si="163"/>
        <v>440.00000000000006</v>
      </c>
      <c r="M189" s="105">
        <f t="shared" si="151"/>
        <v>1216</v>
      </c>
      <c r="N189" s="105">
        <f t="shared" si="152"/>
        <v>2836</v>
      </c>
      <c r="O189" s="105">
        <v>0</v>
      </c>
      <c r="P189" s="107">
        <f t="shared" si="145"/>
        <v>2806.65</v>
      </c>
      <c r="Q189" s="107">
        <f t="shared" si="146"/>
        <v>6116</v>
      </c>
      <c r="R189" s="107">
        <f t="shared" si="147"/>
        <v>37193.35</v>
      </c>
    </row>
    <row r="190" spans="1:18" ht="36.75" customHeight="1" x14ac:dyDescent="0.35">
      <c r="A190" s="28">
        <f t="shared" si="148"/>
        <v>160</v>
      </c>
      <c r="B190" s="101" t="s">
        <v>250</v>
      </c>
      <c r="C190" s="101" t="s">
        <v>49</v>
      </c>
      <c r="D190" s="101" t="s">
        <v>32</v>
      </c>
      <c r="E190" s="101" t="s">
        <v>218</v>
      </c>
      <c r="F190" s="102" t="s">
        <v>61</v>
      </c>
      <c r="G190" s="103">
        <v>40000</v>
      </c>
      <c r="H190" s="103"/>
      <c r="I190" s="110">
        <v>185.33</v>
      </c>
      <c r="J190" s="104">
        <f t="shared" si="149"/>
        <v>1148</v>
      </c>
      <c r="K190" s="105">
        <f t="shared" si="150"/>
        <v>2840</v>
      </c>
      <c r="L190" s="106">
        <f t="shared" si="163"/>
        <v>440.00000000000006</v>
      </c>
      <c r="M190" s="105">
        <f t="shared" si="151"/>
        <v>1216</v>
      </c>
      <c r="N190" s="105">
        <f t="shared" si="152"/>
        <v>2836</v>
      </c>
      <c r="O190" s="105">
        <v>1715.46</v>
      </c>
      <c r="P190" s="107">
        <f t="shared" si="145"/>
        <v>4264.79</v>
      </c>
      <c r="Q190" s="107">
        <f t="shared" si="146"/>
        <v>6116</v>
      </c>
      <c r="R190" s="107">
        <f t="shared" si="147"/>
        <v>35735.21</v>
      </c>
    </row>
    <row r="191" spans="1:18" ht="36.75" customHeight="1" x14ac:dyDescent="0.35">
      <c r="A191" s="28">
        <f t="shared" si="148"/>
        <v>161</v>
      </c>
      <c r="B191" s="101" t="s">
        <v>251</v>
      </c>
      <c r="C191" s="101" t="s">
        <v>44</v>
      </c>
      <c r="D191" s="101" t="s">
        <v>32</v>
      </c>
      <c r="E191" s="101" t="s">
        <v>218</v>
      </c>
      <c r="F191" s="102" t="s">
        <v>61</v>
      </c>
      <c r="G191" s="103">
        <v>40000</v>
      </c>
      <c r="H191" s="103"/>
      <c r="I191" s="110">
        <v>442.65</v>
      </c>
      <c r="J191" s="104">
        <f t="shared" si="149"/>
        <v>1148</v>
      </c>
      <c r="K191" s="105">
        <f t="shared" si="150"/>
        <v>2840</v>
      </c>
      <c r="L191" s="106">
        <f t="shared" si="163"/>
        <v>440.00000000000006</v>
      </c>
      <c r="M191" s="105">
        <f t="shared" si="151"/>
        <v>1216</v>
      </c>
      <c r="N191" s="105">
        <f t="shared" si="152"/>
        <v>2836</v>
      </c>
      <c r="O191" s="105">
        <v>0</v>
      </c>
      <c r="P191" s="107">
        <f t="shared" si="145"/>
        <v>2806.65</v>
      </c>
      <c r="Q191" s="107">
        <f t="shared" si="146"/>
        <v>6116</v>
      </c>
      <c r="R191" s="107">
        <f t="shared" si="147"/>
        <v>37193.35</v>
      </c>
    </row>
    <row r="192" spans="1:18" ht="36.75" customHeight="1" x14ac:dyDescent="0.35">
      <c r="A192" s="28">
        <f t="shared" si="148"/>
        <v>162</v>
      </c>
      <c r="B192" s="101" t="s">
        <v>252</v>
      </c>
      <c r="C192" s="101" t="s">
        <v>44</v>
      </c>
      <c r="D192" s="101" t="s">
        <v>32</v>
      </c>
      <c r="E192" s="101" t="s">
        <v>218</v>
      </c>
      <c r="F192" s="102" t="s">
        <v>61</v>
      </c>
      <c r="G192" s="103">
        <v>40000</v>
      </c>
      <c r="H192" s="103"/>
      <c r="I192" s="110">
        <v>442.65</v>
      </c>
      <c r="J192" s="104">
        <f t="shared" si="149"/>
        <v>1148</v>
      </c>
      <c r="K192" s="105">
        <f t="shared" si="150"/>
        <v>2840</v>
      </c>
      <c r="L192" s="106">
        <f t="shared" si="163"/>
        <v>440.00000000000006</v>
      </c>
      <c r="M192" s="105">
        <f t="shared" si="151"/>
        <v>1216</v>
      </c>
      <c r="N192" s="105">
        <f t="shared" si="152"/>
        <v>2836</v>
      </c>
      <c r="O192" s="105">
        <v>0</v>
      </c>
      <c r="P192" s="107">
        <f t="shared" si="145"/>
        <v>2806.65</v>
      </c>
      <c r="Q192" s="107">
        <f t="shared" si="146"/>
        <v>6116</v>
      </c>
      <c r="R192" s="107">
        <f t="shared" si="147"/>
        <v>37193.35</v>
      </c>
    </row>
    <row r="193" spans="1:18" ht="36.75" customHeight="1" x14ac:dyDescent="0.35">
      <c r="A193" s="28">
        <f t="shared" si="148"/>
        <v>163</v>
      </c>
      <c r="B193" s="101" t="s">
        <v>253</v>
      </c>
      <c r="C193" s="101" t="s">
        <v>49</v>
      </c>
      <c r="D193" s="101" t="s">
        <v>32</v>
      </c>
      <c r="E193" s="101" t="s">
        <v>254</v>
      </c>
      <c r="F193" s="102" t="s">
        <v>51</v>
      </c>
      <c r="G193" s="103">
        <v>60000</v>
      </c>
      <c r="H193" s="103"/>
      <c r="I193" s="110">
        <v>3486.68</v>
      </c>
      <c r="J193" s="104">
        <f t="shared" si="149"/>
        <v>1722</v>
      </c>
      <c r="K193" s="105">
        <f t="shared" si="150"/>
        <v>4260</v>
      </c>
      <c r="L193" s="106">
        <f t="shared" si="163"/>
        <v>660.00000000000011</v>
      </c>
      <c r="M193" s="105">
        <f t="shared" si="151"/>
        <v>1824</v>
      </c>
      <c r="N193" s="105">
        <f t="shared" si="152"/>
        <v>4254</v>
      </c>
      <c r="O193" s="105">
        <v>0</v>
      </c>
      <c r="P193" s="107">
        <f t="shared" si="145"/>
        <v>7032.68</v>
      </c>
      <c r="Q193" s="107">
        <f t="shared" si="146"/>
        <v>9174</v>
      </c>
      <c r="R193" s="107">
        <f t="shared" si="147"/>
        <v>52967.32</v>
      </c>
    </row>
    <row r="194" spans="1:18" ht="36.75" customHeight="1" x14ac:dyDescent="0.35">
      <c r="A194" s="28">
        <f t="shared" si="148"/>
        <v>164</v>
      </c>
      <c r="B194" s="101" t="s">
        <v>255</v>
      </c>
      <c r="C194" s="101" t="s">
        <v>49</v>
      </c>
      <c r="D194" s="101" t="s">
        <v>32</v>
      </c>
      <c r="E194" s="101" t="s">
        <v>254</v>
      </c>
      <c r="F194" s="102" t="s">
        <v>51</v>
      </c>
      <c r="G194" s="103">
        <v>60000</v>
      </c>
      <c r="H194" s="103"/>
      <c r="I194" s="110">
        <v>3486.68</v>
      </c>
      <c r="J194" s="104">
        <f t="shared" si="149"/>
        <v>1722</v>
      </c>
      <c r="K194" s="105">
        <f t="shared" si="150"/>
        <v>4260</v>
      </c>
      <c r="L194" s="106">
        <f t="shared" si="163"/>
        <v>660.00000000000011</v>
      </c>
      <c r="M194" s="105">
        <f t="shared" si="151"/>
        <v>1824</v>
      </c>
      <c r="N194" s="105">
        <f t="shared" si="152"/>
        <v>4254</v>
      </c>
      <c r="O194" s="105">
        <v>0</v>
      </c>
      <c r="P194" s="107">
        <f t="shared" si="145"/>
        <v>7032.68</v>
      </c>
      <c r="Q194" s="107">
        <f t="shared" si="146"/>
        <v>9174</v>
      </c>
      <c r="R194" s="107">
        <f t="shared" si="147"/>
        <v>52967.32</v>
      </c>
    </row>
    <row r="195" spans="1:18" ht="36.75" customHeight="1" x14ac:dyDescent="0.35">
      <c r="A195" s="28">
        <f t="shared" si="148"/>
        <v>165</v>
      </c>
      <c r="B195" s="101" t="s">
        <v>256</v>
      </c>
      <c r="C195" s="101" t="s">
        <v>49</v>
      </c>
      <c r="D195" s="101" t="s">
        <v>32</v>
      </c>
      <c r="E195" s="101" t="s">
        <v>220</v>
      </c>
      <c r="F195" s="102" t="s">
        <v>51</v>
      </c>
      <c r="G195" s="103">
        <v>60000</v>
      </c>
      <c r="H195" s="103"/>
      <c r="I195" s="110">
        <v>3143.58</v>
      </c>
      <c r="J195" s="104">
        <f t="shared" si="149"/>
        <v>1722</v>
      </c>
      <c r="K195" s="105">
        <f t="shared" si="150"/>
        <v>4260</v>
      </c>
      <c r="L195" s="106">
        <f t="shared" si="163"/>
        <v>660.00000000000011</v>
      </c>
      <c r="M195" s="105">
        <f t="shared" si="151"/>
        <v>1824</v>
      </c>
      <c r="N195" s="105">
        <f t="shared" si="152"/>
        <v>4254</v>
      </c>
      <c r="O195" s="105">
        <v>1715.46</v>
      </c>
      <c r="P195" s="107">
        <f t="shared" si="145"/>
        <v>8405.0400000000009</v>
      </c>
      <c r="Q195" s="107">
        <f t="shared" si="146"/>
        <v>9174</v>
      </c>
      <c r="R195" s="107">
        <f t="shared" si="147"/>
        <v>51594.96</v>
      </c>
    </row>
    <row r="196" spans="1:18" ht="36.75" customHeight="1" x14ac:dyDescent="0.35">
      <c r="A196" s="28">
        <f t="shared" si="148"/>
        <v>166</v>
      </c>
      <c r="B196" s="101" t="s">
        <v>257</v>
      </c>
      <c r="C196" s="101" t="s">
        <v>49</v>
      </c>
      <c r="D196" s="101" t="s">
        <v>32</v>
      </c>
      <c r="E196" s="101" t="s">
        <v>220</v>
      </c>
      <c r="F196" s="102" t="s">
        <v>51</v>
      </c>
      <c r="G196" s="103">
        <v>60000</v>
      </c>
      <c r="H196" s="103"/>
      <c r="I196" s="110">
        <v>3486.68</v>
      </c>
      <c r="J196" s="104">
        <f t="shared" si="149"/>
        <v>1722</v>
      </c>
      <c r="K196" s="105">
        <f t="shared" si="150"/>
        <v>4260</v>
      </c>
      <c r="L196" s="106">
        <f t="shared" si="163"/>
        <v>660.00000000000011</v>
      </c>
      <c r="M196" s="105">
        <f t="shared" si="151"/>
        <v>1824</v>
      </c>
      <c r="N196" s="105">
        <f t="shared" si="152"/>
        <v>4254</v>
      </c>
      <c r="O196" s="105">
        <v>0</v>
      </c>
      <c r="P196" s="107">
        <f t="shared" si="145"/>
        <v>7032.68</v>
      </c>
      <c r="Q196" s="107">
        <f t="shared" si="146"/>
        <v>9174</v>
      </c>
      <c r="R196" s="107">
        <f t="shared" si="147"/>
        <v>52967.32</v>
      </c>
    </row>
    <row r="197" spans="1:18" ht="36.75" customHeight="1" x14ac:dyDescent="0.35">
      <c r="A197" s="28">
        <f t="shared" si="148"/>
        <v>167</v>
      </c>
      <c r="B197" s="101" t="s">
        <v>258</v>
      </c>
      <c r="C197" s="101" t="s">
        <v>49</v>
      </c>
      <c r="D197" s="101" t="s">
        <v>32</v>
      </c>
      <c r="E197" s="101" t="s">
        <v>220</v>
      </c>
      <c r="F197" s="102" t="s">
        <v>51</v>
      </c>
      <c r="G197" s="103">
        <v>60000</v>
      </c>
      <c r="H197" s="103"/>
      <c r="I197" s="110">
        <v>3486.68</v>
      </c>
      <c r="J197" s="104">
        <f t="shared" si="149"/>
        <v>1722</v>
      </c>
      <c r="K197" s="105">
        <f t="shared" si="150"/>
        <v>4260</v>
      </c>
      <c r="L197" s="106">
        <f t="shared" si="163"/>
        <v>660.00000000000011</v>
      </c>
      <c r="M197" s="105">
        <f t="shared" si="151"/>
        <v>1824</v>
      </c>
      <c r="N197" s="105">
        <f t="shared" si="152"/>
        <v>4254</v>
      </c>
      <c r="O197" s="105">
        <v>0</v>
      </c>
      <c r="P197" s="107">
        <f t="shared" si="145"/>
        <v>7032.68</v>
      </c>
      <c r="Q197" s="107">
        <f t="shared" si="146"/>
        <v>9174</v>
      </c>
      <c r="R197" s="107">
        <f t="shared" si="147"/>
        <v>52967.32</v>
      </c>
    </row>
    <row r="198" spans="1:18" ht="36.75" customHeight="1" x14ac:dyDescent="0.35">
      <c r="A198" s="28">
        <f>+A197+1</f>
        <v>168</v>
      </c>
      <c r="B198" s="101" t="s">
        <v>260</v>
      </c>
      <c r="C198" s="101" t="s">
        <v>49</v>
      </c>
      <c r="D198" s="101" t="s">
        <v>32</v>
      </c>
      <c r="E198" s="101" t="s">
        <v>218</v>
      </c>
      <c r="F198" s="102" t="s">
        <v>61</v>
      </c>
      <c r="G198" s="103">
        <v>40000</v>
      </c>
      <c r="H198" s="103"/>
      <c r="I198" s="110">
        <v>0</v>
      </c>
      <c r="J198" s="104">
        <f t="shared" si="149"/>
        <v>1148</v>
      </c>
      <c r="K198" s="105">
        <f t="shared" si="150"/>
        <v>2840</v>
      </c>
      <c r="L198" s="106">
        <f t="shared" si="163"/>
        <v>440.00000000000006</v>
      </c>
      <c r="M198" s="105">
        <f t="shared" si="151"/>
        <v>1216</v>
      </c>
      <c r="N198" s="105">
        <f t="shared" si="152"/>
        <v>2836</v>
      </c>
      <c r="O198" s="105">
        <v>0</v>
      </c>
      <c r="P198" s="107">
        <f t="shared" si="145"/>
        <v>2364</v>
      </c>
      <c r="Q198" s="107">
        <f t="shared" si="146"/>
        <v>6116</v>
      </c>
      <c r="R198" s="107">
        <f t="shared" si="147"/>
        <v>37636</v>
      </c>
    </row>
    <row r="199" spans="1:18" ht="36.75" customHeight="1" x14ac:dyDescent="0.35">
      <c r="A199" s="28">
        <f t="shared" si="148"/>
        <v>169</v>
      </c>
      <c r="B199" s="101" t="s">
        <v>261</v>
      </c>
      <c r="C199" s="101" t="s">
        <v>44</v>
      </c>
      <c r="D199" s="101" t="s">
        <v>32</v>
      </c>
      <c r="E199" s="101" t="s">
        <v>218</v>
      </c>
      <c r="F199" s="102" t="s">
        <v>61</v>
      </c>
      <c r="G199" s="103">
        <v>40000</v>
      </c>
      <c r="H199" s="103"/>
      <c r="I199" s="110">
        <v>442.65</v>
      </c>
      <c r="J199" s="104">
        <f t="shared" si="149"/>
        <v>1148</v>
      </c>
      <c r="K199" s="105">
        <f t="shared" si="150"/>
        <v>2840</v>
      </c>
      <c r="L199" s="106">
        <f t="shared" si="163"/>
        <v>440.00000000000006</v>
      </c>
      <c r="M199" s="105">
        <f t="shared" si="151"/>
        <v>1216</v>
      </c>
      <c r="N199" s="105">
        <f t="shared" si="152"/>
        <v>2836</v>
      </c>
      <c r="O199" s="105">
        <v>0</v>
      </c>
      <c r="P199" s="107">
        <f t="shared" si="145"/>
        <v>2806.65</v>
      </c>
      <c r="Q199" s="107">
        <f t="shared" si="146"/>
        <v>6116</v>
      </c>
      <c r="R199" s="107">
        <f t="shared" si="147"/>
        <v>37193.35</v>
      </c>
    </row>
    <row r="200" spans="1:18" ht="36.75" customHeight="1" x14ac:dyDescent="0.35">
      <c r="A200" s="28">
        <f t="shared" si="148"/>
        <v>170</v>
      </c>
      <c r="B200" s="101" t="s">
        <v>262</v>
      </c>
      <c r="C200" s="101" t="s">
        <v>44</v>
      </c>
      <c r="D200" s="101" t="s">
        <v>32</v>
      </c>
      <c r="E200" s="101" t="s">
        <v>218</v>
      </c>
      <c r="F200" s="102" t="s">
        <v>61</v>
      </c>
      <c r="G200" s="103">
        <v>40000</v>
      </c>
      <c r="H200" s="103"/>
      <c r="I200" s="110">
        <v>0</v>
      </c>
      <c r="J200" s="104">
        <f t="shared" si="149"/>
        <v>1148</v>
      </c>
      <c r="K200" s="105">
        <f t="shared" si="150"/>
        <v>2840</v>
      </c>
      <c r="L200" s="106">
        <f t="shared" si="163"/>
        <v>440.00000000000006</v>
      </c>
      <c r="M200" s="105">
        <f t="shared" si="151"/>
        <v>1216</v>
      </c>
      <c r="N200" s="105">
        <f t="shared" si="152"/>
        <v>2836</v>
      </c>
      <c r="O200" s="105">
        <v>0</v>
      </c>
      <c r="P200" s="107">
        <f t="shared" si="145"/>
        <v>2364</v>
      </c>
      <c r="Q200" s="107">
        <f t="shared" si="146"/>
        <v>6116</v>
      </c>
      <c r="R200" s="107">
        <f t="shared" si="147"/>
        <v>37636</v>
      </c>
    </row>
    <row r="201" spans="1:18" ht="36.75" customHeight="1" x14ac:dyDescent="0.35">
      <c r="A201" s="28">
        <f t="shared" si="148"/>
        <v>171</v>
      </c>
      <c r="B201" s="101" t="s">
        <v>263</v>
      </c>
      <c r="C201" s="101" t="s">
        <v>49</v>
      </c>
      <c r="D201" s="101" t="s">
        <v>32</v>
      </c>
      <c r="E201" s="101" t="s">
        <v>218</v>
      </c>
      <c r="F201" s="102" t="s">
        <v>61</v>
      </c>
      <c r="G201" s="103">
        <v>40000</v>
      </c>
      <c r="H201" s="103"/>
      <c r="I201" s="110">
        <v>185.33</v>
      </c>
      <c r="J201" s="104">
        <f t="shared" si="149"/>
        <v>1148</v>
      </c>
      <c r="K201" s="105">
        <f t="shared" si="150"/>
        <v>2840</v>
      </c>
      <c r="L201" s="106">
        <f t="shared" si="163"/>
        <v>440.00000000000006</v>
      </c>
      <c r="M201" s="105">
        <f t="shared" si="151"/>
        <v>1216</v>
      </c>
      <c r="N201" s="105">
        <f t="shared" si="152"/>
        <v>2836</v>
      </c>
      <c r="O201" s="105">
        <v>1715.46</v>
      </c>
      <c r="P201" s="107">
        <f t="shared" si="145"/>
        <v>4264.79</v>
      </c>
      <c r="Q201" s="107">
        <f t="shared" si="146"/>
        <v>6116</v>
      </c>
      <c r="R201" s="107">
        <f t="shared" si="147"/>
        <v>35735.21</v>
      </c>
    </row>
    <row r="202" spans="1:18" ht="36.75" customHeight="1" x14ac:dyDescent="0.35">
      <c r="A202" s="28">
        <f t="shared" si="148"/>
        <v>172</v>
      </c>
      <c r="B202" s="101" t="s">
        <v>264</v>
      </c>
      <c r="C202" s="101" t="s">
        <v>49</v>
      </c>
      <c r="D202" s="101" t="s">
        <v>32</v>
      </c>
      <c r="E202" s="101" t="s">
        <v>218</v>
      </c>
      <c r="F202" s="102" t="s">
        <v>61</v>
      </c>
      <c r="G202" s="103">
        <v>40000</v>
      </c>
      <c r="H202" s="103"/>
      <c r="I202" s="110">
        <v>0</v>
      </c>
      <c r="J202" s="104">
        <f t="shared" si="149"/>
        <v>1148</v>
      </c>
      <c r="K202" s="105">
        <f t="shared" si="150"/>
        <v>2840</v>
      </c>
      <c r="L202" s="106">
        <f t="shared" si="163"/>
        <v>440.00000000000006</v>
      </c>
      <c r="M202" s="105">
        <f t="shared" si="151"/>
        <v>1216</v>
      </c>
      <c r="N202" s="105">
        <f t="shared" si="152"/>
        <v>2836</v>
      </c>
      <c r="O202" s="105">
        <v>0</v>
      </c>
      <c r="P202" s="107">
        <f t="shared" si="145"/>
        <v>2364</v>
      </c>
      <c r="Q202" s="107">
        <f t="shared" si="146"/>
        <v>6116</v>
      </c>
      <c r="R202" s="107">
        <f t="shared" si="147"/>
        <v>37636</v>
      </c>
    </row>
    <row r="203" spans="1:18" ht="36.75" customHeight="1" x14ac:dyDescent="0.35">
      <c r="A203" s="28">
        <f t="shared" si="148"/>
        <v>173</v>
      </c>
      <c r="B203" s="101" t="s">
        <v>265</v>
      </c>
      <c r="C203" s="101" t="s">
        <v>49</v>
      </c>
      <c r="D203" s="101" t="s">
        <v>32</v>
      </c>
      <c r="E203" s="101" t="s">
        <v>191</v>
      </c>
      <c r="F203" s="102" t="s">
        <v>61</v>
      </c>
      <c r="G203" s="103">
        <v>40000</v>
      </c>
      <c r="H203" s="103"/>
      <c r="I203" s="110">
        <v>185.33</v>
      </c>
      <c r="J203" s="104">
        <f t="shared" si="149"/>
        <v>1148</v>
      </c>
      <c r="K203" s="105">
        <f t="shared" si="150"/>
        <v>2840</v>
      </c>
      <c r="L203" s="106">
        <f t="shared" si="163"/>
        <v>440.00000000000006</v>
      </c>
      <c r="M203" s="105">
        <f t="shared" si="151"/>
        <v>1216</v>
      </c>
      <c r="N203" s="105">
        <f t="shared" si="152"/>
        <v>2836</v>
      </c>
      <c r="O203" s="105">
        <v>1715.46</v>
      </c>
      <c r="P203" s="107">
        <f t="shared" si="145"/>
        <v>4264.79</v>
      </c>
      <c r="Q203" s="107">
        <f t="shared" si="146"/>
        <v>6116</v>
      </c>
      <c r="R203" s="107">
        <f t="shared" si="147"/>
        <v>35735.21</v>
      </c>
    </row>
    <row r="204" spans="1:18" ht="36.75" customHeight="1" x14ac:dyDescent="0.35">
      <c r="A204" s="28">
        <f t="shared" si="148"/>
        <v>174</v>
      </c>
      <c r="B204" s="101" t="s">
        <v>266</v>
      </c>
      <c r="C204" s="101" t="s">
        <v>49</v>
      </c>
      <c r="D204" s="101" t="s">
        <v>32</v>
      </c>
      <c r="E204" s="101" t="s">
        <v>218</v>
      </c>
      <c r="F204" s="102" t="s">
        <v>61</v>
      </c>
      <c r="G204" s="103">
        <v>40000</v>
      </c>
      <c r="H204" s="103"/>
      <c r="I204" s="110">
        <v>442.65</v>
      </c>
      <c r="J204" s="104">
        <f t="shared" si="149"/>
        <v>1148</v>
      </c>
      <c r="K204" s="105">
        <f t="shared" si="150"/>
        <v>2840</v>
      </c>
      <c r="L204" s="106">
        <f t="shared" si="163"/>
        <v>440.00000000000006</v>
      </c>
      <c r="M204" s="105">
        <f t="shared" si="151"/>
        <v>1216</v>
      </c>
      <c r="N204" s="105">
        <f t="shared" si="152"/>
        <v>2836</v>
      </c>
      <c r="O204" s="105">
        <v>0</v>
      </c>
      <c r="P204" s="107">
        <f t="shared" si="145"/>
        <v>2806.65</v>
      </c>
      <c r="Q204" s="107">
        <f t="shared" si="146"/>
        <v>6116</v>
      </c>
      <c r="R204" s="107">
        <f t="shared" si="147"/>
        <v>37193.35</v>
      </c>
    </row>
    <row r="205" spans="1:18" ht="36.75" customHeight="1" x14ac:dyDescent="0.35">
      <c r="A205" s="28">
        <f t="shared" si="148"/>
        <v>175</v>
      </c>
      <c r="B205" s="101" t="s">
        <v>267</v>
      </c>
      <c r="C205" s="101" t="s">
        <v>44</v>
      </c>
      <c r="D205" s="101" t="s">
        <v>32</v>
      </c>
      <c r="E205" s="101" t="s">
        <v>218</v>
      </c>
      <c r="F205" s="102" t="s">
        <v>61</v>
      </c>
      <c r="G205" s="103">
        <v>40000</v>
      </c>
      <c r="H205" s="103"/>
      <c r="I205" s="110">
        <v>442.65</v>
      </c>
      <c r="J205" s="104">
        <f t="shared" si="149"/>
        <v>1148</v>
      </c>
      <c r="K205" s="105">
        <f t="shared" si="150"/>
        <v>2840</v>
      </c>
      <c r="L205" s="106">
        <f t="shared" si="163"/>
        <v>440.00000000000006</v>
      </c>
      <c r="M205" s="105">
        <f t="shared" si="151"/>
        <v>1216</v>
      </c>
      <c r="N205" s="105">
        <f t="shared" si="152"/>
        <v>2836</v>
      </c>
      <c r="O205" s="105">
        <v>0</v>
      </c>
      <c r="P205" s="107">
        <f>I205+J205+M205+O205</f>
        <v>2806.65</v>
      </c>
      <c r="Q205" s="107">
        <f>K205+L205+N205</f>
        <v>6116</v>
      </c>
      <c r="R205" s="107">
        <f t="shared" si="147"/>
        <v>37193.35</v>
      </c>
    </row>
    <row r="206" spans="1:18" ht="36.75" customHeight="1" x14ac:dyDescent="0.35">
      <c r="A206" s="28">
        <f t="shared" si="148"/>
        <v>176</v>
      </c>
      <c r="B206" s="101" t="s">
        <v>268</v>
      </c>
      <c r="C206" s="101" t="s">
        <v>44</v>
      </c>
      <c r="D206" s="101" t="s">
        <v>32</v>
      </c>
      <c r="E206" s="101" t="s">
        <v>218</v>
      </c>
      <c r="F206" s="102" t="s">
        <v>61</v>
      </c>
      <c r="G206" s="103">
        <v>40000</v>
      </c>
      <c r="H206" s="103"/>
      <c r="I206" s="110">
        <v>442.65</v>
      </c>
      <c r="J206" s="104">
        <f t="shared" si="149"/>
        <v>1148</v>
      </c>
      <c r="K206" s="105">
        <f t="shared" si="150"/>
        <v>2840</v>
      </c>
      <c r="L206" s="106">
        <f t="shared" si="163"/>
        <v>440.00000000000006</v>
      </c>
      <c r="M206" s="105">
        <f t="shared" si="151"/>
        <v>1216</v>
      </c>
      <c r="N206" s="105">
        <f t="shared" si="152"/>
        <v>2836</v>
      </c>
      <c r="O206" s="105">
        <v>0</v>
      </c>
      <c r="P206" s="107">
        <f t="shared" ref="P206:P208" si="164">I206+J206+M206+O206</f>
        <v>2806.65</v>
      </c>
      <c r="Q206" s="107">
        <f t="shared" ref="Q206:Q208" si="165">K206+L206+N206</f>
        <v>6116</v>
      </c>
      <c r="R206" s="107">
        <f t="shared" si="147"/>
        <v>37193.35</v>
      </c>
    </row>
    <row r="207" spans="1:18" ht="36.75" customHeight="1" x14ac:dyDescent="0.35">
      <c r="A207" s="28">
        <f t="shared" ref="A207:A213" si="166">+A206+1</f>
        <v>177</v>
      </c>
      <c r="B207" s="101" t="s">
        <v>269</v>
      </c>
      <c r="C207" s="101" t="s">
        <v>49</v>
      </c>
      <c r="D207" s="101" t="s">
        <v>32</v>
      </c>
      <c r="E207" s="101" t="s">
        <v>218</v>
      </c>
      <c r="F207" s="102" t="s">
        <v>61</v>
      </c>
      <c r="G207" s="103">
        <v>40000</v>
      </c>
      <c r="H207" s="103"/>
      <c r="I207" s="110">
        <v>442.65</v>
      </c>
      <c r="J207" s="104">
        <f t="shared" si="149"/>
        <v>1148</v>
      </c>
      <c r="K207" s="105">
        <f t="shared" si="150"/>
        <v>2840</v>
      </c>
      <c r="L207" s="106">
        <f t="shared" si="163"/>
        <v>440.00000000000006</v>
      </c>
      <c r="M207" s="105">
        <f t="shared" si="151"/>
        <v>1216</v>
      </c>
      <c r="N207" s="105">
        <f t="shared" si="152"/>
        <v>2836</v>
      </c>
      <c r="O207" s="105">
        <v>0</v>
      </c>
      <c r="P207" s="107">
        <f t="shared" si="164"/>
        <v>2806.65</v>
      </c>
      <c r="Q207" s="107">
        <f t="shared" si="165"/>
        <v>6116</v>
      </c>
      <c r="R207" s="107">
        <f t="shared" si="147"/>
        <v>37193.35</v>
      </c>
    </row>
    <row r="208" spans="1:18" ht="36.75" customHeight="1" x14ac:dyDescent="0.35">
      <c r="A208" s="28">
        <f t="shared" si="166"/>
        <v>178</v>
      </c>
      <c r="B208" s="101" t="s">
        <v>412</v>
      </c>
      <c r="C208" s="101" t="s">
        <v>49</v>
      </c>
      <c r="D208" s="101" t="s">
        <v>32</v>
      </c>
      <c r="E208" s="101" t="s">
        <v>218</v>
      </c>
      <c r="F208" s="102" t="s">
        <v>61</v>
      </c>
      <c r="G208" s="103">
        <v>40000</v>
      </c>
      <c r="H208" s="103"/>
      <c r="I208" s="110">
        <v>442.65</v>
      </c>
      <c r="J208" s="104">
        <f t="shared" si="149"/>
        <v>1148</v>
      </c>
      <c r="K208" s="105">
        <f t="shared" si="150"/>
        <v>2840</v>
      </c>
      <c r="L208" s="106">
        <f t="shared" si="163"/>
        <v>440.00000000000006</v>
      </c>
      <c r="M208" s="105">
        <f t="shared" si="151"/>
        <v>1216</v>
      </c>
      <c r="N208" s="105">
        <f t="shared" si="152"/>
        <v>2836</v>
      </c>
      <c r="O208" s="105">
        <v>0</v>
      </c>
      <c r="P208" s="107">
        <f t="shared" si="164"/>
        <v>2806.65</v>
      </c>
      <c r="Q208" s="107">
        <f t="shared" si="165"/>
        <v>6116</v>
      </c>
      <c r="R208" s="107">
        <f t="shared" si="147"/>
        <v>37193.35</v>
      </c>
    </row>
    <row r="209" spans="1:18" ht="36.75" customHeight="1" x14ac:dyDescent="0.35">
      <c r="A209" s="28">
        <f t="shared" si="166"/>
        <v>179</v>
      </c>
      <c r="B209" s="101" t="s">
        <v>429</v>
      </c>
      <c r="C209" s="101" t="s">
        <v>44</v>
      </c>
      <c r="D209" s="101" t="s">
        <v>32</v>
      </c>
      <c r="E209" s="101" t="s">
        <v>220</v>
      </c>
      <c r="F209" s="102" t="s">
        <v>51</v>
      </c>
      <c r="G209" s="103">
        <v>60000</v>
      </c>
      <c r="H209" s="103"/>
      <c r="I209" s="110">
        <v>3486.68</v>
      </c>
      <c r="J209" s="104">
        <f t="shared" si="149"/>
        <v>1722</v>
      </c>
      <c r="K209" s="105">
        <f t="shared" si="150"/>
        <v>4260</v>
      </c>
      <c r="L209" s="106">
        <f t="shared" si="163"/>
        <v>660.00000000000011</v>
      </c>
      <c r="M209" s="105">
        <f t="shared" si="151"/>
        <v>1824</v>
      </c>
      <c r="N209" s="105">
        <f t="shared" si="152"/>
        <v>4254</v>
      </c>
      <c r="O209" s="105">
        <v>0</v>
      </c>
      <c r="P209" s="107">
        <f t="shared" ref="P209:P213" si="167">I209+J209+M209+O209</f>
        <v>7032.68</v>
      </c>
      <c r="Q209" s="107">
        <f t="shared" ref="Q209:Q213" si="168">K209+L209+N209</f>
        <v>9174</v>
      </c>
      <c r="R209" s="107">
        <f t="shared" si="147"/>
        <v>52967.32</v>
      </c>
    </row>
    <row r="210" spans="1:18" ht="36.75" customHeight="1" x14ac:dyDescent="0.35">
      <c r="A210" s="28">
        <f t="shared" si="166"/>
        <v>180</v>
      </c>
      <c r="B210" s="101" t="s">
        <v>431</v>
      </c>
      <c r="C210" s="101" t="s">
        <v>49</v>
      </c>
      <c r="D210" s="101" t="s">
        <v>32</v>
      </c>
      <c r="E210" s="101" t="s">
        <v>218</v>
      </c>
      <c r="F210" s="102" t="s">
        <v>61</v>
      </c>
      <c r="G210" s="103">
        <v>40000</v>
      </c>
      <c r="H210" s="103"/>
      <c r="I210" s="110">
        <v>442.65</v>
      </c>
      <c r="J210" s="104">
        <f t="shared" ref="J210:J211" si="169">G210*2.87/100</f>
        <v>1148</v>
      </c>
      <c r="K210" s="105">
        <f t="shared" ref="K210:K211" si="170">G210*7.1/100</f>
        <v>2840</v>
      </c>
      <c r="L210" s="106">
        <f t="shared" ref="L210" si="171">+G210*1.1%</f>
        <v>440.00000000000006</v>
      </c>
      <c r="M210" s="105">
        <f t="shared" ref="M210:M211" si="172">G210*3.04/100</f>
        <v>1216</v>
      </c>
      <c r="N210" s="105">
        <f t="shared" ref="N210:N212" si="173">+G210*7.09%</f>
        <v>2836</v>
      </c>
      <c r="O210" s="105">
        <v>0</v>
      </c>
      <c r="P210" s="107">
        <f t="shared" si="167"/>
        <v>2806.65</v>
      </c>
      <c r="Q210" s="107">
        <f t="shared" si="168"/>
        <v>6116</v>
      </c>
      <c r="R210" s="107">
        <f t="shared" si="147"/>
        <v>37193.35</v>
      </c>
    </row>
    <row r="211" spans="1:18" ht="36.75" customHeight="1" x14ac:dyDescent="0.35">
      <c r="A211" s="28">
        <f t="shared" si="166"/>
        <v>181</v>
      </c>
      <c r="B211" s="101" t="s">
        <v>447</v>
      </c>
      <c r="C211" s="101" t="s">
        <v>49</v>
      </c>
      <c r="D211" s="101" t="s">
        <v>32</v>
      </c>
      <c r="E211" s="101" t="s">
        <v>419</v>
      </c>
      <c r="F211" s="102" t="s">
        <v>51</v>
      </c>
      <c r="G211" s="103">
        <v>90000</v>
      </c>
      <c r="H211" s="103"/>
      <c r="I211" s="110">
        <v>9753.1200000000008</v>
      </c>
      <c r="J211" s="104">
        <f t="shared" si="169"/>
        <v>2583</v>
      </c>
      <c r="K211" s="105">
        <f t="shared" si="170"/>
        <v>6390</v>
      </c>
      <c r="L211" s="106">
        <f t="shared" ref="L211:L213" si="174">86699.2*1.1%</f>
        <v>953.69120000000009</v>
      </c>
      <c r="M211" s="105">
        <f t="shared" si="172"/>
        <v>2736</v>
      </c>
      <c r="N211" s="105">
        <f t="shared" si="173"/>
        <v>6381</v>
      </c>
      <c r="O211" s="105">
        <v>0</v>
      </c>
      <c r="P211" s="107">
        <f t="shared" si="167"/>
        <v>15072.12</v>
      </c>
      <c r="Q211" s="107">
        <f t="shared" si="168"/>
        <v>13724.691200000001</v>
      </c>
      <c r="R211" s="107">
        <f t="shared" si="147"/>
        <v>74927.88</v>
      </c>
    </row>
    <row r="212" spans="1:18" ht="36.75" customHeight="1" x14ac:dyDescent="0.35">
      <c r="A212" s="28">
        <f t="shared" si="166"/>
        <v>182</v>
      </c>
      <c r="B212" s="101" t="s">
        <v>448</v>
      </c>
      <c r="C212" s="101" t="s">
        <v>49</v>
      </c>
      <c r="D212" s="101" t="s">
        <v>32</v>
      </c>
      <c r="E212" s="101" t="s">
        <v>419</v>
      </c>
      <c r="F212" s="102" t="s">
        <v>51</v>
      </c>
      <c r="G212" s="103">
        <v>90000</v>
      </c>
      <c r="H212" s="103"/>
      <c r="I212" s="110">
        <v>8895.39</v>
      </c>
      <c r="J212" s="104">
        <f t="shared" ref="J212" si="175">G212*2.87/100</f>
        <v>2583</v>
      </c>
      <c r="K212" s="105">
        <f t="shared" ref="K212" si="176">G212*7.1/100</f>
        <v>6390</v>
      </c>
      <c r="L212" s="106">
        <f t="shared" si="174"/>
        <v>953.69120000000009</v>
      </c>
      <c r="M212" s="105">
        <f t="shared" ref="M212" si="177">G212*3.04/100</f>
        <v>2736</v>
      </c>
      <c r="N212" s="105">
        <f t="shared" si="173"/>
        <v>6381</v>
      </c>
      <c r="O212" s="105">
        <f>1715.46*2</f>
        <v>3430.92</v>
      </c>
      <c r="P212" s="107">
        <f t="shared" si="167"/>
        <v>17645.309999999998</v>
      </c>
      <c r="Q212" s="107">
        <f t="shared" si="168"/>
        <v>13724.691200000001</v>
      </c>
      <c r="R212" s="107">
        <f t="shared" si="147"/>
        <v>72354.69</v>
      </c>
    </row>
    <row r="213" spans="1:18" ht="36.75" customHeight="1" x14ac:dyDescent="0.35">
      <c r="A213" s="28">
        <f t="shared" si="166"/>
        <v>183</v>
      </c>
      <c r="B213" s="101" t="s">
        <v>449</v>
      </c>
      <c r="C213" s="101" t="s">
        <v>49</v>
      </c>
      <c r="D213" s="101" t="s">
        <v>32</v>
      </c>
      <c r="E213" s="101" t="s">
        <v>419</v>
      </c>
      <c r="F213" s="102" t="s">
        <v>51</v>
      </c>
      <c r="G213" s="103">
        <v>90000</v>
      </c>
      <c r="H213" s="103"/>
      <c r="I213" s="110">
        <v>9753.1200000000008</v>
      </c>
      <c r="J213" s="104">
        <f t="shared" ref="J213" si="178">G213*2.87/100</f>
        <v>2583</v>
      </c>
      <c r="K213" s="105">
        <f t="shared" ref="K213" si="179">G213*7.1/100</f>
        <v>6390</v>
      </c>
      <c r="L213" s="106">
        <f t="shared" si="174"/>
        <v>953.69120000000009</v>
      </c>
      <c r="M213" s="105">
        <f t="shared" ref="M213" si="180">G213*3.04/100</f>
        <v>2736</v>
      </c>
      <c r="N213" s="105">
        <f t="shared" ref="N213" si="181">+G213*7.09%</f>
        <v>6381</v>
      </c>
      <c r="O213" s="105">
        <v>0</v>
      </c>
      <c r="P213" s="107">
        <f t="shared" si="167"/>
        <v>15072.12</v>
      </c>
      <c r="Q213" s="107">
        <f t="shared" si="168"/>
        <v>13724.691200000001</v>
      </c>
      <c r="R213" s="107">
        <f t="shared" si="147"/>
        <v>74927.88</v>
      </c>
    </row>
    <row r="214" spans="1:18" ht="36.75" customHeight="1" x14ac:dyDescent="0.35">
      <c r="A214" s="28">
        <f>+A213+1</f>
        <v>184</v>
      </c>
      <c r="B214" s="101" t="s">
        <v>455</v>
      </c>
      <c r="C214" s="101" t="s">
        <v>49</v>
      </c>
      <c r="D214" s="101" t="s">
        <v>32</v>
      </c>
      <c r="E214" s="101" t="s">
        <v>218</v>
      </c>
      <c r="F214" s="102" t="s">
        <v>61</v>
      </c>
      <c r="G214" s="103">
        <v>40000</v>
      </c>
      <c r="H214" s="103"/>
      <c r="I214" s="110">
        <v>442.65</v>
      </c>
      <c r="J214" s="104">
        <f t="shared" ref="J214" si="182">G214*2.87/100</f>
        <v>1148</v>
      </c>
      <c r="K214" s="105">
        <f t="shared" ref="K214" si="183">G214*7.1/100</f>
        <v>2840</v>
      </c>
      <c r="L214" s="106">
        <f>+G214*1.1%</f>
        <v>440.00000000000006</v>
      </c>
      <c r="M214" s="105">
        <f t="shared" ref="M214" si="184">G214*3.04/100</f>
        <v>1216</v>
      </c>
      <c r="N214" s="105">
        <f t="shared" ref="N214" si="185">+G214*7.09%</f>
        <v>2836</v>
      </c>
      <c r="O214" s="105">
        <v>0</v>
      </c>
      <c r="P214" s="107">
        <f t="shared" ref="P214" si="186">I214+J214+M214+O214</f>
        <v>2806.65</v>
      </c>
      <c r="Q214" s="107">
        <f t="shared" ref="Q214" si="187">K214+L214+N214</f>
        <v>6116</v>
      </c>
      <c r="R214" s="107">
        <f t="shared" ref="R214" si="188">G214-P214+H214</f>
        <v>37193.35</v>
      </c>
    </row>
    <row r="215" spans="1:18" ht="36.75" customHeight="1" x14ac:dyDescent="0.35">
      <c r="A215" s="28">
        <f>+A214+1</f>
        <v>185</v>
      </c>
      <c r="B215" s="101" t="s">
        <v>270</v>
      </c>
      <c r="C215" s="101" t="s">
        <v>49</v>
      </c>
      <c r="D215" s="101" t="s">
        <v>32</v>
      </c>
      <c r="E215" s="101" t="s">
        <v>218</v>
      </c>
      <c r="F215" s="102" t="s">
        <v>61</v>
      </c>
      <c r="G215" s="103">
        <v>40000</v>
      </c>
      <c r="H215" s="103"/>
      <c r="I215" s="110">
        <v>442.65</v>
      </c>
      <c r="J215" s="104">
        <f t="shared" si="149"/>
        <v>1148</v>
      </c>
      <c r="K215" s="105">
        <f t="shared" si="150"/>
        <v>2840</v>
      </c>
      <c r="L215" s="106">
        <f t="shared" si="163"/>
        <v>440.00000000000006</v>
      </c>
      <c r="M215" s="105">
        <f t="shared" si="151"/>
        <v>1216</v>
      </c>
      <c r="N215" s="105">
        <f t="shared" si="152"/>
        <v>2836</v>
      </c>
      <c r="O215" s="105">
        <v>0</v>
      </c>
      <c r="P215" s="107">
        <f t="shared" si="145"/>
        <v>2806.65</v>
      </c>
      <c r="Q215" s="107">
        <f t="shared" si="146"/>
        <v>6116</v>
      </c>
      <c r="R215" s="107">
        <f t="shared" si="147"/>
        <v>37193.35</v>
      </c>
    </row>
    <row r="216" spans="1:18" ht="27.75" customHeight="1" x14ac:dyDescent="0.25">
      <c r="A216" s="139" t="s">
        <v>25</v>
      </c>
      <c r="B216" s="139"/>
      <c r="C216" s="139"/>
      <c r="D216" s="139"/>
      <c r="E216" s="139"/>
      <c r="F216" s="29"/>
      <c r="G216" s="33">
        <f t="shared" ref="G216:R216" si="189">SUM(G151:G215)</f>
        <v>4130000</v>
      </c>
      <c r="H216" s="33">
        <f t="shared" si="189"/>
        <v>0</v>
      </c>
      <c r="I216" s="33">
        <f t="shared" si="189"/>
        <v>237344.43999999977</v>
      </c>
      <c r="J216" s="33">
        <f t="shared" si="189"/>
        <v>118531.00000000001</v>
      </c>
      <c r="K216" s="33">
        <f t="shared" si="189"/>
        <v>293230</v>
      </c>
      <c r="L216" s="33">
        <f t="shared" si="189"/>
        <v>42283.824000000008</v>
      </c>
      <c r="M216" s="33">
        <f t="shared" si="189"/>
        <v>125551.99999999997</v>
      </c>
      <c r="N216" s="33">
        <f t="shared" si="189"/>
        <v>292817.00000000006</v>
      </c>
      <c r="O216" s="33">
        <f t="shared" si="189"/>
        <v>41171.039999999986</v>
      </c>
      <c r="P216" s="33">
        <f t="shared" si="189"/>
        <v>522598.4800000001</v>
      </c>
      <c r="Q216" s="33">
        <f t="shared" si="189"/>
        <v>628330.82400000014</v>
      </c>
      <c r="R216" s="33">
        <f t="shared" si="189"/>
        <v>3607401.5200000005</v>
      </c>
    </row>
    <row r="217" spans="1:18" ht="43.5" customHeight="1" x14ac:dyDescent="0.25">
      <c r="A217" s="123" t="s">
        <v>33</v>
      </c>
      <c r="B217" s="123"/>
      <c r="C217" s="123"/>
      <c r="D217" s="123"/>
      <c r="E217" s="123"/>
      <c r="F217" s="123"/>
      <c r="G217" s="123"/>
      <c r="H217" s="123"/>
      <c r="I217" s="123"/>
      <c r="J217" s="123"/>
      <c r="K217" s="123"/>
      <c r="L217" s="123"/>
      <c r="M217" s="123"/>
      <c r="N217" s="123"/>
      <c r="O217" s="123"/>
      <c r="P217" s="123"/>
      <c r="Q217" s="123"/>
      <c r="R217" s="123"/>
    </row>
    <row r="218" spans="1:18" ht="36.75" customHeight="1" x14ac:dyDescent="0.35">
      <c r="A218" s="28">
        <f>+A215+1</f>
        <v>186</v>
      </c>
      <c r="B218" s="101" t="s">
        <v>271</v>
      </c>
      <c r="C218" s="101" t="s">
        <v>49</v>
      </c>
      <c r="D218" s="101" t="s">
        <v>33</v>
      </c>
      <c r="E218" s="101" t="s">
        <v>272</v>
      </c>
      <c r="F218" s="102" t="s">
        <v>51</v>
      </c>
      <c r="G218" s="103">
        <v>210000</v>
      </c>
      <c r="H218" s="103"/>
      <c r="I218" s="110">
        <v>21227.52</v>
      </c>
      <c r="J218" s="104">
        <f>G218*2.87/100</f>
        <v>6027</v>
      </c>
      <c r="K218" s="105">
        <f>G218*7.1/100</f>
        <v>14910</v>
      </c>
      <c r="L218" s="106">
        <f t="shared" ref="L218:L233" si="190">86699.2*1.1%</f>
        <v>953.69120000000009</v>
      </c>
      <c r="M218" s="105">
        <f>+G218*3.04%</f>
        <v>6384</v>
      </c>
      <c r="N218" s="105">
        <f>+G218*7.09%</f>
        <v>14889.000000000002</v>
      </c>
      <c r="O218" s="105">
        <v>1715.46</v>
      </c>
      <c r="P218" s="107">
        <f t="shared" ref="P218:P264" si="191">I218+J218+M218+O218</f>
        <v>35353.980000000003</v>
      </c>
      <c r="Q218" s="107">
        <f t="shared" ref="Q218:Q264" si="192">K218+L218+N218</f>
        <v>30752.691200000001</v>
      </c>
      <c r="R218" s="107">
        <f t="shared" ref="R218:R264" si="193">G218-P218+H218</f>
        <v>174646.02</v>
      </c>
    </row>
    <row r="219" spans="1:18" ht="36.75" customHeight="1" x14ac:dyDescent="0.35">
      <c r="A219" s="28">
        <f t="shared" ref="A219:A261" si="194">+A218+1</f>
        <v>187</v>
      </c>
      <c r="B219" s="101" t="s">
        <v>273</v>
      </c>
      <c r="C219" s="101" t="s">
        <v>44</v>
      </c>
      <c r="D219" s="101" t="s">
        <v>33</v>
      </c>
      <c r="E219" s="101" t="s">
        <v>403</v>
      </c>
      <c r="F219" s="102" t="s">
        <v>47</v>
      </c>
      <c r="G219" s="103">
        <v>100000</v>
      </c>
      <c r="H219" s="103"/>
      <c r="I219" s="110">
        <v>12105.37</v>
      </c>
      <c r="J219" s="104">
        <f t="shared" ref="J219:J264" si="195">G219*2.87/100</f>
        <v>2870</v>
      </c>
      <c r="K219" s="105">
        <f t="shared" ref="K219:K264" si="196">G219*7.1/100</f>
        <v>7100</v>
      </c>
      <c r="L219" s="106">
        <f t="shared" si="190"/>
        <v>953.69120000000009</v>
      </c>
      <c r="M219" s="105">
        <f>G219*3.04/100</f>
        <v>3040</v>
      </c>
      <c r="N219" s="105">
        <f>+G219*7.09%</f>
        <v>7090.0000000000009</v>
      </c>
      <c r="O219" s="105">
        <v>0</v>
      </c>
      <c r="P219" s="107">
        <f t="shared" si="191"/>
        <v>18015.370000000003</v>
      </c>
      <c r="Q219" s="107">
        <f t="shared" si="192"/>
        <v>15143.691200000001</v>
      </c>
      <c r="R219" s="107">
        <f t="shared" si="193"/>
        <v>81984.63</v>
      </c>
    </row>
    <row r="220" spans="1:18" ht="36.75" customHeight="1" x14ac:dyDescent="0.35">
      <c r="A220" s="28">
        <f t="shared" si="194"/>
        <v>188</v>
      </c>
      <c r="B220" s="101" t="s">
        <v>274</v>
      </c>
      <c r="C220" s="101" t="s">
        <v>44</v>
      </c>
      <c r="D220" s="101" t="s">
        <v>33</v>
      </c>
      <c r="E220" s="101" t="s">
        <v>407</v>
      </c>
      <c r="F220" s="102" t="s">
        <v>47</v>
      </c>
      <c r="G220" s="103">
        <v>140000</v>
      </c>
      <c r="H220" s="103"/>
      <c r="I220" s="110">
        <v>0</v>
      </c>
      <c r="J220" s="104">
        <f t="shared" si="195"/>
        <v>4018</v>
      </c>
      <c r="K220" s="105">
        <f t="shared" si="196"/>
        <v>9940</v>
      </c>
      <c r="L220" s="106">
        <f t="shared" si="190"/>
        <v>953.69120000000009</v>
      </c>
      <c r="M220" s="105">
        <f t="shared" ref="M220:M264" si="197">G220*3.04/100</f>
        <v>4256</v>
      </c>
      <c r="N220" s="105">
        <f t="shared" ref="N220:N264" si="198">+G220*7.09%</f>
        <v>9926</v>
      </c>
      <c r="O220" s="105">
        <f>1715.46*2</f>
        <v>3430.92</v>
      </c>
      <c r="P220" s="107">
        <f t="shared" si="191"/>
        <v>11704.92</v>
      </c>
      <c r="Q220" s="107">
        <f t="shared" si="192"/>
        <v>20819.691200000001</v>
      </c>
      <c r="R220" s="107">
        <f t="shared" si="193"/>
        <v>128295.08</v>
      </c>
    </row>
    <row r="221" spans="1:18" ht="36.75" customHeight="1" x14ac:dyDescent="0.35">
      <c r="A221" s="28">
        <f t="shared" si="194"/>
        <v>189</v>
      </c>
      <c r="B221" s="101" t="s">
        <v>275</v>
      </c>
      <c r="C221" s="101" t="s">
        <v>49</v>
      </c>
      <c r="D221" s="101" t="s">
        <v>33</v>
      </c>
      <c r="E221" s="101" t="s">
        <v>403</v>
      </c>
      <c r="F221" s="102" t="s">
        <v>47</v>
      </c>
      <c r="G221" s="103">
        <v>100000</v>
      </c>
      <c r="H221" s="103"/>
      <c r="I221" s="110">
        <v>12105.37</v>
      </c>
      <c r="J221" s="104">
        <f t="shared" si="195"/>
        <v>2870</v>
      </c>
      <c r="K221" s="105">
        <f t="shared" si="196"/>
        <v>7100</v>
      </c>
      <c r="L221" s="106">
        <f t="shared" si="190"/>
        <v>953.69120000000009</v>
      </c>
      <c r="M221" s="105">
        <f t="shared" si="197"/>
        <v>3040</v>
      </c>
      <c r="N221" s="105">
        <f t="shared" si="198"/>
        <v>7090.0000000000009</v>
      </c>
      <c r="O221" s="105">
        <v>0</v>
      </c>
      <c r="P221" s="107">
        <f t="shared" si="191"/>
        <v>18015.370000000003</v>
      </c>
      <c r="Q221" s="107">
        <f t="shared" si="192"/>
        <v>15143.691200000001</v>
      </c>
      <c r="R221" s="107">
        <f t="shared" si="193"/>
        <v>81984.63</v>
      </c>
    </row>
    <row r="222" spans="1:18" ht="36.75" customHeight="1" x14ac:dyDescent="0.35">
      <c r="A222" s="28">
        <f t="shared" si="194"/>
        <v>190</v>
      </c>
      <c r="B222" s="101" t="s">
        <v>276</v>
      </c>
      <c r="C222" s="101" t="s">
        <v>44</v>
      </c>
      <c r="D222" s="101" t="s">
        <v>33</v>
      </c>
      <c r="E222" s="101" t="s">
        <v>403</v>
      </c>
      <c r="F222" s="102" t="s">
        <v>47</v>
      </c>
      <c r="G222" s="103">
        <v>100000</v>
      </c>
      <c r="H222" s="103"/>
      <c r="I222" s="110">
        <v>12105.37</v>
      </c>
      <c r="J222" s="104">
        <f t="shared" si="195"/>
        <v>2870</v>
      </c>
      <c r="K222" s="105">
        <f t="shared" si="196"/>
        <v>7100</v>
      </c>
      <c r="L222" s="106">
        <f t="shared" si="190"/>
        <v>953.69120000000009</v>
      </c>
      <c r="M222" s="105">
        <f t="shared" si="197"/>
        <v>3040</v>
      </c>
      <c r="N222" s="105">
        <f t="shared" si="198"/>
        <v>7090.0000000000009</v>
      </c>
      <c r="O222" s="105">
        <v>0</v>
      </c>
      <c r="P222" s="107">
        <f t="shared" si="191"/>
        <v>18015.370000000003</v>
      </c>
      <c r="Q222" s="107">
        <f t="shared" si="192"/>
        <v>15143.691200000001</v>
      </c>
      <c r="R222" s="107">
        <f t="shared" si="193"/>
        <v>81984.63</v>
      </c>
    </row>
    <row r="223" spans="1:18" ht="36.75" customHeight="1" x14ac:dyDescent="0.35">
      <c r="A223" s="28">
        <f t="shared" si="194"/>
        <v>191</v>
      </c>
      <c r="B223" s="101" t="s">
        <v>277</v>
      </c>
      <c r="C223" s="101" t="s">
        <v>44</v>
      </c>
      <c r="D223" s="101" t="s">
        <v>33</v>
      </c>
      <c r="E223" s="101" t="s">
        <v>278</v>
      </c>
      <c r="F223" s="102" t="s">
        <v>47</v>
      </c>
      <c r="G223" s="103">
        <v>160000</v>
      </c>
      <c r="H223" s="103"/>
      <c r="I223" s="110">
        <v>204.24</v>
      </c>
      <c r="J223" s="104">
        <f t="shared" si="195"/>
        <v>4592</v>
      </c>
      <c r="K223" s="105">
        <f t="shared" si="196"/>
        <v>11360</v>
      </c>
      <c r="L223" s="106">
        <f t="shared" si="190"/>
        <v>953.69120000000009</v>
      </c>
      <c r="M223" s="105">
        <f t="shared" si="197"/>
        <v>4864</v>
      </c>
      <c r="N223" s="105">
        <f t="shared" si="198"/>
        <v>11344</v>
      </c>
      <c r="O223" s="105">
        <v>0</v>
      </c>
      <c r="P223" s="107">
        <f t="shared" si="191"/>
        <v>9660.24</v>
      </c>
      <c r="Q223" s="107">
        <f t="shared" si="192"/>
        <v>23657.691200000001</v>
      </c>
      <c r="R223" s="107">
        <f t="shared" si="193"/>
        <v>150339.76</v>
      </c>
    </row>
    <row r="224" spans="1:18" ht="36.75" customHeight="1" x14ac:dyDescent="0.35">
      <c r="A224" s="28">
        <f t="shared" si="194"/>
        <v>192</v>
      </c>
      <c r="B224" s="101" t="s">
        <v>279</v>
      </c>
      <c r="C224" s="101" t="s">
        <v>44</v>
      </c>
      <c r="D224" s="101" t="s">
        <v>33</v>
      </c>
      <c r="E224" s="101" t="s">
        <v>409</v>
      </c>
      <c r="F224" s="102" t="s">
        <v>47</v>
      </c>
      <c r="G224" s="103">
        <v>160000</v>
      </c>
      <c r="H224" s="103"/>
      <c r="I224" s="110">
        <f>7719.26+17641.88</f>
        <v>25361.14</v>
      </c>
      <c r="J224" s="104">
        <f t="shared" si="195"/>
        <v>4592</v>
      </c>
      <c r="K224" s="105">
        <f t="shared" si="196"/>
        <v>11360</v>
      </c>
      <c r="L224" s="106">
        <f t="shared" si="190"/>
        <v>953.69120000000009</v>
      </c>
      <c r="M224" s="105">
        <f t="shared" si="197"/>
        <v>4864</v>
      </c>
      <c r="N224" s="105">
        <f t="shared" si="198"/>
        <v>11344</v>
      </c>
      <c r="O224" s="105">
        <f>1715.46*2</f>
        <v>3430.92</v>
      </c>
      <c r="P224" s="107">
        <f t="shared" si="191"/>
        <v>38248.06</v>
      </c>
      <c r="Q224" s="107">
        <f t="shared" si="192"/>
        <v>23657.691200000001</v>
      </c>
      <c r="R224" s="107">
        <f t="shared" si="193"/>
        <v>121751.94</v>
      </c>
    </row>
    <row r="225" spans="1:18" ht="36.75" customHeight="1" x14ac:dyDescent="0.35">
      <c r="A225" s="28">
        <f t="shared" si="194"/>
        <v>193</v>
      </c>
      <c r="B225" s="101" t="s">
        <v>280</v>
      </c>
      <c r="C225" s="101" t="s">
        <v>49</v>
      </c>
      <c r="D225" s="101" t="s">
        <v>33</v>
      </c>
      <c r="E225" s="101" t="s">
        <v>404</v>
      </c>
      <c r="F225" s="102" t="s">
        <v>47</v>
      </c>
      <c r="G225" s="103">
        <v>100000</v>
      </c>
      <c r="H225" s="103"/>
      <c r="I225" s="110">
        <v>12105.37</v>
      </c>
      <c r="J225" s="104">
        <f t="shared" si="195"/>
        <v>2870</v>
      </c>
      <c r="K225" s="105">
        <f t="shared" si="196"/>
        <v>7100</v>
      </c>
      <c r="L225" s="106">
        <f t="shared" si="190"/>
        <v>953.69120000000009</v>
      </c>
      <c r="M225" s="105">
        <f t="shared" si="197"/>
        <v>3040</v>
      </c>
      <c r="N225" s="105">
        <f t="shared" si="198"/>
        <v>7090.0000000000009</v>
      </c>
      <c r="O225" s="105">
        <v>0</v>
      </c>
      <c r="P225" s="107">
        <f t="shared" si="191"/>
        <v>18015.370000000003</v>
      </c>
      <c r="Q225" s="107">
        <f t="shared" si="192"/>
        <v>15143.691200000001</v>
      </c>
      <c r="R225" s="107">
        <f t="shared" si="193"/>
        <v>81984.63</v>
      </c>
    </row>
    <row r="226" spans="1:18" ht="36.75" customHeight="1" x14ac:dyDescent="0.35">
      <c r="A226" s="28">
        <f t="shared" si="194"/>
        <v>194</v>
      </c>
      <c r="B226" s="101" t="s">
        <v>281</v>
      </c>
      <c r="C226" s="101" t="s">
        <v>49</v>
      </c>
      <c r="D226" s="101" t="s">
        <v>33</v>
      </c>
      <c r="E226" s="101" t="s">
        <v>282</v>
      </c>
      <c r="F226" s="102" t="s">
        <v>47</v>
      </c>
      <c r="G226" s="103">
        <v>100000</v>
      </c>
      <c r="H226" s="103"/>
      <c r="I226" s="110">
        <v>0</v>
      </c>
      <c r="J226" s="104">
        <f t="shared" si="195"/>
        <v>2870</v>
      </c>
      <c r="K226" s="105">
        <f t="shared" si="196"/>
        <v>7100</v>
      </c>
      <c r="L226" s="106">
        <f t="shared" si="190"/>
        <v>953.69120000000009</v>
      </c>
      <c r="M226" s="105">
        <f t="shared" si="197"/>
        <v>3040</v>
      </c>
      <c r="N226" s="105">
        <f t="shared" si="198"/>
        <v>7090.0000000000009</v>
      </c>
      <c r="O226" s="105">
        <v>0</v>
      </c>
      <c r="P226" s="107">
        <f t="shared" si="191"/>
        <v>5910</v>
      </c>
      <c r="Q226" s="107">
        <f t="shared" si="192"/>
        <v>15143.691200000001</v>
      </c>
      <c r="R226" s="107">
        <f t="shared" si="193"/>
        <v>94090</v>
      </c>
    </row>
    <row r="227" spans="1:18" ht="36.75" customHeight="1" x14ac:dyDescent="0.35">
      <c r="A227" s="28">
        <f t="shared" si="194"/>
        <v>195</v>
      </c>
      <c r="B227" s="101" t="s">
        <v>283</v>
      </c>
      <c r="C227" s="101" t="s">
        <v>44</v>
      </c>
      <c r="D227" s="101" t="s">
        <v>33</v>
      </c>
      <c r="E227" s="101" t="s">
        <v>282</v>
      </c>
      <c r="F227" s="102" t="s">
        <v>47</v>
      </c>
      <c r="G227" s="103">
        <v>100000</v>
      </c>
      <c r="H227" s="103"/>
      <c r="I227" s="110">
        <v>0</v>
      </c>
      <c r="J227" s="104">
        <f t="shared" si="195"/>
        <v>2870</v>
      </c>
      <c r="K227" s="105">
        <f t="shared" si="196"/>
        <v>7100</v>
      </c>
      <c r="L227" s="106">
        <f t="shared" si="190"/>
        <v>953.69120000000009</v>
      </c>
      <c r="M227" s="105">
        <f t="shared" si="197"/>
        <v>3040</v>
      </c>
      <c r="N227" s="105">
        <f t="shared" si="198"/>
        <v>7090.0000000000009</v>
      </c>
      <c r="O227" s="105">
        <v>0</v>
      </c>
      <c r="P227" s="107">
        <f t="shared" si="191"/>
        <v>5910</v>
      </c>
      <c r="Q227" s="107">
        <f t="shared" si="192"/>
        <v>15143.691200000001</v>
      </c>
      <c r="R227" s="107">
        <f t="shared" si="193"/>
        <v>94090</v>
      </c>
    </row>
    <row r="228" spans="1:18" ht="36.75" customHeight="1" x14ac:dyDescent="0.35">
      <c r="A228" s="28">
        <f t="shared" si="194"/>
        <v>196</v>
      </c>
      <c r="B228" s="101" t="s">
        <v>284</v>
      </c>
      <c r="C228" s="101" t="s">
        <v>49</v>
      </c>
      <c r="D228" s="101" t="s">
        <v>33</v>
      </c>
      <c r="E228" s="101" t="s">
        <v>282</v>
      </c>
      <c r="F228" s="102" t="s">
        <v>47</v>
      </c>
      <c r="G228" s="103">
        <v>100000</v>
      </c>
      <c r="H228" s="103"/>
      <c r="I228" s="110">
        <v>0</v>
      </c>
      <c r="J228" s="104">
        <f t="shared" si="195"/>
        <v>2870</v>
      </c>
      <c r="K228" s="105">
        <f t="shared" si="196"/>
        <v>7100</v>
      </c>
      <c r="L228" s="106">
        <f t="shared" si="190"/>
        <v>953.69120000000009</v>
      </c>
      <c r="M228" s="105">
        <f t="shared" si="197"/>
        <v>3040</v>
      </c>
      <c r="N228" s="105">
        <f t="shared" si="198"/>
        <v>7090.0000000000009</v>
      </c>
      <c r="O228" s="105">
        <v>1715.46</v>
      </c>
      <c r="P228" s="107">
        <f t="shared" si="191"/>
        <v>7625.46</v>
      </c>
      <c r="Q228" s="107">
        <f t="shared" si="192"/>
        <v>15143.691200000001</v>
      </c>
      <c r="R228" s="107">
        <f t="shared" si="193"/>
        <v>92374.54</v>
      </c>
    </row>
    <row r="229" spans="1:18" ht="36.75" customHeight="1" x14ac:dyDescent="0.35">
      <c r="A229" s="28">
        <f t="shared" si="194"/>
        <v>197</v>
      </c>
      <c r="B229" s="101" t="s">
        <v>285</v>
      </c>
      <c r="C229" s="101" t="s">
        <v>49</v>
      </c>
      <c r="D229" s="101" t="s">
        <v>33</v>
      </c>
      <c r="E229" s="101" t="s">
        <v>286</v>
      </c>
      <c r="F229" s="102" t="s">
        <v>47</v>
      </c>
      <c r="G229" s="103">
        <v>90000</v>
      </c>
      <c r="H229" s="103"/>
      <c r="I229" s="110">
        <v>0</v>
      </c>
      <c r="J229" s="104">
        <f t="shared" si="195"/>
        <v>2583</v>
      </c>
      <c r="K229" s="105">
        <f t="shared" si="196"/>
        <v>6390</v>
      </c>
      <c r="L229" s="106">
        <f t="shared" si="190"/>
        <v>953.69120000000009</v>
      </c>
      <c r="M229" s="105">
        <f t="shared" si="197"/>
        <v>2736</v>
      </c>
      <c r="N229" s="105">
        <f t="shared" si="198"/>
        <v>6381</v>
      </c>
      <c r="O229" s="105">
        <f>1715.46</f>
        <v>1715.46</v>
      </c>
      <c r="P229" s="107">
        <f t="shared" si="191"/>
        <v>7034.46</v>
      </c>
      <c r="Q229" s="107">
        <f t="shared" si="192"/>
        <v>13724.691200000001</v>
      </c>
      <c r="R229" s="107">
        <f t="shared" si="193"/>
        <v>82965.539999999994</v>
      </c>
    </row>
    <row r="230" spans="1:18" ht="36.75" customHeight="1" x14ac:dyDescent="0.35">
      <c r="A230" s="28">
        <f t="shared" si="194"/>
        <v>198</v>
      </c>
      <c r="B230" s="101" t="s">
        <v>287</v>
      </c>
      <c r="C230" s="101" t="s">
        <v>49</v>
      </c>
      <c r="D230" s="101" t="s">
        <v>33</v>
      </c>
      <c r="E230" s="101" t="s">
        <v>286</v>
      </c>
      <c r="F230" s="102" t="s">
        <v>47</v>
      </c>
      <c r="G230" s="103">
        <v>90000</v>
      </c>
      <c r="H230" s="103"/>
      <c r="I230" s="110">
        <v>9753.1200000000008</v>
      </c>
      <c r="J230" s="104">
        <f t="shared" si="195"/>
        <v>2583</v>
      </c>
      <c r="K230" s="105">
        <f t="shared" si="196"/>
        <v>6390</v>
      </c>
      <c r="L230" s="106">
        <f t="shared" si="190"/>
        <v>953.69120000000009</v>
      </c>
      <c r="M230" s="105">
        <f t="shared" si="197"/>
        <v>2736</v>
      </c>
      <c r="N230" s="105">
        <f t="shared" si="198"/>
        <v>6381</v>
      </c>
      <c r="O230" s="105">
        <v>0</v>
      </c>
      <c r="P230" s="107">
        <f t="shared" si="191"/>
        <v>15072.12</v>
      </c>
      <c r="Q230" s="107">
        <f t="shared" si="192"/>
        <v>13724.691200000001</v>
      </c>
      <c r="R230" s="107">
        <f t="shared" si="193"/>
        <v>74927.88</v>
      </c>
    </row>
    <row r="231" spans="1:18" ht="36.75" customHeight="1" x14ac:dyDescent="0.35">
      <c r="A231" s="28">
        <f t="shared" si="194"/>
        <v>199</v>
      </c>
      <c r="B231" s="101" t="s">
        <v>288</v>
      </c>
      <c r="C231" s="101" t="s">
        <v>49</v>
      </c>
      <c r="D231" s="101" t="s">
        <v>33</v>
      </c>
      <c r="E231" s="101" t="s">
        <v>286</v>
      </c>
      <c r="F231" s="102" t="s">
        <v>47</v>
      </c>
      <c r="G231" s="103">
        <v>90000</v>
      </c>
      <c r="H231" s="103"/>
      <c r="I231" s="110">
        <v>8895.39</v>
      </c>
      <c r="J231" s="104">
        <f t="shared" si="195"/>
        <v>2583</v>
      </c>
      <c r="K231" s="105">
        <f t="shared" si="196"/>
        <v>6390</v>
      </c>
      <c r="L231" s="106">
        <f t="shared" si="190"/>
        <v>953.69120000000009</v>
      </c>
      <c r="M231" s="105">
        <f t="shared" si="197"/>
        <v>2736</v>
      </c>
      <c r="N231" s="105">
        <f t="shared" si="198"/>
        <v>6381</v>
      </c>
      <c r="O231" s="105">
        <f>1715.46*2</f>
        <v>3430.92</v>
      </c>
      <c r="P231" s="107">
        <f t="shared" si="191"/>
        <v>17645.309999999998</v>
      </c>
      <c r="Q231" s="107">
        <f t="shared" si="192"/>
        <v>13724.691200000001</v>
      </c>
      <c r="R231" s="107">
        <f t="shared" si="193"/>
        <v>72354.69</v>
      </c>
    </row>
    <row r="232" spans="1:18" ht="36.75" customHeight="1" x14ac:dyDescent="0.35">
      <c r="A232" s="28">
        <f t="shared" si="194"/>
        <v>200</v>
      </c>
      <c r="B232" s="101" t="s">
        <v>289</v>
      </c>
      <c r="C232" s="101" t="s">
        <v>44</v>
      </c>
      <c r="D232" s="101" t="s">
        <v>33</v>
      </c>
      <c r="E232" s="101" t="s">
        <v>286</v>
      </c>
      <c r="F232" s="102" t="s">
        <v>51</v>
      </c>
      <c r="G232" s="103">
        <v>90000</v>
      </c>
      <c r="H232" s="103"/>
      <c r="I232" s="110">
        <v>9753.1200000000008</v>
      </c>
      <c r="J232" s="104">
        <f t="shared" si="195"/>
        <v>2583</v>
      </c>
      <c r="K232" s="105">
        <f t="shared" si="196"/>
        <v>6390</v>
      </c>
      <c r="L232" s="106">
        <f t="shared" si="190"/>
        <v>953.69120000000009</v>
      </c>
      <c r="M232" s="105">
        <f t="shared" si="197"/>
        <v>2736</v>
      </c>
      <c r="N232" s="105">
        <f t="shared" si="198"/>
        <v>6381</v>
      </c>
      <c r="O232" s="105">
        <v>0</v>
      </c>
      <c r="P232" s="107">
        <f t="shared" si="191"/>
        <v>15072.12</v>
      </c>
      <c r="Q232" s="107">
        <f>K232+L232+N232</f>
        <v>13724.691200000001</v>
      </c>
      <c r="R232" s="107">
        <f t="shared" si="193"/>
        <v>74927.88</v>
      </c>
    </row>
    <row r="233" spans="1:18" ht="36.75" customHeight="1" x14ac:dyDescent="0.35">
      <c r="A233" s="28">
        <f t="shared" si="194"/>
        <v>201</v>
      </c>
      <c r="B233" s="101" t="s">
        <v>290</v>
      </c>
      <c r="C233" s="101" t="s">
        <v>49</v>
      </c>
      <c r="D233" s="101" t="s">
        <v>33</v>
      </c>
      <c r="E233" s="101" t="s">
        <v>291</v>
      </c>
      <c r="F233" s="102" t="s">
        <v>47</v>
      </c>
      <c r="G233" s="103">
        <v>100000</v>
      </c>
      <c r="H233" s="103"/>
      <c r="I233" s="110">
        <f>6309.38+5795.99</f>
        <v>12105.369999999999</v>
      </c>
      <c r="J233" s="104">
        <f t="shared" si="195"/>
        <v>2870</v>
      </c>
      <c r="K233" s="105">
        <f t="shared" si="196"/>
        <v>7100</v>
      </c>
      <c r="L233" s="106">
        <f t="shared" si="190"/>
        <v>953.69120000000009</v>
      </c>
      <c r="M233" s="105">
        <f t="shared" si="197"/>
        <v>3040</v>
      </c>
      <c r="N233" s="105">
        <f t="shared" si="198"/>
        <v>7090.0000000000009</v>
      </c>
      <c r="O233" s="105">
        <v>0</v>
      </c>
      <c r="P233" s="107">
        <f t="shared" si="191"/>
        <v>18015.37</v>
      </c>
      <c r="Q233" s="107">
        <f>K233+L233+N233</f>
        <v>15143.691200000001</v>
      </c>
      <c r="R233" s="107">
        <f t="shared" si="193"/>
        <v>81984.63</v>
      </c>
    </row>
    <row r="234" spans="1:18" ht="36.75" customHeight="1" x14ac:dyDescent="0.35">
      <c r="A234" s="28">
        <f t="shared" si="194"/>
        <v>202</v>
      </c>
      <c r="B234" s="101" t="s">
        <v>292</v>
      </c>
      <c r="C234" s="101" t="s">
        <v>49</v>
      </c>
      <c r="D234" s="101" t="s">
        <v>33</v>
      </c>
      <c r="E234" s="101" t="s">
        <v>166</v>
      </c>
      <c r="F234" s="102" t="s">
        <v>61</v>
      </c>
      <c r="G234" s="103">
        <v>43000</v>
      </c>
      <c r="H234" s="103"/>
      <c r="I234" s="110">
        <v>866.06</v>
      </c>
      <c r="J234" s="104">
        <f t="shared" si="195"/>
        <v>1234.0999999999999</v>
      </c>
      <c r="K234" s="105">
        <f t="shared" si="196"/>
        <v>3053</v>
      </c>
      <c r="L234" s="106">
        <f>+G234*1.1%</f>
        <v>473.00000000000006</v>
      </c>
      <c r="M234" s="105">
        <f t="shared" si="197"/>
        <v>1307.2</v>
      </c>
      <c r="N234" s="105">
        <f t="shared" si="198"/>
        <v>3048.7000000000003</v>
      </c>
      <c r="O234" s="105">
        <v>0</v>
      </c>
      <c r="P234" s="107">
        <f t="shared" si="191"/>
        <v>3407.3599999999997</v>
      </c>
      <c r="Q234" s="107">
        <f t="shared" si="192"/>
        <v>6574.7000000000007</v>
      </c>
      <c r="R234" s="107">
        <f t="shared" si="193"/>
        <v>39592.639999999999</v>
      </c>
    </row>
    <row r="235" spans="1:18" ht="36.75" customHeight="1" x14ac:dyDescent="0.35">
      <c r="A235" s="28">
        <f t="shared" si="194"/>
        <v>203</v>
      </c>
      <c r="B235" s="101" t="s">
        <v>293</v>
      </c>
      <c r="C235" s="101" t="s">
        <v>49</v>
      </c>
      <c r="D235" s="101" t="s">
        <v>33</v>
      </c>
      <c r="E235" s="101" t="s">
        <v>294</v>
      </c>
      <c r="F235" s="102" t="s">
        <v>47</v>
      </c>
      <c r="G235" s="103">
        <v>90000</v>
      </c>
      <c r="H235" s="103"/>
      <c r="I235" s="110">
        <f>1854+7899.12</f>
        <v>9753.119999999999</v>
      </c>
      <c r="J235" s="104">
        <f t="shared" si="195"/>
        <v>2583</v>
      </c>
      <c r="K235" s="105">
        <f t="shared" si="196"/>
        <v>6390</v>
      </c>
      <c r="L235" s="106">
        <f>86699.2*1.1%</f>
        <v>953.69120000000009</v>
      </c>
      <c r="M235" s="105">
        <f t="shared" si="197"/>
        <v>2736</v>
      </c>
      <c r="N235" s="105">
        <f t="shared" si="198"/>
        <v>6381</v>
      </c>
      <c r="O235" s="105">
        <v>0</v>
      </c>
      <c r="P235" s="107">
        <f t="shared" si="191"/>
        <v>15072.119999999999</v>
      </c>
      <c r="Q235" s="107">
        <f t="shared" si="192"/>
        <v>13724.691200000001</v>
      </c>
      <c r="R235" s="107">
        <f t="shared" si="193"/>
        <v>74927.88</v>
      </c>
    </row>
    <row r="236" spans="1:18" ht="36.75" customHeight="1" x14ac:dyDescent="0.35">
      <c r="A236" s="28">
        <f t="shared" si="194"/>
        <v>204</v>
      </c>
      <c r="B236" s="101" t="s">
        <v>295</v>
      </c>
      <c r="C236" s="101" t="s">
        <v>44</v>
      </c>
      <c r="D236" s="101" t="s">
        <v>33</v>
      </c>
      <c r="E236" s="101" t="s">
        <v>296</v>
      </c>
      <c r="F236" s="102" t="s">
        <v>51</v>
      </c>
      <c r="G236" s="103">
        <v>60000</v>
      </c>
      <c r="H236" s="103"/>
      <c r="I236" s="110">
        <v>3143.58</v>
      </c>
      <c r="J236" s="104">
        <f t="shared" si="195"/>
        <v>1722</v>
      </c>
      <c r="K236" s="105">
        <f t="shared" si="196"/>
        <v>4260</v>
      </c>
      <c r="L236" s="106">
        <f>+G236*1.1%</f>
        <v>660.00000000000011</v>
      </c>
      <c r="M236" s="105">
        <f t="shared" si="197"/>
        <v>1824</v>
      </c>
      <c r="N236" s="105">
        <f t="shared" si="198"/>
        <v>4254</v>
      </c>
      <c r="O236" s="105">
        <v>1715.46</v>
      </c>
      <c r="P236" s="107">
        <f t="shared" si="191"/>
        <v>8405.0400000000009</v>
      </c>
      <c r="Q236" s="107">
        <f t="shared" si="192"/>
        <v>9174</v>
      </c>
      <c r="R236" s="107">
        <f t="shared" si="193"/>
        <v>51594.96</v>
      </c>
    </row>
    <row r="237" spans="1:18" ht="36.75" customHeight="1" x14ac:dyDescent="0.35">
      <c r="A237" s="28">
        <f t="shared" si="194"/>
        <v>205</v>
      </c>
      <c r="B237" s="101" t="s">
        <v>297</v>
      </c>
      <c r="C237" s="101" t="s">
        <v>49</v>
      </c>
      <c r="D237" s="101" t="s">
        <v>33</v>
      </c>
      <c r="E237" s="101" t="s">
        <v>286</v>
      </c>
      <c r="F237" s="102" t="s">
        <v>51</v>
      </c>
      <c r="G237" s="103">
        <v>90000</v>
      </c>
      <c r="H237" s="103"/>
      <c r="I237" s="110">
        <v>0</v>
      </c>
      <c r="J237" s="104">
        <f t="shared" si="195"/>
        <v>2583</v>
      </c>
      <c r="K237" s="105">
        <f t="shared" si="196"/>
        <v>6390</v>
      </c>
      <c r="L237" s="106">
        <f t="shared" ref="L237:L256" si="199">86699.2*1.1%</f>
        <v>953.69120000000009</v>
      </c>
      <c r="M237" s="105">
        <f t="shared" si="197"/>
        <v>2736</v>
      </c>
      <c r="N237" s="105">
        <f t="shared" si="198"/>
        <v>6381</v>
      </c>
      <c r="O237" s="105">
        <f>1715.46*2</f>
        <v>3430.92</v>
      </c>
      <c r="P237" s="107">
        <f t="shared" si="191"/>
        <v>8749.92</v>
      </c>
      <c r="Q237" s="107">
        <f t="shared" si="192"/>
        <v>13724.691200000001</v>
      </c>
      <c r="R237" s="107">
        <f t="shared" si="193"/>
        <v>81250.080000000002</v>
      </c>
    </row>
    <row r="238" spans="1:18" ht="36.75" customHeight="1" x14ac:dyDescent="0.35">
      <c r="A238" s="28">
        <f t="shared" si="194"/>
        <v>206</v>
      </c>
      <c r="B238" s="101" t="s">
        <v>298</v>
      </c>
      <c r="C238" s="101" t="s">
        <v>49</v>
      </c>
      <c r="D238" s="101" t="s">
        <v>33</v>
      </c>
      <c r="E238" s="101" t="s">
        <v>286</v>
      </c>
      <c r="F238" s="102" t="s">
        <v>51</v>
      </c>
      <c r="G238" s="103">
        <v>90000</v>
      </c>
      <c r="H238" s="103"/>
      <c r="I238" s="110">
        <v>1293.3900000000001</v>
      </c>
      <c r="J238" s="104">
        <f t="shared" si="195"/>
        <v>2583</v>
      </c>
      <c r="K238" s="105">
        <f t="shared" si="196"/>
        <v>6390</v>
      </c>
      <c r="L238" s="106">
        <f t="shared" si="199"/>
        <v>953.69120000000009</v>
      </c>
      <c r="M238" s="105">
        <f t="shared" si="197"/>
        <v>2736</v>
      </c>
      <c r="N238" s="105">
        <f t="shared" si="198"/>
        <v>6381</v>
      </c>
      <c r="O238" s="105">
        <f>1715.46*2</f>
        <v>3430.92</v>
      </c>
      <c r="P238" s="107">
        <f t="shared" si="191"/>
        <v>10043.310000000001</v>
      </c>
      <c r="Q238" s="107">
        <f t="shared" si="192"/>
        <v>13724.691200000001</v>
      </c>
      <c r="R238" s="107">
        <f t="shared" si="193"/>
        <v>79956.69</v>
      </c>
    </row>
    <row r="239" spans="1:18" ht="36.75" customHeight="1" x14ac:dyDescent="0.35">
      <c r="A239" s="28">
        <f t="shared" si="194"/>
        <v>207</v>
      </c>
      <c r="B239" s="101" t="s">
        <v>299</v>
      </c>
      <c r="C239" s="101" t="s">
        <v>44</v>
      </c>
      <c r="D239" s="101" t="s">
        <v>33</v>
      </c>
      <c r="E239" s="101" t="s">
        <v>286</v>
      </c>
      <c r="F239" s="102" t="s">
        <v>51</v>
      </c>
      <c r="G239" s="103">
        <v>90000</v>
      </c>
      <c r="H239" s="103"/>
      <c r="I239" s="110">
        <v>8895.39</v>
      </c>
      <c r="J239" s="104">
        <f t="shared" si="195"/>
        <v>2583</v>
      </c>
      <c r="K239" s="105">
        <f t="shared" si="196"/>
        <v>6390</v>
      </c>
      <c r="L239" s="106">
        <f t="shared" si="199"/>
        <v>953.69120000000009</v>
      </c>
      <c r="M239" s="105">
        <f t="shared" si="197"/>
        <v>2736</v>
      </c>
      <c r="N239" s="105">
        <f t="shared" si="198"/>
        <v>6381</v>
      </c>
      <c r="O239" s="105">
        <f>1715.46*2</f>
        <v>3430.92</v>
      </c>
      <c r="P239" s="107">
        <f t="shared" si="191"/>
        <v>17645.309999999998</v>
      </c>
      <c r="Q239" s="107">
        <f t="shared" si="192"/>
        <v>13724.691200000001</v>
      </c>
      <c r="R239" s="107">
        <f t="shared" si="193"/>
        <v>72354.69</v>
      </c>
    </row>
    <row r="240" spans="1:18" ht="36.75" customHeight="1" x14ac:dyDescent="0.35">
      <c r="A240" s="28">
        <f t="shared" si="194"/>
        <v>208</v>
      </c>
      <c r="B240" s="101" t="s">
        <v>300</v>
      </c>
      <c r="C240" s="101" t="s">
        <v>49</v>
      </c>
      <c r="D240" s="101" t="s">
        <v>33</v>
      </c>
      <c r="E240" s="101" t="s">
        <v>286</v>
      </c>
      <c r="F240" s="102" t="s">
        <v>51</v>
      </c>
      <c r="G240" s="103">
        <v>90000</v>
      </c>
      <c r="H240" s="103"/>
      <c r="I240" s="110">
        <v>8895.39</v>
      </c>
      <c r="J240" s="104">
        <f t="shared" si="195"/>
        <v>2583</v>
      </c>
      <c r="K240" s="105">
        <f t="shared" si="196"/>
        <v>6390</v>
      </c>
      <c r="L240" s="106">
        <f t="shared" si="199"/>
        <v>953.69120000000009</v>
      </c>
      <c r="M240" s="105">
        <f t="shared" si="197"/>
        <v>2736</v>
      </c>
      <c r="N240" s="105">
        <f t="shared" si="198"/>
        <v>6381</v>
      </c>
      <c r="O240" s="105">
        <f>1715.46*2</f>
        <v>3430.92</v>
      </c>
      <c r="P240" s="107">
        <f t="shared" si="191"/>
        <v>17645.309999999998</v>
      </c>
      <c r="Q240" s="107">
        <f t="shared" si="192"/>
        <v>13724.691200000001</v>
      </c>
      <c r="R240" s="107">
        <f t="shared" si="193"/>
        <v>72354.69</v>
      </c>
    </row>
    <row r="241" spans="1:18" ht="36.75" customHeight="1" x14ac:dyDescent="0.35">
      <c r="A241" s="28">
        <f t="shared" si="194"/>
        <v>209</v>
      </c>
      <c r="B241" s="101" t="s">
        <v>301</v>
      </c>
      <c r="C241" s="101" t="s">
        <v>44</v>
      </c>
      <c r="D241" s="101" t="s">
        <v>33</v>
      </c>
      <c r="E241" s="101" t="s">
        <v>286</v>
      </c>
      <c r="F241" s="102" t="s">
        <v>51</v>
      </c>
      <c r="G241" s="103">
        <v>90000</v>
      </c>
      <c r="H241" s="103"/>
      <c r="I241" s="110">
        <v>9324.25</v>
      </c>
      <c r="J241" s="104">
        <f t="shared" si="195"/>
        <v>2583</v>
      </c>
      <c r="K241" s="105">
        <f t="shared" si="196"/>
        <v>6390</v>
      </c>
      <c r="L241" s="106">
        <f t="shared" si="199"/>
        <v>953.69120000000009</v>
      </c>
      <c r="M241" s="105">
        <f t="shared" si="197"/>
        <v>2736</v>
      </c>
      <c r="N241" s="105">
        <f t="shared" si="198"/>
        <v>6381</v>
      </c>
      <c r="O241" s="105">
        <v>1715.46</v>
      </c>
      <c r="P241" s="107">
        <f t="shared" si="191"/>
        <v>16358.71</v>
      </c>
      <c r="Q241" s="107">
        <f t="shared" si="192"/>
        <v>13724.691200000001</v>
      </c>
      <c r="R241" s="107">
        <f t="shared" si="193"/>
        <v>73641.290000000008</v>
      </c>
    </row>
    <row r="242" spans="1:18" ht="36.75" customHeight="1" x14ac:dyDescent="0.35">
      <c r="A242" s="28">
        <f t="shared" si="194"/>
        <v>210</v>
      </c>
      <c r="B242" s="101" t="s">
        <v>302</v>
      </c>
      <c r="C242" s="101" t="s">
        <v>49</v>
      </c>
      <c r="D242" s="101" t="s">
        <v>33</v>
      </c>
      <c r="E242" s="101" t="s">
        <v>286</v>
      </c>
      <c r="F242" s="102" t="s">
        <v>51</v>
      </c>
      <c r="G242" s="103">
        <v>90000</v>
      </c>
      <c r="H242" s="103"/>
      <c r="I242" s="110">
        <v>9753.1200000000008</v>
      </c>
      <c r="J242" s="104">
        <f t="shared" si="195"/>
        <v>2583</v>
      </c>
      <c r="K242" s="105">
        <f t="shared" si="196"/>
        <v>6390</v>
      </c>
      <c r="L242" s="106">
        <f t="shared" si="199"/>
        <v>953.69120000000009</v>
      </c>
      <c r="M242" s="105">
        <f t="shared" si="197"/>
        <v>2736</v>
      </c>
      <c r="N242" s="105">
        <f t="shared" si="198"/>
        <v>6381</v>
      </c>
      <c r="O242" s="105">
        <v>0</v>
      </c>
      <c r="P242" s="107">
        <f t="shared" si="191"/>
        <v>15072.12</v>
      </c>
      <c r="Q242" s="107">
        <f t="shared" si="192"/>
        <v>13724.691200000001</v>
      </c>
      <c r="R242" s="107">
        <f t="shared" si="193"/>
        <v>74927.88</v>
      </c>
    </row>
    <row r="243" spans="1:18" ht="36.75" customHeight="1" x14ac:dyDescent="0.35">
      <c r="A243" s="28">
        <f t="shared" si="194"/>
        <v>211</v>
      </c>
      <c r="B243" s="101" t="s">
        <v>303</v>
      </c>
      <c r="C243" s="101" t="s">
        <v>49</v>
      </c>
      <c r="D243" s="101" t="s">
        <v>33</v>
      </c>
      <c r="E243" s="101" t="s">
        <v>286</v>
      </c>
      <c r="F243" s="102" t="s">
        <v>51</v>
      </c>
      <c r="G243" s="103">
        <v>90000</v>
      </c>
      <c r="H243" s="103"/>
      <c r="I243" s="110">
        <v>577.24</v>
      </c>
      <c r="J243" s="104">
        <f t="shared" si="195"/>
        <v>2583</v>
      </c>
      <c r="K243" s="105">
        <f t="shared" si="196"/>
        <v>6390</v>
      </c>
      <c r="L243" s="106">
        <f t="shared" si="199"/>
        <v>953.69120000000009</v>
      </c>
      <c r="M243" s="105">
        <f t="shared" si="197"/>
        <v>2736</v>
      </c>
      <c r="N243" s="105">
        <f t="shared" si="198"/>
        <v>6381</v>
      </c>
      <c r="O243" s="105">
        <v>0</v>
      </c>
      <c r="P243" s="107">
        <f t="shared" si="191"/>
        <v>5896.24</v>
      </c>
      <c r="Q243" s="107">
        <f t="shared" si="192"/>
        <v>13724.691200000001</v>
      </c>
      <c r="R243" s="107">
        <f t="shared" si="193"/>
        <v>84103.76</v>
      </c>
    </row>
    <row r="244" spans="1:18" ht="36.75" customHeight="1" x14ac:dyDescent="0.35">
      <c r="A244" s="28">
        <f>+A243+1</f>
        <v>212</v>
      </c>
      <c r="B244" s="101" t="s">
        <v>304</v>
      </c>
      <c r="C244" s="101" t="s">
        <v>49</v>
      </c>
      <c r="D244" s="101" t="s">
        <v>33</v>
      </c>
      <c r="E244" s="101" t="s">
        <v>286</v>
      </c>
      <c r="F244" s="102" t="s">
        <v>51</v>
      </c>
      <c r="G244" s="103">
        <v>90000</v>
      </c>
      <c r="H244" s="103"/>
      <c r="I244" s="110">
        <v>9753.1200000000008</v>
      </c>
      <c r="J244" s="104">
        <f t="shared" si="195"/>
        <v>2583</v>
      </c>
      <c r="K244" s="105">
        <f t="shared" si="196"/>
        <v>6390</v>
      </c>
      <c r="L244" s="106">
        <f t="shared" si="199"/>
        <v>953.69120000000009</v>
      </c>
      <c r="M244" s="105">
        <f t="shared" si="197"/>
        <v>2736</v>
      </c>
      <c r="N244" s="105">
        <f t="shared" si="198"/>
        <v>6381</v>
      </c>
      <c r="O244" s="105">
        <v>0</v>
      </c>
      <c r="P244" s="107">
        <f t="shared" si="191"/>
        <v>15072.12</v>
      </c>
      <c r="Q244" s="107">
        <f t="shared" si="192"/>
        <v>13724.691200000001</v>
      </c>
      <c r="R244" s="107">
        <f t="shared" si="193"/>
        <v>74927.88</v>
      </c>
    </row>
    <row r="245" spans="1:18" ht="36.75" customHeight="1" x14ac:dyDescent="0.35">
      <c r="A245" s="28">
        <f t="shared" si="194"/>
        <v>213</v>
      </c>
      <c r="B245" s="101" t="s">
        <v>305</v>
      </c>
      <c r="C245" s="101" t="s">
        <v>44</v>
      </c>
      <c r="D245" s="101" t="s">
        <v>33</v>
      </c>
      <c r="E245" s="101" t="s">
        <v>286</v>
      </c>
      <c r="F245" s="102" t="s">
        <v>51</v>
      </c>
      <c r="G245" s="103">
        <v>90000</v>
      </c>
      <c r="H245" s="103"/>
      <c r="I245" s="110">
        <v>9753.1200000000008</v>
      </c>
      <c r="J245" s="104">
        <f t="shared" si="195"/>
        <v>2583</v>
      </c>
      <c r="K245" s="105">
        <f t="shared" si="196"/>
        <v>6390</v>
      </c>
      <c r="L245" s="106">
        <f t="shared" si="199"/>
        <v>953.69120000000009</v>
      </c>
      <c r="M245" s="105">
        <f t="shared" si="197"/>
        <v>2736</v>
      </c>
      <c r="N245" s="105">
        <f t="shared" si="198"/>
        <v>6381</v>
      </c>
      <c r="O245" s="105">
        <v>0</v>
      </c>
      <c r="P245" s="107">
        <f t="shared" si="191"/>
        <v>15072.12</v>
      </c>
      <c r="Q245" s="107">
        <f t="shared" si="192"/>
        <v>13724.691200000001</v>
      </c>
      <c r="R245" s="107">
        <f t="shared" si="193"/>
        <v>74927.88</v>
      </c>
    </row>
    <row r="246" spans="1:18" ht="36.75" customHeight="1" x14ac:dyDescent="0.35">
      <c r="A246" s="28">
        <f t="shared" si="194"/>
        <v>214</v>
      </c>
      <c r="B246" s="101" t="s">
        <v>306</v>
      </c>
      <c r="C246" s="101" t="s">
        <v>49</v>
      </c>
      <c r="D246" s="101" t="s">
        <v>33</v>
      </c>
      <c r="E246" s="101" t="s">
        <v>286</v>
      </c>
      <c r="F246" s="102" t="s">
        <v>51</v>
      </c>
      <c r="G246" s="103">
        <v>90000</v>
      </c>
      <c r="H246" s="103"/>
      <c r="I246" s="110">
        <v>460.92</v>
      </c>
      <c r="J246" s="104">
        <f t="shared" si="195"/>
        <v>2583</v>
      </c>
      <c r="K246" s="105">
        <f t="shared" si="196"/>
        <v>6390</v>
      </c>
      <c r="L246" s="106">
        <f t="shared" si="199"/>
        <v>953.69120000000009</v>
      </c>
      <c r="M246" s="105">
        <f t="shared" si="197"/>
        <v>2736</v>
      </c>
      <c r="N246" s="105">
        <f t="shared" si="198"/>
        <v>6381</v>
      </c>
      <c r="O246" s="105">
        <v>1715.46</v>
      </c>
      <c r="P246" s="107">
        <f t="shared" si="191"/>
        <v>7495.38</v>
      </c>
      <c r="Q246" s="107">
        <f t="shared" si="192"/>
        <v>13724.691200000001</v>
      </c>
      <c r="R246" s="107">
        <f t="shared" si="193"/>
        <v>82504.62</v>
      </c>
    </row>
    <row r="247" spans="1:18" ht="36.75" customHeight="1" x14ac:dyDescent="0.35">
      <c r="A247" s="28">
        <f t="shared" si="194"/>
        <v>215</v>
      </c>
      <c r="B247" s="101" t="s">
        <v>307</v>
      </c>
      <c r="C247" s="101" t="s">
        <v>49</v>
      </c>
      <c r="D247" s="101" t="s">
        <v>33</v>
      </c>
      <c r="E247" s="101" t="s">
        <v>286</v>
      </c>
      <c r="F247" s="102" t="s">
        <v>51</v>
      </c>
      <c r="G247" s="103">
        <v>90000</v>
      </c>
      <c r="H247" s="103"/>
      <c r="I247" s="110">
        <v>9753.1200000000008</v>
      </c>
      <c r="J247" s="104">
        <f t="shared" si="195"/>
        <v>2583</v>
      </c>
      <c r="K247" s="105">
        <f t="shared" si="196"/>
        <v>6390</v>
      </c>
      <c r="L247" s="106">
        <f t="shared" si="199"/>
        <v>953.69120000000009</v>
      </c>
      <c r="M247" s="105">
        <f t="shared" si="197"/>
        <v>2736</v>
      </c>
      <c r="N247" s="105">
        <f t="shared" si="198"/>
        <v>6381</v>
      </c>
      <c r="O247" s="105">
        <v>0</v>
      </c>
      <c r="P247" s="107">
        <f t="shared" si="191"/>
        <v>15072.12</v>
      </c>
      <c r="Q247" s="107">
        <f t="shared" si="192"/>
        <v>13724.691200000001</v>
      </c>
      <c r="R247" s="107">
        <f t="shared" si="193"/>
        <v>74927.88</v>
      </c>
    </row>
    <row r="248" spans="1:18" ht="36.75" customHeight="1" x14ac:dyDescent="0.35">
      <c r="A248" s="28">
        <f t="shared" si="194"/>
        <v>216</v>
      </c>
      <c r="B248" s="101" t="s">
        <v>308</v>
      </c>
      <c r="C248" s="101" t="s">
        <v>49</v>
      </c>
      <c r="D248" s="101" t="s">
        <v>33</v>
      </c>
      <c r="E248" s="101" t="s">
        <v>286</v>
      </c>
      <c r="F248" s="102" t="s">
        <v>51</v>
      </c>
      <c r="G248" s="103">
        <v>90000</v>
      </c>
      <c r="H248" s="103"/>
      <c r="I248" s="110">
        <v>9324.25</v>
      </c>
      <c r="J248" s="104">
        <f t="shared" si="195"/>
        <v>2583</v>
      </c>
      <c r="K248" s="105">
        <f t="shared" si="196"/>
        <v>6390</v>
      </c>
      <c r="L248" s="106">
        <f t="shared" si="199"/>
        <v>953.69120000000009</v>
      </c>
      <c r="M248" s="105">
        <f t="shared" si="197"/>
        <v>2736</v>
      </c>
      <c r="N248" s="105">
        <f t="shared" si="198"/>
        <v>6381</v>
      </c>
      <c r="O248" s="105">
        <v>1715.46</v>
      </c>
      <c r="P248" s="107">
        <f t="shared" si="191"/>
        <v>16358.71</v>
      </c>
      <c r="Q248" s="107">
        <f t="shared" si="192"/>
        <v>13724.691200000001</v>
      </c>
      <c r="R248" s="107">
        <f t="shared" si="193"/>
        <v>73641.290000000008</v>
      </c>
    </row>
    <row r="249" spans="1:18" ht="36.75" customHeight="1" x14ac:dyDescent="0.35">
      <c r="A249" s="28">
        <f t="shared" si="194"/>
        <v>217</v>
      </c>
      <c r="B249" s="101" t="s">
        <v>309</v>
      </c>
      <c r="C249" s="101" t="s">
        <v>49</v>
      </c>
      <c r="D249" s="101" t="s">
        <v>33</v>
      </c>
      <c r="E249" s="101" t="s">
        <v>286</v>
      </c>
      <c r="F249" s="102" t="s">
        <v>51</v>
      </c>
      <c r="G249" s="103">
        <v>90000</v>
      </c>
      <c r="H249" s="103"/>
      <c r="I249" s="110">
        <v>9753.1200000000008</v>
      </c>
      <c r="J249" s="104">
        <f t="shared" si="195"/>
        <v>2583</v>
      </c>
      <c r="K249" s="105">
        <f t="shared" si="196"/>
        <v>6390</v>
      </c>
      <c r="L249" s="106">
        <f t="shared" si="199"/>
        <v>953.69120000000009</v>
      </c>
      <c r="M249" s="105">
        <f t="shared" si="197"/>
        <v>2736</v>
      </c>
      <c r="N249" s="105">
        <f t="shared" si="198"/>
        <v>6381</v>
      </c>
      <c r="O249" s="105">
        <v>0</v>
      </c>
      <c r="P249" s="107">
        <f t="shared" si="191"/>
        <v>15072.12</v>
      </c>
      <c r="Q249" s="107">
        <f t="shared" si="192"/>
        <v>13724.691200000001</v>
      </c>
      <c r="R249" s="107">
        <f t="shared" si="193"/>
        <v>74927.88</v>
      </c>
    </row>
    <row r="250" spans="1:18" ht="36.75" customHeight="1" x14ac:dyDescent="0.35">
      <c r="A250" s="28">
        <f t="shared" si="194"/>
        <v>218</v>
      </c>
      <c r="B250" s="101" t="s">
        <v>310</v>
      </c>
      <c r="C250" s="101" t="s">
        <v>49</v>
      </c>
      <c r="D250" s="101" t="s">
        <v>33</v>
      </c>
      <c r="E250" s="101" t="s">
        <v>286</v>
      </c>
      <c r="F250" s="102" t="s">
        <v>51</v>
      </c>
      <c r="G250" s="103">
        <v>90000</v>
      </c>
      <c r="H250" s="103"/>
      <c r="I250" s="110">
        <v>9324.25</v>
      </c>
      <c r="J250" s="104">
        <f t="shared" si="195"/>
        <v>2583</v>
      </c>
      <c r="K250" s="105">
        <f t="shared" si="196"/>
        <v>6390</v>
      </c>
      <c r="L250" s="106">
        <f t="shared" si="199"/>
        <v>953.69120000000009</v>
      </c>
      <c r="M250" s="105">
        <f t="shared" si="197"/>
        <v>2736</v>
      </c>
      <c r="N250" s="105">
        <f t="shared" si="198"/>
        <v>6381</v>
      </c>
      <c r="O250" s="105">
        <v>1715.46</v>
      </c>
      <c r="P250" s="107">
        <f t="shared" si="191"/>
        <v>16358.71</v>
      </c>
      <c r="Q250" s="107">
        <f t="shared" si="192"/>
        <v>13724.691200000001</v>
      </c>
      <c r="R250" s="107">
        <f t="shared" si="193"/>
        <v>73641.290000000008</v>
      </c>
    </row>
    <row r="251" spans="1:18" ht="36.75" customHeight="1" x14ac:dyDescent="0.35">
      <c r="A251" s="28">
        <f t="shared" si="194"/>
        <v>219</v>
      </c>
      <c r="B251" s="101" t="s">
        <v>311</v>
      </c>
      <c r="C251" s="101" t="s">
        <v>49</v>
      </c>
      <c r="D251" s="101" t="s">
        <v>33</v>
      </c>
      <c r="E251" s="101" t="s">
        <v>286</v>
      </c>
      <c r="F251" s="102" t="s">
        <v>51</v>
      </c>
      <c r="G251" s="103">
        <v>90000</v>
      </c>
      <c r="H251" s="103"/>
      <c r="I251" s="110">
        <v>8895.39</v>
      </c>
      <c r="J251" s="104">
        <f t="shared" si="195"/>
        <v>2583</v>
      </c>
      <c r="K251" s="105">
        <f t="shared" si="196"/>
        <v>6390</v>
      </c>
      <c r="L251" s="106">
        <f t="shared" si="199"/>
        <v>953.69120000000009</v>
      </c>
      <c r="M251" s="105">
        <f t="shared" si="197"/>
        <v>2736</v>
      </c>
      <c r="N251" s="105">
        <f t="shared" si="198"/>
        <v>6381</v>
      </c>
      <c r="O251" s="105">
        <v>3430.92</v>
      </c>
      <c r="P251" s="107">
        <f t="shared" si="191"/>
        <v>17645.309999999998</v>
      </c>
      <c r="Q251" s="107">
        <f t="shared" si="192"/>
        <v>13724.691200000001</v>
      </c>
      <c r="R251" s="107">
        <f t="shared" si="193"/>
        <v>72354.69</v>
      </c>
    </row>
    <row r="252" spans="1:18" ht="36.75" customHeight="1" x14ac:dyDescent="0.35">
      <c r="A252" s="28">
        <f t="shared" si="194"/>
        <v>220</v>
      </c>
      <c r="B252" s="101" t="s">
        <v>312</v>
      </c>
      <c r="C252" s="101" t="s">
        <v>49</v>
      </c>
      <c r="D252" s="101" t="s">
        <v>33</v>
      </c>
      <c r="E252" s="101" t="s">
        <v>286</v>
      </c>
      <c r="F252" s="102" t="s">
        <v>51</v>
      </c>
      <c r="G252" s="103">
        <v>90000</v>
      </c>
      <c r="H252" s="103"/>
      <c r="I252" s="110">
        <v>0</v>
      </c>
      <c r="J252" s="104">
        <f t="shared" si="195"/>
        <v>2583</v>
      </c>
      <c r="K252" s="105">
        <f t="shared" si="196"/>
        <v>6390</v>
      </c>
      <c r="L252" s="106">
        <f t="shared" si="199"/>
        <v>953.69120000000009</v>
      </c>
      <c r="M252" s="105">
        <f t="shared" si="197"/>
        <v>2736</v>
      </c>
      <c r="N252" s="105">
        <f t="shared" si="198"/>
        <v>6381</v>
      </c>
      <c r="O252" s="105">
        <v>1715.46</v>
      </c>
      <c r="P252" s="107">
        <f t="shared" si="191"/>
        <v>7034.46</v>
      </c>
      <c r="Q252" s="107">
        <f t="shared" si="192"/>
        <v>13724.691200000001</v>
      </c>
      <c r="R252" s="107">
        <f t="shared" si="193"/>
        <v>82965.539999999994</v>
      </c>
    </row>
    <row r="253" spans="1:18" ht="36.75" customHeight="1" x14ac:dyDescent="0.35">
      <c r="A253" s="28">
        <f>+A252+1</f>
        <v>221</v>
      </c>
      <c r="B253" s="101" t="s">
        <v>381</v>
      </c>
      <c r="C253" s="101" t="s">
        <v>49</v>
      </c>
      <c r="D253" s="101" t="s">
        <v>33</v>
      </c>
      <c r="E253" s="101" t="s">
        <v>286</v>
      </c>
      <c r="F253" s="102" t="s">
        <v>51</v>
      </c>
      <c r="G253" s="103">
        <v>90000</v>
      </c>
      <c r="H253" s="103"/>
      <c r="I253" s="110">
        <v>0</v>
      </c>
      <c r="J253" s="104">
        <f t="shared" si="195"/>
        <v>2583</v>
      </c>
      <c r="K253" s="105">
        <f t="shared" si="196"/>
        <v>6390</v>
      </c>
      <c r="L253" s="106">
        <f t="shared" si="199"/>
        <v>953.69120000000009</v>
      </c>
      <c r="M253" s="105">
        <f t="shared" si="197"/>
        <v>2736</v>
      </c>
      <c r="N253" s="105">
        <f t="shared" si="198"/>
        <v>6381</v>
      </c>
      <c r="O253" s="105">
        <v>0</v>
      </c>
      <c r="P253" s="107">
        <f t="shared" si="191"/>
        <v>5319</v>
      </c>
      <c r="Q253" s="107">
        <f t="shared" si="192"/>
        <v>13724.691200000001</v>
      </c>
      <c r="R253" s="107">
        <f t="shared" si="193"/>
        <v>84681</v>
      </c>
    </row>
    <row r="254" spans="1:18" ht="36.75" customHeight="1" x14ac:dyDescent="0.35">
      <c r="A254" s="28">
        <f>+A253+1</f>
        <v>222</v>
      </c>
      <c r="B254" s="101" t="s">
        <v>385</v>
      </c>
      <c r="C254" s="101" t="s">
        <v>44</v>
      </c>
      <c r="D254" s="101" t="s">
        <v>33</v>
      </c>
      <c r="E254" s="101" t="s">
        <v>286</v>
      </c>
      <c r="F254" s="102" t="s">
        <v>51</v>
      </c>
      <c r="G254" s="103">
        <v>90000</v>
      </c>
      <c r="H254" s="103"/>
      <c r="I254" s="110">
        <v>0</v>
      </c>
      <c r="J254" s="104">
        <f t="shared" si="195"/>
        <v>2583</v>
      </c>
      <c r="K254" s="105">
        <f t="shared" si="196"/>
        <v>6390</v>
      </c>
      <c r="L254" s="106">
        <f t="shared" si="199"/>
        <v>953.69120000000009</v>
      </c>
      <c r="M254" s="105">
        <f t="shared" si="197"/>
        <v>2736</v>
      </c>
      <c r="N254" s="105">
        <f t="shared" si="198"/>
        <v>6381</v>
      </c>
      <c r="O254" s="105">
        <v>0</v>
      </c>
      <c r="P254" s="107">
        <f t="shared" ref="P254:P255" si="200">I254+J254+M254+O254</f>
        <v>5319</v>
      </c>
      <c r="Q254" s="107">
        <f t="shared" ref="Q254:Q255" si="201">K254+L254+N254</f>
        <v>13724.691200000001</v>
      </c>
      <c r="R254" s="107">
        <f t="shared" si="193"/>
        <v>84681</v>
      </c>
    </row>
    <row r="255" spans="1:18" ht="36.75" customHeight="1" x14ac:dyDescent="0.35">
      <c r="A255" s="28">
        <f>+A254+1</f>
        <v>223</v>
      </c>
      <c r="B255" s="101" t="s">
        <v>386</v>
      </c>
      <c r="C255" s="101" t="s">
        <v>44</v>
      </c>
      <c r="D255" s="101" t="s">
        <v>33</v>
      </c>
      <c r="E255" s="101" t="s">
        <v>286</v>
      </c>
      <c r="F255" s="102" t="s">
        <v>51</v>
      </c>
      <c r="G255" s="103">
        <v>90000</v>
      </c>
      <c r="H255" s="103"/>
      <c r="I255" s="110">
        <v>9753.1200000000008</v>
      </c>
      <c r="J255" s="104">
        <f t="shared" si="195"/>
        <v>2583</v>
      </c>
      <c r="K255" s="105">
        <f t="shared" si="196"/>
        <v>6390</v>
      </c>
      <c r="L255" s="106">
        <f t="shared" si="199"/>
        <v>953.69120000000009</v>
      </c>
      <c r="M255" s="105">
        <f t="shared" si="197"/>
        <v>2736</v>
      </c>
      <c r="N255" s="105">
        <f t="shared" si="198"/>
        <v>6381</v>
      </c>
      <c r="O255" s="105">
        <v>0</v>
      </c>
      <c r="P255" s="107">
        <f t="shared" si="200"/>
        <v>15072.12</v>
      </c>
      <c r="Q255" s="107">
        <f t="shared" si="201"/>
        <v>13724.691200000001</v>
      </c>
      <c r="R255" s="107">
        <f t="shared" si="193"/>
        <v>74927.88</v>
      </c>
    </row>
    <row r="256" spans="1:18" ht="36.75" customHeight="1" x14ac:dyDescent="0.35">
      <c r="A256" s="28">
        <f>+A255+1</f>
        <v>224</v>
      </c>
      <c r="B256" s="101" t="s">
        <v>387</v>
      </c>
      <c r="C256" s="101" t="s">
        <v>49</v>
      </c>
      <c r="D256" s="101" t="s">
        <v>33</v>
      </c>
      <c r="E256" s="101" t="s">
        <v>286</v>
      </c>
      <c r="F256" s="102" t="s">
        <v>51</v>
      </c>
      <c r="G256" s="103">
        <v>90000</v>
      </c>
      <c r="H256" s="103"/>
      <c r="I256" s="110">
        <v>9753.1200000000008</v>
      </c>
      <c r="J256" s="104">
        <f t="shared" ref="J256" si="202">G256*2.87/100</f>
        <v>2583</v>
      </c>
      <c r="K256" s="105">
        <f t="shared" ref="K256" si="203">G256*7.1/100</f>
        <v>6390</v>
      </c>
      <c r="L256" s="106">
        <f t="shared" si="199"/>
        <v>953.69120000000009</v>
      </c>
      <c r="M256" s="105">
        <f t="shared" ref="M256" si="204">G256*3.04/100</f>
        <v>2736</v>
      </c>
      <c r="N256" s="105">
        <f t="shared" ref="N256" si="205">+G256*7.09%</f>
        <v>6381</v>
      </c>
      <c r="O256" s="105">
        <v>0</v>
      </c>
      <c r="P256" s="107">
        <f t="shared" ref="P256" si="206">I256+J256+M256+O256</f>
        <v>15072.12</v>
      </c>
      <c r="Q256" s="107">
        <f t="shared" ref="Q256" si="207">K256+L256+N256</f>
        <v>13724.691200000001</v>
      </c>
      <c r="R256" s="107">
        <f t="shared" si="193"/>
        <v>74927.88</v>
      </c>
    </row>
    <row r="257" spans="1:18" ht="36.75" customHeight="1" x14ac:dyDescent="0.35">
      <c r="A257" s="28">
        <f>+A256+1</f>
        <v>225</v>
      </c>
      <c r="B257" s="101" t="s">
        <v>313</v>
      </c>
      <c r="C257" s="101" t="s">
        <v>44</v>
      </c>
      <c r="D257" s="101" t="s">
        <v>33</v>
      </c>
      <c r="E257" s="101" t="s">
        <v>296</v>
      </c>
      <c r="F257" s="102" t="s">
        <v>51</v>
      </c>
      <c r="G257" s="103">
        <v>60000</v>
      </c>
      <c r="H257" s="103"/>
      <c r="I257" s="110">
        <v>3486.68</v>
      </c>
      <c r="J257" s="104">
        <f t="shared" si="195"/>
        <v>1722</v>
      </c>
      <c r="K257" s="105">
        <f t="shared" si="196"/>
        <v>4260</v>
      </c>
      <c r="L257" s="106">
        <f t="shared" ref="L257:L264" si="208">+G257*1.1%</f>
        <v>660.00000000000011</v>
      </c>
      <c r="M257" s="105">
        <f t="shared" si="197"/>
        <v>1824</v>
      </c>
      <c r="N257" s="105">
        <f t="shared" si="198"/>
        <v>4254</v>
      </c>
      <c r="O257" s="105">
        <v>0</v>
      </c>
      <c r="P257" s="107">
        <f t="shared" si="191"/>
        <v>7032.68</v>
      </c>
      <c r="Q257" s="107">
        <f t="shared" si="192"/>
        <v>9174</v>
      </c>
      <c r="R257" s="107">
        <f t="shared" si="193"/>
        <v>52967.32</v>
      </c>
    </row>
    <row r="258" spans="1:18" ht="36.75" customHeight="1" x14ac:dyDescent="0.35">
      <c r="A258" s="28">
        <f t="shared" si="194"/>
        <v>226</v>
      </c>
      <c r="B258" s="101" t="s">
        <v>314</v>
      </c>
      <c r="C258" s="101" t="s">
        <v>49</v>
      </c>
      <c r="D258" s="101" t="s">
        <v>33</v>
      </c>
      <c r="E258" s="101" t="s">
        <v>166</v>
      </c>
      <c r="F258" s="102" t="s">
        <v>61</v>
      </c>
      <c r="G258" s="103">
        <v>43000</v>
      </c>
      <c r="H258" s="103"/>
      <c r="I258" s="110">
        <v>866.06</v>
      </c>
      <c r="J258" s="104">
        <f t="shared" si="195"/>
        <v>1234.0999999999999</v>
      </c>
      <c r="K258" s="105">
        <f t="shared" si="196"/>
        <v>3053</v>
      </c>
      <c r="L258" s="106">
        <f t="shared" si="208"/>
        <v>473.00000000000006</v>
      </c>
      <c r="M258" s="105">
        <f t="shared" si="197"/>
        <v>1307.2</v>
      </c>
      <c r="N258" s="105">
        <f t="shared" si="198"/>
        <v>3048.7000000000003</v>
      </c>
      <c r="O258" s="105">
        <v>0</v>
      </c>
      <c r="P258" s="107">
        <f t="shared" si="191"/>
        <v>3407.3599999999997</v>
      </c>
      <c r="Q258" s="107">
        <f t="shared" si="192"/>
        <v>6574.7000000000007</v>
      </c>
      <c r="R258" s="107">
        <f t="shared" si="193"/>
        <v>39592.639999999999</v>
      </c>
    </row>
    <row r="259" spans="1:18" ht="36.75" customHeight="1" x14ac:dyDescent="0.35">
      <c r="A259" s="28">
        <f t="shared" si="194"/>
        <v>227</v>
      </c>
      <c r="B259" s="101" t="s">
        <v>315</v>
      </c>
      <c r="C259" s="101" t="s">
        <v>49</v>
      </c>
      <c r="D259" s="101" t="s">
        <v>33</v>
      </c>
      <c r="E259" s="101" t="s">
        <v>440</v>
      </c>
      <c r="F259" s="102" t="s">
        <v>61</v>
      </c>
      <c r="G259" s="103">
        <v>60000</v>
      </c>
      <c r="H259" s="103"/>
      <c r="I259" s="110">
        <v>3486.68</v>
      </c>
      <c r="J259" s="104">
        <f t="shared" si="195"/>
        <v>1722</v>
      </c>
      <c r="K259" s="105">
        <f t="shared" si="196"/>
        <v>4260</v>
      </c>
      <c r="L259" s="106">
        <f t="shared" si="208"/>
        <v>660.00000000000011</v>
      </c>
      <c r="M259" s="105">
        <f t="shared" si="197"/>
        <v>1824</v>
      </c>
      <c r="N259" s="105">
        <f t="shared" si="198"/>
        <v>4254</v>
      </c>
      <c r="O259" s="105">
        <v>0</v>
      </c>
      <c r="P259" s="107">
        <f t="shared" si="191"/>
        <v>7032.68</v>
      </c>
      <c r="Q259" s="107">
        <f t="shared" si="192"/>
        <v>9174</v>
      </c>
      <c r="R259" s="107">
        <f t="shared" si="193"/>
        <v>52967.32</v>
      </c>
    </row>
    <row r="260" spans="1:18" ht="36.75" customHeight="1" x14ac:dyDescent="0.35">
      <c r="A260" s="28">
        <f t="shared" si="194"/>
        <v>228</v>
      </c>
      <c r="B260" s="101" t="s">
        <v>316</v>
      </c>
      <c r="C260" s="101" t="s">
        <v>49</v>
      </c>
      <c r="D260" s="101" t="s">
        <v>33</v>
      </c>
      <c r="E260" s="101" t="s">
        <v>166</v>
      </c>
      <c r="F260" s="102" t="s">
        <v>61</v>
      </c>
      <c r="G260" s="103">
        <v>43000</v>
      </c>
      <c r="H260" s="103"/>
      <c r="I260" s="110">
        <v>866.06</v>
      </c>
      <c r="J260" s="104">
        <f t="shared" si="195"/>
        <v>1234.0999999999999</v>
      </c>
      <c r="K260" s="105">
        <f t="shared" si="196"/>
        <v>3053</v>
      </c>
      <c r="L260" s="106">
        <f t="shared" si="208"/>
        <v>473.00000000000006</v>
      </c>
      <c r="M260" s="105">
        <f t="shared" si="197"/>
        <v>1307.2</v>
      </c>
      <c r="N260" s="105">
        <f t="shared" si="198"/>
        <v>3048.7000000000003</v>
      </c>
      <c r="O260" s="105">
        <v>0</v>
      </c>
      <c r="P260" s="107">
        <f t="shared" si="191"/>
        <v>3407.3599999999997</v>
      </c>
      <c r="Q260" s="107">
        <f t="shared" si="192"/>
        <v>6574.7000000000007</v>
      </c>
      <c r="R260" s="107">
        <f t="shared" si="193"/>
        <v>39592.639999999999</v>
      </c>
    </row>
    <row r="261" spans="1:18" ht="36.75" customHeight="1" x14ac:dyDescent="0.35">
      <c r="A261" s="28">
        <f t="shared" si="194"/>
        <v>229</v>
      </c>
      <c r="B261" s="101" t="s">
        <v>317</v>
      </c>
      <c r="C261" s="101" t="s">
        <v>44</v>
      </c>
      <c r="D261" s="101" t="s">
        <v>33</v>
      </c>
      <c r="E261" s="101" t="s">
        <v>294</v>
      </c>
      <c r="F261" s="102" t="s">
        <v>51</v>
      </c>
      <c r="G261" s="103">
        <v>90000</v>
      </c>
      <c r="H261" s="103"/>
      <c r="I261" s="110">
        <f>6266.44+3486.68</f>
        <v>9753.119999999999</v>
      </c>
      <c r="J261" s="104">
        <f t="shared" si="195"/>
        <v>2583</v>
      </c>
      <c r="K261" s="105">
        <f t="shared" si="196"/>
        <v>6390</v>
      </c>
      <c r="L261" s="106">
        <f t="shared" ref="L261:L262" si="209">86699.2*1.1%</f>
        <v>953.69120000000009</v>
      </c>
      <c r="M261" s="105">
        <f t="shared" si="197"/>
        <v>2736</v>
      </c>
      <c r="N261" s="105">
        <f t="shared" si="198"/>
        <v>6381</v>
      </c>
      <c r="O261" s="105">
        <v>0</v>
      </c>
      <c r="P261" s="107">
        <f t="shared" si="191"/>
        <v>15072.119999999999</v>
      </c>
      <c r="Q261" s="107">
        <f t="shared" si="192"/>
        <v>13724.691200000001</v>
      </c>
      <c r="R261" s="107">
        <f t="shared" si="193"/>
        <v>74927.88</v>
      </c>
    </row>
    <row r="262" spans="1:18" ht="36.75" customHeight="1" x14ac:dyDescent="0.35">
      <c r="A262" s="28">
        <f>+A261+1</f>
        <v>230</v>
      </c>
      <c r="B262" s="101" t="s">
        <v>393</v>
      </c>
      <c r="C262" s="101" t="s">
        <v>49</v>
      </c>
      <c r="D262" s="101" t="s">
        <v>33</v>
      </c>
      <c r="E262" s="101" t="s">
        <v>394</v>
      </c>
      <c r="F262" s="102" t="s">
        <v>51</v>
      </c>
      <c r="G262" s="103">
        <v>90000</v>
      </c>
      <c r="H262" s="103"/>
      <c r="I262" s="110">
        <v>0</v>
      </c>
      <c r="J262" s="104">
        <f t="shared" si="195"/>
        <v>2583</v>
      </c>
      <c r="K262" s="105">
        <f t="shared" si="196"/>
        <v>6390</v>
      </c>
      <c r="L262" s="106">
        <f t="shared" si="209"/>
        <v>953.69120000000009</v>
      </c>
      <c r="M262" s="105">
        <f t="shared" ref="M262" si="210">+G262*3.04%</f>
        <v>2736</v>
      </c>
      <c r="N262" s="105">
        <f t="shared" si="198"/>
        <v>6381</v>
      </c>
      <c r="O262" s="105">
        <v>0</v>
      </c>
      <c r="P262" s="107">
        <f t="shared" si="191"/>
        <v>5319</v>
      </c>
      <c r="Q262" s="107">
        <f t="shared" si="192"/>
        <v>13724.691200000001</v>
      </c>
      <c r="R262" s="107">
        <f t="shared" si="193"/>
        <v>84681</v>
      </c>
    </row>
    <row r="263" spans="1:18" ht="36.75" customHeight="1" x14ac:dyDescent="0.35">
      <c r="A263" s="28">
        <f>+A262+1</f>
        <v>231</v>
      </c>
      <c r="B263" s="101" t="s">
        <v>452</v>
      </c>
      <c r="C263" s="101" t="s">
        <v>44</v>
      </c>
      <c r="D263" s="101" t="s">
        <v>33</v>
      </c>
      <c r="E263" s="101" t="s">
        <v>166</v>
      </c>
      <c r="F263" s="102" t="s">
        <v>61</v>
      </c>
      <c r="G263" s="103">
        <v>43000</v>
      </c>
      <c r="H263" s="103"/>
      <c r="I263" s="110">
        <v>608.74</v>
      </c>
      <c r="J263" s="104">
        <f t="shared" ref="J263" si="211">G263*2.87/100</f>
        <v>1234.0999999999999</v>
      </c>
      <c r="K263" s="105">
        <f t="shared" ref="K263" si="212">G263*7.1/100</f>
        <v>3053</v>
      </c>
      <c r="L263" s="106">
        <f t="shared" si="208"/>
        <v>473.00000000000006</v>
      </c>
      <c r="M263" s="105">
        <f t="shared" ref="M263" si="213">+G263*3.04%</f>
        <v>1307.2</v>
      </c>
      <c r="N263" s="105">
        <f t="shared" ref="N263" si="214">+G263*7.09%</f>
        <v>3048.7000000000003</v>
      </c>
      <c r="O263" s="105">
        <v>1715.46</v>
      </c>
      <c r="P263" s="107">
        <f t="shared" ref="P263" si="215">I263+J263+M263+O263</f>
        <v>4865.5</v>
      </c>
      <c r="Q263" s="107">
        <f t="shared" ref="Q263" si="216">K263+L263+N263</f>
        <v>6574.7000000000007</v>
      </c>
      <c r="R263" s="107">
        <f t="shared" ref="R263" si="217">G263-P263+H263</f>
        <v>38134.5</v>
      </c>
    </row>
    <row r="264" spans="1:18" ht="36.75" customHeight="1" x14ac:dyDescent="0.35">
      <c r="A264" s="28">
        <f>+A263+1</f>
        <v>232</v>
      </c>
      <c r="B264" s="101" t="s">
        <v>318</v>
      </c>
      <c r="C264" s="101" t="s">
        <v>49</v>
      </c>
      <c r="D264" s="101" t="s">
        <v>33</v>
      </c>
      <c r="E264" s="101" t="s">
        <v>296</v>
      </c>
      <c r="F264" s="102" t="s">
        <v>51</v>
      </c>
      <c r="G264" s="103">
        <v>60000</v>
      </c>
      <c r="H264" s="103"/>
      <c r="I264" s="110">
        <v>3143.58</v>
      </c>
      <c r="J264" s="104">
        <f t="shared" si="195"/>
        <v>1722</v>
      </c>
      <c r="K264" s="105">
        <f t="shared" si="196"/>
        <v>4260</v>
      </c>
      <c r="L264" s="106">
        <f t="shared" si="208"/>
        <v>660.00000000000011</v>
      </c>
      <c r="M264" s="105">
        <f t="shared" si="197"/>
        <v>1824</v>
      </c>
      <c r="N264" s="105">
        <f t="shared" si="198"/>
        <v>4254</v>
      </c>
      <c r="O264" s="105">
        <v>1715.46</v>
      </c>
      <c r="P264" s="107">
        <f t="shared" si="191"/>
        <v>8405.0400000000009</v>
      </c>
      <c r="Q264" s="107">
        <f t="shared" si="192"/>
        <v>9174</v>
      </c>
      <c r="R264" s="107">
        <f t="shared" si="193"/>
        <v>51594.96</v>
      </c>
    </row>
    <row r="265" spans="1:18" ht="26.25" customHeight="1" thickBot="1" x14ac:dyDescent="0.3">
      <c r="A265" s="147" t="s">
        <v>25</v>
      </c>
      <c r="B265" s="148"/>
      <c r="C265" s="148"/>
      <c r="D265" s="148"/>
      <c r="E265" s="149"/>
      <c r="F265" s="37"/>
      <c r="G265" s="48">
        <f t="shared" ref="G265:R265" si="218">SUM(G218:G264)</f>
        <v>4312000</v>
      </c>
      <c r="H265" s="48">
        <f t="shared" si="218"/>
        <v>0</v>
      </c>
      <c r="I265" s="48">
        <f t="shared" si="218"/>
        <v>296957.36999999994</v>
      </c>
      <c r="J265" s="48">
        <f t="shared" si="218"/>
        <v>123754.40000000002</v>
      </c>
      <c r="K265" s="48">
        <f t="shared" si="218"/>
        <v>306152</v>
      </c>
      <c r="L265" s="48">
        <f t="shared" si="218"/>
        <v>41725.956800000022</v>
      </c>
      <c r="M265" s="48">
        <f t="shared" si="218"/>
        <v>131084.79999999999</v>
      </c>
      <c r="N265" s="48">
        <f t="shared" si="218"/>
        <v>305720.80000000005</v>
      </c>
      <c r="O265" s="48">
        <f t="shared" si="218"/>
        <v>46317.419999999984</v>
      </c>
      <c r="P265" s="48">
        <f t="shared" si="218"/>
        <v>598113.99000000011</v>
      </c>
      <c r="Q265" s="48">
        <f t="shared" si="218"/>
        <v>653598.75679999986</v>
      </c>
      <c r="R265" s="48">
        <f t="shared" si="218"/>
        <v>3713886.0099999984</v>
      </c>
    </row>
    <row r="266" spans="1:18" ht="43.5" customHeight="1" x14ac:dyDescent="0.25">
      <c r="A266" s="123" t="s">
        <v>34</v>
      </c>
      <c r="B266" s="123"/>
      <c r="C266" s="123"/>
      <c r="D266" s="123"/>
      <c r="E266" s="123"/>
      <c r="F266" s="123"/>
      <c r="G266" s="123"/>
      <c r="H266" s="123"/>
      <c r="I266" s="123"/>
      <c r="J266" s="123"/>
      <c r="K266" s="123"/>
      <c r="L266" s="123"/>
      <c r="M266" s="123"/>
      <c r="N266" s="123"/>
      <c r="O266" s="123"/>
      <c r="P266" s="123"/>
      <c r="Q266" s="123"/>
      <c r="R266" s="123"/>
    </row>
    <row r="267" spans="1:18" ht="36.75" customHeight="1" x14ac:dyDescent="0.35">
      <c r="A267" s="28">
        <f>+A264+1</f>
        <v>233</v>
      </c>
      <c r="B267" s="101" t="s">
        <v>319</v>
      </c>
      <c r="C267" s="101" t="s">
        <v>44</v>
      </c>
      <c r="D267" s="101" t="s">
        <v>34</v>
      </c>
      <c r="E267" s="101" t="s">
        <v>320</v>
      </c>
      <c r="F267" s="102" t="s">
        <v>47</v>
      </c>
      <c r="G267" s="103">
        <v>310000</v>
      </c>
      <c r="H267" s="103"/>
      <c r="I267" s="110">
        <v>36196.699999999997</v>
      </c>
      <c r="J267" s="104">
        <f>+G267*2.87%</f>
        <v>8897</v>
      </c>
      <c r="K267" s="105">
        <f>+G267*7.1%</f>
        <v>22009.999999999996</v>
      </c>
      <c r="L267" s="106">
        <f t="shared" ref="L267:L291" si="219">86699.2*1.1%</f>
        <v>953.69120000000009</v>
      </c>
      <c r="M267" s="105">
        <f>216748*3.04%</f>
        <v>6589.1391999999996</v>
      </c>
      <c r="N267" s="105">
        <f>216748*7.09%</f>
        <v>15367.433200000001</v>
      </c>
      <c r="O267" s="105">
        <v>0</v>
      </c>
      <c r="P267" s="107">
        <f t="shared" ref="P267:P297" si="220">I267+J267+M267+O267</f>
        <v>51682.839199999995</v>
      </c>
      <c r="Q267" s="107">
        <f t="shared" ref="Q267:Q282" si="221">K267+L267+N267</f>
        <v>38331.124400000001</v>
      </c>
      <c r="R267" s="107">
        <f t="shared" ref="R267:R298" si="222">G267-P267+H267</f>
        <v>258317.16080000001</v>
      </c>
    </row>
    <row r="268" spans="1:18" ht="36.75" customHeight="1" x14ac:dyDescent="0.35">
      <c r="A268" s="28">
        <f>+A267+1</f>
        <v>234</v>
      </c>
      <c r="B268" s="101" t="s">
        <v>410</v>
      </c>
      <c r="C268" s="101" t="s">
        <v>44</v>
      </c>
      <c r="D268" s="101" t="s">
        <v>34</v>
      </c>
      <c r="E268" s="101" t="s">
        <v>411</v>
      </c>
      <c r="F268" s="102" t="s">
        <v>47</v>
      </c>
      <c r="G268" s="103">
        <v>100000</v>
      </c>
      <c r="H268" s="103"/>
      <c r="I268" s="110">
        <v>12105.37</v>
      </c>
      <c r="J268" s="104">
        <f>+G268*2.87%</f>
        <v>2870</v>
      </c>
      <c r="K268" s="105">
        <f>+G268*7.1%</f>
        <v>7099.9999999999991</v>
      </c>
      <c r="L268" s="106">
        <f t="shared" si="219"/>
        <v>953.69120000000009</v>
      </c>
      <c r="M268" s="105">
        <f t="shared" ref="M268" si="223">G268*3.04/100</f>
        <v>3040</v>
      </c>
      <c r="N268" s="105">
        <f t="shared" ref="N268" si="224">+G268*7.09%</f>
        <v>7090.0000000000009</v>
      </c>
      <c r="O268" s="105">
        <v>0</v>
      </c>
      <c r="P268" s="107">
        <f t="shared" ref="P268" si="225">I268+J268+M268+O268</f>
        <v>18015.370000000003</v>
      </c>
      <c r="Q268" s="107">
        <f t="shared" ref="Q268" si="226">K268+L268+N268</f>
        <v>15143.691200000001</v>
      </c>
      <c r="R268" s="107">
        <f t="shared" si="222"/>
        <v>81984.63</v>
      </c>
    </row>
    <row r="269" spans="1:18" ht="36.75" customHeight="1" x14ac:dyDescent="0.35">
      <c r="A269" s="28">
        <f>+A268+1</f>
        <v>235</v>
      </c>
      <c r="B269" s="101" t="s">
        <v>321</v>
      </c>
      <c r="C269" s="101" t="s">
        <v>44</v>
      </c>
      <c r="D269" s="101" t="s">
        <v>34</v>
      </c>
      <c r="E269" s="101" t="s">
        <v>322</v>
      </c>
      <c r="F269" s="102" t="s">
        <v>47</v>
      </c>
      <c r="G269" s="103">
        <v>190000</v>
      </c>
      <c r="H269" s="103"/>
      <c r="I269" s="110">
        <v>32846.75</v>
      </c>
      <c r="J269" s="104">
        <f t="shared" ref="J269:J298" si="227">+G269*2.87%</f>
        <v>5453</v>
      </c>
      <c r="K269" s="105">
        <f t="shared" ref="K269:K298" si="228">+G269*7.1%</f>
        <v>13489.999999999998</v>
      </c>
      <c r="L269" s="106">
        <f t="shared" si="219"/>
        <v>953.69120000000009</v>
      </c>
      <c r="M269" s="105">
        <f t="shared" ref="M269:M272" si="229">+G269*3.04%</f>
        <v>5776</v>
      </c>
      <c r="N269" s="105">
        <f t="shared" ref="N269:N272" si="230">+G269*7.09%</f>
        <v>13471</v>
      </c>
      <c r="O269" s="105">
        <v>1715.46</v>
      </c>
      <c r="P269" s="107">
        <f t="shared" si="220"/>
        <v>45791.21</v>
      </c>
      <c r="Q269" s="107">
        <f t="shared" si="221"/>
        <v>27914.691199999997</v>
      </c>
      <c r="R269" s="107">
        <f t="shared" si="222"/>
        <v>144208.79</v>
      </c>
    </row>
    <row r="270" spans="1:18" ht="36.75" customHeight="1" x14ac:dyDescent="0.35">
      <c r="A270" s="28">
        <f t="shared" ref="A270:A298" si="231">+A269+1</f>
        <v>236</v>
      </c>
      <c r="B270" s="101" t="s">
        <v>323</v>
      </c>
      <c r="C270" s="101" t="s">
        <v>44</v>
      </c>
      <c r="D270" s="101" t="s">
        <v>34</v>
      </c>
      <c r="E270" s="101" t="s">
        <v>324</v>
      </c>
      <c r="F270" s="102" t="s">
        <v>47</v>
      </c>
      <c r="G270" s="103">
        <v>190000</v>
      </c>
      <c r="H270" s="103"/>
      <c r="I270" s="110">
        <v>33275.620000000003</v>
      </c>
      <c r="J270" s="104">
        <f t="shared" si="227"/>
        <v>5453</v>
      </c>
      <c r="K270" s="105">
        <f t="shared" si="228"/>
        <v>13489.999999999998</v>
      </c>
      <c r="L270" s="106">
        <f t="shared" si="219"/>
        <v>953.69120000000009</v>
      </c>
      <c r="M270" s="105">
        <f t="shared" si="229"/>
        <v>5776</v>
      </c>
      <c r="N270" s="105">
        <f t="shared" si="230"/>
        <v>13471</v>
      </c>
      <c r="O270" s="105">
        <v>0</v>
      </c>
      <c r="P270" s="107">
        <f>I270+J270+M270+O270</f>
        <v>44504.62</v>
      </c>
      <c r="Q270" s="107">
        <f>K270+L270+N270</f>
        <v>27914.691199999997</v>
      </c>
      <c r="R270" s="107">
        <f t="shared" si="222"/>
        <v>145495.38</v>
      </c>
    </row>
    <row r="271" spans="1:18" ht="36.75" customHeight="1" x14ac:dyDescent="0.35">
      <c r="A271" s="28">
        <f t="shared" si="231"/>
        <v>237</v>
      </c>
      <c r="B271" s="101" t="s">
        <v>325</v>
      </c>
      <c r="C271" s="101" t="s">
        <v>44</v>
      </c>
      <c r="D271" s="101" t="s">
        <v>34</v>
      </c>
      <c r="E271" s="101" t="s">
        <v>326</v>
      </c>
      <c r="F271" s="102" t="s">
        <v>47</v>
      </c>
      <c r="G271" s="103">
        <v>190000</v>
      </c>
      <c r="H271" s="103"/>
      <c r="I271" s="110">
        <v>7260.99</v>
      </c>
      <c r="J271" s="104">
        <f t="shared" si="227"/>
        <v>5453</v>
      </c>
      <c r="K271" s="105">
        <f t="shared" si="228"/>
        <v>13489.999999999998</v>
      </c>
      <c r="L271" s="106">
        <f t="shared" si="219"/>
        <v>953.69120000000009</v>
      </c>
      <c r="M271" s="105">
        <f t="shared" si="229"/>
        <v>5776</v>
      </c>
      <c r="N271" s="105">
        <f t="shared" si="230"/>
        <v>13471</v>
      </c>
      <c r="O271" s="105">
        <v>0</v>
      </c>
      <c r="P271" s="107">
        <f t="shared" si="220"/>
        <v>18489.989999999998</v>
      </c>
      <c r="Q271" s="107">
        <f t="shared" si="221"/>
        <v>27914.691199999997</v>
      </c>
      <c r="R271" s="107">
        <f t="shared" si="222"/>
        <v>171510.01</v>
      </c>
    </row>
    <row r="272" spans="1:18" ht="36.75" customHeight="1" x14ac:dyDescent="0.35">
      <c r="A272" s="28">
        <f t="shared" si="231"/>
        <v>238</v>
      </c>
      <c r="B272" s="101" t="s">
        <v>327</v>
      </c>
      <c r="C272" s="101" t="s">
        <v>49</v>
      </c>
      <c r="D272" s="101" t="s">
        <v>34</v>
      </c>
      <c r="E272" s="101" t="s">
        <v>328</v>
      </c>
      <c r="F272" s="102" t="s">
        <v>47</v>
      </c>
      <c r="G272" s="103">
        <v>190000</v>
      </c>
      <c r="H272" s="103"/>
      <c r="I272" s="110">
        <v>32417.89</v>
      </c>
      <c r="J272" s="104">
        <f t="shared" si="227"/>
        <v>5453</v>
      </c>
      <c r="K272" s="105">
        <f t="shared" si="228"/>
        <v>13489.999999999998</v>
      </c>
      <c r="L272" s="106">
        <f t="shared" si="219"/>
        <v>953.69120000000009</v>
      </c>
      <c r="M272" s="105">
        <f t="shared" si="229"/>
        <v>5776</v>
      </c>
      <c r="N272" s="105">
        <f t="shared" si="230"/>
        <v>13471</v>
      </c>
      <c r="O272" s="105">
        <f>1715.46*2</f>
        <v>3430.92</v>
      </c>
      <c r="P272" s="107">
        <f>I272+J272+M272+O272</f>
        <v>47077.81</v>
      </c>
      <c r="Q272" s="107">
        <f>K272+L272+N272</f>
        <v>27914.691199999997</v>
      </c>
      <c r="R272" s="107">
        <f t="shared" si="222"/>
        <v>142922.19</v>
      </c>
    </row>
    <row r="273" spans="1:18" ht="36.75" customHeight="1" x14ac:dyDescent="0.35">
      <c r="A273" s="28">
        <f t="shared" si="231"/>
        <v>239</v>
      </c>
      <c r="B273" s="101" t="s">
        <v>329</v>
      </c>
      <c r="C273" s="101" t="s">
        <v>44</v>
      </c>
      <c r="D273" s="101" t="s">
        <v>34</v>
      </c>
      <c r="E273" s="101" t="s">
        <v>330</v>
      </c>
      <c r="F273" s="102" t="s">
        <v>51</v>
      </c>
      <c r="G273" s="103">
        <v>140000</v>
      </c>
      <c r="H273" s="103"/>
      <c r="I273" s="110">
        <v>0</v>
      </c>
      <c r="J273" s="104">
        <f t="shared" si="227"/>
        <v>4018</v>
      </c>
      <c r="K273" s="105">
        <f t="shared" si="228"/>
        <v>9940</v>
      </c>
      <c r="L273" s="106">
        <f t="shared" si="219"/>
        <v>953.69120000000009</v>
      </c>
      <c r="M273" s="105">
        <f>G273*3.04/100</f>
        <v>4256</v>
      </c>
      <c r="N273" s="105">
        <f>+G273*7.09%</f>
        <v>9926</v>
      </c>
      <c r="O273" s="105">
        <f>1715.46*3</f>
        <v>5146.38</v>
      </c>
      <c r="P273" s="107">
        <f t="shared" si="220"/>
        <v>13420.380000000001</v>
      </c>
      <c r="Q273" s="107">
        <f t="shared" si="221"/>
        <v>20819.691200000001</v>
      </c>
      <c r="R273" s="107">
        <f t="shared" si="222"/>
        <v>126579.62</v>
      </c>
    </row>
    <row r="274" spans="1:18" ht="36.75" customHeight="1" x14ac:dyDescent="0.35">
      <c r="A274" s="28">
        <f t="shared" si="231"/>
        <v>240</v>
      </c>
      <c r="B274" s="101" t="s">
        <v>331</v>
      </c>
      <c r="C274" s="101" t="s">
        <v>44</v>
      </c>
      <c r="D274" s="101" t="s">
        <v>34</v>
      </c>
      <c r="E274" s="101" t="s">
        <v>332</v>
      </c>
      <c r="F274" s="102" t="s">
        <v>47</v>
      </c>
      <c r="G274" s="103">
        <v>140000</v>
      </c>
      <c r="H274" s="103"/>
      <c r="I274" s="110">
        <v>15388.49</v>
      </c>
      <c r="J274" s="104">
        <f t="shared" si="227"/>
        <v>4018</v>
      </c>
      <c r="K274" s="105">
        <f t="shared" si="228"/>
        <v>9940</v>
      </c>
      <c r="L274" s="106">
        <f t="shared" si="219"/>
        <v>953.69120000000009</v>
      </c>
      <c r="M274" s="105">
        <f t="shared" ref="M274:M278" si="232">G274*3.04/100</f>
        <v>4256</v>
      </c>
      <c r="N274" s="105">
        <f t="shared" ref="N274:N278" si="233">+G274*7.09%</f>
        <v>9926</v>
      </c>
      <c r="O274" s="105">
        <v>0</v>
      </c>
      <c r="P274" s="107">
        <f t="shared" si="220"/>
        <v>23662.489999999998</v>
      </c>
      <c r="Q274" s="107">
        <f t="shared" si="221"/>
        <v>20819.691200000001</v>
      </c>
      <c r="R274" s="107">
        <f t="shared" si="222"/>
        <v>116337.51000000001</v>
      </c>
    </row>
    <row r="275" spans="1:18" ht="36.75" customHeight="1" x14ac:dyDescent="0.35">
      <c r="A275" s="28">
        <f t="shared" si="231"/>
        <v>241</v>
      </c>
      <c r="B275" s="101" t="s">
        <v>333</v>
      </c>
      <c r="C275" s="101" t="s">
        <v>44</v>
      </c>
      <c r="D275" s="101" t="s">
        <v>34</v>
      </c>
      <c r="E275" s="101" t="s">
        <v>334</v>
      </c>
      <c r="F275" s="102" t="s">
        <v>47</v>
      </c>
      <c r="G275" s="103">
        <v>140000</v>
      </c>
      <c r="H275" s="103"/>
      <c r="I275" s="110">
        <v>21514.37</v>
      </c>
      <c r="J275" s="104">
        <f t="shared" si="227"/>
        <v>4018</v>
      </c>
      <c r="K275" s="105">
        <f t="shared" si="228"/>
        <v>9940</v>
      </c>
      <c r="L275" s="106">
        <f t="shared" si="219"/>
        <v>953.69120000000009</v>
      </c>
      <c r="M275" s="105">
        <f t="shared" si="232"/>
        <v>4256</v>
      </c>
      <c r="N275" s="105">
        <f t="shared" si="233"/>
        <v>9926</v>
      </c>
      <c r="O275" s="105">
        <v>0</v>
      </c>
      <c r="P275" s="107">
        <f t="shared" si="220"/>
        <v>29788.37</v>
      </c>
      <c r="Q275" s="107">
        <f t="shared" si="221"/>
        <v>20819.691200000001</v>
      </c>
      <c r="R275" s="107">
        <f t="shared" si="222"/>
        <v>110211.63</v>
      </c>
    </row>
    <row r="276" spans="1:18" ht="36.75" customHeight="1" x14ac:dyDescent="0.35">
      <c r="A276" s="28">
        <f t="shared" si="231"/>
        <v>242</v>
      </c>
      <c r="B276" s="101" t="s">
        <v>335</v>
      </c>
      <c r="C276" s="101" t="s">
        <v>49</v>
      </c>
      <c r="D276" s="101" t="s">
        <v>34</v>
      </c>
      <c r="E276" s="101" t="s">
        <v>336</v>
      </c>
      <c r="F276" s="102" t="s">
        <v>51</v>
      </c>
      <c r="G276" s="103">
        <v>140000</v>
      </c>
      <c r="H276" s="103"/>
      <c r="I276" s="110">
        <v>0</v>
      </c>
      <c r="J276" s="104">
        <f t="shared" si="227"/>
        <v>4018</v>
      </c>
      <c r="K276" s="105">
        <f t="shared" si="228"/>
        <v>9940</v>
      </c>
      <c r="L276" s="106">
        <f t="shared" si="219"/>
        <v>953.69120000000009</v>
      </c>
      <c r="M276" s="105">
        <f t="shared" si="232"/>
        <v>4256</v>
      </c>
      <c r="N276" s="105">
        <f t="shared" si="233"/>
        <v>9926</v>
      </c>
      <c r="O276" s="105">
        <v>1715.46</v>
      </c>
      <c r="P276" s="107">
        <f t="shared" si="220"/>
        <v>9989.4599999999991</v>
      </c>
      <c r="Q276" s="107">
        <f t="shared" si="221"/>
        <v>20819.691200000001</v>
      </c>
      <c r="R276" s="107">
        <f t="shared" si="222"/>
        <v>130010.54000000001</v>
      </c>
    </row>
    <row r="277" spans="1:18" ht="36.75" customHeight="1" x14ac:dyDescent="0.35">
      <c r="A277" s="28">
        <f t="shared" si="231"/>
        <v>243</v>
      </c>
      <c r="B277" s="101" t="s">
        <v>337</v>
      </c>
      <c r="C277" s="101" t="s">
        <v>44</v>
      </c>
      <c r="D277" s="101" t="s">
        <v>34</v>
      </c>
      <c r="E277" s="101" t="s">
        <v>338</v>
      </c>
      <c r="F277" s="102" t="s">
        <v>47</v>
      </c>
      <c r="G277" s="103">
        <v>140000</v>
      </c>
      <c r="H277" s="103"/>
      <c r="I277" s="110">
        <v>21514.37</v>
      </c>
      <c r="J277" s="104">
        <f t="shared" si="227"/>
        <v>4018</v>
      </c>
      <c r="K277" s="105">
        <f t="shared" si="228"/>
        <v>9940</v>
      </c>
      <c r="L277" s="106">
        <f t="shared" si="219"/>
        <v>953.69120000000009</v>
      </c>
      <c r="M277" s="105">
        <f t="shared" si="232"/>
        <v>4256</v>
      </c>
      <c r="N277" s="105">
        <f t="shared" si="233"/>
        <v>9926</v>
      </c>
      <c r="O277" s="105">
        <v>0</v>
      </c>
      <c r="P277" s="107">
        <f>I277+J277+M277+O277</f>
        <v>29788.37</v>
      </c>
      <c r="Q277" s="107">
        <f>K277+L277+N277</f>
        <v>20819.691200000001</v>
      </c>
      <c r="R277" s="107">
        <f t="shared" si="222"/>
        <v>110211.63</v>
      </c>
    </row>
    <row r="278" spans="1:18" ht="36.75" customHeight="1" x14ac:dyDescent="0.35">
      <c r="A278" s="28">
        <f t="shared" si="231"/>
        <v>244</v>
      </c>
      <c r="B278" s="101" t="s">
        <v>339</v>
      </c>
      <c r="C278" s="101" t="s">
        <v>49</v>
      </c>
      <c r="D278" s="101" t="s">
        <v>34</v>
      </c>
      <c r="E278" s="101" t="s">
        <v>340</v>
      </c>
      <c r="F278" s="102" t="s">
        <v>51</v>
      </c>
      <c r="G278" s="103">
        <v>140000</v>
      </c>
      <c r="H278" s="103"/>
      <c r="I278" s="110">
        <v>0</v>
      </c>
      <c r="J278" s="104">
        <f t="shared" si="227"/>
        <v>4018</v>
      </c>
      <c r="K278" s="105">
        <f t="shared" si="228"/>
        <v>9940</v>
      </c>
      <c r="L278" s="106">
        <f t="shared" si="219"/>
        <v>953.69120000000009</v>
      </c>
      <c r="M278" s="105">
        <f t="shared" si="232"/>
        <v>4256</v>
      </c>
      <c r="N278" s="105">
        <f t="shared" si="233"/>
        <v>9926</v>
      </c>
      <c r="O278" s="105">
        <v>0</v>
      </c>
      <c r="P278" s="107">
        <f>I278+J278+M278+O278</f>
        <v>8274</v>
      </c>
      <c r="Q278" s="107">
        <f>K278+L278+N278</f>
        <v>20819.691200000001</v>
      </c>
      <c r="R278" s="107">
        <f t="shared" si="222"/>
        <v>131726</v>
      </c>
    </row>
    <row r="279" spans="1:18" ht="36.75" customHeight="1" x14ac:dyDescent="0.35">
      <c r="A279" s="28">
        <f>+A278+1</f>
        <v>245</v>
      </c>
      <c r="B279" s="101" t="s">
        <v>342</v>
      </c>
      <c r="C279" s="101" t="s">
        <v>44</v>
      </c>
      <c r="D279" s="101" t="s">
        <v>34</v>
      </c>
      <c r="E279" s="101" t="s">
        <v>343</v>
      </c>
      <c r="F279" s="102" t="s">
        <v>47</v>
      </c>
      <c r="G279" s="103">
        <v>200000</v>
      </c>
      <c r="H279" s="103"/>
      <c r="I279" s="110">
        <v>35627.870000000003</v>
      </c>
      <c r="J279" s="104">
        <f t="shared" si="227"/>
        <v>5740</v>
      </c>
      <c r="K279" s="105">
        <f t="shared" si="228"/>
        <v>14199.999999999998</v>
      </c>
      <c r="L279" s="106">
        <f t="shared" si="219"/>
        <v>953.69120000000009</v>
      </c>
      <c r="M279" s="105">
        <f>+G279*3.04%</f>
        <v>6080</v>
      </c>
      <c r="N279" s="105">
        <f>+G279*7.09%</f>
        <v>14180.000000000002</v>
      </c>
      <c r="O279" s="105">
        <v>0</v>
      </c>
      <c r="P279" s="107">
        <f>I279+J279+M279+O279</f>
        <v>47447.87</v>
      </c>
      <c r="Q279" s="107">
        <f>K279+L279+N279</f>
        <v>29333.691200000001</v>
      </c>
      <c r="R279" s="107">
        <f t="shared" si="222"/>
        <v>152552.13</v>
      </c>
    </row>
    <row r="280" spans="1:18" ht="36.75" customHeight="1" x14ac:dyDescent="0.35">
      <c r="A280" s="28">
        <f t="shared" si="231"/>
        <v>246</v>
      </c>
      <c r="B280" s="101" t="s">
        <v>344</v>
      </c>
      <c r="C280" s="101" t="s">
        <v>44</v>
      </c>
      <c r="D280" s="101" t="s">
        <v>34</v>
      </c>
      <c r="E280" s="101" t="s">
        <v>345</v>
      </c>
      <c r="F280" s="102" t="s">
        <v>47</v>
      </c>
      <c r="G280" s="103">
        <v>140000</v>
      </c>
      <c r="H280" s="103"/>
      <c r="I280" s="110">
        <f>11247.64+9409</f>
        <v>20656.64</v>
      </c>
      <c r="J280" s="104">
        <f t="shared" si="227"/>
        <v>4018</v>
      </c>
      <c r="K280" s="105">
        <f t="shared" si="228"/>
        <v>9940</v>
      </c>
      <c r="L280" s="106">
        <f t="shared" si="219"/>
        <v>953.69120000000009</v>
      </c>
      <c r="M280" s="105">
        <f t="shared" ref="M280:M298" si="234">G280*3.04/100</f>
        <v>4256</v>
      </c>
      <c r="N280" s="105">
        <f t="shared" ref="N280:N298" si="235">+G280*7.09%</f>
        <v>9926</v>
      </c>
      <c r="O280" s="105">
        <f>1715.46*2</f>
        <v>3430.92</v>
      </c>
      <c r="P280" s="107">
        <f t="shared" si="220"/>
        <v>32361.559999999998</v>
      </c>
      <c r="Q280" s="107">
        <f>K280+L280+N280</f>
        <v>20819.691200000001</v>
      </c>
      <c r="R280" s="107">
        <f t="shared" si="222"/>
        <v>107638.44</v>
      </c>
    </row>
    <row r="281" spans="1:18" ht="36.75" customHeight="1" x14ac:dyDescent="0.35">
      <c r="A281" s="28">
        <f t="shared" si="231"/>
        <v>247</v>
      </c>
      <c r="B281" s="101" t="s">
        <v>346</v>
      </c>
      <c r="C281" s="101" t="s">
        <v>44</v>
      </c>
      <c r="D281" s="101" t="s">
        <v>34</v>
      </c>
      <c r="E281" s="101" t="s">
        <v>347</v>
      </c>
      <c r="F281" s="102" t="s">
        <v>47</v>
      </c>
      <c r="G281" s="103">
        <v>100000</v>
      </c>
      <c r="H281" s="103"/>
      <c r="I281" s="110">
        <v>12105.37</v>
      </c>
      <c r="J281" s="104">
        <f t="shared" si="227"/>
        <v>2870</v>
      </c>
      <c r="K281" s="105">
        <f t="shared" si="228"/>
        <v>7099.9999999999991</v>
      </c>
      <c r="L281" s="106">
        <f t="shared" si="219"/>
        <v>953.69120000000009</v>
      </c>
      <c r="M281" s="105">
        <f t="shared" si="234"/>
        <v>3040</v>
      </c>
      <c r="N281" s="105">
        <f t="shared" si="235"/>
        <v>7090.0000000000009</v>
      </c>
      <c r="O281" s="105">
        <v>0</v>
      </c>
      <c r="P281" s="107">
        <f t="shared" si="220"/>
        <v>18015.370000000003</v>
      </c>
      <c r="Q281" s="107">
        <f t="shared" si="221"/>
        <v>15143.691200000001</v>
      </c>
      <c r="R281" s="107">
        <f t="shared" si="222"/>
        <v>81984.63</v>
      </c>
    </row>
    <row r="282" spans="1:18" ht="36.75" customHeight="1" x14ac:dyDescent="0.35">
      <c r="A282" s="28">
        <f t="shared" si="231"/>
        <v>248</v>
      </c>
      <c r="B282" s="101" t="s">
        <v>348</v>
      </c>
      <c r="C282" s="101" t="s">
        <v>49</v>
      </c>
      <c r="D282" s="101" t="s">
        <v>34</v>
      </c>
      <c r="E282" s="101" t="s">
        <v>349</v>
      </c>
      <c r="F282" s="102" t="s">
        <v>47</v>
      </c>
      <c r="G282" s="103">
        <v>140000</v>
      </c>
      <c r="H282" s="103"/>
      <c r="I282" s="110">
        <v>1513.49</v>
      </c>
      <c r="J282" s="104">
        <f t="shared" si="227"/>
        <v>4018</v>
      </c>
      <c r="K282" s="105">
        <f t="shared" si="228"/>
        <v>9940</v>
      </c>
      <c r="L282" s="106">
        <f t="shared" si="219"/>
        <v>953.69120000000009</v>
      </c>
      <c r="M282" s="105">
        <f t="shared" si="234"/>
        <v>4256</v>
      </c>
      <c r="N282" s="105">
        <f t="shared" si="235"/>
        <v>9926</v>
      </c>
      <c r="O282" s="105">
        <v>0</v>
      </c>
      <c r="P282" s="107">
        <f t="shared" si="220"/>
        <v>9787.49</v>
      </c>
      <c r="Q282" s="107">
        <f t="shared" si="221"/>
        <v>20819.691200000001</v>
      </c>
      <c r="R282" s="107">
        <f t="shared" si="222"/>
        <v>130212.51</v>
      </c>
    </row>
    <row r="283" spans="1:18" ht="36.75" customHeight="1" x14ac:dyDescent="0.35">
      <c r="A283" s="28">
        <f t="shared" si="231"/>
        <v>249</v>
      </c>
      <c r="B283" s="101" t="s">
        <v>350</v>
      </c>
      <c r="C283" s="101" t="s">
        <v>49</v>
      </c>
      <c r="D283" s="101" t="s">
        <v>34</v>
      </c>
      <c r="E283" s="101" t="s">
        <v>351</v>
      </c>
      <c r="F283" s="102" t="s">
        <v>51</v>
      </c>
      <c r="G283" s="103">
        <v>100000</v>
      </c>
      <c r="H283" s="103"/>
      <c r="I283" s="110">
        <v>11676.5</v>
      </c>
      <c r="J283" s="104">
        <f t="shared" si="227"/>
        <v>2870</v>
      </c>
      <c r="K283" s="105">
        <f t="shared" si="228"/>
        <v>7099.9999999999991</v>
      </c>
      <c r="L283" s="106">
        <f t="shared" si="219"/>
        <v>953.69120000000009</v>
      </c>
      <c r="M283" s="105">
        <f t="shared" si="234"/>
        <v>3040</v>
      </c>
      <c r="N283" s="105">
        <f t="shared" si="235"/>
        <v>7090.0000000000009</v>
      </c>
      <c r="O283" s="105">
        <v>1715.46</v>
      </c>
      <c r="P283" s="107">
        <f t="shared" si="220"/>
        <v>19301.96</v>
      </c>
      <c r="Q283" s="107">
        <f>K283+L283+N283</f>
        <v>15143.691200000001</v>
      </c>
      <c r="R283" s="107">
        <f t="shared" si="222"/>
        <v>80698.040000000008</v>
      </c>
    </row>
    <row r="284" spans="1:18" ht="36.75" customHeight="1" x14ac:dyDescent="0.35">
      <c r="A284" s="28">
        <f t="shared" si="231"/>
        <v>250</v>
      </c>
      <c r="B284" s="101" t="s">
        <v>352</v>
      </c>
      <c r="C284" s="101" t="s">
        <v>49</v>
      </c>
      <c r="D284" s="101" t="s">
        <v>34</v>
      </c>
      <c r="E284" s="101" t="s">
        <v>347</v>
      </c>
      <c r="F284" s="102" t="s">
        <v>51</v>
      </c>
      <c r="G284" s="103">
        <v>100000</v>
      </c>
      <c r="H284" s="103"/>
      <c r="I284" s="110">
        <v>12105.37</v>
      </c>
      <c r="J284" s="104">
        <f t="shared" si="227"/>
        <v>2870</v>
      </c>
      <c r="K284" s="105">
        <f t="shared" si="228"/>
        <v>7099.9999999999991</v>
      </c>
      <c r="L284" s="106">
        <f t="shared" si="219"/>
        <v>953.69120000000009</v>
      </c>
      <c r="M284" s="105">
        <f t="shared" si="234"/>
        <v>3040</v>
      </c>
      <c r="N284" s="105">
        <f t="shared" si="235"/>
        <v>7090.0000000000009</v>
      </c>
      <c r="O284" s="105">
        <v>0</v>
      </c>
      <c r="P284" s="107">
        <f t="shared" si="220"/>
        <v>18015.370000000003</v>
      </c>
      <c r="Q284" s="107">
        <f t="shared" ref="Q284:Q290" si="236">K284+L284+N284</f>
        <v>15143.691200000001</v>
      </c>
      <c r="R284" s="107">
        <f t="shared" si="222"/>
        <v>81984.63</v>
      </c>
    </row>
    <row r="285" spans="1:18" ht="36.75" customHeight="1" x14ac:dyDescent="0.35">
      <c r="A285" s="28">
        <f t="shared" si="231"/>
        <v>251</v>
      </c>
      <c r="B285" s="101" t="s">
        <v>353</v>
      </c>
      <c r="C285" s="101" t="s">
        <v>44</v>
      </c>
      <c r="D285" s="101" t="s">
        <v>34</v>
      </c>
      <c r="E285" s="101" t="s">
        <v>236</v>
      </c>
      <c r="F285" s="102" t="s">
        <v>51</v>
      </c>
      <c r="G285" s="103">
        <v>100000</v>
      </c>
      <c r="H285" s="103"/>
      <c r="I285" s="110">
        <v>11676.5</v>
      </c>
      <c r="J285" s="104">
        <f t="shared" si="227"/>
        <v>2870</v>
      </c>
      <c r="K285" s="105">
        <f t="shared" si="228"/>
        <v>7099.9999999999991</v>
      </c>
      <c r="L285" s="106">
        <f t="shared" si="219"/>
        <v>953.69120000000009</v>
      </c>
      <c r="M285" s="105">
        <f t="shared" si="234"/>
        <v>3040</v>
      </c>
      <c r="N285" s="105">
        <f t="shared" si="235"/>
        <v>7090.0000000000009</v>
      </c>
      <c r="O285" s="105">
        <v>1715.46</v>
      </c>
      <c r="P285" s="107">
        <f t="shared" si="220"/>
        <v>19301.96</v>
      </c>
      <c r="Q285" s="107">
        <f t="shared" si="236"/>
        <v>15143.691200000001</v>
      </c>
      <c r="R285" s="107">
        <f t="shared" si="222"/>
        <v>80698.040000000008</v>
      </c>
    </row>
    <row r="286" spans="1:18" ht="36.75" customHeight="1" x14ac:dyDescent="0.35">
      <c r="A286" s="28">
        <f t="shared" si="231"/>
        <v>252</v>
      </c>
      <c r="B286" s="101" t="s">
        <v>354</v>
      </c>
      <c r="C286" s="101" t="s">
        <v>44</v>
      </c>
      <c r="D286" s="101" t="s">
        <v>34</v>
      </c>
      <c r="E286" s="101" t="s">
        <v>355</v>
      </c>
      <c r="F286" s="102" t="s">
        <v>51</v>
      </c>
      <c r="G286" s="103">
        <v>100000</v>
      </c>
      <c r="H286" s="103"/>
      <c r="I286" s="110">
        <v>0</v>
      </c>
      <c r="J286" s="104">
        <f t="shared" si="227"/>
        <v>2870</v>
      </c>
      <c r="K286" s="105">
        <f t="shared" si="228"/>
        <v>7099.9999999999991</v>
      </c>
      <c r="L286" s="106">
        <f t="shared" si="219"/>
        <v>953.69120000000009</v>
      </c>
      <c r="M286" s="105">
        <f t="shared" si="234"/>
        <v>3040</v>
      </c>
      <c r="N286" s="105">
        <f t="shared" si="235"/>
        <v>7090.0000000000009</v>
      </c>
      <c r="O286" s="105">
        <v>0</v>
      </c>
      <c r="P286" s="107">
        <f t="shared" si="220"/>
        <v>5910</v>
      </c>
      <c r="Q286" s="107">
        <f t="shared" si="236"/>
        <v>15143.691200000001</v>
      </c>
      <c r="R286" s="107">
        <f t="shared" si="222"/>
        <v>94090</v>
      </c>
    </row>
    <row r="287" spans="1:18" ht="36.75" customHeight="1" x14ac:dyDescent="0.35">
      <c r="A287" s="28">
        <f t="shared" si="231"/>
        <v>253</v>
      </c>
      <c r="B287" s="101" t="s">
        <v>356</v>
      </c>
      <c r="C287" s="101" t="s">
        <v>44</v>
      </c>
      <c r="D287" s="101" t="s">
        <v>34</v>
      </c>
      <c r="E287" s="101" t="s">
        <v>357</v>
      </c>
      <c r="F287" s="102" t="s">
        <v>51</v>
      </c>
      <c r="G287" s="103">
        <v>100000</v>
      </c>
      <c r="H287" s="103"/>
      <c r="I287" s="110">
        <v>11676.5</v>
      </c>
      <c r="J287" s="104">
        <f t="shared" si="227"/>
        <v>2870</v>
      </c>
      <c r="K287" s="105">
        <f t="shared" si="228"/>
        <v>7099.9999999999991</v>
      </c>
      <c r="L287" s="106">
        <f t="shared" si="219"/>
        <v>953.69120000000009</v>
      </c>
      <c r="M287" s="105">
        <f t="shared" si="234"/>
        <v>3040</v>
      </c>
      <c r="N287" s="105">
        <f t="shared" si="235"/>
        <v>7090.0000000000009</v>
      </c>
      <c r="O287" s="105">
        <v>1715.46</v>
      </c>
      <c r="P287" s="107">
        <f t="shared" si="220"/>
        <v>19301.96</v>
      </c>
      <c r="Q287" s="107">
        <f t="shared" si="236"/>
        <v>15143.691200000001</v>
      </c>
      <c r="R287" s="107">
        <f t="shared" si="222"/>
        <v>80698.040000000008</v>
      </c>
    </row>
    <row r="288" spans="1:18" ht="36.75" customHeight="1" x14ac:dyDescent="0.35">
      <c r="A288" s="28">
        <f t="shared" si="231"/>
        <v>254</v>
      </c>
      <c r="B288" s="101" t="s">
        <v>358</v>
      </c>
      <c r="C288" s="101" t="s">
        <v>44</v>
      </c>
      <c r="D288" s="101" t="s">
        <v>34</v>
      </c>
      <c r="E288" s="101" t="s">
        <v>408</v>
      </c>
      <c r="F288" s="102" t="s">
        <v>51</v>
      </c>
      <c r="G288" s="103">
        <v>190000</v>
      </c>
      <c r="H288" s="103"/>
      <c r="I288" s="110">
        <f>6309.38+26966.24</f>
        <v>33275.620000000003</v>
      </c>
      <c r="J288" s="104">
        <f t="shared" si="227"/>
        <v>5453</v>
      </c>
      <c r="K288" s="105">
        <f t="shared" si="228"/>
        <v>13489.999999999998</v>
      </c>
      <c r="L288" s="106">
        <f t="shared" si="219"/>
        <v>953.69120000000009</v>
      </c>
      <c r="M288" s="105">
        <f t="shared" si="234"/>
        <v>5776</v>
      </c>
      <c r="N288" s="105">
        <f t="shared" si="235"/>
        <v>13471</v>
      </c>
      <c r="O288" s="105">
        <v>0</v>
      </c>
      <c r="P288" s="107">
        <f t="shared" si="220"/>
        <v>44504.62</v>
      </c>
      <c r="Q288" s="107">
        <f t="shared" si="236"/>
        <v>27914.691199999997</v>
      </c>
      <c r="R288" s="107">
        <f t="shared" si="222"/>
        <v>145495.38</v>
      </c>
    </row>
    <row r="289" spans="1:18" ht="36.75" customHeight="1" x14ac:dyDescent="0.35">
      <c r="A289" s="28">
        <f t="shared" si="231"/>
        <v>255</v>
      </c>
      <c r="B289" s="101" t="s">
        <v>359</v>
      </c>
      <c r="C289" s="101" t="s">
        <v>44</v>
      </c>
      <c r="D289" s="101" t="s">
        <v>34</v>
      </c>
      <c r="E289" s="101" t="s">
        <v>361</v>
      </c>
      <c r="F289" s="102" t="s">
        <v>51</v>
      </c>
      <c r="G289" s="103">
        <v>100000</v>
      </c>
      <c r="H289" s="103"/>
      <c r="I289" s="110">
        <v>12105.37</v>
      </c>
      <c r="J289" s="104">
        <f t="shared" si="227"/>
        <v>2870</v>
      </c>
      <c r="K289" s="105">
        <f t="shared" si="228"/>
        <v>7099.9999999999991</v>
      </c>
      <c r="L289" s="106">
        <f t="shared" si="219"/>
        <v>953.69120000000009</v>
      </c>
      <c r="M289" s="105">
        <f t="shared" si="234"/>
        <v>3040</v>
      </c>
      <c r="N289" s="105">
        <f t="shared" si="235"/>
        <v>7090.0000000000009</v>
      </c>
      <c r="O289" s="105">
        <v>0</v>
      </c>
      <c r="P289" s="107">
        <f t="shared" si="220"/>
        <v>18015.370000000003</v>
      </c>
      <c r="Q289" s="107">
        <f t="shared" si="236"/>
        <v>15143.691200000001</v>
      </c>
      <c r="R289" s="107">
        <f t="shared" si="222"/>
        <v>81984.63</v>
      </c>
    </row>
    <row r="290" spans="1:18" ht="36.75" customHeight="1" x14ac:dyDescent="0.35">
      <c r="A290" s="28">
        <f t="shared" si="231"/>
        <v>256</v>
      </c>
      <c r="B290" s="101" t="s">
        <v>360</v>
      </c>
      <c r="C290" s="101" t="s">
        <v>49</v>
      </c>
      <c r="D290" s="101" t="s">
        <v>34</v>
      </c>
      <c r="E290" s="101" t="s">
        <v>361</v>
      </c>
      <c r="F290" s="102" t="s">
        <v>47</v>
      </c>
      <c r="G290" s="103">
        <v>150000</v>
      </c>
      <c r="H290" s="103"/>
      <c r="I290" s="110">
        <v>0</v>
      </c>
      <c r="J290" s="104">
        <f t="shared" si="227"/>
        <v>4305</v>
      </c>
      <c r="K290" s="105">
        <f t="shared" si="228"/>
        <v>10649.999999999998</v>
      </c>
      <c r="L290" s="106">
        <f t="shared" si="219"/>
        <v>953.69120000000009</v>
      </c>
      <c r="M290" s="105">
        <f t="shared" si="234"/>
        <v>4560</v>
      </c>
      <c r="N290" s="105">
        <f t="shared" si="235"/>
        <v>10635</v>
      </c>
      <c r="O290" s="105">
        <v>1715.46</v>
      </c>
      <c r="P290" s="107">
        <f t="shared" si="220"/>
        <v>10580.46</v>
      </c>
      <c r="Q290" s="107">
        <f t="shared" si="236"/>
        <v>22238.691199999997</v>
      </c>
      <c r="R290" s="107">
        <f t="shared" si="222"/>
        <v>139419.54</v>
      </c>
    </row>
    <row r="291" spans="1:18" ht="36.75" customHeight="1" x14ac:dyDescent="0.35">
      <c r="A291" s="28">
        <f>+A290+1</f>
        <v>257</v>
      </c>
      <c r="B291" s="101" t="s">
        <v>365</v>
      </c>
      <c r="C291" s="101" t="s">
        <v>44</v>
      </c>
      <c r="D291" s="101" t="s">
        <v>34</v>
      </c>
      <c r="E291" s="101" t="s">
        <v>351</v>
      </c>
      <c r="F291" s="102" t="s">
        <v>51</v>
      </c>
      <c r="G291" s="103">
        <v>100000</v>
      </c>
      <c r="H291" s="103"/>
      <c r="I291" s="110">
        <v>12105.37</v>
      </c>
      <c r="J291" s="104">
        <f t="shared" si="227"/>
        <v>2870</v>
      </c>
      <c r="K291" s="105">
        <f t="shared" si="228"/>
        <v>7099.9999999999991</v>
      </c>
      <c r="L291" s="106">
        <f t="shared" si="219"/>
        <v>953.69120000000009</v>
      </c>
      <c r="M291" s="105">
        <f t="shared" si="234"/>
        <v>3040</v>
      </c>
      <c r="N291" s="105">
        <f t="shared" si="235"/>
        <v>7090.0000000000009</v>
      </c>
      <c r="O291" s="105">
        <v>0</v>
      </c>
      <c r="P291" s="107">
        <f t="shared" si="220"/>
        <v>18015.370000000003</v>
      </c>
      <c r="Q291" s="107">
        <f>K291+L291+N291</f>
        <v>15143.691200000001</v>
      </c>
      <c r="R291" s="107">
        <f t="shared" si="222"/>
        <v>81984.63</v>
      </c>
    </row>
    <row r="292" spans="1:18" ht="36.75" customHeight="1" x14ac:dyDescent="0.35">
      <c r="A292" s="28">
        <f t="shared" si="231"/>
        <v>258</v>
      </c>
      <c r="B292" s="101" t="s">
        <v>366</v>
      </c>
      <c r="C292" s="101" t="s">
        <v>44</v>
      </c>
      <c r="D292" s="101" t="s">
        <v>34</v>
      </c>
      <c r="E292" s="101" t="s">
        <v>367</v>
      </c>
      <c r="F292" s="102" t="s">
        <v>51</v>
      </c>
      <c r="G292" s="103">
        <v>66000</v>
      </c>
      <c r="H292" s="103"/>
      <c r="I292" s="110">
        <v>4615.76</v>
      </c>
      <c r="J292" s="104">
        <f t="shared" si="227"/>
        <v>1894.2</v>
      </c>
      <c r="K292" s="105">
        <f t="shared" si="228"/>
        <v>4686</v>
      </c>
      <c r="L292" s="106">
        <f>+G292*1.1%</f>
        <v>726.00000000000011</v>
      </c>
      <c r="M292" s="105">
        <f t="shared" si="234"/>
        <v>2006.4</v>
      </c>
      <c r="N292" s="105">
        <f t="shared" si="235"/>
        <v>4679.4000000000005</v>
      </c>
      <c r="O292" s="105">
        <v>0</v>
      </c>
      <c r="P292" s="107">
        <f t="shared" si="220"/>
        <v>8516.36</v>
      </c>
      <c r="Q292" s="107">
        <f t="shared" ref="Q292:Q293" si="237">K292+L292+N292</f>
        <v>10091.400000000001</v>
      </c>
      <c r="R292" s="107">
        <f t="shared" si="222"/>
        <v>57483.64</v>
      </c>
    </row>
    <row r="293" spans="1:18" ht="36.75" customHeight="1" x14ac:dyDescent="0.35">
      <c r="A293" s="28">
        <f t="shared" si="231"/>
        <v>259</v>
      </c>
      <c r="B293" s="101" t="s">
        <v>368</v>
      </c>
      <c r="C293" s="101" t="s">
        <v>44</v>
      </c>
      <c r="D293" s="101" t="s">
        <v>34</v>
      </c>
      <c r="E293" s="101" t="s">
        <v>369</v>
      </c>
      <c r="F293" s="102" t="s">
        <v>51</v>
      </c>
      <c r="G293" s="103">
        <v>100000</v>
      </c>
      <c r="H293" s="103"/>
      <c r="I293" s="110">
        <f>4272.66+7403.84</f>
        <v>11676.5</v>
      </c>
      <c r="J293" s="104">
        <f t="shared" si="227"/>
        <v>2870</v>
      </c>
      <c r="K293" s="105">
        <f t="shared" si="228"/>
        <v>7099.9999999999991</v>
      </c>
      <c r="L293" s="106">
        <f t="shared" ref="L293:L295" si="238">86699.2*1.1%</f>
        <v>953.69120000000009</v>
      </c>
      <c r="M293" s="105">
        <f t="shared" si="234"/>
        <v>3040</v>
      </c>
      <c r="N293" s="105">
        <f t="shared" si="235"/>
        <v>7090.0000000000009</v>
      </c>
      <c r="O293" s="105">
        <v>1715.46</v>
      </c>
      <c r="P293" s="107">
        <f t="shared" si="220"/>
        <v>19301.96</v>
      </c>
      <c r="Q293" s="107">
        <f t="shared" si="237"/>
        <v>15143.691200000001</v>
      </c>
      <c r="R293" s="107">
        <f t="shared" si="222"/>
        <v>80698.040000000008</v>
      </c>
    </row>
    <row r="294" spans="1:18" ht="36.75" customHeight="1" x14ac:dyDescent="0.35">
      <c r="A294" s="28">
        <f t="shared" si="231"/>
        <v>260</v>
      </c>
      <c r="B294" s="101" t="s">
        <v>382</v>
      </c>
      <c r="C294" s="101" t="s">
        <v>49</v>
      </c>
      <c r="D294" s="101" t="s">
        <v>34</v>
      </c>
      <c r="E294" s="101" t="s">
        <v>351</v>
      </c>
      <c r="F294" s="102" t="s">
        <v>51</v>
      </c>
      <c r="G294" s="103">
        <v>100000</v>
      </c>
      <c r="H294" s="103"/>
      <c r="I294" s="110">
        <v>1966.05</v>
      </c>
      <c r="J294" s="104">
        <f t="shared" si="227"/>
        <v>2870</v>
      </c>
      <c r="K294" s="105">
        <f t="shared" si="228"/>
        <v>7099.9999999999991</v>
      </c>
      <c r="L294" s="106">
        <f t="shared" si="238"/>
        <v>953.69120000000009</v>
      </c>
      <c r="M294" s="105">
        <f t="shared" si="234"/>
        <v>3040</v>
      </c>
      <c r="N294" s="105">
        <f t="shared" si="235"/>
        <v>7090.0000000000009</v>
      </c>
      <c r="O294" s="105">
        <v>0</v>
      </c>
      <c r="P294" s="107">
        <f t="shared" ref="P294" si="239">I294+J294+M294+O294</f>
        <v>7876.05</v>
      </c>
      <c r="Q294" s="107">
        <f t="shared" ref="Q294" si="240">K294+L294+N294</f>
        <v>15143.691200000001</v>
      </c>
      <c r="R294" s="107">
        <f t="shared" si="222"/>
        <v>92123.95</v>
      </c>
    </row>
    <row r="295" spans="1:18" ht="36.75" customHeight="1" x14ac:dyDescent="0.35">
      <c r="A295" s="28">
        <f t="shared" si="231"/>
        <v>261</v>
      </c>
      <c r="B295" s="101" t="s">
        <v>370</v>
      </c>
      <c r="C295" s="101" t="s">
        <v>49</v>
      </c>
      <c r="D295" s="101" t="s">
        <v>34</v>
      </c>
      <c r="E295" s="101" t="s">
        <v>396</v>
      </c>
      <c r="F295" s="102" t="s">
        <v>51</v>
      </c>
      <c r="G295" s="103">
        <v>100000</v>
      </c>
      <c r="H295" s="103"/>
      <c r="I295" s="110">
        <v>0</v>
      </c>
      <c r="J295" s="104">
        <f t="shared" si="227"/>
        <v>2870</v>
      </c>
      <c r="K295" s="105">
        <f t="shared" si="228"/>
        <v>7099.9999999999991</v>
      </c>
      <c r="L295" s="106">
        <f t="shared" si="238"/>
        <v>953.69120000000009</v>
      </c>
      <c r="M295" s="105">
        <f t="shared" si="234"/>
        <v>3040</v>
      </c>
      <c r="N295" s="105">
        <f t="shared" si="235"/>
        <v>7090.0000000000009</v>
      </c>
      <c r="O295" s="105">
        <v>0</v>
      </c>
      <c r="P295" s="107">
        <f t="shared" si="220"/>
        <v>5910</v>
      </c>
      <c r="Q295" s="107">
        <f>K295+L295+N295</f>
        <v>15143.691200000001</v>
      </c>
      <c r="R295" s="107">
        <f t="shared" si="222"/>
        <v>94090</v>
      </c>
    </row>
    <row r="296" spans="1:18" ht="36.75" customHeight="1" x14ac:dyDescent="0.35">
      <c r="A296" s="28">
        <f t="shared" si="231"/>
        <v>262</v>
      </c>
      <c r="B296" s="101" t="s">
        <v>371</v>
      </c>
      <c r="C296" s="101" t="s">
        <v>44</v>
      </c>
      <c r="D296" s="101" t="s">
        <v>34</v>
      </c>
      <c r="E296" s="101" t="s">
        <v>367</v>
      </c>
      <c r="F296" s="102" t="s">
        <v>51</v>
      </c>
      <c r="G296" s="103">
        <v>66000</v>
      </c>
      <c r="H296" s="103"/>
      <c r="I296" s="110">
        <v>4615.76</v>
      </c>
      <c r="J296" s="104">
        <f t="shared" si="227"/>
        <v>1894.2</v>
      </c>
      <c r="K296" s="105">
        <f t="shared" si="228"/>
        <v>4686</v>
      </c>
      <c r="L296" s="106">
        <f t="shared" ref="L296:L298" si="241">+G296*1.1%</f>
        <v>726.00000000000011</v>
      </c>
      <c r="M296" s="105">
        <f t="shared" si="234"/>
        <v>2006.4</v>
      </c>
      <c r="N296" s="105">
        <f t="shared" si="235"/>
        <v>4679.4000000000005</v>
      </c>
      <c r="O296" s="105">
        <v>0</v>
      </c>
      <c r="P296" s="107">
        <f t="shared" si="220"/>
        <v>8516.36</v>
      </c>
      <c r="Q296" s="107">
        <f t="shared" ref="Q296:Q297" si="242">K296+L296+N296</f>
        <v>10091.400000000001</v>
      </c>
      <c r="R296" s="107">
        <f t="shared" si="222"/>
        <v>57483.64</v>
      </c>
    </row>
    <row r="297" spans="1:18" ht="36.75" customHeight="1" x14ac:dyDescent="0.35">
      <c r="A297" s="28">
        <f t="shared" si="231"/>
        <v>263</v>
      </c>
      <c r="B297" s="101" t="s">
        <v>372</v>
      </c>
      <c r="C297" s="101" t="s">
        <v>44</v>
      </c>
      <c r="D297" s="101" t="s">
        <v>34</v>
      </c>
      <c r="E297" s="101" t="s">
        <v>367</v>
      </c>
      <c r="F297" s="102" t="s">
        <v>51</v>
      </c>
      <c r="G297" s="103">
        <v>66000</v>
      </c>
      <c r="H297" s="103"/>
      <c r="I297" s="110">
        <v>4615.76</v>
      </c>
      <c r="J297" s="104">
        <f t="shared" si="227"/>
        <v>1894.2</v>
      </c>
      <c r="K297" s="105">
        <f t="shared" si="228"/>
        <v>4686</v>
      </c>
      <c r="L297" s="106">
        <f t="shared" si="241"/>
        <v>726.00000000000011</v>
      </c>
      <c r="M297" s="105">
        <f t="shared" si="234"/>
        <v>2006.4</v>
      </c>
      <c r="N297" s="105">
        <f t="shared" si="235"/>
        <v>4679.4000000000005</v>
      </c>
      <c r="O297" s="105">
        <v>0</v>
      </c>
      <c r="P297" s="107">
        <f t="shared" si="220"/>
        <v>8516.36</v>
      </c>
      <c r="Q297" s="107">
        <f t="shared" si="242"/>
        <v>10091.400000000001</v>
      </c>
      <c r="R297" s="107">
        <f t="shared" si="222"/>
        <v>57483.64</v>
      </c>
    </row>
    <row r="298" spans="1:18" ht="36.75" customHeight="1" x14ac:dyDescent="0.35">
      <c r="A298" s="28">
        <f t="shared" si="231"/>
        <v>264</v>
      </c>
      <c r="B298" s="101" t="s">
        <v>373</v>
      </c>
      <c r="C298" s="101" t="s">
        <v>49</v>
      </c>
      <c r="D298" s="101" t="s">
        <v>34</v>
      </c>
      <c r="E298" s="101" t="s">
        <v>166</v>
      </c>
      <c r="F298" s="102" t="s">
        <v>61</v>
      </c>
      <c r="G298" s="103">
        <v>43000</v>
      </c>
      <c r="H298" s="103"/>
      <c r="I298" s="110">
        <v>866.06</v>
      </c>
      <c r="J298" s="104">
        <f t="shared" si="227"/>
        <v>1234.0999999999999</v>
      </c>
      <c r="K298" s="105">
        <f t="shared" si="228"/>
        <v>3052.9999999999995</v>
      </c>
      <c r="L298" s="106">
        <f t="shared" si="241"/>
        <v>473.00000000000006</v>
      </c>
      <c r="M298" s="105">
        <f t="shared" si="234"/>
        <v>1307.2</v>
      </c>
      <c r="N298" s="105">
        <f t="shared" si="235"/>
        <v>3048.7000000000003</v>
      </c>
      <c r="O298" s="105">
        <v>0</v>
      </c>
      <c r="P298" s="107">
        <f>I298+J298+M298+O298</f>
        <v>3407.3599999999997</v>
      </c>
      <c r="Q298" s="107">
        <f>K298+L298+N298</f>
        <v>6574.7</v>
      </c>
      <c r="R298" s="107">
        <f t="shared" si="222"/>
        <v>39592.639999999999</v>
      </c>
    </row>
    <row r="299" spans="1:18" ht="16.5" customHeight="1" x14ac:dyDescent="0.35">
      <c r="A299" s="49"/>
      <c r="B299" s="50"/>
      <c r="C299" s="50"/>
      <c r="D299" s="51"/>
      <c r="E299" s="50"/>
      <c r="F299" s="37"/>
      <c r="G299" s="52"/>
      <c r="H299" s="52"/>
      <c r="I299" s="53"/>
      <c r="J299" s="54"/>
      <c r="K299" s="55"/>
      <c r="L299" s="56"/>
      <c r="M299" s="57"/>
      <c r="N299" s="55"/>
      <c r="O299" s="58"/>
      <c r="P299" s="30"/>
      <c r="Q299" s="59"/>
      <c r="R299" s="59"/>
    </row>
    <row r="300" spans="1:18" ht="36" customHeight="1" thickBot="1" x14ac:dyDescent="0.3">
      <c r="A300" s="49"/>
      <c r="B300" s="148" t="s">
        <v>25</v>
      </c>
      <c r="C300" s="148"/>
      <c r="D300" s="148"/>
      <c r="E300" s="148"/>
      <c r="F300" s="150"/>
      <c r="G300" s="60">
        <f t="shared" ref="G300:R300" si="243">SUM(G267:G298)</f>
        <v>4171000</v>
      </c>
      <c r="H300" s="60">
        <f t="shared" si="243"/>
        <v>0</v>
      </c>
      <c r="I300" s="60">
        <f t="shared" si="243"/>
        <v>415401.04</v>
      </c>
      <c r="J300" s="60">
        <f t="shared" si="243"/>
        <v>119707.7</v>
      </c>
      <c r="K300" s="60">
        <f t="shared" si="243"/>
        <v>296141</v>
      </c>
      <c r="L300" s="60">
        <f t="shared" si="243"/>
        <v>29354.353600000006</v>
      </c>
      <c r="M300" s="60">
        <f t="shared" si="243"/>
        <v>123963.53919999998</v>
      </c>
      <c r="N300" s="60">
        <f t="shared" si="243"/>
        <v>289112.33320000005</v>
      </c>
      <c r="O300" s="60">
        <f t="shared" si="243"/>
        <v>24016.44</v>
      </c>
      <c r="P300" s="60">
        <f t="shared" si="243"/>
        <v>683088.71919999993</v>
      </c>
      <c r="Q300" s="60">
        <f t="shared" si="243"/>
        <v>614607.68680000002</v>
      </c>
      <c r="R300" s="60">
        <f t="shared" si="243"/>
        <v>3487911.2807999998</v>
      </c>
    </row>
    <row r="301" spans="1:18" s="10" customFormat="1" ht="34.5" customHeight="1" thickBot="1" x14ac:dyDescent="0.3">
      <c r="A301" s="151" t="s">
        <v>35</v>
      </c>
      <c r="B301" s="148"/>
      <c r="C301" s="148"/>
      <c r="D301" s="148"/>
      <c r="E301" s="148"/>
      <c r="F301" s="150"/>
      <c r="G301" s="61">
        <f t="shared" ref="G301:R301" si="244">G300+G265+G216+G143+G93+G69+G47+G40+G31+G19+G100+G149</f>
        <v>23773000</v>
      </c>
      <c r="H301" s="61">
        <f t="shared" si="244"/>
        <v>0</v>
      </c>
      <c r="I301" s="61">
        <f t="shared" si="244"/>
        <v>1855005.9999999993</v>
      </c>
      <c r="J301" s="61">
        <f t="shared" si="244"/>
        <v>682285.10000000009</v>
      </c>
      <c r="K301" s="61">
        <f t="shared" si="244"/>
        <v>1687883</v>
      </c>
      <c r="L301" s="61">
        <f t="shared" si="244"/>
        <v>205055.13600000009</v>
      </c>
      <c r="M301" s="61">
        <f t="shared" si="244"/>
        <v>714293.47839999991</v>
      </c>
      <c r="N301" s="61">
        <f t="shared" si="244"/>
        <v>1665901.5663999999</v>
      </c>
      <c r="O301" s="61">
        <f t="shared" si="244"/>
        <v>190416.05999999997</v>
      </c>
      <c r="P301" s="61">
        <f t="shared" si="244"/>
        <v>3442000.6383999996</v>
      </c>
      <c r="Q301" s="61">
        <f t="shared" si="244"/>
        <v>3558839.7023999998</v>
      </c>
      <c r="R301" s="61">
        <f t="shared" si="244"/>
        <v>20330999.361599997</v>
      </c>
    </row>
    <row r="302" spans="1:18" ht="24" hidden="1" customHeight="1" thickBot="1" x14ac:dyDescent="0.3">
      <c r="A302" s="62"/>
      <c r="B302" s="40"/>
      <c r="C302" s="40"/>
      <c r="D302" s="40">
        <f>SUM(D178)</f>
        <v>0</v>
      </c>
      <c r="E302" s="40"/>
      <c r="F302" s="63"/>
      <c r="G302" s="64"/>
      <c r="H302" s="64"/>
      <c r="I302" s="65"/>
      <c r="J302" s="66"/>
      <c r="K302" s="64"/>
      <c r="L302" s="67"/>
      <c r="M302" s="64"/>
      <c r="N302" s="64"/>
      <c r="O302" s="64"/>
      <c r="P302" s="68"/>
      <c r="Q302" s="69"/>
      <c r="R302" s="70"/>
    </row>
    <row r="303" spans="1:18" ht="24" hidden="1" customHeight="1" x14ac:dyDescent="0.25">
      <c r="A303" s="24">
        <f>SUM(A12:A302)</f>
        <v>34980</v>
      </c>
      <c r="B303" s="25"/>
      <c r="C303" s="25"/>
      <c r="D303" s="25"/>
      <c r="E303" s="26"/>
      <c r="F303" s="26"/>
      <c r="G303" s="26"/>
      <c r="H303" s="26"/>
      <c r="I303" s="71"/>
      <c r="J303" s="64"/>
      <c r="K303" s="26" t="s">
        <v>36</v>
      </c>
      <c r="L303" s="64"/>
      <c r="M303" s="64"/>
      <c r="N303" s="67"/>
      <c r="O303" s="26"/>
      <c r="P303" s="47"/>
      <c r="Q303" s="72"/>
      <c r="R303" s="72"/>
    </row>
    <row r="304" spans="1:18" ht="24" hidden="1" customHeight="1" x14ac:dyDescent="0.25">
      <c r="A304" s="27"/>
      <c r="B304" s="25"/>
      <c r="C304" s="25"/>
      <c r="D304" s="25"/>
      <c r="E304" s="26"/>
      <c r="F304" s="26"/>
      <c r="G304" s="26"/>
      <c r="H304" s="26"/>
      <c r="I304" s="71"/>
      <c r="J304" s="64"/>
      <c r="K304" s="26"/>
      <c r="L304" s="64"/>
      <c r="M304" s="64"/>
      <c r="N304" s="67"/>
      <c r="O304" s="26"/>
      <c r="P304" s="73"/>
      <c r="Q304" s="74"/>
      <c r="R304" s="74"/>
    </row>
    <row r="305" spans="1:18" ht="24" customHeight="1" x14ac:dyDescent="0.25">
      <c r="A305" s="27"/>
      <c r="B305" s="25"/>
      <c r="C305" s="25"/>
      <c r="D305" s="25"/>
      <c r="E305" s="26"/>
      <c r="F305" s="26"/>
      <c r="G305" s="26"/>
      <c r="H305" s="26"/>
      <c r="I305" s="71"/>
      <c r="J305" s="64"/>
      <c r="K305" s="26"/>
      <c r="L305" s="64"/>
      <c r="M305" s="64"/>
      <c r="N305" s="67"/>
      <c r="O305" s="26"/>
      <c r="P305" s="26"/>
      <c r="Q305" s="26"/>
      <c r="R305" s="26"/>
    </row>
    <row r="306" spans="1:18" s="10" customFormat="1" ht="24" customHeight="1" x14ac:dyDescent="0.25">
      <c r="A306" s="24" t="s">
        <v>37</v>
      </c>
      <c r="B306" s="25"/>
      <c r="C306" s="25"/>
      <c r="D306" s="25"/>
      <c r="E306" s="26"/>
      <c r="F306" s="26"/>
      <c r="G306" s="67"/>
      <c r="H306" s="67"/>
      <c r="I306" s="64" t="s">
        <v>38</v>
      </c>
      <c r="J306" s="64"/>
      <c r="K306" s="64"/>
      <c r="L306" s="64"/>
      <c r="M306" s="64"/>
      <c r="N306" s="67"/>
      <c r="O306" s="64"/>
      <c r="P306" s="64"/>
      <c r="Q306" s="64"/>
      <c r="R306" s="64"/>
    </row>
    <row r="307" spans="1:18" s="10" customFormat="1" ht="24" customHeight="1" x14ac:dyDescent="0.25">
      <c r="A307" s="27" t="s">
        <v>39</v>
      </c>
      <c r="B307" s="25"/>
      <c r="C307" s="25"/>
      <c r="D307" s="25"/>
      <c r="E307" s="26"/>
      <c r="F307" s="26"/>
      <c r="G307" s="26"/>
      <c r="H307" s="26"/>
      <c r="I307" s="79" t="s">
        <v>38</v>
      </c>
      <c r="J307" s="75"/>
      <c r="K307" s="77"/>
      <c r="L307" s="76"/>
      <c r="M307" s="78"/>
      <c r="N307" s="78"/>
      <c r="O307" s="78"/>
      <c r="P307" s="78" t="s">
        <v>40</v>
      </c>
      <c r="Q307" s="80"/>
      <c r="R307" s="78"/>
    </row>
    <row r="308" spans="1:18" s="10" customFormat="1" ht="24" customHeight="1" x14ac:dyDescent="0.25">
      <c r="A308" s="27" t="s">
        <v>457</v>
      </c>
      <c r="B308" s="25"/>
      <c r="C308" s="25"/>
      <c r="D308" s="25"/>
      <c r="E308" s="26"/>
      <c r="F308" s="26"/>
      <c r="G308" s="26"/>
      <c r="H308" s="26"/>
      <c r="I308" s="146"/>
      <c r="J308" s="146"/>
      <c r="K308" s="146"/>
      <c r="L308" s="81"/>
      <c r="M308" s="145"/>
      <c r="N308" s="145"/>
      <c r="O308" s="82"/>
      <c r="P308" s="82"/>
      <c r="Q308" s="82"/>
      <c r="R308" s="80"/>
    </row>
    <row r="309" spans="1:18" s="10" customFormat="1" ht="24" customHeight="1" x14ac:dyDescent="0.25">
      <c r="A309" s="27" t="s">
        <v>458</v>
      </c>
      <c r="B309" s="25"/>
      <c r="C309" s="25"/>
      <c r="D309" s="25"/>
      <c r="E309" s="26"/>
      <c r="F309" s="25"/>
      <c r="G309" s="25"/>
      <c r="H309" s="25"/>
      <c r="I309" s="83"/>
      <c r="J309" s="84"/>
      <c r="K309" s="83"/>
      <c r="L309" s="81"/>
      <c r="M309" s="82"/>
      <c r="N309" s="95"/>
      <c r="O309" s="82"/>
      <c r="P309" s="82"/>
      <c r="Q309" s="82"/>
      <c r="R309" s="78"/>
    </row>
    <row r="310" spans="1:18" ht="38.25" customHeight="1" x14ac:dyDescent="0.25">
      <c r="A310" s="27" t="s">
        <v>42</v>
      </c>
      <c r="B310" s="26"/>
      <c r="C310" s="26"/>
      <c r="D310" s="26"/>
      <c r="E310" s="26"/>
      <c r="F310" s="26"/>
      <c r="G310" s="26"/>
      <c r="H310" s="26"/>
      <c r="I310" s="26"/>
      <c r="J310" s="26"/>
      <c r="K310" s="77"/>
      <c r="L310" s="77"/>
      <c r="M310" s="78"/>
      <c r="N310" s="78"/>
      <c r="O310" s="78"/>
      <c r="P310" s="78"/>
      <c r="Q310" s="78"/>
      <c r="R310" s="78"/>
    </row>
    <row r="311" spans="1:18" s="19" customFormat="1" ht="24" x14ac:dyDescent="0.25">
      <c r="A311" s="88"/>
      <c r="B311" s="85"/>
      <c r="C311" s="85"/>
      <c r="D311" s="85"/>
      <c r="E311" s="85"/>
      <c r="F311" s="86"/>
      <c r="G311" s="86"/>
      <c r="H311" s="86"/>
      <c r="I311" s="85"/>
      <c r="J311" s="87"/>
      <c r="K311" s="85"/>
      <c r="L311" s="85"/>
      <c r="M311" s="85"/>
      <c r="N311" s="85"/>
      <c r="O311" s="85"/>
      <c r="P311" s="85"/>
      <c r="Q311" s="85"/>
      <c r="R311" s="85"/>
    </row>
    <row r="312" spans="1:18" s="19" customFormat="1" ht="25.5" x14ac:dyDescent="0.25">
      <c r="A312" s="88"/>
      <c r="B312" s="85"/>
      <c r="C312" s="85"/>
      <c r="D312" s="85"/>
      <c r="E312" s="85"/>
      <c r="F312" s="86"/>
      <c r="G312" s="86"/>
      <c r="H312" s="86"/>
      <c r="I312" s="146" t="s">
        <v>460</v>
      </c>
      <c r="J312" s="146"/>
      <c r="K312" s="146"/>
      <c r="L312" s="85"/>
      <c r="M312" s="145" t="s">
        <v>461</v>
      </c>
      <c r="N312" s="145"/>
      <c r="O312" s="85"/>
      <c r="P312" s="82"/>
      <c r="Q312" s="85"/>
      <c r="R312" s="85"/>
    </row>
    <row r="313" spans="1:18" s="19" customFormat="1" ht="25.5" x14ac:dyDescent="0.25">
      <c r="A313" s="88"/>
      <c r="B313" s="85"/>
      <c r="C313" s="85"/>
      <c r="D313" s="85"/>
      <c r="E313" s="85"/>
      <c r="F313" s="86"/>
      <c r="G313" s="86"/>
      <c r="H313" s="86"/>
      <c r="I313" s="83" t="s">
        <v>459</v>
      </c>
      <c r="J313" s="84"/>
      <c r="K313" s="83"/>
      <c r="L313" s="85"/>
      <c r="M313" s="96"/>
      <c r="N313" s="96"/>
      <c r="O313" s="85"/>
      <c r="P313" s="85"/>
      <c r="Q313" s="85"/>
      <c r="R313" s="85"/>
    </row>
    <row r="314" spans="1:18" s="19" customFormat="1" ht="24" x14ac:dyDescent="0.25">
      <c r="A314" s="88"/>
      <c r="B314" s="85"/>
      <c r="C314" s="85"/>
      <c r="D314" s="85"/>
      <c r="E314" s="85"/>
      <c r="F314" s="86"/>
      <c r="G314" s="86"/>
      <c r="H314" s="86"/>
      <c r="I314" s="85"/>
      <c r="J314" s="87"/>
      <c r="K314" s="85"/>
      <c r="L314" s="85"/>
      <c r="M314" s="85"/>
      <c r="N314" s="85"/>
      <c r="O314" s="85"/>
      <c r="P314" s="85"/>
      <c r="Q314" s="85"/>
      <c r="R314" s="85"/>
    </row>
    <row r="315" spans="1:18" s="19" customFormat="1" ht="24" x14ac:dyDescent="0.25">
      <c r="A315" s="88"/>
      <c r="B315" s="85"/>
      <c r="C315" s="85"/>
      <c r="D315" s="85"/>
      <c r="E315" s="85"/>
      <c r="F315" s="86"/>
      <c r="G315" s="86"/>
      <c r="H315" s="86"/>
      <c r="I315" s="85"/>
      <c r="J315" s="87"/>
      <c r="K315" s="85"/>
      <c r="L315" s="85"/>
      <c r="M315" s="85"/>
      <c r="N315" s="85"/>
      <c r="O315" s="85"/>
      <c r="P315" s="85"/>
      <c r="Q315" s="85"/>
      <c r="R315" s="85"/>
    </row>
    <row r="316" spans="1:18" s="19" customFormat="1" ht="24" x14ac:dyDescent="0.25">
      <c r="A316" s="88"/>
      <c r="B316" s="85"/>
      <c r="C316" s="85"/>
      <c r="D316" s="85"/>
      <c r="E316" s="85"/>
      <c r="F316" s="86"/>
      <c r="G316" s="86"/>
      <c r="H316" s="86"/>
      <c r="I316" s="85"/>
      <c r="J316" s="87"/>
      <c r="K316" s="85"/>
      <c r="L316" s="85"/>
      <c r="M316" s="85"/>
      <c r="N316" s="85"/>
      <c r="O316" s="85"/>
      <c r="P316" s="85"/>
      <c r="Q316" s="85"/>
      <c r="R316" s="85"/>
    </row>
    <row r="317" spans="1:18" s="19" customFormat="1" ht="24" x14ac:dyDescent="0.25">
      <c r="A317" s="88"/>
      <c r="B317" s="85"/>
      <c r="C317" s="85"/>
      <c r="D317" s="85"/>
      <c r="E317" s="85"/>
      <c r="F317" s="86"/>
      <c r="G317" s="86"/>
      <c r="H317" s="86"/>
      <c r="I317" s="85"/>
      <c r="J317" s="87"/>
      <c r="K317" s="85"/>
      <c r="L317" s="85"/>
      <c r="M317" s="85"/>
      <c r="N317" s="85"/>
      <c r="O317" s="85"/>
      <c r="P317" s="85"/>
      <c r="Q317" s="85"/>
      <c r="R317" s="85"/>
    </row>
    <row r="318" spans="1:18" s="19" customFormat="1" ht="24" x14ac:dyDescent="0.25">
      <c r="A318" s="88"/>
      <c r="B318" s="85"/>
      <c r="C318" s="85"/>
      <c r="D318" s="85"/>
      <c r="E318" s="85"/>
      <c r="F318" s="86"/>
      <c r="G318" s="86"/>
      <c r="H318" s="86"/>
      <c r="I318" s="85"/>
      <c r="J318" s="87"/>
      <c r="K318" s="85"/>
      <c r="L318" s="85"/>
      <c r="M318" s="85"/>
      <c r="N318" s="85"/>
      <c r="O318" s="85"/>
      <c r="P318" s="85"/>
      <c r="Q318" s="85"/>
      <c r="R318" s="85"/>
    </row>
    <row r="319" spans="1:18" s="19" customFormat="1" ht="24" x14ac:dyDescent="0.25">
      <c r="A319" s="88"/>
      <c r="B319" s="85"/>
      <c r="C319" s="85"/>
      <c r="D319" s="85"/>
      <c r="E319" s="85"/>
      <c r="F319" s="86"/>
      <c r="G319" s="86"/>
      <c r="H319" s="86"/>
      <c r="I319" s="85"/>
      <c r="J319" s="87"/>
      <c r="K319" s="85"/>
      <c r="L319" s="85"/>
      <c r="M319" s="85"/>
      <c r="N319" s="85"/>
      <c r="O319" s="85"/>
      <c r="P319" s="85"/>
      <c r="Q319" s="85"/>
      <c r="R319" s="85"/>
    </row>
    <row r="320" spans="1:18" s="19" customFormat="1" ht="24" x14ac:dyDescent="0.25">
      <c r="A320" s="88"/>
      <c r="B320" s="85"/>
      <c r="C320" s="85"/>
      <c r="D320" s="85"/>
      <c r="E320" s="85"/>
      <c r="F320" s="86"/>
      <c r="G320" s="86"/>
      <c r="H320" s="86"/>
      <c r="I320" s="85"/>
      <c r="J320" s="87"/>
      <c r="K320" s="85"/>
      <c r="L320" s="85"/>
      <c r="M320" s="85"/>
      <c r="N320" s="85"/>
      <c r="O320" s="85"/>
      <c r="P320" s="85"/>
      <c r="Q320" s="85"/>
      <c r="R320" s="85"/>
    </row>
    <row r="321" spans="1:18" s="19" customFormat="1" ht="24" x14ac:dyDescent="0.25">
      <c r="A321" s="88"/>
      <c r="B321" s="85"/>
      <c r="C321" s="85"/>
      <c r="D321" s="85"/>
      <c r="E321" s="85"/>
      <c r="F321" s="86"/>
      <c r="G321" s="86"/>
      <c r="H321" s="86"/>
      <c r="I321" s="85"/>
      <c r="J321" s="87"/>
      <c r="K321" s="85"/>
      <c r="L321" s="85"/>
      <c r="M321" s="85"/>
      <c r="N321" s="85"/>
      <c r="O321" s="85"/>
      <c r="P321" s="85"/>
      <c r="Q321" s="85"/>
      <c r="R321" s="85"/>
    </row>
    <row r="322" spans="1:18" s="19" customFormat="1" ht="24" x14ac:dyDescent="0.25">
      <c r="A322" s="88"/>
      <c r="B322" s="85"/>
      <c r="C322" s="85"/>
      <c r="D322" s="85"/>
      <c r="E322" s="85"/>
      <c r="F322" s="86"/>
      <c r="G322" s="86"/>
      <c r="H322" s="86"/>
      <c r="I322" s="85"/>
      <c r="J322" s="87"/>
      <c r="K322" s="85"/>
      <c r="L322" s="85"/>
      <c r="M322" s="85"/>
      <c r="N322" s="85"/>
      <c r="O322" s="85"/>
      <c r="P322" s="85"/>
      <c r="Q322" s="85"/>
      <c r="R322" s="85"/>
    </row>
    <row r="323" spans="1:18" s="19" customFormat="1" ht="24" x14ac:dyDescent="0.25">
      <c r="A323" s="88"/>
      <c r="B323" s="85"/>
      <c r="C323" s="85"/>
      <c r="D323" s="85"/>
      <c r="E323" s="85"/>
      <c r="F323" s="86"/>
      <c r="G323" s="86"/>
      <c r="H323" s="86"/>
      <c r="I323" s="85"/>
      <c r="J323" s="87"/>
      <c r="K323" s="85"/>
      <c r="L323" s="85"/>
      <c r="M323" s="85"/>
      <c r="N323" s="85"/>
      <c r="O323" s="85"/>
      <c r="P323" s="85"/>
      <c r="Q323" s="85"/>
      <c r="R323" s="85"/>
    </row>
    <row r="324" spans="1:18" s="19" customFormat="1" ht="24" x14ac:dyDescent="0.25">
      <c r="A324" s="88"/>
      <c r="B324" s="85"/>
      <c r="C324" s="85"/>
      <c r="D324" s="85"/>
      <c r="E324" s="85"/>
      <c r="F324" s="86"/>
      <c r="G324" s="86"/>
      <c r="H324" s="86"/>
      <c r="I324" s="85"/>
      <c r="J324" s="87"/>
      <c r="K324" s="85"/>
      <c r="L324" s="85"/>
      <c r="M324" s="85"/>
      <c r="N324" s="85"/>
      <c r="O324" s="85"/>
      <c r="P324" s="85"/>
      <c r="Q324" s="85"/>
      <c r="R324" s="85"/>
    </row>
    <row r="325" spans="1:18" s="19" customFormat="1" ht="24" x14ac:dyDescent="0.25">
      <c r="A325" s="88"/>
      <c r="B325" s="88"/>
      <c r="C325" s="88"/>
      <c r="D325" s="88"/>
      <c r="E325" s="88"/>
      <c r="F325" s="89"/>
      <c r="G325" s="89"/>
      <c r="H325" s="89"/>
      <c r="I325" s="90"/>
      <c r="J325" s="91"/>
      <c r="K325" s="88"/>
      <c r="L325" s="88"/>
      <c r="M325" s="88"/>
      <c r="N325" s="88"/>
      <c r="O325" s="88"/>
      <c r="P325" s="88"/>
      <c r="Q325" s="88"/>
      <c r="R325" s="88"/>
    </row>
    <row r="326" spans="1:18" s="19" customFormat="1" ht="24" x14ac:dyDescent="0.25">
      <c r="A326" s="88"/>
      <c r="B326" s="88"/>
      <c r="C326" s="88"/>
      <c r="D326" s="88"/>
      <c r="E326" s="88"/>
      <c r="F326" s="89"/>
      <c r="G326" s="89"/>
      <c r="H326" s="89"/>
      <c r="I326" s="90"/>
      <c r="J326" s="91"/>
      <c r="K326" s="88"/>
      <c r="L326" s="88"/>
      <c r="M326" s="88"/>
      <c r="N326" s="88"/>
      <c r="O326" s="88"/>
      <c r="P326" s="88"/>
      <c r="Q326" s="88"/>
      <c r="R326" s="88"/>
    </row>
    <row r="327" spans="1:18" s="19" customFormat="1" ht="24" x14ac:dyDescent="0.25">
      <c r="A327" s="88"/>
      <c r="B327" s="88"/>
      <c r="C327" s="88"/>
      <c r="D327" s="88"/>
      <c r="E327" s="88"/>
      <c r="F327" s="89"/>
      <c r="G327" s="89"/>
      <c r="H327" s="89"/>
      <c r="I327" s="90"/>
      <c r="J327" s="91"/>
      <c r="K327" s="88"/>
      <c r="L327" s="88"/>
      <c r="M327" s="88"/>
      <c r="N327" s="88"/>
      <c r="O327" s="88"/>
      <c r="P327" s="88"/>
      <c r="Q327" s="88"/>
      <c r="R327" s="88"/>
    </row>
    <row r="328" spans="1:18" s="19" customFormat="1" ht="24" x14ac:dyDescent="0.25">
      <c r="A328" s="88"/>
      <c r="B328" s="88"/>
      <c r="C328" s="88"/>
      <c r="D328" s="88"/>
      <c r="E328" s="88"/>
      <c r="F328" s="89"/>
      <c r="G328" s="89"/>
      <c r="H328" s="89"/>
      <c r="I328" s="90"/>
      <c r="J328" s="91"/>
      <c r="K328" s="88"/>
      <c r="L328" s="88"/>
      <c r="M328" s="88"/>
      <c r="N328" s="88"/>
      <c r="O328" s="88"/>
      <c r="P328" s="88"/>
      <c r="Q328" s="88"/>
      <c r="R328" s="88"/>
    </row>
    <row r="329" spans="1:18" s="19" customFormat="1" ht="24" x14ac:dyDescent="0.25">
      <c r="A329" s="88"/>
      <c r="B329" s="88"/>
      <c r="C329" s="88"/>
      <c r="D329" s="88"/>
      <c r="E329" s="88"/>
      <c r="F329" s="89"/>
      <c r="G329" s="89"/>
      <c r="H329" s="89"/>
      <c r="I329" s="90"/>
      <c r="J329" s="91"/>
      <c r="K329" s="88"/>
      <c r="L329" s="88"/>
      <c r="M329" s="88"/>
      <c r="N329" s="88"/>
      <c r="O329" s="88"/>
      <c r="P329" s="88"/>
      <c r="Q329" s="88"/>
      <c r="R329" s="88"/>
    </row>
    <row r="330" spans="1:18" s="19" customFormat="1" ht="24" x14ac:dyDescent="0.25">
      <c r="A330" s="88"/>
      <c r="B330" s="88"/>
      <c r="C330" s="88"/>
      <c r="D330" s="88"/>
      <c r="E330" s="88"/>
      <c r="F330" s="89"/>
      <c r="G330" s="89"/>
      <c r="H330" s="89"/>
      <c r="I330" s="90"/>
      <c r="J330" s="91"/>
      <c r="K330" s="88"/>
      <c r="L330" s="88"/>
      <c r="M330" s="88"/>
      <c r="N330" s="88"/>
      <c r="O330" s="88"/>
      <c r="P330" s="88"/>
      <c r="Q330" s="88"/>
      <c r="R330" s="88"/>
    </row>
    <row r="331" spans="1:18" s="19" customFormat="1" ht="24" x14ac:dyDescent="0.25">
      <c r="A331" s="88"/>
      <c r="B331" s="88"/>
      <c r="C331" s="88"/>
      <c r="D331" s="88"/>
      <c r="E331" s="88"/>
      <c r="F331" s="89"/>
      <c r="G331" s="89"/>
      <c r="H331" s="89"/>
      <c r="I331" s="90"/>
      <c r="J331" s="91"/>
      <c r="K331" s="88"/>
      <c r="L331" s="88"/>
      <c r="M331" s="88"/>
      <c r="N331" s="88"/>
      <c r="O331" s="88"/>
      <c r="P331" s="88"/>
      <c r="Q331" s="88"/>
      <c r="R331" s="88"/>
    </row>
    <row r="332" spans="1:18" s="19" customFormat="1" ht="24" x14ac:dyDescent="0.25">
      <c r="A332" s="88"/>
      <c r="B332" s="88"/>
      <c r="C332" s="88"/>
      <c r="D332" s="88"/>
      <c r="E332" s="88"/>
      <c r="F332" s="89"/>
      <c r="G332" s="89"/>
      <c r="H332" s="89"/>
      <c r="I332" s="90"/>
      <c r="J332" s="91"/>
      <c r="K332" s="88"/>
      <c r="L332" s="88"/>
      <c r="M332" s="88"/>
      <c r="N332" s="88"/>
      <c r="O332" s="88"/>
      <c r="P332" s="88"/>
      <c r="Q332" s="88"/>
      <c r="R332" s="88"/>
    </row>
    <row r="333" spans="1:18" s="19" customFormat="1" ht="24" x14ac:dyDescent="0.25">
      <c r="A333" s="88"/>
      <c r="B333" s="88"/>
      <c r="C333" s="88"/>
      <c r="D333" s="88"/>
      <c r="E333" s="88"/>
      <c r="F333" s="89"/>
      <c r="G333" s="89"/>
      <c r="H333" s="89"/>
      <c r="I333" s="90"/>
      <c r="J333" s="91"/>
      <c r="K333" s="88"/>
      <c r="L333" s="88"/>
      <c r="M333" s="88"/>
      <c r="N333" s="88"/>
      <c r="O333" s="88"/>
      <c r="P333" s="88"/>
      <c r="Q333" s="88"/>
      <c r="R333" s="88"/>
    </row>
    <row r="334" spans="1:18" s="19" customFormat="1" ht="24" x14ac:dyDescent="0.25">
      <c r="A334" s="88"/>
      <c r="B334" s="88"/>
      <c r="C334" s="88"/>
      <c r="D334" s="88"/>
      <c r="E334" s="88"/>
      <c r="F334" s="89"/>
      <c r="G334" s="89"/>
      <c r="H334" s="89"/>
      <c r="I334" s="90"/>
      <c r="J334" s="91"/>
      <c r="K334" s="88"/>
      <c r="L334" s="88"/>
      <c r="M334" s="88"/>
      <c r="N334" s="88"/>
      <c r="O334" s="88"/>
      <c r="P334" s="88"/>
      <c r="Q334" s="88"/>
      <c r="R334" s="88"/>
    </row>
    <row r="335" spans="1:18" s="19" customFormat="1" ht="24" x14ac:dyDescent="0.25">
      <c r="A335" s="88"/>
      <c r="B335" s="88"/>
      <c r="C335" s="88"/>
      <c r="D335" s="88"/>
      <c r="E335" s="88"/>
      <c r="F335" s="89"/>
      <c r="G335" s="89"/>
      <c r="H335" s="89"/>
      <c r="I335" s="90"/>
      <c r="J335" s="91"/>
      <c r="K335" s="88"/>
      <c r="L335" s="88"/>
      <c r="M335" s="88"/>
      <c r="N335" s="88"/>
      <c r="O335" s="88"/>
      <c r="P335" s="88"/>
      <c r="Q335" s="88"/>
      <c r="R335" s="88"/>
    </row>
    <row r="336" spans="1:18" s="19" customFormat="1" ht="24" x14ac:dyDescent="0.25">
      <c r="A336" s="88"/>
      <c r="B336" s="88"/>
      <c r="C336" s="88"/>
      <c r="D336" s="88"/>
      <c r="E336" s="88"/>
      <c r="F336" s="89"/>
      <c r="G336" s="89"/>
      <c r="H336" s="89"/>
      <c r="I336" s="90"/>
      <c r="J336" s="91"/>
      <c r="K336" s="88"/>
      <c r="L336" s="88"/>
      <c r="M336" s="88"/>
      <c r="N336" s="88"/>
      <c r="O336" s="88"/>
      <c r="P336" s="88"/>
      <c r="Q336" s="88"/>
      <c r="R336" s="88"/>
    </row>
    <row r="337" spans="1:18" s="19" customFormat="1" x14ac:dyDescent="0.25">
      <c r="A337" s="1"/>
      <c r="B337" s="1"/>
      <c r="C337" s="1"/>
      <c r="D337" s="1"/>
      <c r="E337" s="1"/>
      <c r="F337" s="92"/>
      <c r="G337" s="92"/>
      <c r="H337" s="92"/>
      <c r="I337" s="93"/>
      <c r="J337" s="94"/>
      <c r="K337" s="1"/>
      <c r="L337" s="1"/>
      <c r="M337" s="1"/>
      <c r="N337" s="1"/>
      <c r="O337" s="1"/>
      <c r="P337" s="1"/>
      <c r="Q337" s="1"/>
      <c r="R337" s="1"/>
    </row>
    <row r="338" spans="1:18" s="19" customFormat="1" x14ac:dyDescent="0.25">
      <c r="A338" s="1"/>
      <c r="B338" s="1"/>
      <c r="C338" s="1"/>
      <c r="D338" s="1"/>
      <c r="E338" s="1"/>
      <c r="F338" s="92"/>
      <c r="G338" s="92"/>
      <c r="H338" s="92"/>
      <c r="I338" s="93"/>
      <c r="J338" s="94"/>
      <c r="K338" s="1"/>
      <c r="L338" s="1"/>
      <c r="M338" s="1"/>
      <c r="N338" s="1"/>
      <c r="O338" s="1"/>
      <c r="P338" s="1"/>
      <c r="Q338" s="1"/>
      <c r="R338" s="1"/>
    </row>
    <row r="339" spans="1:18" s="19" customFormat="1" x14ac:dyDescent="0.25">
      <c r="A339" s="1"/>
      <c r="B339" s="1"/>
      <c r="C339" s="1"/>
      <c r="D339" s="1"/>
      <c r="E339" s="1"/>
      <c r="F339" s="92"/>
      <c r="G339" s="92"/>
      <c r="H339" s="92"/>
      <c r="I339" s="93"/>
      <c r="J339" s="94"/>
      <c r="K339" s="1"/>
      <c r="L339" s="1"/>
      <c r="M339" s="1"/>
      <c r="N339" s="1"/>
      <c r="O339" s="1"/>
      <c r="P339" s="1"/>
      <c r="Q339" s="1"/>
      <c r="R339" s="1"/>
    </row>
    <row r="340" spans="1:18" s="19" customFormat="1" x14ac:dyDescent="0.25">
      <c r="A340" s="1"/>
      <c r="B340" s="1"/>
      <c r="C340" s="1"/>
      <c r="D340" s="1"/>
      <c r="E340" s="1"/>
      <c r="F340" s="92"/>
      <c r="G340" s="92"/>
      <c r="H340" s="92"/>
      <c r="I340" s="93"/>
      <c r="J340" s="94"/>
      <c r="K340" s="1"/>
      <c r="L340" s="1"/>
      <c r="M340" s="1"/>
      <c r="N340" s="1"/>
      <c r="O340" s="1"/>
      <c r="P340" s="1"/>
      <c r="Q340" s="1"/>
      <c r="R340" s="1"/>
    </row>
    <row r="341" spans="1:18" s="19" customFormat="1" x14ac:dyDescent="0.25">
      <c r="A341" s="1"/>
      <c r="B341" s="1"/>
      <c r="C341" s="1"/>
      <c r="D341" s="1"/>
      <c r="E341" s="1"/>
      <c r="F341" s="92"/>
      <c r="G341" s="92"/>
      <c r="H341" s="92"/>
      <c r="I341" s="93"/>
      <c r="J341" s="94"/>
      <c r="K341" s="1"/>
      <c r="L341" s="1"/>
      <c r="M341" s="1"/>
      <c r="N341" s="1"/>
      <c r="O341" s="1"/>
      <c r="P341" s="1"/>
      <c r="Q341" s="1"/>
      <c r="R341" s="1"/>
    </row>
    <row r="342" spans="1:18" s="19" customFormat="1" x14ac:dyDescent="0.25">
      <c r="A342" s="1"/>
      <c r="B342" s="1"/>
      <c r="C342" s="1"/>
      <c r="D342" s="1"/>
      <c r="E342" s="1"/>
      <c r="F342" s="92"/>
      <c r="G342" s="92"/>
      <c r="H342" s="92"/>
      <c r="I342" s="93"/>
      <c r="J342" s="94"/>
      <c r="K342" s="1"/>
      <c r="L342" s="1"/>
      <c r="M342" s="1"/>
      <c r="N342" s="1"/>
      <c r="O342" s="1"/>
      <c r="P342" s="1"/>
      <c r="Q342" s="1"/>
      <c r="R342" s="1"/>
    </row>
    <row r="343" spans="1:18" s="19" customFormat="1" x14ac:dyDescent="0.25">
      <c r="A343" s="1"/>
      <c r="B343" s="1"/>
      <c r="C343" s="1"/>
      <c r="D343" s="1"/>
      <c r="E343" s="1"/>
      <c r="F343" s="92"/>
      <c r="G343" s="92"/>
      <c r="H343" s="92"/>
      <c r="I343" s="93"/>
      <c r="J343" s="94"/>
      <c r="K343" s="1"/>
      <c r="L343" s="1"/>
      <c r="M343" s="1"/>
      <c r="N343" s="1"/>
      <c r="O343" s="1"/>
      <c r="P343" s="1"/>
      <c r="Q343" s="1"/>
      <c r="R343" s="1"/>
    </row>
    <row r="344" spans="1:18" s="19" customFormat="1" x14ac:dyDescent="0.25">
      <c r="A344" s="1"/>
      <c r="B344" s="1"/>
      <c r="C344" s="1"/>
      <c r="D344" s="1"/>
      <c r="E344" s="1"/>
      <c r="F344" s="92"/>
      <c r="G344" s="92"/>
      <c r="H344" s="92"/>
      <c r="I344" s="93"/>
      <c r="J344" s="94"/>
      <c r="K344" s="1"/>
      <c r="L344" s="1"/>
      <c r="M344" s="1"/>
      <c r="N344" s="1"/>
      <c r="O344" s="1"/>
      <c r="P344" s="1"/>
      <c r="Q344" s="1"/>
      <c r="R344" s="1"/>
    </row>
    <row r="345" spans="1:18" s="19" customFormat="1" x14ac:dyDescent="0.25">
      <c r="A345" s="1"/>
      <c r="B345" s="1"/>
      <c r="C345" s="1"/>
      <c r="D345" s="1"/>
      <c r="E345" s="1"/>
      <c r="F345" s="92"/>
      <c r="G345" s="92"/>
      <c r="H345" s="92"/>
      <c r="I345" s="93"/>
      <c r="J345" s="94"/>
      <c r="K345" s="1"/>
      <c r="L345" s="1"/>
      <c r="M345" s="1"/>
      <c r="N345" s="1"/>
      <c r="O345" s="1"/>
      <c r="P345" s="1"/>
      <c r="Q345" s="1"/>
      <c r="R345" s="1"/>
    </row>
    <row r="346" spans="1:18" s="19" customFormat="1" x14ac:dyDescent="0.25">
      <c r="A346" s="1"/>
      <c r="B346" s="1"/>
      <c r="C346" s="1"/>
      <c r="D346" s="1"/>
      <c r="E346" s="1"/>
      <c r="F346" s="92"/>
      <c r="G346" s="92"/>
      <c r="H346" s="92"/>
      <c r="I346" s="93"/>
      <c r="J346" s="94"/>
      <c r="K346" s="1"/>
      <c r="L346" s="1"/>
      <c r="M346" s="1"/>
      <c r="N346" s="1"/>
      <c r="O346" s="1"/>
      <c r="P346" s="1"/>
      <c r="Q346" s="1"/>
      <c r="R346" s="1"/>
    </row>
    <row r="347" spans="1:18" s="19" customFormat="1" x14ac:dyDescent="0.25">
      <c r="F347" s="20"/>
      <c r="G347" s="20"/>
      <c r="H347" s="20"/>
      <c r="I347" s="21"/>
      <c r="J347" s="22"/>
    </row>
    <row r="348" spans="1:18" s="19" customFormat="1" x14ac:dyDescent="0.25">
      <c r="F348" s="20"/>
      <c r="G348" s="20"/>
      <c r="H348" s="20"/>
      <c r="I348" s="21"/>
      <c r="J348" s="22"/>
    </row>
    <row r="349" spans="1:18" s="19" customFormat="1" x14ac:dyDescent="0.25">
      <c r="F349" s="20"/>
      <c r="G349" s="20"/>
      <c r="H349" s="20"/>
      <c r="I349" s="21"/>
      <c r="J349" s="22"/>
    </row>
    <row r="350" spans="1:18" s="19" customFormat="1" x14ac:dyDescent="0.25">
      <c r="F350" s="20"/>
      <c r="G350" s="20"/>
      <c r="H350" s="20"/>
      <c r="I350" s="21"/>
      <c r="J350" s="22"/>
    </row>
    <row r="351" spans="1:18" s="19" customFormat="1" x14ac:dyDescent="0.25">
      <c r="F351" s="20"/>
      <c r="G351" s="20"/>
      <c r="H351" s="20"/>
      <c r="I351" s="21"/>
      <c r="J351" s="22"/>
    </row>
    <row r="352" spans="1:18" s="19" customFormat="1" x14ac:dyDescent="0.25">
      <c r="F352" s="20"/>
      <c r="G352" s="20"/>
      <c r="H352" s="20"/>
      <c r="I352" s="21"/>
      <c r="J352" s="22"/>
    </row>
    <row r="353" spans="6:10" s="19" customFormat="1" x14ac:dyDescent="0.25">
      <c r="F353" s="20"/>
      <c r="G353" s="20"/>
      <c r="H353" s="20"/>
      <c r="I353" s="21"/>
      <c r="J353" s="22"/>
    </row>
    <row r="354" spans="6:10" s="19" customFormat="1" x14ac:dyDescent="0.25">
      <c r="F354" s="20"/>
      <c r="G354" s="20"/>
      <c r="H354" s="20"/>
      <c r="I354" s="21"/>
      <c r="J354" s="22"/>
    </row>
    <row r="355" spans="6:10" s="19" customFormat="1" x14ac:dyDescent="0.25">
      <c r="F355" s="20"/>
      <c r="G355" s="20"/>
      <c r="H355" s="20"/>
      <c r="I355" s="21"/>
      <c r="J355" s="22"/>
    </row>
    <row r="356" spans="6:10" s="19" customFormat="1" x14ac:dyDescent="0.25">
      <c r="F356" s="20"/>
      <c r="G356" s="20"/>
      <c r="H356" s="20"/>
      <c r="I356" s="21"/>
      <c r="J356" s="22"/>
    </row>
    <row r="357" spans="6:10" s="19" customFormat="1" x14ac:dyDescent="0.25">
      <c r="F357" s="20"/>
      <c r="G357" s="20"/>
      <c r="H357" s="20"/>
      <c r="I357" s="21"/>
      <c r="J357" s="22"/>
    </row>
    <row r="358" spans="6:10" s="19" customFormat="1" x14ac:dyDescent="0.25">
      <c r="F358" s="20"/>
      <c r="G358" s="20"/>
      <c r="H358" s="20"/>
      <c r="I358" s="21"/>
      <c r="J358" s="22"/>
    </row>
    <row r="359" spans="6:10" s="19" customFormat="1" x14ac:dyDescent="0.25">
      <c r="F359" s="20"/>
      <c r="G359" s="20"/>
      <c r="H359" s="20"/>
      <c r="I359" s="21"/>
      <c r="J359" s="22"/>
    </row>
    <row r="360" spans="6:10" s="19" customFormat="1" x14ac:dyDescent="0.25">
      <c r="F360" s="20"/>
      <c r="G360" s="20"/>
      <c r="H360" s="20"/>
      <c r="I360" s="21"/>
      <c r="J360" s="22"/>
    </row>
    <row r="361" spans="6:10" s="19" customFormat="1" x14ac:dyDescent="0.25">
      <c r="F361" s="20"/>
      <c r="G361" s="20"/>
      <c r="H361" s="20"/>
      <c r="I361" s="21"/>
      <c r="J361" s="22"/>
    </row>
    <row r="362" spans="6:10" s="19" customFormat="1" x14ac:dyDescent="0.25">
      <c r="F362" s="20"/>
      <c r="G362" s="20"/>
      <c r="H362" s="20"/>
      <c r="I362" s="21"/>
      <c r="J362" s="22"/>
    </row>
    <row r="363" spans="6:10" s="19" customFormat="1" x14ac:dyDescent="0.25">
      <c r="F363" s="20"/>
      <c r="G363" s="20"/>
      <c r="H363" s="20"/>
      <c r="I363" s="21"/>
      <c r="J363" s="22"/>
    </row>
    <row r="364" spans="6:10" s="19" customFormat="1" x14ac:dyDescent="0.25">
      <c r="F364" s="20"/>
      <c r="G364" s="20"/>
      <c r="H364" s="20"/>
      <c r="I364" s="21"/>
      <c r="J364" s="22"/>
    </row>
    <row r="365" spans="6:10" s="19" customFormat="1" x14ac:dyDescent="0.25">
      <c r="F365" s="20"/>
      <c r="G365" s="20"/>
      <c r="H365" s="20"/>
      <c r="I365" s="21"/>
      <c r="J365" s="22"/>
    </row>
    <row r="366" spans="6:10" s="19" customFormat="1" x14ac:dyDescent="0.25">
      <c r="F366" s="20"/>
      <c r="G366" s="20"/>
      <c r="H366" s="20"/>
      <c r="I366" s="21"/>
      <c r="J366" s="22"/>
    </row>
    <row r="367" spans="6:10" s="19" customFormat="1" x14ac:dyDescent="0.25">
      <c r="F367" s="20"/>
      <c r="G367" s="20"/>
      <c r="H367" s="20"/>
      <c r="I367" s="21"/>
      <c r="J367" s="22"/>
    </row>
    <row r="368" spans="6:10" s="19" customFormat="1" x14ac:dyDescent="0.25">
      <c r="F368" s="20"/>
      <c r="G368" s="20"/>
      <c r="H368" s="20"/>
      <c r="I368" s="21"/>
      <c r="J368" s="22"/>
    </row>
    <row r="369" spans="6:10" s="19" customFormat="1" x14ac:dyDescent="0.25">
      <c r="F369" s="20"/>
      <c r="G369" s="20"/>
      <c r="H369" s="20"/>
      <c r="I369" s="21"/>
      <c r="J369" s="22"/>
    </row>
    <row r="370" spans="6:10" s="19" customFormat="1" x14ac:dyDescent="0.25">
      <c r="F370" s="20"/>
      <c r="G370" s="20"/>
      <c r="H370" s="20"/>
      <c r="I370" s="21"/>
      <c r="J370" s="22"/>
    </row>
    <row r="371" spans="6:10" s="19" customFormat="1" x14ac:dyDescent="0.25">
      <c r="F371" s="20"/>
      <c r="G371" s="20"/>
      <c r="H371" s="20"/>
      <c r="I371" s="21"/>
      <c r="J371" s="22"/>
    </row>
    <row r="372" spans="6:10" s="19" customFormat="1" x14ac:dyDescent="0.25">
      <c r="F372" s="20"/>
      <c r="G372" s="20"/>
      <c r="H372" s="20"/>
      <c r="I372" s="21"/>
      <c r="J372" s="22"/>
    </row>
    <row r="373" spans="6:10" s="19" customFormat="1" x14ac:dyDescent="0.25">
      <c r="F373" s="20"/>
      <c r="G373" s="20"/>
      <c r="H373" s="20"/>
      <c r="I373" s="21"/>
      <c r="J373" s="22"/>
    </row>
    <row r="374" spans="6:10" s="19" customFormat="1" x14ac:dyDescent="0.25">
      <c r="F374" s="20"/>
      <c r="G374" s="20"/>
      <c r="H374" s="20"/>
      <c r="I374" s="21"/>
      <c r="J374" s="22"/>
    </row>
    <row r="375" spans="6:10" s="19" customFormat="1" x14ac:dyDescent="0.25">
      <c r="F375" s="20"/>
      <c r="G375" s="20"/>
      <c r="H375" s="20"/>
      <c r="I375" s="21"/>
      <c r="J375" s="22"/>
    </row>
    <row r="376" spans="6:10" s="19" customFormat="1" x14ac:dyDescent="0.25">
      <c r="F376" s="20"/>
      <c r="G376" s="20"/>
      <c r="H376" s="20"/>
      <c r="I376" s="21"/>
      <c r="J376" s="22"/>
    </row>
    <row r="377" spans="6:10" s="19" customFormat="1" x14ac:dyDescent="0.25">
      <c r="F377" s="20"/>
      <c r="G377" s="20"/>
      <c r="H377" s="20"/>
      <c r="I377" s="21"/>
      <c r="J377" s="22"/>
    </row>
    <row r="378" spans="6:10" s="19" customFormat="1" x14ac:dyDescent="0.25">
      <c r="F378" s="20"/>
      <c r="G378" s="20"/>
      <c r="H378" s="20"/>
      <c r="I378" s="21"/>
      <c r="J378" s="22"/>
    </row>
    <row r="379" spans="6:10" s="19" customFormat="1" x14ac:dyDescent="0.25">
      <c r="F379" s="20"/>
      <c r="G379" s="20"/>
      <c r="H379" s="20"/>
      <c r="I379" s="21"/>
      <c r="J379" s="22"/>
    </row>
    <row r="380" spans="6:10" s="19" customFormat="1" x14ac:dyDescent="0.25">
      <c r="F380" s="20"/>
      <c r="G380" s="20"/>
      <c r="H380" s="20"/>
      <c r="I380" s="21"/>
      <c r="J380" s="22"/>
    </row>
    <row r="381" spans="6:10" s="19" customFormat="1" x14ac:dyDescent="0.25">
      <c r="F381" s="20"/>
      <c r="G381" s="20"/>
      <c r="H381" s="20"/>
      <c r="I381" s="21"/>
      <c r="J381" s="22"/>
    </row>
    <row r="382" spans="6:10" s="19" customFormat="1" x14ac:dyDescent="0.25">
      <c r="F382" s="20"/>
      <c r="G382" s="20"/>
      <c r="H382" s="20"/>
      <c r="I382" s="21"/>
      <c r="J382" s="22"/>
    </row>
    <row r="383" spans="6:10" s="19" customFormat="1" x14ac:dyDescent="0.25">
      <c r="F383" s="20"/>
      <c r="G383" s="20"/>
      <c r="H383" s="20"/>
      <c r="I383" s="21"/>
      <c r="J383" s="22"/>
    </row>
    <row r="384" spans="6:10" s="19" customFormat="1" x14ac:dyDescent="0.25">
      <c r="F384" s="20"/>
      <c r="G384" s="20"/>
      <c r="H384" s="20"/>
      <c r="I384" s="21"/>
      <c r="J384" s="22"/>
    </row>
    <row r="385" spans="6:10" s="19" customFormat="1" x14ac:dyDescent="0.25">
      <c r="F385" s="20"/>
      <c r="G385" s="20"/>
      <c r="H385" s="20"/>
      <c r="I385" s="21"/>
      <c r="J385" s="22"/>
    </row>
    <row r="386" spans="6:10" s="19" customFormat="1" x14ac:dyDescent="0.25">
      <c r="F386" s="20"/>
      <c r="G386" s="20"/>
      <c r="H386" s="20"/>
      <c r="I386" s="21"/>
      <c r="J386" s="22"/>
    </row>
    <row r="387" spans="6:10" s="19" customFormat="1" x14ac:dyDescent="0.25">
      <c r="F387" s="20"/>
      <c r="G387" s="20"/>
      <c r="H387" s="20"/>
      <c r="I387" s="21"/>
      <c r="J387" s="22"/>
    </row>
    <row r="388" spans="6:10" s="19" customFormat="1" x14ac:dyDescent="0.25">
      <c r="F388" s="20"/>
      <c r="G388" s="20"/>
      <c r="H388" s="20"/>
      <c r="I388" s="21"/>
      <c r="J388" s="22"/>
    </row>
    <row r="389" spans="6:10" s="19" customFormat="1" x14ac:dyDescent="0.25">
      <c r="F389" s="20"/>
      <c r="G389" s="20"/>
      <c r="H389" s="20"/>
      <c r="I389" s="21"/>
      <c r="J389" s="22"/>
    </row>
    <row r="390" spans="6:10" s="19" customFormat="1" x14ac:dyDescent="0.25">
      <c r="F390" s="20"/>
      <c r="G390" s="20"/>
      <c r="H390" s="20"/>
      <c r="I390" s="21"/>
      <c r="J390" s="22"/>
    </row>
    <row r="391" spans="6:10" s="19" customFormat="1" x14ac:dyDescent="0.25">
      <c r="F391" s="20"/>
      <c r="G391" s="20"/>
      <c r="H391" s="20"/>
      <c r="I391" s="21"/>
      <c r="J391" s="22"/>
    </row>
    <row r="392" spans="6:10" s="19" customFormat="1" x14ac:dyDescent="0.25">
      <c r="F392" s="20"/>
      <c r="G392" s="20"/>
      <c r="H392" s="20"/>
      <c r="I392" s="21"/>
      <c r="J392" s="22"/>
    </row>
    <row r="393" spans="6:10" s="19" customFormat="1" x14ac:dyDescent="0.25">
      <c r="F393" s="20"/>
      <c r="G393" s="20"/>
      <c r="H393" s="20"/>
      <c r="I393" s="21"/>
      <c r="J393" s="22"/>
    </row>
    <row r="394" spans="6:10" s="19" customFormat="1" x14ac:dyDescent="0.25">
      <c r="F394" s="20"/>
      <c r="G394" s="20"/>
      <c r="H394" s="20"/>
      <c r="I394" s="21"/>
      <c r="J394" s="22"/>
    </row>
    <row r="395" spans="6:10" s="19" customFormat="1" x14ac:dyDescent="0.25">
      <c r="F395" s="20"/>
      <c r="G395" s="20"/>
      <c r="H395" s="20"/>
      <c r="I395" s="21"/>
      <c r="J395" s="22"/>
    </row>
    <row r="396" spans="6:10" s="19" customFormat="1" x14ac:dyDescent="0.25">
      <c r="F396" s="20"/>
      <c r="G396" s="20"/>
      <c r="H396" s="20"/>
      <c r="I396" s="21"/>
      <c r="J396" s="22"/>
    </row>
    <row r="397" spans="6:10" s="19" customFormat="1" x14ac:dyDescent="0.25">
      <c r="F397" s="20"/>
      <c r="G397" s="20"/>
      <c r="H397" s="20"/>
      <c r="I397" s="21"/>
      <c r="J397" s="22"/>
    </row>
    <row r="398" spans="6:10" s="19" customFormat="1" x14ac:dyDescent="0.25">
      <c r="F398" s="20"/>
      <c r="G398" s="20"/>
      <c r="H398" s="20"/>
      <c r="I398" s="21"/>
      <c r="J398" s="22"/>
    </row>
    <row r="399" spans="6:10" s="19" customFormat="1" x14ac:dyDescent="0.25">
      <c r="F399" s="20"/>
      <c r="G399" s="20"/>
      <c r="H399" s="20"/>
      <c r="I399" s="21"/>
      <c r="J399" s="22"/>
    </row>
    <row r="400" spans="6:10" s="19" customFormat="1" x14ac:dyDescent="0.25">
      <c r="F400" s="20"/>
      <c r="G400" s="20"/>
      <c r="H400" s="20"/>
      <c r="I400" s="21"/>
      <c r="J400" s="22"/>
    </row>
    <row r="401" spans="6:10" s="19" customFormat="1" x14ac:dyDescent="0.25">
      <c r="F401" s="20"/>
      <c r="G401" s="20"/>
      <c r="H401" s="20"/>
      <c r="I401" s="21"/>
      <c r="J401" s="22"/>
    </row>
    <row r="402" spans="6:10" s="19" customFormat="1" x14ac:dyDescent="0.25">
      <c r="F402" s="20"/>
      <c r="G402" s="20"/>
      <c r="H402" s="20"/>
      <c r="I402" s="21"/>
      <c r="J402" s="22"/>
    </row>
    <row r="403" spans="6:10" s="19" customFormat="1" x14ac:dyDescent="0.25">
      <c r="F403" s="20"/>
      <c r="G403" s="20"/>
      <c r="H403" s="20"/>
      <c r="I403" s="21"/>
      <c r="J403" s="22"/>
    </row>
    <row r="404" spans="6:10" s="19" customFormat="1" x14ac:dyDescent="0.25">
      <c r="F404" s="20"/>
      <c r="G404" s="20"/>
      <c r="H404" s="20"/>
      <c r="I404" s="21"/>
      <c r="J404" s="22"/>
    </row>
    <row r="405" spans="6:10" s="19" customFormat="1" x14ac:dyDescent="0.25">
      <c r="F405" s="20"/>
      <c r="G405" s="20"/>
      <c r="H405" s="20"/>
      <c r="I405" s="21"/>
      <c r="J405" s="22"/>
    </row>
    <row r="406" spans="6:10" s="19" customFormat="1" x14ac:dyDescent="0.25">
      <c r="F406" s="20"/>
      <c r="G406" s="20"/>
      <c r="H406" s="20"/>
      <c r="I406" s="21"/>
      <c r="J406" s="22"/>
    </row>
    <row r="407" spans="6:10" s="19" customFormat="1" x14ac:dyDescent="0.25">
      <c r="F407" s="20"/>
      <c r="G407" s="20"/>
      <c r="H407" s="20"/>
      <c r="I407" s="21"/>
      <c r="J407" s="22"/>
    </row>
    <row r="408" spans="6:10" s="19" customFormat="1" x14ac:dyDescent="0.25">
      <c r="F408" s="20"/>
      <c r="G408" s="20"/>
      <c r="H408" s="20"/>
      <c r="I408" s="21"/>
      <c r="J408" s="22"/>
    </row>
    <row r="409" spans="6:10" s="19" customFormat="1" x14ac:dyDescent="0.25">
      <c r="F409" s="20"/>
      <c r="G409" s="20"/>
      <c r="H409" s="20"/>
      <c r="I409" s="21"/>
      <c r="J409" s="22"/>
    </row>
    <row r="410" spans="6:10" s="19" customFormat="1" x14ac:dyDescent="0.25">
      <c r="F410" s="20"/>
      <c r="G410" s="20"/>
      <c r="H410" s="20"/>
      <c r="I410" s="21"/>
      <c r="J410" s="22"/>
    </row>
    <row r="411" spans="6:10" s="19" customFormat="1" x14ac:dyDescent="0.25">
      <c r="F411" s="20"/>
      <c r="G411" s="20"/>
      <c r="H411" s="20"/>
      <c r="I411" s="21"/>
      <c r="J411" s="22"/>
    </row>
    <row r="412" spans="6:10" s="19" customFormat="1" x14ac:dyDescent="0.25">
      <c r="F412" s="20"/>
      <c r="G412" s="20"/>
      <c r="H412" s="20"/>
      <c r="I412" s="21"/>
      <c r="J412" s="22"/>
    </row>
    <row r="413" spans="6:10" s="19" customFormat="1" x14ac:dyDescent="0.25">
      <c r="F413" s="20"/>
      <c r="G413" s="20"/>
      <c r="H413" s="20"/>
      <c r="I413" s="21"/>
      <c r="J413" s="22"/>
    </row>
    <row r="414" spans="6:10" s="19" customFormat="1" x14ac:dyDescent="0.25">
      <c r="F414" s="20"/>
      <c r="G414" s="20"/>
      <c r="H414" s="20"/>
      <c r="I414" s="21"/>
      <c r="J414" s="22"/>
    </row>
    <row r="415" spans="6:10" s="19" customFormat="1" x14ac:dyDescent="0.25">
      <c r="F415" s="20"/>
      <c r="G415" s="20"/>
      <c r="H415" s="20"/>
      <c r="I415" s="21"/>
      <c r="J415" s="22"/>
    </row>
    <row r="416" spans="6:10" s="19" customFormat="1" x14ac:dyDescent="0.25">
      <c r="F416" s="20"/>
      <c r="G416" s="20"/>
      <c r="H416" s="20"/>
      <c r="I416" s="21"/>
      <c r="J416" s="22"/>
    </row>
    <row r="417" spans="6:10" s="19" customFormat="1" x14ac:dyDescent="0.25">
      <c r="F417" s="20"/>
      <c r="G417" s="20"/>
      <c r="H417" s="20"/>
      <c r="I417" s="21"/>
      <c r="J417" s="22"/>
    </row>
    <row r="418" spans="6:10" s="19" customFormat="1" x14ac:dyDescent="0.25">
      <c r="F418" s="20"/>
      <c r="G418" s="20"/>
      <c r="H418" s="20"/>
      <c r="I418" s="21"/>
      <c r="J418" s="22"/>
    </row>
    <row r="419" spans="6:10" s="19" customFormat="1" x14ac:dyDescent="0.25">
      <c r="F419" s="20"/>
      <c r="G419" s="20"/>
      <c r="H419" s="20"/>
      <c r="I419" s="21"/>
      <c r="J419" s="22"/>
    </row>
    <row r="420" spans="6:10" s="19" customFormat="1" x14ac:dyDescent="0.25">
      <c r="F420" s="20"/>
      <c r="G420" s="20"/>
      <c r="H420" s="20"/>
      <c r="I420" s="21"/>
      <c r="J420" s="22"/>
    </row>
    <row r="421" spans="6:10" s="19" customFormat="1" x14ac:dyDescent="0.25">
      <c r="F421" s="20"/>
      <c r="G421" s="20"/>
      <c r="H421" s="20"/>
      <c r="I421" s="21"/>
      <c r="J421" s="22"/>
    </row>
    <row r="422" spans="6:10" s="19" customFormat="1" x14ac:dyDescent="0.25">
      <c r="F422" s="20"/>
      <c r="G422" s="20"/>
      <c r="H422" s="20"/>
      <c r="I422" s="21"/>
      <c r="J422" s="22"/>
    </row>
    <row r="423" spans="6:10" s="19" customFormat="1" x14ac:dyDescent="0.25">
      <c r="F423" s="20"/>
      <c r="G423" s="20"/>
      <c r="H423" s="20"/>
      <c r="I423" s="21"/>
      <c r="J423" s="22"/>
    </row>
    <row r="424" spans="6:10" s="19" customFormat="1" x14ac:dyDescent="0.25">
      <c r="F424" s="20"/>
      <c r="G424" s="20"/>
      <c r="H424" s="20"/>
      <c r="I424" s="21"/>
      <c r="J424" s="22"/>
    </row>
    <row r="425" spans="6:10" s="19" customFormat="1" x14ac:dyDescent="0.25">
      <c r="F425" s="20"/>
      <c r="G425" s="20"/>
      <c r="H425" s="20"/>
      <c r="I425" s="21"/>
      <c r="J425" s="22"/>
    </row>
    <row r="426" spans="6:10" s="19" customFormat="1" x14ac:dyDescent="0.25">
      <c r="F426" s="20"/>
      <c r="G426" s="20"/>
      <c r="H426" s="20"/>
      <c r="I426" s="21"/>
      <c r="J426" s="22"/>
    </row>
    <row r="427" spans="6:10" s="19" customFormat="1" x14ac:dyDescent="0.25">
      <c r="F427" s="20"/>
      <c r="G427" s="20"/>
      <c r="H427" s="20"/>
      <c r="I427" s="21"/>
      <c r="J427" s="22"/>
    </row>
    <row r="428" spans="6:10" s="19" customFormat="1" x14ac:dyDescent="0.25">
      <c r="F428" s="20"/>
      <c r="G428" s="20"/>
      <c r="H428" s="20"/>
      <c r="I428" s="21"/>
      <c r="J428" s="22"/>
    </row>
    <row r="429" spans="6:10" s="19" customFormat="1" x14ac:dyDescent="0.25">
      <c r="F429" s="20"/>
      <c r="G429" s="20"/>
      <c r="H429" s="20"/>
      <c r="I429" s="21"/>
      <c r="J429" s="22"/>
    </row>
    <row r="430" spans="6:10" s="19" customFormat="1" x14ac:dyDescent="0.25">
      <c r="F430" s="20"/>
      <c r="G430" s="20"/>
      <c r="H430" s="20"/>
      <c r="I430" s="21"/>
      <c r="J430" s="22"/>
    </row>
    <row r="431" spans="6:10" s="19" customFormat="1" x14ac:dyDescent="0.25">
      <c r="F431" s="20"/>
      <c r="G431" s="20"/>
      <c r="H431" s="20"/>
      <c r="I431" s="21"/>
      <c r="J431" s="22"/>
    </row>
    <row r="432" spans="6:10" s="19" customFormat="1" x14ac:dyDescent="0.25">
      <c r="F432" s="20"/>
      <c r="G432" s="20"/>
      <c r="H432" s="20"/>
      <c r="I432" s="21"/>
      <c r="J432" s="22"/>
    </row>
    <row r="433" spans="6:10" s="19" customFormat="1" x14ac:dyDescent="0.25">
      <c r="F433" s="20"/>
      <c r="G433" s="20"/>
      <c r="H433" s="20"/>
      <c r="I433" s="21"/>
      <c r="J433" s="22"/>
    </row>
    <row r="434" spans="6:10" s="19" customFormat="1" x14ac:dyDescent="0.25">
      <c r="F434" s="20"/>
      <c r="G434" s="20"/>
      <c r="H434" s="20"/>
      <c r="I434" s="21"/>
      <c r="J434" s="22"/>
    </row>
    <row r="435" spans="6:10" s="19" customFormat="1" x14ac:dyDescent="0.25">
      <c r="F435" s="20"/>
      <c r="G435" s="20"/>
      <c r="H435" s="20"/>
      <c r="I435" s="21"/>
      <c r="J435" s="22"/>
    </row>
    <row r="436" spans="6:10" s="19" customFormat="1" x14ac:dyDescent="0.25">
      <c r="F436" s="20"/>
      <c r="G436" s="20"/>
      <c r="H436" s="20"/>
      <c r="I436" s="21"/>
      <c r="J436" s="22"/>
    </row>
    <row r="437" spans="6:10" s="19" customFormat="1" x14ac:dyDescent="0.25">
      <c r="F437" s="20"/>
      <c r="G437" s="20"/>
      <c r="H437" s="20"/>
      <c r="I437" s="21"/>
      <c r="J437" s="22"/>
    </row>
    <row r="438" spans="6:10" s="19" customFormat="1" x14ac:dyDescent="0.25">
      <c r="F438" s="20"/>
      <c r="G438" s="20"/>
      <c r="H438" s="20"/>
      <c r="I438" s="21"/>
      <c r="J438" s="22"/>
    </row>
    <row r="439" spans="6:10" s="19" customFormat="1" x14ac:dyDescent="0.25">
      <c r="F439" s="20"/>
      <c r="G439" s="20"/>
      <c r="H439" s="20"/>
      <c r="I439" s="21"/>
      <c r="J439" s="22"/>
    </row>
    <row r="440" spans="6:10" s="19" customFormat="1" x14ac:dyDescent="0.25">
      <c r="F440" s="20"/>
      <c r="G440" s="20"/>
      <c r="H440" s="20"/>
      <c r="I440" s="21"/>
      <c r="J440" s="22"/>
    </row>
    <row r="441" spans="6:10" s="19" customFormat="1" x14ac:dyDescent="0.25">
      <c r="F441" s="20"/>
      <c r="G441" s="20"/>
      <c r="H441" s="20"/>
      <c r="I441" s="21"/>
      <c r="J441" s="22"/>
    </row>
    <row r="442" spans="6:10" s="19" customFormat="1" x14ac:dyDescent="0.25">
      <c r="F442" s="20"/>
      <c r="G442" s="20"/>
      <c r="H442" s="20"/>
      <c r="I442" s="21"/>
      <c r="J442" s="22"/>
    </row>
    <row r="443" spans="6:10" s="19" customFormat="1" x14ac:dyDescent="0.25">
      <c r="F443" s="20"/>
      <c r="G443" s="20"/>
      <c r="H443" s="20"/>
      <c r="I443" s="21"/>
      <c r="J443" s="22"/>
    </row>
    <row r="444" spans="6:10" s="19" customFormat="1" x14ac:dyDescent="0.25">
      <c r="F444" s="20"/>
      <c r="G444" s="20"/>
      <c r="H444" s="20"/>
      <c r="I444" s="21"/>
      <c r="J444" s="22"/>
    </row>
    <row r="445" spans="6:10" s="19" customFormat="1" x14ac:dyDescent="0.25">
      <c r="F445" s="20"/>
      <c r="G445" s="20"/>
      <c r="H445" s="20"/>
      <c r="I445" s="21"/>
      <c r="J445" s="22"/>
    </row>
    <row r="446" spans="6:10" s="19" customFormat="1" x14ac:dyDescent="0.25">
      <c r="F446" s="20"/>
      <c r="G446" s="20"/>
      <c r="H446" s="20"/>
      <c r="I446" s="21"/>
      <c r="J446" s="22"/>
    </row>
    <row r="447" spans="6:10" s="19" customFormat="1" x14ac:dyDescent="0.25">
      <c r="F447" s="20"/>
      <c r="G447" s="20"/>
      <c r="H447" s="20"/>
      <c r="I447" s="21"/>
      <c r="J447" s="22"/>
    </row>
    <row r="448" spans="6:10" s="19" customFormat="1" x14ac:dyDescent="0.25">
      <c r="F448" s="20"/>
      <c r="G448" s="20"/>
      <c r="H448" s="20"/>
      <c r="I448" s="21"/>
      <c r="J448" s="22"/>
    </row>
    <row r="449" spans="6:10" s="19" customFormat="1" x14ac:dyDescent="0.25">
      <c r="F449" s="20"/>
      <c r="G449" s="20"/>
      <c r="H449" s="20"/>
      <c r="I449" s="21"/>
      <c r="J449" s="22"/>
    </row>
    <row r="450" spans="6:10" s="19" customFormat="1" x14ac:dyDescent="0.25">
      <c r="F450" s="20"/>
      <c r="G450" s="20"/>
      <c r="H450" s="20"/>
      <c r="I450" s="21"/>
      <c r="J450" s="22"/>
    </row>
    <row r="451" spans="6:10" s="19" customFormat="1" x14ac:dyDescent="0.25">
      <c r="F451" s="20"/>
      <c r="G451" s="20"/>
      <c r="H451" s="20"/>
      <c r="I451" s="21"/>
      <c r="J451" s="22"/>
    </row>
    <row r="452" spans="6:10" s="19" customFormat="1" x14ac:dyDescent="0.25">
      <c r="F452" s="20"/>
      <c r="G452" s="20"/>
      <c r="H452" s="20"/>
      <c r="I452" s="21"/>
      <c r="J452" s="22"/>
    </row>
    <row r="453" spans="6:10" s="19" customFormat="1" x14ac:dyDescent="0.25">
      <c r="F453" s="20"/>
      <c r="G453" s="20"/>
      <c r="H453" s="20"/>
      <c r="I453" s="21"/>
      <c r="J453" s="22"/>
    </row>
    <row r="454" spans="6:10" s="19" customFormat="1" x14ac:dyDescent="0.25">
      <c r="F454" s="20"/>
      <c r="G454" s="20"/>
      <c r="H454" s="20"/>
      <c r="I454" s="21"/>
      <c r="J454" s="22"/>
    </row>
    <row r="455" spans="6:10" s="19" customFormat="1" x14ac:dyDescent="0.25">
      <c r="F455" s="20"/>
      <c r="G455" s="20"/>
      <c r="H455" s="20"/>
      <c r="I455" s="21"/>
      <c r="J455" s="22"/>
    </row>
    <row r="456" spans="6:10" s="19" customFormat="1" x14ac:dyDescent="0.25">
      <c r="F456" s="20"/>
      <c r="G456" s="20"/>
      <c r="H456" s="20"/>
      <c r="I456" s="21"/>
      <c r="J456" s="22"/>
    </row>
    <row r="457" spans="6:10" s="19" customFormat="1" x14ac:dyDescent="0.25">
      <c r="F457" s="20"/>
      <c r="G457" s="20"/>
      <c r="H457" s="20"/>
      <c r="I457" s="21"/>
      <c r="J457" s="22"/>
    </row>
    <row r="458" spans="6:10" s="19" customFormat="1" x14ac:dyDescent="0.25">
      <c r="F458" s="20"/>
      <c r="G458" s="20"/>
      <c r="H458" s="20"/>
      <c r="I458" s="21"/>
      <c r="J458" s="22"/>
    </row>
    <row r="459" spans="6:10" s="19" customFormat="1" x14ac:dyDescent="0.25">
      <c r="F459" s="20"/>
      <c r="G459" s="20"/>
      <c r="H459" s="20"/>
      <c r="I459" s="21"/>
      <c r="J459" s="22"/>
    </row>
    <row r="460" spans="6:10" s="19" customFormat="1" x14ac:dyDescent="0.25">
      <c r="F460" s="20"/>
      <c r="G460" s="20"/>
      <c r="H460" s="20"/>
      <c r="I460" s="21"/>
      <c r="J460" s="22"/>
    </row>
    <row r="461" spans="6:10" s="19" customFormat="1" x14ac:dyDescent="0.25">
      <c r="F461" s="20"/>
      <c r="G461" s="20"/>
      <c r="H461" s="20"/>
      <c r="I461" s="21"/>
      <c r="J461" s="22"/>
    </row>
    <row r="462" spans="6:10" s="19" customFormat="1" x14ac:dyDescent="0.25">
      <c r="F462" s="20"/>
      <c r="G462" s="20"/>
      <c r="H462" s="20"/>
      <c r="I462" s="21"/>
      <c r="J462" s="22"/>
    </row>
    <row r="463" spans="6:10" s="19" customFormat="1" x14ac:dyDescent="0.25">
      <c r="F463" s="20"/>
      <c r="G463" s="20"/>
      <c r="H463" s="20"/>
      <c r="I463" s="21"/>
      <c r="J463" s="22"/>
    </row>
    <row r="464" spans="6:10" s="19" customFormat="1" x14ac:dyDescent="0.25">
      <c r="F464" s="20"/>
      <c r="G464" s="20"/>
      <c r="H464" s="20"/>
      <c r="I464" s="21"/>
      <c r="J464" s="22"/>
    </row>
    <row r="465" spans="6:10" s="19" customFormat="1" x14ac:dyDescent="0.25">
      <c r="F465" s="20"/>
      <c r="G465" s="20"/>
      <c r="H465" s="20"/>
      <c r="I465" s="21"/>
      <c r="J465" s="22"/>
    </row>
    <row r="466" spans="6:10" s="19" customFormat="1" x14ac:dyDescent="0.25">
      <c r="F466" s="20"/>
      <c r="G466" s="20"/>
      <c r="H466" s="20"/>
      <c r="I466" s="21"/>
      <c r="J466" s="22"/>
    </row>
    <row r="467" spans="6:10" s="19" customFormat="1" x14ac:dyDescent="0.25">
      <c r="F467" s="20"/>
      <c r="G467" s="20"/>
      <c r="H467" s="20"/>
      <c r="I467" s="21"/>
      <c r="J467" s="22"/>
    </row>
    <row r="468" spans="6:10" s="19" customFormat="1" x14ac:dyDescent="0.25">
      <c r="F468" s="20"/>
      <c r="G468" s="20"/>
      <c r="H468" s="20"/>
      <c r="I468" s="21"/>
      <c r="J468" s="22"/>
    </row>
    <row r="469" spans="6:10" s="19" customFormat="1" x14ac:dyDescent="0.25">
      <c r="F469" s="20"/>
      <c r="G469" s="20"/>
      <c r="H469" s="20"/>
      <c r="I469" s="21"/>
      <c r="J469" s="22"/>
    </row>
    <row r="470" spans="6:10" s="19" customFormat="1" x14ac:dyDescent="0.25">
      <c r="F470" s="20"/>
      <c r="G470" s="20"/>
      <c r="H470" s="20"/>
      <c r="I470" s="21"/>
      <c r="J470" s="22"/>
    </row>
    <row r="471" spans="6:10" s="19" customFormat="1" x14ac:dyDescent="0.25">
      <c r="F471" s="20"/>
      <c r="G471" s="20"/>
      <c r="H471" s="20"/>
      <c r="I471" s="21"/>
      <c r="J471" s="22"/>
    </row>
    <row r="472" spans="6:10" s="19" customFormat="1" x14ac:dyDescent="0.25">
      <c r="F472" s="20"/>
      <c r="G472" s="20"/>
      <c r="H472" s="20"/>
      <c r="I472" s="21"/>
      <c r="J472" s="22"/>
    </row>
    <row r="473" spans="6:10" s="19" customFormat="1" x14ac:dyDescent="0.25">
      <c r="F473" s="20"/>
      <c r="G473" s="20"/>
      <c r="H473" s="20"/>
      <c r="I473" s="21"/>
      <c r="J473" s="22"/>
    </row>
    <row r="474" spans="6:10" s="19" customFormat="1" x14ac:dyDescent="0.25">
      <c r="F474" s="20"/>
      <c r="G474" s="20"/>
      <c r="H474" s="20"/>
      <c r="I474" s="21"/>
      <c r="J474" s="22"/>
    </row>
    <row r="475" spans="6:10" s="19" customFormat="1" x14ac:dyDescent="0.25">
      <c r="F475" s="20"/>
      <c r="G475" s="20"/>
      <c r="H475" s="20"/>
      <c r="I475" s="21"/>
      <c r="J475" s="22"/>
    </row>
    <row r="476" spans="6:10" s="19" customFormat="1" x14ac:dyDescent="0.25">
      <c r="F476" s="20"/>
      <c r="G476" s="20"/>
      <c r="H476" s="20"/>
      <c r="I476" s="21"/>
      <c r="J476" s="22"/>
    </row>
    <row r="477" spans="6:10" s="19" customFormat="1" x14ac:dyDescent="0.25">
      <c r="F477" s="20"/>
      <c r="G477" s="20"/>
      <c r="H477" s="20"/>
      <c r="I477" s="21"/>
      <c r="J477" s="22"/>
    </row>
    <row r="478" spans="6:10" s="19" customFormat="1" x14ac:dyDescent="0.25">
      <c r="F478" s="20"/>
      <c r="G478" s="20"/>
      <c r="H478" s="20"/>
      <c r="I478" s="21"/>
      <c r="J478" s="22"/>
    </row>
    <row r="479" spans="6:10" s="19" customFormat="1" x14ac:dyDescent="0.25">
      <c r="F479" s="20"/>
      <c r="G479" s="20"/>
      <c r="H479" s="20"/>
      <c r="I479" s="21"/>
      <c r="J479" s="22"/>
    </row>
    <row r="480" spans="6:10" s="19" customFormat="1" x14ac:dyDescent="0.25">
      <c r="F480" s="20"/>
      <c r="G480" s="20"/>
      <c r="H480" s="20"/>
      <c r="I480" s="21"/>
      <c r="J480" s="22"/>
    </row>
    <row r="481" spans="6:10" s="19" customFormat="1" x14ac:dyDescent="0.25">
      <c r="F481" s="20"/>
      <c r="G481" s="20"/>
      <c r="H481" s="20"/>
      <c r="I481" s="21"/>
      <c r="J481" s="22"/>
    </row>
    <row r="482" spans="6:10" s="19" customFormat="1" x14ac:dyDescent="0.25">
      <c r="F482" s="20"/>
      <c r="G482" s="20"/>
      <c r="H482" s="20"/>
      <c r="I482" s="21"/>
      <c r="J482" s="22"/>
    </row>
    <row r="483" spans="6:10" s="19" customFormat="1" x14ac:dyDescent="0.25">
      <c r="F483" s="20"/>
      <c r="G483" s="20"/>
      <c r="H483" s="20"/>
      <c r="I483" s="21"/>
      <c r="J483" s="22"/>
    </row>
    <row r="484" spans="6:10" s="19" customFormat="1" x14ac:dyDescent="0.25">
      <c r="F484" s="20"/>
      <c r="G484" s="20"/>
      <c r="H484" s="20"/>
      <c r="I484" s="21"/>
      <c r="J484" s="22"/>
    </row>
    <row r="485" spans="6:10" s="19" customFormat="1" x14ac:dyDescent="0.25">
      <c r="F485" s="20"/>
      <c r="G485" s="20"/>
      <c r="H485" s="20"/>
      <c r="I485" s="21"/>
      <c r="J485" s="22"/>
    </row>
    <row r="486" spans="6:10" s="19" customFormat="1" x14ac:dyDescent="0.25">
      <c r="F486" s="20"/>
      <c r="G486" s="20"/>
      <c r="H486" s="20"/>
      <c r="I486" s="21"/>
      <c r="J486" s="22"/>
    </row>
    <row r="487" spans="6:10" s="19" customFormat="1" x14ac:dyDescent="0.25">
      <c r="F487" s="20"/>
      <c r="G487" s="20"/>
      <c r="H487" s="20"/>
      <c r="I487" s="21"/>
      <c r="J487" s="22"/>
    </row>
    <row r="488" spans="6:10" s="19" customFormat="1" x14ac:dyDescent="0.25">
      <c r="F488" s="20"/>
      <c r="G488" s="20"/>
      <c r="H488" s="20"/>
      <c r="I488" s="21"/>
      <c r="J488" s="22"/>
    </row>
    <row r="489" spans="6:10" s="19" customFormat="1" x14ac:dyDescent="0.25">
      <c r="F489" s="20"/>
      <c r="G489" s="20"/>
      <c r="H489" s="20"/>
      <c r="I489" s="21"/>
      <c r="J489" s="22"/>
    </row>
    <row r="490" spans="6:10" s="19" customFormat="1" x14ac:dyDescent="0.25">
      <c r="F490" s="20"/>
      <c r="G490" s="20"/>
      <c r="H490" s="20"/>
      <c r="I490" s="21"/>
      <c r="J490" s="22"/>
    </row>
    <row r="491" spans="6:10" s="19" customFormat="1" x14ac:dyDescent="0.25">
      <c r="F491" s="20"/>
      <c r="G491" s="20"/>
      <c r="H491" s="20"/>
      <c r="I491" s="21"/>
      <c r="J491" s="22"/>
    </row>
    <row r="492" spans="6:10" s="19" customFormat="1" x14ac:dyDescent="0.25">
      <c r="F492" s="20"/>
      <c r="G492" s="20"/>
      <c r="H492" s="20"/>
      <c r="I492" s="21"/>
      <c r="J492" s="22"/>
    </row>
    <row r="493" spans="6:10" s="19" customFormat="1" x14ac:dyDescent="0.25">
      <c r="F493" s="20"/>
      <c r="G493" s="20"/>
      <c r="H493" s="20"/>
      <c r="I493" s="21"/>
      <c r="J493" s="22"/>
    </row>
    <row r="494" spans="6:10" s="19" customFormat="1" x14ac:dyDescent="0.25">
      <c r="F494" s="20"/>
      <c r="G494" s="20"/>
      <c r="H494" s="20"/>
      <c r="I494" s="21"/>
      <c r="J494" s="22"/>
    </row>
    <row r="495" spans="6:10" s="19" customFormat="1" x14ac:dyDescent="0.25">
      <c r="F495" s="20"/>
      <c r="G495" s="20"/>
      <c r="H495" s="20"/>
      <c r="I495" s="21"/>
      <c r="J495" s="22"/>
    </row>
    <row r="496" spans="6:10" s="19" customFormat="1" x14ac:dyDescent="0.25">
      <c r="F496" s="20"/>
      <c r="G496" s="20"/>
      <c r="H496" s="20"/>
      <c r="I496" s="21"/>
      <c r="J496" s="22"/>
    </row>
    <row r="497" spans="6:10" s="19" customFormat="1" x14ac:dyDescent="0.25">
      <c r="F497" s="20"/>
      <c r="G497" s="20"/>
      <c r="H497" s="20"/>
      <c r="I497" s="21"/>
      <c r="J497" s="22"/>
    </row>
    <row r="498" spans="6:10" s="19" customFormat="1" x14ac:dyDescent="0.25">
      <c r="F498" s="20"/>
      <c r="G498" s="20"/>
      <c r="H498" s="20"/>
      <c r="I498" s="21"/>
      <c r="J498" s="22"/>
    </row>
    <row r="499" spans="6:10" s="19" customFormat="1" x14ac:dyDescent="0.25">
      <c r="F499" s="20"/>
      <c r="G499" s="20"/>
      <c r="H499" s="20"/>
      <c r="I499" s="21"/>
      <c r="J499" s="22"/>
    </row>
    <row r="500" spans="6:10" s="19" customFormat="1" x14ac:dyDescent="0.25">
      <c r="F500" s="20"/>
      <c r="G500" s="20"/>
      <c r="H500" s="20"/>
      <c r="I500" s="21"/>
      <c r="J500" s="22"/>
    </row>
    <row r="501" spans="6:10" s="19" customFormat="1" x14ac:dyDescent="0.25">
      <c r="F501" s="20"/>
      <c r="G501" s="20"/>
      <c r="H501" s="20"/>
      <c r="I501" s="21"/>
      <c r="J501" s="22"/>
    </row>
    <row r="502" spans="6:10" s="19" customFormat="1" x14ac:dyDescent="0.25">
      <c r="F502" s="20"/>
      <c r="G502" s="20"/>
      <c r="H502" s="20"/>
      <c r="I502" s="21"/>
      <c r="J502" s="22"/>
    </row>
    <row r="503" spans="6:10" s="19" customFormat="1" x14ac:dyDescent="0.25">
      <c r="F503" s="20"/>
      <c r="G503" s="20"/>
      <c r="H503" s="20"/>
      <c r="I503" s="21"/>
      <c r="J503" s="22"/>
    </row>
    <row r="504" spans="6:10" s="19" customFormat="1" x14ac:dyDescent="0.25">
      <c r="F504" s="20"/>
      <c r="G504" s="20"/>
      <c r="H504" s="20"/>
      <c r="I504" s="21"/>
      <c r="J504" s="22"/>
    </row>
    <row r="505" spans="6:10" s="19" customFormat="1" x14ac:dyDescent="0.25">
      <c r="F505" s="20"/>
      <c r="G505" s="20"/>
      <c r="H505" s="20"/>
      <c r="I505" s="21"/>
      <c r="J505" s="22"/>
    </row>
    <row r="506" spans="6:10" s="19" customFormat="1" x14ac:dyDescent="0.25">
      <c r="F506" s="20"/>
      <c r="G506" s="20"/>
      <c r="H506" s="20"/>
      <c r="I506" s="21"/>
      <c r="J506" s="22"/>
    </row>
    <row r="507" spans="6:10" s="19" customFormat="1" x14ac:dyDescent="0.25">
      <c r="F507" s="20"/>
      <c r="G507" s="20"/>
      <c r="H507" s="20"/>
      <c r="I507" s="21"/>
      <c r="J507" s="22"/>
    </row>
    <row r="508" spans="6:10" s="19" customFormat="1" x14ac:dyDescent="0.25">
      <c r="F508" s="20"/>
      <c r="G508" s="20"/>
      <c r="H508" s="20"/>
      <c r="I508" s="21"/>
      <c r="J508" s="22"/>
    </row>
    <row r="509" spans="6:10" s="19" customFormat="1" x14ac:dyDescent="0.25">
      <c r="F509" s="20"/>
      <c r="G509" s="20"/>
      <c r="H509" s="20"/>
      <c r="I509" s="21"/>
      <c r="J509" s="22"/>
    </row>
    <row r="510" spans="6:10" s="19" customFormat="1" x14ac:dyDescent="0.25">
      <c r="F510" s="20"/>
      <c r="G510" s="20"/>
      <c r="H510" s="20"/>
      <c r="I510" s="21"/>
      <c r="J510" s="22"/>
    </row>
    <row r="511" spans="6:10" s="19" customFormat="1" x14ac:dyDescent="0.25">
      <c r="F511" s="20"/>
      <c r="G511" s="20"/>
      <c r="H511" s="20"/>
      <c r="I511" s="21"/>
      <c r="J511" s="22"/>
    </row>
    <row r="512" spans="6:10" s="19" customFormat="1" x14ac:dyDescent="0.25">
      <c r="F512" s="20"/>
      <c r="G512" s="20"/>
      <c r="H512" s="20"/>
      <c r="I512" s="21"/>
      <c r="J512" s="22"/>
    </row>
    <row r="513" spans="6:10" s="19" customFormat="1" x14ac:dyDescent="0.25">
      <c r="F513" s="20"/>
      <c r="G513" s="20"/>
      <c r="H513" s="20"/>
      <c r="I513" s="21"/>
      <c r="J513" s="22"/>
    </row>
    <row r="514" spans="6:10" s="19" customFormat="1" x14ac:dyDescent="0.25">
      <c r="F514" s="20"/>
      <c r="G514" s="20"/>
      <c r="H514" s="20"/>
      <c r="I514" s="21"/>
      <c r="J514" s="22"/>
    </row>
    <row r="515" spans="6:10" s="19" customFormat="1" x14ac:dyDescent="0.25">
      <c r="F515" s="20"/>
      <c r="G515" s="20"/>
      <c r="H515" s="20"/>
      <c r="I515" s="21"/>
      <c r="J515" s="22"/>
    </row>
    <row r="516" spans="6:10" s="19" customFormat="1" x14ac:dyDescent="0.25">
      <c r="F516" s="20"/>
      <c r="G516" s="20"/>
      <c r="H516" s="20"/>
      <c r="I516" s="21"/>
      <c r="J516" s="22"/>
    </row>
    <row r="517" spans="6:10" s="19" customFormat="1" x14ac:dyDescent="0.25">
      <c r="F517" s="20"/>
      <c r="G517" s="20"/>
      <c r="H517" s="20"/>
      <c r="I517" s="21"/>
      <c r="J517" s="22"/>
    </row>
    <row r="518" spans="6:10" s="19" customFormat="1" x14ac:dyDescent="0.25">
      <c r="F518" s="20"/>
      <c r="G518" s="20"/>
      <c r="H518" s="20"/>
      <c r="I518" s="21"/>
      <c r="J518" s="22"/>
    </row>
    <row r="519" spans="6:10" s="19" customFormat="1" x14ac:dyDescent="0.25">
      <c r="F519" s="20"/>
      <c r="G519" s="20"/>
      <c r="H519" s="20"/>
      <c r="I519" s="21"/>
      <c r="J519" s="22"/>
    </row>
    <row r="520" spans="6:10" s="19" customFormat="1" x14ac:dyDescent="0.25">
      <c r="F520" s="20"/>
      <c r="G520" s="20"/>
      <c r="H520" s="20"/>
      <c r="I520" s="21"/>
      <c r="J520" s="22"/>
    </row>
    <row r="521" spans="6:10" s="19" customFormat="1" x14ac:dyDescent="0.25">
      <c r="F521" s="20"/>
      <c r="G521" s="20"/>
      <c r="H521" s="20"/>
      <c r="I521" s="21"/>
      <c r="J521" s="22"/>
    </row>
    <row r="522" spans="6:10" s="19" customFormat="1" x14ac:dyDescent="0.25">
      <c r="F522" s="20"/>
      <c r="G522" s="20"/>
      <c r="H522" s="20"/>
      <c r="I522" s="21"/>
      <c r="J522" s="22"/>
    </row>
    <row r="523" spans="6:10" s="19" customFormat="1" x14ac:dyDescent="0.25">
      <c r="F523" s="20"/>
      <c r="G523" s="20"/>
      <c r="H523" s="20"/>
      <c r="I523" s="21"/>
      <c r="J523" s="22"/>
    </row>
    <row r="524" spans="6:10" s="19" customFormat="1" x14ac:dyDescent="0.25">
      <c r="F524" s="20"/>
      <c r="G524" s="20"/>
      <c r="H524" s="20"/>
      <c r="I524" s="21"/>
      <c r="J524" s="22"/>
    </row>
    <row r="525" spans="6:10" s="19" customFormat="1" x14ac:dyDescent="0.25">
      <c r="F525" s="20"/>
      <c r="G525" s="20"/>
      <c r="H525" s="20"/>
      <c r="I525" s="21"/>
      <c r="J525" s="22"/>
    </row>
    <row r="526" spans="6:10" s="19" customFormat="1" x14ac:dyDescent="0.25">
      <c r="F526" s="20"/>
      <c r="G526" s="20"/>
      <c r="H526" s="20"/>
      <c r="I526" s="21"/>
      <c r="J526" s="22"/>
    </row>
    <row r="527" spans="6:10" s="19" customFormat="1" x14ac:dyDescent="0.25">
      <c r="F527" s="20"/>
      <c r="G527" s="20"/>
      <c r="H527" s="20"/>
      <c r="I527" s="21"/>
      <c r="J527" s="22"/>
    </row>
    <row r="528" spans="6:10" s="19" customFormat="1" x14ac:dyDescent="0.25">
      <c r="F528" s="20"/>
      <c r="G528" s="20"/>
      <c r="H528" s="20"/>
      <c r="I528" s="21"/>
      <c r="J528" s="22"/>
    </row>
    <row r="529" spans="6:10" s="19" customFormat="1" x14ac:dyDescent="0.25">
      <c r="F529" s="20"/>
      <c r="G529" s="20"/>
      <c r="H529" s="20"/>
      <c r="I529" s="21"/>
      <c r="J529" s="22"/>
    </row>
    <row r="530" spans="6:10" s="19" customFormat="1" x14ac:dyDescent="0.25">
      <c r="F530" s="20"/>
      <c r="G530" s="20"/>
      <c r="H530" s="20"/>
      <c r="I530" s="21"/>
      <c r="J530" s="22"/>
    </row>
    <row r="531" spans="6:10" s="19" customFormat="1" x14ac:dyDescent="0.25">
      <c r="F531" s="20"/>
      <c r="G531" s="20"/>
      <c r="H531" s="20"/>
      <c r="I531" s="21"/>
      <c r="J531" s="22"/>
    </row>
    <row r="532" spans="6:10" s="19" customFormat="1" x14ac:dyDescent="0.25">
      <c r="F532" s="20"/>
      <c r="G532" s="20"/>
      <c r="H532" s="20"/>
      <c r="I532" s="21"/>
      <c r="J532" s="22"/>
    </row>
    <row r="533" spans="6:10" s="19" customFormat="1" x14ac:dyDescent="0.25">
      <c r="F533" s="20"/>
      <c r="G533" s="20"/>
      <c r="H533" s="20"/>
      <c r="I533" s="21"/>
      <c r="J533" s="22"/>
    </row>
    <row r="534" spans="6:10" s="19" customFormat="1" x14ac:dyDescent="0.25">
      <c r="F534" s="20"/>
      <c r="G534" s="20"/>
      <c r="H534" s="20"/>
      <c r="I534" s="21"/>
      <c r="J534" s="22"/>
    </row>
    <row r="535" spans="6:10" s="19" customFormat="1" x14ac:dyDescent="0.25">
      <c r="F535" s="20"/>
      <c r="G535" s="20"/>
      <c r="H535" s="20"/>
      <c r="I535" s="21"/>
      <c r="J535" s="22"/>
    </row>
    <row r="536" spans="6:10" s="19" customFormat="1" x14ac:dyDescent="0.25">
      <c r="F536" s="20"/>
      <c r="G536" s="20"/>
      <c r="H536" s="20"/>
      <c r="I536" s="21"/>
      <c r="J536" s="22"/>
    </row>
    <row r="537" spans="6:10" s="19" customFormat="1" x14ac:dyDescent="0.25">
      <c r="F537" s="20"/>
      <c r="G537" s="20"/>
      <c r="H537" s="20"/>
      <c r="I537" s="21"/>
      <c r="J537" s="22"/>
    </row>
    <row r="538" spans="6:10" s="19" customFormat="1" x14ac:dyDescent="0.25">
      <c r="F538" s="20"/>
      <c r="G538" s="20"/>
      <c r="H538" s="20"/>
      <c r="I538" s="21"/>
      <c r="J538" s="22"/>
    </row>
    <row r="539" spans="6:10" s="19" customFormat="1" x14ac:dyDescent="0.25">
      <c r="F539" s="20"/>
      <c r="G539" s="20"/>
      <c r="H539" s="20"/>
      <c r="I539" s="21"/>
      <c r="J539" s="22"/>
    </row>
    <row r="540" spans="6:10" s="19" customFormat="1" x14ac:dyDescent="0.25">
      <c r="F540" s="20"/>
      <c r="G540" s="20"/>
      <c r="H540" s="20"/>
      <c r="I540" s="21"/>
      <c r="J540" s="22"/>
    </row>
    <row r="541" spans="6:10" s="19" customFormat="1" x14ac:dyDescent="0.25">
      <c r="F541" s="20"/>
      <c r="G541" s="20"/>
      <c r="H541" s="20"/>
      <c r="I541" s="21"/>
      <c r="J541" s="22"/>
    </row>
    <row r="542" spans="6:10" s="19" customFormat="1" x14ac:dyDescent="0.25">
      <c r="F542" s="20"/>
      <c r="G542" s="20"/>
      <c r="H542" s="20"/>
      <c r="I542" s="21"/>
      <c r="J542" s="22"/>
    </row>
    <row r="543" spans="6:10" s="19" customFormat="1" x14ac:dyDescent="0.25">
      <c r="F543" s="20"/>
      <c r="G543" s="20"/>
      <c r="H543" s="20"/>
      <c r="I543" s="21"/>
      <c r="J543" s="22"/>
    </row>
    <row r="544" spans="6:10" s="19" customFormat="1" x14ac:dyDescent="0.25">
      <c r="F544" s="20"/>
      <c r="G544" s="20"/>
      <c r="H544" s="20"/>
      <c r="I544" s="21"/>
      <c r="J544" s="22"/>
    </row>
    <row r="545" spans="6:10" s="19" customFormat="1" x14ac:dyDescent="0.25">
      <c r="F545" s="20"/>
      <c r="G545" s="20"/>
      <c r="H545" s="20"/>
      <c r="I545" s="21"/>
      <c r="J545" s="22"/>
    </row>
    <row r="546" spans="6:10" s="19" customFormat="1" x14ac:dyDescent="0.25">
      <c r="F546" s="20"/>
      <c r="G546" s="20"/>
      <c r="H546" s="20"/>
      <c r="I546" s="21"/>
      <c r="J546" s="22"/>
    </row>
    <row r="547" spans="6:10" s="19" customFormat="1" x14ac:dyDescent="0.25">
      <c r="F547" s="20"/>
      <c r="G547" s="20"/>
      <c r="H547" s="20"/>
      <c r="I547" s="21"/>
      <c r="J547" s="22"/>
    </row>
    <row r="548" spans="6:10" s="19" customFormat="1" x14ac:dyDescent="0.25">
      <c r="F548" s="20"/>
      <c r="G548" s="20"/>
      <c r="H548" s="20"/>
      <c r="I548" s="21"/>
      <c r="J548" s="22"/>
    </row>
    <row r="549" spans="6:10" s="19" customFormat="1" x14ac:dyDescent="0.25">
      <c r="F549" s="20"/>
      <c r="G549" s="20"/>
      <c r="H549" s="20"/>
      <c r="I549" s="21"/>
      <c r="J549" s="22"/>
    </row>
    <row r="550" spans="6:10" s="19" customFormat="1" x14ac:dyDescent="0.25">
      <c r="F550" s="20"/>
      <c r="G550" s="20"/>
      <c r="H550" s="20"/>
      <c r="I550" s="21"/>
      <c r="J550" s="22"/>
    </row>
    <row r="551" spans="6:10" s="19" customFormat="1" x14ac:dyDescent="0.25">
      <c r="F551" s="20"/>
      <c r="G551" s="20"/>
      <c r="H551" s="20"/>
      <c r="I551" s="21"/>
      <c r="J551" s="22"/>
    </row>
    <row r="552" spans="6:10" s="19" customFormat="1" x14ac:dyDescent="0.25">
      <c r="F552" s="20"/>
      <c r="G552" s="20"/>
      <c r="H552" s="20"/>
      <c r="I552" s="21"/>
      <c r="J552" s="22"/>
    </row>
    <row r="553" spans="6:10" s="19" customFormat="1" x14ac:dyDescent="0.25">
      <c r="F553" s="20"/>
      <c r="G553" s="20"/>
      <c r="H553" s="20"/>
      <c r="I553" s="21"/>
      <c r="J553" s="22"/>
    </row>
    <row r="554" spans="6:10" s="19" customFormat="1" x14ac:dyDescent="0.25">
      <c r="F554" s="20"/>
      <c r="G554" s="20"/>
      <c r="H554" s="20"/>
      <c r="I554" s="21"/>
      <c r="J554" s="22"/>
    </row>
    <row r="555" spans="6:10" s="19" customFormat="1" x14ac:dyDescent="0.25">
      <c r="F555" s="20"/>
      <c r="G555" s="20"/>
      <c r="H555" s="20"/>
      <c r="I555" s="21"/>
      <c r="J555" s="22"/>
    </row>
    <row r="556" spans="6:10" s="19" customFormat="1" x14ac:dyDescent="0.25">
      <c r="F556" s="20"/>
      <c r="G556" s="20"/>
      <c r="H556" s="20"/>
      <c r="I556" s="21"/>
      <c r="J556" s="22"/>
    </row>
    <row r="557" spans="6:10" s="19" customFormat="1" x14ac:dyDescent="0.25">
      <c r="F557" s="20"/>
      <c r="G557" s="20"/>
      <c r="H557" s="20"/>
      <c r="I557" s="21"/>
      <c r="J557" s="22"/>
    </row>
    <row r="558" spans="6:10" s="19" customFormat="1" x14ac:dyDescent="0.25">
      <c r="F558" s="20"/>
      <c r="G558" s="20"/>
      <c r="H558" s="20"/>
      <c r="I558" s="21"/>
      <c r="J558" s="22"/>
    </row>
    <row r="559" spans="6:10" s="19" customFormat="1" x14ac:dyDescent="0.25">
      <c r="F559" s="20"/>
      <c r="G559" s="20"/>
      <c r="H559" s="20"/>
      <c r="I559" s="21"/>
      <c r="J559" s="22"/>
    </row>
    <row r="560" spans="6:10" s="19" customFormat="1" x14ac:dyDescent="0.25">
      <c r="F560" s="20"/>
      <c r="G560" s="20"/>
      <c r="H560" s="20"/>
      <c r="I560" s="21"/>
      <c r="J560" s="22"/>
    </row>
    <row r="561" spans="6:10" s="19" customFormat="1" x14ac:dyDescent="0.25">
      <c r="F561" s="20"/>
      <c r="G561" s="20"/>
      <c r="H561" s="20"/>
      <c r="I561" s="21"/>
      <c r="J561" s="22"/>
    </row>
    <row r="562" spans="6:10" s="19" customFormat="1" x14ac:dyDescent="0.25">
      <c r="F562" s="20"/>
      <c r="G562" s="20"/>
      <c r="H562" s="20"/>
      <c r="I562" s="21"/>
      <c r="J562" s="22"/>
    </row>
    <row r="563" spans="6:10" s="19" customFormat="1" x14ac:dyDescent="0.25">
      <c r="F563" s="20"/>
      <c r="G563" s="20"/>
      <c r="H563" s="20"/>
      <c r="I563" s="21"/>
      <c r="J563" s="22"/>
    </row>
    <row r="564" spans="6:10" s="19" customFormat="1" x14ac:dyDescent="0.25">
      <c r="F564" s="20"/>
      <c r="G564" s="20"/>
      <c r="H564" s="20"/>
      <c r="I564" s="21"/>
      <c r="J564" s="22"/>
    </row>
    <row r="565" spans="6:10" s="19" customFormat="1" x14ac:dyDescent="0.25">
      <c r="F565" s="20"/>
      <c r="G565" s="20"/>
      <c r="H565" s="20"/>
      <c r="I565" s="21"/>
      <c r="J565" s="22"/>
    </row>
    <row r="566" spans="6:10" s="19" customFormat="1" x14ac:dyDescent="0.25">
      <c r="F566" s="20"/>
      <c r="G566" s="20"/>
      <c r="H566" s="20"/>
      <c r="I566" s="21"/>
      <c r="J566" s="22"/>
    </row>
    <row r="567" spans="6:10" s="19" customFormat="1" x14ac:dyDescent="0.25">
      <c r="F567" s="20"/>
      <c r="G567" s="20"/>
      <c r="H567" s="20"/>
      <c r="I567" s="21"/>
      <c r="J567" s="22"/>
    </row>
    <row r="568" spans="6:10" s="19" customFormat="1" x14ac:dyDescent="0.25">
      <c r="F568" s="20"/>
      <c r="G568" s="20"/>
      <c r="H568" s="20"/>
      <c r="I568" s="21"/>
      <c r="J568" s="22"/>
    </row>
    <row r="569" spans="6:10" s="19" customFormat="1" x14ac:dyDescent="0.25">
      <c r="F569" s="20"/>
      <c r="G569" s="20"/>
      <c r="H569" s="20"/>
      <c r="I569" s="21"/>
      <c r="J569" s="22"/>
    </row>
    <row r="570" spans="6:10" s="19" customFormat="1" x14ac:dyDescent="0.25">
      <c r="F570" s="20"/>
      <c r="G570" s="20"/>
      <c r="H570" s="20"/>
      <c r="I570" s="21"/>
      <c r="J570" s="22"/>
    </row>
    <row r="571" spans="6:10" s="19" customFormat="1" x14ac:dyDescent="0.25">
      <c r="F571" s="20"/>
      <c r="G571" s="20"/>
      <c r="H571" s="20"/>
      <c r="I571" s="21"/>
      <c r="J571" s="22"/>
    </row>
    <row r="572" spans="6:10" s="19" customFormat="1" x14ac:dyDescent="0.25">
      <c r="F572" s="20"/>
      <c r="G572" s="20"/>
      <c r="H572" s="20"/>
      <c r="I572" s="21"/>
      <c r="J572" s="22"/>
    </row>
    <row r="573" spans="6:10" s="19" customFormat="1" x14ac:dyDescent="0.25">
      <c r="F573" s="20"/>
      <c r="G573" s="20"/>
      <c r="H573" s="20"/>
      <c r="I573" s="21"/>
      <c r="J573" s="22"/>
    </row>
    <row r="574" spans="6:10" s="19" customFormat="1" x14ac:dyDescent="0.25">
      <c r="F574" s="20"/>
      <c r="G574" s="20"/>
      <c r="H574" s="20"/>
      <c r="I574" s="21"/>
      <c r="J574" s="22"/>
    </row>
    <row r="575" spans="6:10" s="19" customFormat="1" x14ac:dyDescent="0.25">
      <c r="F575" s="20"/>
      <c r="G575" s="20"/>
      <c r="H575" s="20"/>
      <c r="I575" s="21"/>
      <c r="J575" s="22"/>
    </row>
    <row r="576" spans="6:10" s="19" customFormat="1" x14ac:dyDescent="0.25">
      <c r="F576" s="20"/>
      <c r="G576" s="20"/>
      <c r="H576" s="20"/>
      <c r="I576" s="21"/>
      <c r="J576" s="22"/>
    </row>
    <row r="577" spans="6:10" s="19" customFormat="1" x14ac:dyDescent="0.25">
      <c r="F577" s="20"/>
      <c r="G577" s="20"/>
      <c r="H577" s="20"/>
      <c r="I577" s="21"/>
      <c r="J577" s="22"/>
    </row>
    <row r="578" spans="6:10" s="19" customFormat="1" x14ac:dyDescent="0.25">
      <c r="F578" s="20"/>
      <c r="G578" s="20"/>
      <c r="H578" s="20"/>
      <c r="I578" s="21"/>
      <c r="J578" s="22"/>
    </row>
    <row r="579" spans="6:10" s="19" customFormat="1" x14ac:dyDescent="0.25">
      <c r="F579" s="20"/>
      <c r="G579" s="20"/>
      <c r="H579" s="20"/>
      <c r="I579" s="21"/>
      <c r="J579" s="22"/>
    </row>
    <row r="580" spans="6:10" s="19" customFormat="1" x14ac:dyDescent="0.25">
      <c r="F580" s="20"/>
      <c r="G580" s="20"/>
      <c r="H580" s="20"/>
      <c r="I580" s="21"/>
      <c r="J580" s="22"/>
    </row>
    <row r="581" spans="6:10" s="19" customFormat="1" x14ac:dyDescent="0.25">
      <c r="F581" s="20"/>
      <c r="G581" s="20"/>
      <c r="H581" s="20"/>
      <c r="I581" s="21"/>
      <c r="J581" s="22"/>
    </row>
    <row r="582" spans="6:10" s="19" customFormat="1" x14ac:dyDescent="0.25">
      <c r="F582" s="20"/>
      <c r="G582" s="20"/>
      <c r="H582" s="20"/>
      <c r="I582" s="21"/>
      <c r="J582" s="22"/>
    </row>
    <row r="583" spans="6:10" s="19" customFormat="1" x14ac:dyDescent="0.25">
      <c r="F583" s="20"/>
      <c r="G583" s="20"/>
      <c r="H583" s="20"/>
      <c r="I583" s="21"/>
      <c r="J583" s="22"/>
    </row>
    <row r="584" spans="6:10" s="19" customFormat="1" x14ac:dyDescent="0.25">
      <c r="F584" s="20"/>
      <c r="G584" s="20"/>
      <c r="H584" s="20"/>
      <c r="I584" s="21"/>
      <c r="J584" s="22"/>
    </row>
    <row r="585" spans="6:10" s="19" customFormat="1" x14ac:dyDescent="0.25">
      <c r="F585" s="20"/>
      <c r="G585" s="20"/>
      <c r="H585" s="20"/>
      <c r="I585" s="21"/>
      <c r="J585" s="22"/>
    </row>
    <row r="586" spans="6:10" s="19" customFormat="1" x14ac:dyDescent="0.25">
      <c r="F586" s="20"/>
      <c r="G586" s="20"/>
      <c r="H586" s="20"/>
      <c r="I586" s="21"/>
      <c r="J586" s="22"/>
    </row>
    <row r="587" spans="6:10" s="19" customFormat="1" x14ac:dyDescent="0.25">
      <c r="F587" s="20"/>
      <c r="G587" s="20"/>
      <c r="H587" s="20"/>
      <c r="I587" s="21"/>
      <c r="J587" s="22"/>
    </row>
    <row r="588" spans="6:10" s="19" customFormat="1" x14ac:dyDescent="0.25">
      <c r="F588" s="20"/>
      <c r="G588" s="20"/>
      <c r="H588" s="20"/>
      <c r="I588" s="21"/>
      <c r="J588" s="22"/>
    </row>
    <row r="589" spans="6:10" s="19" customFormat="1" x14ac:dyDescent="0.25">
      <c r="F589" s="20"/>
      <c r="G589" s="20"/>
      <c r="H589" s="20"/>
      <c r="I589" s="21"/>
      <c r="J589" s="22"/>
    </row>
    <row r="590" spans="6:10" s="19" customFormat="1" x14ac:dyDescent="0.25">
      <c r="F590" s="20"/>
      <c r="G590" s="20"/>
      <c r="H590" s="20"/>
      <c r="I590" s="21"/>
      <c r="J590" s="22"/>
    </row>
    <row r="591" spans="6:10" s="19" customFormat="1" x14ac:dyDescent="0.25">
      <c r="F591" s="20"/>
      <c r="G591" s="20"/>
      <c r="H591" s="20"/>
      <c r="I591" s="21"/>
      <c r="J591" s="22"/>
    </row>
    <row r="592" spans="6:10" s="19" customFormat="1" x14ac:dyDescent="0.25">
      <c r="F592" s="20"/>
      <c r="G592" s="20"/>
      <c r="H592" s="20"/>
      <c r="I592" s="21"/>
      <c r="J592" s="22"/>
    </row>
    <row r="593" spans="6:10" s="19" customFormat="1" x14ac:dyDescent="0.25">
      <c r="F593" s="20"/>
      <c r="G593" s="20"/>
      <c r="H593" s="20"/>
      <c r="I593" s="21"/>
      <c r="J593" s="22"/>
    </row>
    <row r="594" spans="6:10" s="19" customFormat="1" x14ac:dyDescent="0.25">
      <c r="F594" s="20"/>
      <c r="G594" s="20"/>
      <c r="H594" s="20"/>
      <c r="I594" s="21"/>
      <c r="J594" s="22"/>
    </row>
    <row r="595" spans="6:10" s="19" customFormat="1" x14ac:dyDescent="0.25">
      <c r="F595" s="20"/>
      <c r="G595" s="20"/>
      <c r="H595" s="20"/>
      <c r="I595" s="21"/>
      <c r="J595" s="22"/>
    </row>
    <row r="596" spans="6:10" s="19" customFormat="1" x14ac:dyDescent="0.25">
      <c r="F596" s="20"/>
      <c r="G596" s="20"/>
      <c r="H596" s="20"/>
      <c r="I596" s="21"/>
      <c r="J596" s="22"/>
    </row>
    <row r="597" spans="6:10" s="19" customFormat="1" x14ac:dyDescent="0.25">
      <c r="F597" s="20"/>
      <c r="G597" s="20"/>
      <c r="H597" s="20"/>
      <c r="I597" s="21"/>
      <c r="J597" s="22"/>
    </row>
    <row r="598" spans="6:10" s="19" customFormat="1" x14ac:dyDescent="0.25">
      <c r="F598" s="20"/>
      <c r="G598" s="20"/>
      <c r="H598" s="20"/>
      <c r="I598" s="21"/>
      <c r="J598" s="22"/>
    </row>
    <row r="599" spans="6:10" s="19" customFormat="1" x14ac:dyDescent="0.25">
      <c r="F599" s="20"/>
      <c r="G599" s="20"/>
      <c r="H599" s="20"/>
      <c r="I599" s="21"/>
      <c r="J599" s="22"/>
    </row>
    <row r="600" spans="6:10" s="19" customFormat="1" x14ac:dyDescent="0.25">
      <c r="F600" s="20"/>
      <c r="G600" s="20"/>
      <c r="H600" s="20"/>
      <c r="I600" s="21"/>
      <c r="J600" s="22"/>
    </row>
    <row r="601" spans="6:10" s="19" customFormat="1" x14ac:dyDescent="0.25">
      <c r="F601" s="20"/>
      <c r="G601" s="20"/>
      <c r="H601" s="20"/>
      <c r="I601" s="21"/>
      <c r="J601" s="22"/>
    </row>
    <row r="602" spans="6:10" s="19" customFormat="1" x14ac:dyDescent="0.25">
      <c r="F602" s="20"/>
      <c r="G602" s="20"/>
      <c r="H602" s="20"/>
      <c r="I602" s="21"/>
      <c r="J602" s="22"/>
    </row>
    <row r="603" spans="6:10" s="19" customFormat="1" x14ac:dyDescent="0.25">
      <c r="F603" s="20"/>
      <c r="G603" s="20"/>
      <c r="H603" s="20"/>
      <c r="I603" s="21"/>
      <c r="J603" s="22"/>
    </row>
    <row r="604" spans="6:10" s="19" customFormat="1" x14ac:dyDescent="0.25">
      <c r="F604" s="20"/>
      <c r="G604" s="20"/>
      <c r="H604" s="20"/>
      <c r="I604" s="21"/>
      <c r="J604" s="22"/>
    </row>
    <row r="605" spans="6:10" s="19" customFormat="1" x14ac:dyDescent="0.25">
      <c r="F605" s="20"/>
      <c r="G605" s="20"/>
      <c r="H605" s="20"/>
      <c r="I605" s="21"/>
      <c r="J605" s="22"/>
    </row>
    <row r="606" spans="6:10" s="19" customFormat="1" x14ac:dyDescent="0.25">
      <c r="F606" s="20"/>
      <c r="G606" s="20"/>
      <c r="H606" s="20"/>
      <c r="I606" s="21"/>
      <c r="J606" s="22"/>
    </row>
    <row r="607" spans="6:10" s="19" customFormat="1" x14ac:dyDescent="0.25">
      <c r="F607" s="20"/>
      <c r="G607" s="20"/>
      <c r="H607" s="20"/>
      <c r="I607" s="21"/>
      <c r="J607" s="22"/>
    </row>
    <row r="608" spans="6:10" s="19" customFormat="1" x14ac:dyDescent="0.25">
      <c r="F608" s="20"/>
      <c r="G608" s="20"/>
      <c r="H608" s="20"/>
      <c r="I608" s="21"/>
      <c r="J608" s="22"/>
    </row>
    <row r="609" spans="6:18" s="19" customFormat="1" x14ac:dyDescent="0.25">
      <c r="F609" s="20"/>
      <c r="G609" s="20"/>
      <c r="H609" s="20"/>
      <c r="I609" s="21"/>
      <c r="J609" s="22"/>
    </row>
    <row r="610" spans="6:18" s="19" customFormat="1" x14ac:dyDescent="0.25">
      <c r="F610" s="20"/>
      <c r="G610" s="20"/>
      <c r="H610" s="20"/>
      <c r="I610" s="21"/>
      <c r="J610" s="22"/>
    </row>
    <row r="611" spans="6:18" s="19" customFormat="1" x14ac:dyDescent="0.25">
      <c r="F611" s="20"/>
      <c r="G611" s="20"/>
      <c r="H611" s="20"/>
      <c r="I611" s="21"/>
      <c r="J611" s="22"/>
    </row>
    <row r="612" spans="6:18" s="19" customFormat="1" x14ac:dyDescent="0.25">
      <c r="F612" s="20"/>
      <c r="G612" s="20"/>
      <c r="H612" s="20"/>
      <c r="I612" s="21"/>
      <c r="J612" s="22"/>
    </row>
    <row r="613" spans="6:18" s="19" customFormat="1" x14ac:dyDescent="0.25">
      <c r="F613" s="20"/>
      <c r="G613" s="20"/>
      <c r="H613" s="20"/>
      <c r="I613" s="21"/>
      <c r="J613" s="22"/>
    </row>
    <row r="614" spans="6:18" s="19" customFormat="1" x14ac:dyDescent="0.25">
      <c r="F614" s="20"/>
      <c r="G614" s="20"/>
      <c r="H614" s="20"/>
      <c r="I614" s="21"/>
      <c r="J614" s="22"/>
    </row>
    <row r="615" spans="6:18" s="19" customFormat="1" x14ac:dyDescent="0.25">
      <c r="F615" s="20"/>
      <c r="G615" s="20"/>
      <c r="H615" s="20"/>
      <c r="I615" s="21"/>
      <c r="J615" s="22"/>
    </row>
    <row r="616" spans="6:18" s="19" customFormat="1" x14ac:dyDescent="0.25">
      <c r="F616" s="20"/>
      <c r="G616" s="20"/>
      <c r="H616" s="20"/>
      <c r="I616" s="21"/>
      <c r="J616" s="22"/>
    </row>
    <row r="617" spans="6:18" s="19" customFormat="1" x14ac:dyDescent="0.25">
      <c r="F617" s="20"/>
      <c r="G617" s="20"/>
      <c r="H617" s="20"/>
      <c r="I617" s="21"/>
      <c r="J617" s="22"/>
    </row>
    <row r="618" spans="6:18" s="19" customFormat="1" x14ac:dyDescent="0.25">
      <c r="F618" s="20"/>
      <c r="G618" s="20"/>
      <c r="H618" s="20"/>
      <c r="I618" s="21"/>
      <c r="J618" s="22"/>
    </row>
    <row r="619" spans="6:18" s="19" customFormat="1" x14ac:dyDescent="0.25">
      <c r="F619" s="20"/>
      <c r="G619" s="20"/>
      <c r="H619" s="20"/>
      <c r="I619" s="21"/>
      <c r="J619" s="22"/>
    </row>
    <row r="620" spans="6:18" s="19" customFormat="1" x14ac:dyDescent="0.25">
      <c r="F620" s="20"/>
      <c r="G620" s="20"/>
      <c r="H620" s="20"/>
      <c r="I620" s="21"/>
      <c r="J620" s="22"/>
    </row>
    <row r="621" spans="6:18" x14ac:dyDescent="0.25">
      <c r="J621" s="23"/>
      <c r="P621" s="11"/>
      <c r="Q621" s="11"/>
      <c r="R621" s="11"/>
    </row>
    <row r="622" spans="6:18" x14ac:dyDescent="0.25">
      <c r="J622" s="23"/>
      <c r="P622" s="11"/>
      <c r="Q622" s="11"/>
      <c r="R622" s="11"/>
    </row>
    <row r="623" spans="6:18" x14ac:dyDescent="0.25">
      <c r="J623" s="23"/>
      <c r="P623" s="11"/>
      <c r="Q623" s="11"/>
      <c r="R623" s="11"/>
    </row>
    <row r="624" spans="6:18" x14ac:dyDescent="0.25">
      <c r="J624" s="23"/>
      <c r="P624" s="11"/>
      <c r="Q624" s="11"/>
      <c r="R624" s="11"/>
    </row>
    <row r="625" spans="10:18" x14ac:dyDescent="0.25">
      <c r="J625" s="23"/>
      <c r="P625" s="11"/>
      <c r="Q625" s="11"/>
      <c r="R625" s="11"/>
    </row>
    <row r="626" spans="10:18" x14ac:dyDescent="0.25">
      <c r="J626" s="23"/>
      <c r="P626" s="11"/>
      <c r="Q626" s="11"/>
      <c r="R626" s="11"/>
    </row>
    <row r="627" spans="10:18" x14ac:dyDescent="0.25">
      <c r="J627" s="23"/>
      <c r="P627" s="11"/>
      <c r="Q627" s="11"/>
      <c r="R627" s="11"/>
    </row>
    <row r="628" spans="10:18" x14ac:dyDescent="0.25">
      <c r="J628" s="23"/>
      <c r="P628" s="11"/>
      <c r="Q628" s="11"/>
      <c r="R628" s="11"/>
    </row>
    <row r="629" spans="10:18" x14ac:dyDescent="0.25">
      <c r="J629" s="23"/>
      <c r="P629" s="11"/>
      <c r="Q629" s="11"/>
      <c r="R629" s="11"/>
    </row>
    <row r="630" spans="10:18" x14ac:dyDescent="0.25">
      <c r="J630" s="23"/>
      <c r="P630" s="11"/>
      <c r="Q630" s="11"/>
      <c r="R630" s="11"/>
    </row>
    <row r="631" spans="10:18" x14ac:dyDescent="0.25">
      <c r="J631" s="23"/>
      <c r="P631" s="11"/>
      <c r="Q631" s="11"/>
      <c r="R631" s="11"/>
    </row>
    <row r="632" spans="10:18" x14ac:dyDescent="0.25">
      <c r="J632" s="23"/>
      <c r="P632" s="11"/>
      <c r="Q632" s="11"/>
      <c r="R632" s="11"/>
    </row>
    <row r="633" spans="10:18" x14ac:dyDescent="0.25">
      <c r="J633" s="23"/>
      <c r="P633" s="11"/>
      <c r="Q633" s="11"/>
      <c r="R633" s="11"/>
    </row>
    <row r="634" spans="10:18" x14ac:dyDescent="0.25">
      <c r="J634" s="23"/>
      <c r="P634" s="11"/>
      <c r="Q634" s="11"/>
      <c r="R634" s="11"/>
    </row>
    <row r="635" spans="10:18" x14ac:dyDescent="0.25">
      <c r="J635" s="23"/>
      <c r="P635" s="11"/>
      <c r="Q635" s="11"/>
      <c r="R635" s="11"/>
    </row>
    <row r="636" spans="10:18" x14ac:dyDescent="0.25">
      <c r="J636" s="23"/>
      <c r="P636" s="11"/>
      <c r="Q636" s="11"/>
      <c r="R636" s="11"/>
    </row>
    <row r="637" spans="10:18" x14ac:dyDescent="0.25">
      <c r="J637" s="23"/>
      <c r="P637" s="11"/>
      <c r="Q637" s="11"/>
      <c r="R637" s="11"/>
    </row>
    <row r="638" spans="10:18" x14ac:dyDescent="0.25">
      <c r="J638" s="23"/>
      <c r="P638" s="11"/>
      <c r="Q638" s="11"/>
      <c r="R638" s="11"/>
    </row>
    <row r="639" spans="10:18" x14ac:dyDescent="0.25">
      <c r="J639" s="23"/>
      <c r="P639" s="11"/>
      <c r="Q639" s="11"/>
      <c r="R639" s="11"/>
    </row>
    <row r="640" spans="10:18" x14ac:dyDescent="0.25">
      <c r="J640" s="23"/>
      <c r="P640" s="11"/>
      <c r="Q640" s="11"/>
      <c r="R640" s="11"/>
    </row>
    <row r="641" spans="10:18" x14ac:dyDescent="0.25">
      <c r="J641" s="23"/>
      <c r="P641" s="11"/>
      <c r="Q641" s="11"/>
      <c r="R641" s="11"/>
    </row>
    <row r="642" spans="10:18" x14ac:dyDescent="0.25">
      <c r="J642" s="23"/>
      <c r="P642" s="11"/>
      <c r="Q642" s="11"/>
      <c r="R642" s="11"/>
    </row>
    <row r="643" spans="10:18" x14ac:dyDescent="0.25">
      <c r="J643" s="23"/>
      <c r="P643" s="11"/>
      <c r="Q643" s="11"/>
      <c r="R643" s="11"/>
    </row>
    <row r="644" spans="10:18" x14ac:dyDescent="0.25">
      <c r="J644" s="23"/>
      <c r="P644" s="11"/>
      <c r="Q644" s="11"/>
      <c r="R644" s="11"/>
    </row>
    <row r="645" spans="10:18" x14ac:dyDescent="0.25">
      <c r="J645" s="23"/>
      <c r="P645" s="11"/>
      <c r="Q645" s="11"/>
      <c r="R645" s="11"/>
    </row>
    <row r="646" spans="10:18" x14ac:dyDescent="0.25">
      <c r="J646" s="23"/>
      <c r="P646" s="11"/>
      <c r="Q646" s="11"/>
      <c r="R646" s="11"/>
    </row>
    <row r="647" spans="10:18" x14ac:dyDescent="0.25">
      <c r="J647" s="23"/>
      <c r="P647" s="11"/>
      <c r="Q647" s="11"/>
      <c r="R647" s="11"/>
    </row>
    <row r="648" spans="10:18" x14ac:dyDescent="0.25">
      <c r="J648" s="23"/>
      <c r="P648" s="11"/>
      <c r="Q648" s="11"/>
      <c r="R648" s="11"/>
    </row>
    <row r="649" spans="10:18" x14ac:dyDescent="0.25">
      <c r="J649" s="23"/>
      <c r="P649" s="11"/>
      <c r="Q649" s="11"/>
      <c r="R649" s="11"/>
    </row>
    <row r="650" spans="10:18" x14ac:dyDescent="0.25">
      <c r="J650" s="23"/>
      <c r="P650" s="11"/>
      <c r="Q650" s="11"/>
      <c r="R650" s="11"/>
    </row>
    <row r="651" spans="10:18" x14ac:dyDescent="0.25">
      <c r="J651" s="23"/>
      <c r="P651" s="11"/>
      <c r="Q651" s="11"/>
      <c r="R651" s="11"/>
    </row>
    <row r="652" spans="10:18" x14ac:dyDescent="0.25">
      <c r="J652" s="23"/>
      <c r="P652" s="11"/>
      <c r="Q652" s="11"/>
      <c r="R652" s="11"/>
    </row>
    <row r="653" spans="10:18" x14ac:dyDescent="0.25">
      <c r="J653" s="23"/>
      <c r="P653" s="11"/>
      <c r="Q653" s="11"/>
      <c r="R653" s="11"/>
    </row>
    <row r="654" spans="10:18" x14ac:dyDescent="0.25">
      <c r="J654" s="23"/>
      <c r="P654" s="11"/>
      <c r="Q654" s="11"/>
      <c r="R654" s="11"/>
    </row>
    <row r="655" spans="10:18" x14ac:dyDescent="0.25">
      <c r="J655" s="23"/>
      <c r="P655" s="11"/>
      <c r="Q655" s="11"/>
      <c r="R655" s="11"/>
    </row>
    <row r="656" spans="10:18" x14ac:dyDescent="0.25">
      <c r="J656" s="23"/>
      <c r="P656" s="11"/>
      <c r="Q656" s="11"/>
      <c r="R656" s="11"/>
    </row>
    <row r="657" spans="10:18" x14ac:dyDescent="0.25">
      <c r="J657" s="23"/>
      <c r="P657" s="11"/>
      <c r="Q657" s="11"/>
      <c r="R657" s="11"/>
    </row>
    <row r="658" spans="10:18" x14ac:dyDescent="0.25">
      <c r="J658" s="23"/>
      <c r="P658" s="11"/>
      <c r="Q658" s="11"/>
      <c r="R658" s="11"/>
    </row>
    <row r="659" spans="10:18" x14ac:dyDescent="0.25">
      <c r="J659" s="23"/>
      <c r="P659" s="11"/>
      <c r="Q659" s="11"/>
      <c r="R659" s="11"/>
    </row>
    <row r="660" spans="10:18" x14ac:dyDescent="0.25">
      <c r="J660" s="23"/>
      <c r="P660" s="11"/>
      <c r="Q660" s="11"/>
      <c r="R660" s="11"/>
    </row>
    <row r="661" spans="10:18" x14ac:dyDescent="0.25">
      <c r="J661" s="23"/>
      <c r="P661" s="11"/>
      <c r="Q661" s="11"/>
      <c r="R661" s="11"/>
    </row>
    <row r="662" spans="10:18" x14ac:dyDescent="0.25">
      <c r="J662" s="23"/>
      <c r="P662" s="11"/>
      <c r="Q662" s="11"/>
      <c r="R662" s="11"/>
    </row>
    <row r="663" spans="10:18" x14ac:dyDescent="0.25">
      <c r="J663" s="23"/>
      <c r="P663" s="11"/>
      <c r="Q663" s="11"/>
      <c r="R663" s="11"/>
    </row>
    <row r="664" spans="10:18" x14ac:dyDescent="0.25">
      <c r="J664" s="23"/>
      <c r="P664" s="11"/>
      <c r="Q664" s="11"/>
      <c r="R664" s="11"/>
    </row>
    <row r="665" spans="10:18" x14ac:dyDescent="0.25">
      <c r="J665" s="23"/>
      <c r="P665" s="11"/>
      <c r="Q665" s="11"/>
      <c r="R665" s="11"/>
    </row>
    <row r="666" spans="10:18" x14ac:dyDescent="0.25">
      <c r="J666" s="23"/>
      <c r="P666" s="11"/>
      <c r="Q666" s="11"/>
      <c r="R666" s="11"/>
    </row>
    <row r="667" spans="10:18" x14ac:dyDescent="0.25">
      <c r="J667" s="23"/>
      <c r="P667" s="11"/>
      <c r="Q667" s="11"/>
      <c r="R667" s="11"/>
    </row>
    <row r="668" spans="10:18" x14ac:dyDescent="0.25">
      <c r="J668" s="23"/>
      <c r="P668" s="11"/>
      <c r="Q668" s="11"/>
      <c r="R668" s="11"/>
    </row>
    <row r="669" spans="10:18" x14ac:dyDescent="0.25">
      <c r="J669" s="23"/>
      <c r="P669" s="11"/>
      <c r="Q669" s="11"/>
      <c r="R669" s="11"/>
    </row>
    <row r="670" spans="10:18" x14ac:dyDescent="0.25">
      <c r="J670" s="23"/>
      <c r="P670" s="11"/>
      <c r="Q670" s="11"/>
      <c r="R670" s="11"/>
    </row>
    <row r="671" spans="10:18" x14ac:dyDescent="0.25">
      <c r="J671" s="23"/>
      <c r="P671" s="11"/>
      <c r="Q671" s="11"/>
      <c r="R671" s="11"/>
    </row>
    <row r="672" spans="10:18" x14ac:dyDescent="0.25">
      <c r="J672" s="23"/>
      <c r="P672" s="11"/>
      <c r="Q672" s="11"/>
      <c r="R672" s="11"/>
    </row>
    <row r="673" spans="10:18" x14ac:dyDescent="0.25">
      <c r="J673" s="23"/>
      <c r="P673" s="11"/>
      <c r="Q673" s="11"/>
      <c r="R673" s="11"/>
    </row>
    <row r="674" spans="10:18" x14ac:dyDescent="0.25">
      <c r="J674" s="23"/>
      <c r="P674" s="11"/>
      <c r="Q674" s="11"/>
      <c r="R674" s="11"/>
    </row>
    <row r="675" spans="10:18" x14ac:dyDescent="0.25">
      <c r="J675" s="23"/>
      <c r="P675" s="11"/>
      <c r="Q675" s="11"/>
      <c r="R675" s="11"/>
    </row>
    <row r="676" spans="10:18" x14ac:dyDescent="0.25">
      <c r="J676" s="23"/>
      <c r="P676" s="11"/>
      <c r="Q676" s="11"/>
      <c r="R676" s="11"/>
    </row>
    <row r="677" spans="10:18" x14ac:dyDescent="0.25">
      <c r="J677" s="23"/>
      <c r="P677" s="11"/>
      <c r="Q677" s="11"/>
      <c r="R677" s="11"/>
    </row>
    <row r="678" spans="10:18" x14ac:dyDescent="0.25">
      <c r="J678" s="23"/>
      <c r="P678" s="11"/>
      <c r="Q678" s="11"/>
      <c r="R678" s="11"/>
    </row>
    <row r="679" spans="10:18" x14ac:dyDescent="0.25">
      <c r="J679" s="23"/>
      <c r="P679" s="11"/>
      <c r="Q679" s="11"/>
      <c r="R679" s="11"/>
    </row>
    <row r="680" spans="10:18" x14ac:dyDescent="0.25">
      <c r="J680" s="23"/>
      <c r="P680" s="11"/>
      <c r="Q680" s="11"/>
      <c r="R680" s="11"/>
    </row>
    <row r="681" spans="10:18" x14ac:dyDescent="0.25">
      <c r="J681" s="23"/>
      <c r="P681" s="11"/>
      <c r="Q681" s="11"/>
      <c r="R681" s="11"/>
    </row>
    <row r="682" spans="10:18" x14ac:dyDescent="0.25">
      <c r="J682" s="23"/>
      <c r="P682" s="11"/>
      <c r="Q682" s="11"/>
      <c r="R682" s="11"/>
    </row>
    <row r="683" spans="10:18" x14ac:dyDescent="0.25">
      <c r="J683" s="23"/>
      <c r="P683" s="11"/>
      <c r="Q683" s="11"/>
      <c r="R683" s="11"/>
    </row>
    <row r="684" spans="10:18" x14ac:dyDescent="0.25">
      <c r="J684" s="23"/>
      <c r="P684" s="11"/>
      <c r="Q684" s="11"/>
      <c r="R684" s="11"/>
    </row>
    <row r="685" spans="10:18" x14ac:dyDescent="0.25">
      <c r="J685" s="23"/>
      <c r="P685" s="11"/>
      <c r="Q685" s="11"/>
      <c r="R685" s="11"/>
    </row>
    <row r="686" spans="10:18" x14ac:dyDescent="0.25">
      <c r="J686" s="23"/>
      <c r="P686" s="11"/>
      <c r="Q686" s="11"/>
      <c r="R686" s="11"/>
    </row>
    <row r="687" spans="10:18" x14ac:dyDescent="0.25">
      <c r="J687" s="23"/>
      <c r="P687" s="11"/>
      <c r="Q687" s="11"/>
      <c r="R687" s="11"/>
    </row>
    <row r="688" spans="10:18" x14ac:dyDescent="0.25">
      <c r="J688" s="23"/>
      <c r="P688" s="11"/>
      <c r="Q688" s="11"/>
      <c r="R688" s="11"/>
    </row>
    <row r="689" spans="10:18" x14ac:dyDescent="0.25">
      <c r="J689" s="23"/>
      <c r="P689" s="11"/>
      <c r="Q689" s="11"/>
      <c r="R689" s="11"/>
    </row>
    <row r="690" spans="10:18" x14ac:dyDescent="0.25">
      <c r="J690" s="23"/>
      <c r="P690" s="11"/>
      <c r="Q690" s="11"/>
      <c r="R690" s="11"/>
    </row>
    <row r="691" spans="10:18" x14ac:dyDescent="0.25">
      <c r="J691" s="23"/>
      <c r="P691" s="11"/>
      <c r="Q691" s="11"/>
      <c r="R691" s="11"/>
    </row>
    <row r="692" spans="10:18" x14ac:dyDescent="0.25">
      <c r="J692" s="23"/>
      <c r="P692" s="11"/>
      <c r="Q692" s="11"/>
      <c r="R692" s="11"/>
    </row>
    <row r="693" spans="10:18" x14ac:dyDescent="0.25">
      <c r="J693" s="23"/>
      <c r="P693" s="11"/>
      <c r="Q693" s="11"/>
      <c r="R693" s="11"/>
    </row>
    <row r="694" spans="10:18" x14ac:dyDescent="0.25">
      <c r="J694" s="23"/>
      <c r="P694" s="11"/>
      <c r="Q694" s="11"/>
      <c r="R694" s="11"/>
    </row>
    <row r="695" spans="10:18" x14ac:dyDescent="0.25">
      <c r="J695" s="23"/>
      <c r="P695" s="11"/>
      <c r="Q695" s="11"/>
      <c r="R695" s="11"/>
    </row>
    <row r="696" spans="10:18" x14ac:dyDescent="0.25">
      <c r="J696" s="23"/>
      <c r="P696" s="11"/>
      <c r="Q696" s="11"/>
      <c r="R696" s="11"/>
    </row>
    <row r="697" spans="10:18" x14ac:dyDescent="0.25">
      <c r="J697" s="23"/>
      <c r="P697" s="11"/>
      <c r="Q697" s="11"/>
      <c r="R697" s="11"/>
    </row>
    <row r="698" spans="10:18" x14ac:dyDescent="0.25">
      <c r="J698" s="23"/>
      <c r="P698" s="11"/>
      <c r="Q698" s="11"/>
      <c r="R698" s="11"/>
    </row>
    <row r="699" spans="10:18" x14ac:dyDescent="0.25">
      <c r="J699" s="23"/>
      <c r="P699" s="11"/>
      <c r="Q699" s="11"/>
      <c r="R699" s="11"/>
    </row>
    <row r="700" spans="10:18" x14ac:dyDescent="0.25">
      <c r="J700" s="23"/>
      <c r="P700" s="11"/>
      <c r="Q700" s="11"/>
      <c r="R700" s="11"/>
    </row>
    <row r="701" spans="10:18" x14ac:dyDescent="0.25">
      <c r="J701" s="23"/>
      <c r="P701" s="11"/>
      <c r="Q701" s="11"/>
      <c r="R701" s="11"/>
    </row>
    <row r="702" spans="10:18" x14ac:dyDescent="0.25">
      <c r="J702" s="23"/>
      <c r="P702" s="11"/>
      <c r="Q702" s="11"/>
      <c r="R702" s="11"/>
    </row>
    <row r="703" spans="10:18" x14ac:dyDescent="0.25">
      <c r="J703" s="23"/>
      <c r="P703" s="11"/>
      <c r="Q703" s="11"/>
      <c r="R703" s="11"/>
    </row>
    <row r="704" spans="10:18" x14ac:dyDescent="0.25">
      <c r="J704" s="23"/>
      <c r="P704" s="11"/>
      <c r="Q704" s="11"/>
      <c r="R704" s="11"/>
    </row>
    <row r="705" spans="10:18" x14ac:dyDescent="0.25">
      <c r="J705" s="23"/>
      <c r="P705" s="11"/>
      <c r="Q705" s="11"/>
      <c r="R705" s="11"/>
    </row>
    <row r="706" spans="10:18" x14ac:dyDescent="0.25">
      <c r="J706" s="23"/>
      <c r="P706" s="11"/>
      <c r="Q706" s="11"/>
      <c r="R706" s="11"/>
    </row>
    <row r="707" spans="10:18" x14ac:dyDescent="0.25">
      <c r="J707" s="23"/>
      <c r="P707" s="11"/>
      <c r="Q707" s="11"/>
      <c r="R707" s="11"/>
    </row>
    <row r="708" spans="10:18" x14ac:dyDescent="0.25">
      <c r="J708" s="23"/>
      <c r="P708" s="11"/>
      <c r="Q708" s="11"/>
      <c r="R708" s="11"/>
    </row>
    <row r="709" spans="10:18" x14ac:dyDescent="0.25">
      <c r="J709" s="23"/>
      <c r="P709" s="11"/>
      <c r="Q709" s="11"/>
      <c r="R709" s="11"/>
    </row>
    <row r="710" spans="10:18" x14ac:dyDescent="0.25">
      <c r="J710" s="23"/>
      <c r="P710" s="11"/>
      <c r="Q710" s="11"/>
      <c r="R710" s="11"/>
    </row>
    <row r="711" spans="10:18" x14ac:dyDescent="0.25">
      <c r="J711" s="23"/>
      <c r="P711" s="11"/>
      <c r="Q711" s="11"/>
      <c r="R711" s="11"/>
    </row>
    <row r="712" spans="10:18" x14ac:dyDescent="0.25">
      <c r="J712" s="23"/>
      <c r="P712" s="11"/>
      <c r="Q712" s="11"/>
      <c r="R712" s="11"/>
    </row>
    <row r="713" spans="10:18" x14ac:dyDescent="0.25">
      <c r="J713" s="23"/>
      <c r="P713" s="11"/>
      <c r="Q713" s="11"/>
      <c r="R713" s="11"/>
    </row>
    <row r="714" spans="10:18" x14ac:dyDescent="0.25">
      <c r="J714" s="23"/>
      <c r="P714" s="11"/>
      <c r="Q714" s="11"/>
      <c r="R714" s="11"/>
    </row>
    <row r="715" spans="10:18" x14ac:dyDescent="0.25">
      <c r="J715" s="23"/>
      <c r="P715" s="11"/>
      <c r="Q715" s="11"/>
      <c r="R715" s="11"/>
    </row>
    <row r="716" spans="10:18" x14ac:dyDescent="0.25">
      <c r="J716" s="23"/>
      <c r="P716" s="11"/>
      <c r="Q716" s="11"/>
      <c r="R716" s="11"/>
    </row>
    <row r="717" spans="10:18" x14ac:dyDescent="0.25">
      <c r="J717" s="23"/>
      <c r="P717" s="11"/>
      <c r="Q717" s="11"/>
      <c r="R717" s="11"/>
    </row>
    <row r="718" spans="10:18" x14ac:dyDescent="0.25">
      <c r="J718" s="23"/>
      <c r="P718" s="11"/>
      <c r="Q718" s="11"/>
      <c r="R718" s="11"/>
    </row>
    <row r="719" spans="10:18" x14ac:dyDescent="0.25">
      <c r="J719" s="23"/>
      <c r="P719" s="11"/>
      <c r="Q719" s="11"/>
      <c r="R719" s="11"/>
    </row>
    <row r="720" spans="10:18" x14ac:dyDescent="0.25">
      <c r="J720" s="23"/>
      <c r="P720" s="11"/>
      <c r="Q720" s="11"/>
      <c r="R720" s="11"/>
    </row>
    <row r="721" spans="10:18" x14ac:dyDescent="0.25">
      <c r="J721" s="23"/>
      <c r="P721" s="11"/>
      <c r="Q721" s="11"/>
      <c r="R721" s="11"/>
    </row>
    <row r="722" spans="10:18" x14ac:dyDescent="0.25">
      <c r="J722" s="23"/>
      <c r="P722" s="11"/>
      <c r="Q722" s="11"/>
      <c r="R722" s="11"/>
    </row>
    <row r="723" spans="10:18" x14ac:dyDescent="0.25">
      <c r="J723" s="23"/>
      <c r="P723" s="11"/>
      <c r="Q723" s="11"/>
      <c r="R723" s="11"/>
    </row>
    <row r="724" spans="10:18" x14ac:dyDescent="0.25">
      <c r="J724" s="23"/>
      <c r="P724" s="11"/>
      <c r="Q724" s="11"/>
      <c r="R724" s="11"/>
    </row>
    <row r="725" spans="10:18" x14ac:dyDescent="0.25">
      <c r="J725" s="23"/>
      <c r="P725" s="11"/>
      <c r="Q725" s="11"/>
      <c r="R725" s="11"/>
    </row>
    <row r="726" spans="10:18" x14ac:dyDescent="0.25">
      <c r="J726" s="23"/>
      <c r="P726" s="11"/>
      <c r="Q726" s="11"/>
      <c r="R726" s="11"/>
    </row>
    <row r="727" spans="10:18" x14ac:dyDescent="0.25">
      <c r="J727" s="23"/>
      <c r="P727" s="11"/>
      <c r="Q727" s="11"/>
      <c r="R727" s="11"/>
    </row>
    <row r="728" spans="10:18" x14ac:dyDescent="0.25">
      <c r="J728" s="23"/>
      <c r="P728" s="11"/>
      <c r="Q728" s="11"/>
      <c r="R728" s="11"/>
    </row>
    <row r="729" spans="10:18" x14ac:dyDescent="0.25">
      <c r="J729" s="23"/>
      <c r="P729" s="11"/>
      <c r="Q729" s="11"/>
      <c r="R729" s="11"/>
    </row>
    <row r="730" spans="10:18" x14ac:dyDescent="0.25">
      <c r="J730" s="23"/>
      <c r="P730" s="11"/>
      <c r="Q730" s="11"/>
      <c r="R730" s="11"/>
    </row>
    <row r="731" spans="10:18" x14ac:dyDescent="0.25">
      <c r="J731" s="23"/>
      <c r="P731" s="11"/>
      <c r="Q731" s="11"/>
      <c r="R731" s="11"/>
    </row>
    <row r="732" spans="10:18" x14ac:dyDescent="0.25">
      <c r="J732" s="23"/>
      <c r="P732" s="11"/>
      <c r="Q732" s="11"/>
      <c r="R732" s="11"/>
    </row>
    <row r="733" spans="10:18" x14ac:dyDescent="0.25">
      <c r="J733" s="23"/>
      <c r="P733" s="11"/>
      <c r="Q733" s="11"/>
      <c r="R733" s="11"/>
    </row>
    <row r="734" spans="10:18" x14ac:dyDescent="0.25">
      <c r="J734" s="23"/>
      <c r="P734" s="11"/>
      <c r="Q734" s="11"/>
      <c r="R734" s="11"/>
    </row>
    <row r="735" spans="10:18" x14ac:dyDescent="0.25">
      <c r="J735" s="23"/>
      <c r="P735" s="11"/>
      <c r="Q735" s="11"/>
      <c r="R735" s="11"/>
    </row>
    <row r="736" spans="10:18" x14ac:dyDescent="0.25">
      <c r="J736" s="23"/>
      <c r="P736" s="11"/>
      <c r="Q736" s="11"/>
      <c r="R736" s="11"/>
    </row>
    <row r="737" spans="10:18" x14ac:dyDescent="0.25">
      <c r="J737" s="23"/>
      <c r="P737" s="11"/>
      <c r="Q737" s="11"/>
      <c r="R737" s="11"/>
    </row>
    <row r="738" spans="10:18" x14ac:dyDescent="0.25">
      <c r="J738" s="23"/>
      <c r="P738" s="11"/>
      <c r="Q738" s="11"/>
      <c r="R738" s="11"/>
    </row>
    <row r="739" spans="10:18" x14ac:dyDescent="0.25">
      <c r="J739" s="23"/>
      <c r="P739" s="11"/>
      <c r="Q739" s="11"/>
      <c r="R739" s="11"/>
    </row>
    <row r="740" spans="10:18" x14ac:dyDescent="0.25">
      <c r="J740" s="23"/>
      <c r="P740" s="11"/>
      <c r="Q740" s="11"/>
      <c r="R740" s="11"/>
    </row>
    <row r="741" spans="10:18" x14ac:dyDescent="0.25">
      <c r="J741" s="23"/>
      <c r="P741" s="11"/>
      <c r="Q741" s="11"/>
      <c r="R741" s="11"/>
    </row>
    <row r="742" spans="10:18" x14ac:dyDescent="0.25">
      <c r="J742" s="23"/>
      <c r="P742" s="11"/>
      <c r="Q742" s="11"/>
      <c r="R742" s="11"/>
    </row>
    <row r="743" spans="10:18" x14ac:dyDescent="0.25">
      <c r="J743" s="23"/>
      <c r="P743" s="11"/>
      <c r="Q743" s="11"/>
      <c r="R743" s="11"/>
    </row>
    <row r="744" spans="10:18" x14ac:dyDescent="0.25">
      <c r="J744" s="23"/>
      <c r="P744" s="11"/>
      <c r="Q744" s="11"/>
      <c r="R744" s="11"/>
    </row>
    <row r="745" spans="10:18" x14ac:dyDescent="0.25">
      <c r="J745" s="23"/>
      <c r="P745" s="11"/>
      <c r="Q745" s="11"/>
      <c r="R745" s="11"/>
    </row>
    <row r="746" spans="10:18" x14ac:dyDescent="0.25">
      <c r="J746" s="23"/>
      <c r="P746" s="11"/>
      <c r="Q746" s="11"/>
      <c r="R746" s="11"/>
    </row>
    <row r="747" spans="10:18" x14ac:dyDescent="0.25">
      <c r="J747" s="23"/>
      <c r="P747" s="11"/>
      <c r="Q747" s="11"/>
      <c r="R747" s="11"/>
    </row>
    <row r="748" spans="10:18" x14ac:dyDescent="0.25">
      <c r="J748" s="23"/>
      <c r="P748" s="11"/>
      <c r="Q748" s="11"/>
      <c r="R748" s="11"/>
    </row>
    <row r="749" spans="10:18" x14ac:dyDescent="0.25">
      <c r="J749" s="23"/>
      <c r="P749" s="11"/>
      <c r="Q749" s="11"/>
      <c r="R749" s="11"/>
    </row>
    <row r="750" spans="10:18" x14ac:dyDescent="0.25">
      <c r="J750" s="23"/>
      <c r="P750" s="11"/>
      <c r="Q750" s="11"/>
      <c r="R750" s="11"/>
    </row>
    <row r="751" spans="10:18" x14ac:dyDescent="0.25">
      <c r="J751" s="23"/>
      <c r="P751" s="11"/>
      <c r="Q751" s="11"/>
      <c r="R751" s="11"/>
    </row>
    <row r="752" spans="10:18" x14ac:dyDescent="0.25">
      <c r="J752" s="23"/>
      <c r="P752" s="11"/>
      <c r="Q752" s="11"/>
      <c r="R752" s="11"/>
    </row>
    <row r="753" spans="10:18" x14ac:dyDescent="0.25">
      <c r="J753" s="23"/>
      <c r="P753" s="11"/>
      <c r="Q753" s="11"/>
      <c r="R753" s="11"/>
    </row>
    <row r="754" spans="10:18" x14ac:dyDescent="0.25">
      <c r="J754" s="23"/>
      <c r="P754" s="11"/>
      <c r="Q754" s="11"/>
      <c r="R754" s="11"/>
    </row>
    <row r="755" spans="10:18" x14ac:dyDescent="0.25">
      <c r="J755" s="23"/>
      <c r="P755" s="11"/>
      <c r="Q755" s="11"/>
      <c r="R755" s="11"/>
    </row>
    <row r="756" spans="10:18" x14ac:dyDescent="0.25">
      <c r="J756" s="23"/>
      <c r="P756" s="11"/>
      <c r="Q756" s="11"/>
      <c r="R756" s="11"/>
    </row>
    <row r="757" spans="10:18" x14ac:dyDescent="0.25">
      <c r="J757" s="23"/>
      <c r="P757" s="11"/>
      <c r="Q757" s="11"/>
      <c r="R757" s="11"/>
    </row>
    <row r="758" spans="10:18" x14ac:dyDescent="0.25">
      <c r="J758" s="23"/>
      <c r="P758" s="11"/>
      <c r="Q758" s="11"/>
      <c r="R758" s="11"/>
    </row>
    <row r="759" spans="10:18" x14ac:dyDescent="0.25">
      <c r="J759" s="23"/>
      <c r="P759" s="11"/>
      <c r="Q759" s="11"/>
      <c r="R759" s="11"/>
    </row>
    <row r="760" spans="10:18" x14ac:dyDescent="0.25">
      <c r="J760" s="23"/>
      <c r="P760" s="11"/>
      <c r="Q760" s="11"/>
      <c r="R760" s="11"/>
    </row>
    <row r="761" spans="10:18" x14ac:dyDescent="0.25">
      <c r="J761" s="23"/>
      <c r="P761" s="11"/>
      <c r="Q761" s="11"/>
      <c r="R761" s="11"/>
    </row>
    <row r="762" spans="10:18" x14ac:dyDescent="0.25">
      <c r="J762" s="23"/>
      <c r="P762" s="11"/>
      <c r="Q762" s="11"/>
      <c r="R762" s="11"/>
    </row>
    <row r="763" spans="10:18" x14ac:dyDescent="0.25">
      <c r="J763" s="23"/>
      <c r="P763" s="11"/>
      <c r="Q763" s="11"/>
      <c r="R763" s="11"/>
    </row>
    <row r="764" spans="10:18" x14ac:dyDescent="0.25">
      <c r="J764" s="23"/>
      <c r="P764" s="11"/>
      <c r="Q764" s="11"/>
      <c r="R764" s="11"/>
    </row>
    <row r="765" spans="10:18" x14ac:dyDescent="0.25">
      <c r="J765" s="23"/>
      <c r="P765" s="11"/>
      <c r="Q765" s="11"/>
      <c r="R765" s="11"/>
    </row>
    <row r="766" spans="10:18" x14ac:dyDescent="0.25">
      <c r="J766" s="23"/>
      <c r="P766" s="11"/>
      <c r="Q766" s="11"/>
      <c r="R766" s="11"/>
    </row>
    <row r="767" spans="10:18" x14ac:dyDescent="0.25">
      <c r="J767" s="23"/>
      <c r="P767" s="11"/>
      <c r="Q767" s="11"/>
      <c r="R767" s="11"/>
    </row>
    <row r="768" spans="10:18" x14ac:dyDescent="0.25">
      <c r="J768" s="23"/>
      <c r="P768" s="11"/>
      <c r="Q768" s="11"/>
      <c r="R768" s="11"/>
    </row>
    <row r="769" spans="10:18" x14ac:dyDescent="0.25">
      <c r="J769" s="23"/>
      <c r="P769" s="11"/>
      <c r="Q769" s="11"/>
      <c r="R769" s="11"/>
    </row>
    <row r="770" spans="10:18" x14ac:dyDescent="0.25">
      <c r="J770" s="23"/>
      <c r="P770" s="11"/>
      <c r="Q770" s="11"/>
      <c r="R770" s="11"/>
    </row>
    <row r="771" spans="10:18" x14ac:dyDescent="0.25">
      <c r="J771" s="23"/>
      <c r="P771" s="11"/>
      <c r="Q771" s="11"/>
      <c r="R771" s="11"/>
    </row>
    <row r="772" spans="10:18" x14ac:dyDescent="0.25">
      <c r="J772" s="23"/>
      <c r="P772" s="11"/>
      <c r="Q772" s="11"/>
      <c r="R772" s="11"/>
    </row>
    <row r="773" spans="10:18" x14ac:dyDescent="0.25">
      <c r="J773" s="23"/>
      <c r="P773" s="11"/>
      <c r="Q773" s="11"/>
      <c r="R773" s="11"/>
    </row>
    <row r="774" spans="10:18" x14ac:dyDescent="0.25">
      <c r="J774" s="23"/>
      <c r="P774" s="11"/>
      <c r="Q774" s="11"/>
      <c r="R774" s="11"/>
    </row>
    <row r="775" spans="10:18" x14ac:dyDescent="0.25">
      <c r="J775" s="23"/>
      <c r="P775" s="11"/>
      <c r="Q775" s="11"/>
      <c r="R775" s="11"/>
    </row>
    <row r="776" spans="10:18" x14ac:dyDescent="0.25">
      <c r="J776" s="23"/>
      <c r="P776" s="11"/>
      <c r="Q776" s="11"/>
      <c r="R776" s="11"/>
    </row>
    <row r="777" spans="10:18" x14ac:dyDescent="0.25">
      <c r="J777" s="23"/>
      <c r="P777" s="11"/>
      <c r="Q777" s="11"/>
      <c r="R777" s="11"/>
    </row>
    <row r="778" spans="10:18" x14ac:dyDescent="0.25">
      <c r="J778" s="23"/>
      <c r="P778" s="11"/>
      <c r="Q778" s="11"/>
      <c r="R778" s="11"/>
    </row>
    <row r="779" spans="10:18" x14ac:dyDescent="0.25">
      <c r="J779" s="23"/>
      <c r="P779" s="11"/>
      <c r="Q779" s="11"/>
      <c r="R779" s="11"/>
    </row>
    <row r="780" spans="10:18" x14ac:dyDescent="0.25">
      <c r="J780" s="23"/>
      <c r="P780" s="11"/>
      <c r="Q780" s="11"/>
      <c r="R780" s="11"/>
    </row>
    <row r="781" spans="10:18" x14ac:dyDescent="0.25">
      <c r="J781" s="23"/>
      <c r="P781" s="11"/>
      <c r="Q781" s="11"/>
      <c r="R781" s="11"/>
    </row>
    <row r="782" spans="10:18" x14ac:dyDescent="0.25">
      <c r="J782" s="23"/>
      <c r="P782" s="11"/>
      <c r="Q782" s="11"/>
      <c r="R782" s="11"/>
    </row>
    <row r="783" spans="10:18" x14ac:dyDescent="0.25">
      <c r="J783" s="23"/>
      <c r="P783" s="11"/>
      <c r="Q783" s="11"/>
      <c r="R783" s="11"/>
    </row>
    <row r="784" spans="10:18" x14ac:dyDescent="0.25">
      <c r="J784" s="23"/>
      <c r="P784" s="11"/>
      <c r="Q784" s="11"/>
      <c r="R784" s="11"/>
    </row>
    <row r="785" spans="10:18" x14ac:dyDescent="0.25">
      <c r="J785" s="23"/>
      <c r="P785" s="11"/>
      <c r="Q785" s="11"/>
      <c r="R785" s="11"/>
    </row>
    <row r="786" spans="10:18" x14ac:dyDescent="0.25">
      <c r="J786" s="23"/>
      <c r="P786" s="11"/>
      <c r="Q786" s="11"/>
      <c r="R786" s="11"/>
    </row>
    <row r="787" spans="10:18" x14ac:dyDescent="0.25">
      <c r="J787" s="23"/>
      <c r="P787" s="11"/>
      <c r="Q787" s="11"/>
      <c r="R787" s="11"/>
    </row>
    <row r="788" spans="10:18" x14ac:dyDescent="0.25">
      <c r="J788" s="23"/>
      <c r="P788" s="11"/>
      <c r="Q788" s="11"/>
      <c r="R788" s="11"/>
    </row>
    <row r="789" spans="10:18" x14ac:dyDescent="0.25">
      <c r="J789" s="23"/>
      <c r="P789" s="11"/>
      <c r="Q789" s="11"/>
      <c r="R789" s="11"/>
    </row>
    <row r="790" spans="10:18" x14ac:dyDescent="0.25">
      <c r="J790" s="23"/>
      <c r="P790" s="11"/>
      <c r="Q790" s="11"/>
      <c r="R790" s="11"/>
    </row>
    <row r="791" spans="10:18" x14ac:dyDescent="0.25">
      <c r="J791" s="23"/>
      <c r="P791" s="11"/>
      <c r="Q791" s="11"/>
      <c r="R791" s="11"/>
    </row>
    <row r="792" spans="10:18" x14ac:dyDescent="0.25">
      <c r="J792" s="23"/>
      <c r="P792" s="11"/>
      <c r="Q792" s="11"/>
      <c r="R792" s="11"/>
    </row>
    <row r="793" spans="10:18" x14ac:dyDescent="0.25">
      <c r="J793" s="23"/>
      <c r="P793" s="11"/>
      <c r="Q793" s="11"/>
      <c r="R793" s="11"/>
    </row>
    <row r="794" spans="10:18" x14ac:dyDescent="0.25">
      <c r="J794" s="23"/>
      <c r="P794" s="11"/>
      <c r="Q794" s="11"/>
      <c r="R794" s="11"/>
    </row>
    <row r="795" spans="10:18" x14ac:dyDescent="0.25">
      <c r="J795" s="23"/>
      <c r="P795" s="11"/>
      <c r="Q795" s="11"/>
      <c r="R795" s="11"/>
    </row>
    <row r="796" spans="10:18" x14ac:dyDescent="0.25">
      <c r="J796" s="23"/>
      <c r="P796" s="11"/>
      <c r="Q796" s="11"/>
      <c r="R796" s="11"/>
    </row>
    <row r="797" spans="10:18" x14ac:dyDescent="0.25">
      <c r="J797" s="23"/>
      <c r="P797" s="11"/>
      <c r="Q797" s="11"/>
      <c r="R797" s="11"/>
    </row>
    <row r="798" spans="10:18" x14ac:dyDescent="0.25">
      <c r="J798" s="23"/>
      <c r="P798" s="11"/>
      <c r="Q798" s="11"/>
      <c r="R798" s="11"/>
    </row>
    <row r="799" spans="10:18" x14ac:dyDescent="0.25">
      <c r="J799" s="23"/>
      <c r="P799" s="11"/>
      <c r="Q799" s="11"/>
      <c r="R799" s="11"/>
    </row>
    <row r="800" spans="10:18" x14ac:dyDescent="0.25">
      <c r="J800" s="23"/>
      <c r="P800" s="11"/>
      <c r="Q800" s="11"/>
      <c r="R800" s="11"/>
    </row>
    <row r="801" spans="10:18" x14ac:dyDescent="0.25">
      <c r="J801" s="23"/>
      <c r="P801" s="11"/>
      <c r="Q801" s="11"/>
      <c r="R801" s="11"/>
    </row>
    <row r="802" spans="10:18" x14ac:dyDescent="0.25">
      <c r="J802" s="23"/>
      <c r="P802" s="11"/>
      <c r="Q802" s="11"/>
      <c r="R802" s="11"/>
    </row>
    <row r="803" spans="10:18" x14ac:dyDescent="0.25">
      <c r="J803" s="23"/>
      <c r="P803" s="11"/>
      <c r="Q803" s="11"/>
      <c r="R803" s="11"/>
    </row>
    <row r="804" spans="10:18" x14ac:dyDescent="0.25">
      <c r="J804" s="23"/>
      <c r="P804" s="11"/>
      <c r="Q804" s="11"/>
      <c r="R804" s="11"/>
    </row>
    <row r="805" spans="10:18" x14ac:dyDescent="0.25">
      <c r="J805" s="23"/>
      <c r="P805" s="11"/>
      <c r="Q805" s="11"/>
      <c r="R805" s="11"/>
    </row>
    <row r="806" spans="10:18" x14ac:dyDescent="0.25">
      <c r="J806" s="23"/>
      <c r="P806" s="11"/>
      <c r="Q806" s="11"/>
      <c r="R806" s="11"/>
    </row>
    <row r="807" spans="10:18" x14ac:dyDescent="0.25">
      <c r="J807" s="23"/>
      <c r="P807" s="11"/>
      <c r="Q807" s="11"/>
      <c r="R807" s="11"/>
    </row>
    <row r="808" spans="10:18" x14ac:dyDescent="0.25">
      <c r="J808" s="23"/>
      <c r="P808" s="11"/>
      <c r="Q808" s="11"/>
      <c r="R808" s="11"/>
    </row>
    <row r="809" spans="10:18" x14ac:dyDescent="0.25">
      <c r="J809" s="23"/>
      <c r="P809" s="11"/>
      <c r="Q809" s="11"/>
      <c r="R809" s="11"/>
    </row>
    <row r="810" spans="10:18" x14ac:dyDescent="0.25">
      <c r="J810" s="23"/>
      <c r="P810" s="11"/>
      <c r="Q810" s="11"/>
      <c r="R810" s="11"/>
    </row>
    <row r="811" spans="10:18" x14ac:dyDescent="0.25">
      <c r="J811" s="23"/>
      <c r="P811" s="11"/>
      <c r="Q811" s="11"/>
      <c r="R811" s="11"/>
    </row>
    <row r="812" spans="10:18" x14ac:dyDescent="0.25">
      <c r="J812" s="23"/>
      <c r="P812" s="11"/>
      <c r="Q812" s="11"/>
      <c r="R812" s="11"/>
    </row>
    <row r="813" spans="10:18" x14ac:dyDescent="0.25">
      <c r="J813" s="23"/>
      <c r="P813" s="11"/>
      <c r="Q813" s="11"/>
      <c r="R813" s="11"/>
    </row>
    <row r="814" spans="10:18" x14ac:dyDescent="0.25">
      <c r="J814" s="23"/>
      <c r="P814" s="11"/>
      <c r="Q814" s="11"/>
      <c r="R814" s="11"/>
    </row>
    <row r="815" spans="10:18" x14ac:dyDescent="0.25">
      <c r="J815" s="23"/>
      <c r="P815" s="11"/>
      <c r="Q815" s="11"/>
      <c r="R815" s="11"/>
    </row>
    <row r="816" spans="10:18" x14ac:dyDescent="0.25">
      <c r="J816" s="23"/>
      <c r="P816" s="11"/>
      <c r="Q816" s="11"/>
      <c r="R816" s="11"/>
    </row>
    <row r="817" spans="10:18" x14ac:dyDescent="0.25">
      <c r="J817" s="23"/>
      <c r="P817" s="11"/>
      <c r="Q817" s="11"/>
      <c r="R817" s="11"/>
    </row>
    <row r="818" spans="10:18" x14ac:dyDescent="0.25">
      <c r="J818" s="23"/>
      <c r="P818" s="11"/>
      <c r="Q818" s="11"/>
      <c r="R818" s="11"/>
    </row>
    <row r="819" spans="10:18" x14ac:dyDescent="0.25">
      <c r="J819" s="23"/>
      <c r="P819" s="11"/>
      <c r="Q819" s="11"/>
      <c r="R819" s="11"/>
    </row>
    <row r="820" spans="10:18" x14ac:dyDescent="0.25">
      <c r="J820" s="23"/>
      <c r="P820" s="11"/>
      <c r="Q820" s="11"/>
      <c r="R820" s="11"/>
    </row>
    <row r="821" spans="10:18" x14ac:dyDescent="0.25">
      <c r="J821" s="23"/>
      <c r="P821" s="11"/>
      <c r="Q821" s="11"/>
      <c r="R821" s="11"/>
    </row>
    <row r="822" spans="10:18" x14ac:dyDescent="0.25">
      <c r="J822" s="23"/>
      <c r="P822" s="11"/>
      <c r="Q822" s="11"/>
      <c r="R822" s="11"/>
    </row>
    <row r="823" spans="10:18" x14ac:dyDescent="0.25">
      <c r="J823" s="23"/>
      <c r="P823" s="11"/>
      <c r="Q823" s="11"/>
      <c r="R823" s="11"/>
    </row>
    <row r="824" spans="10:18" x14ac:dyDescent="0.25">
      <c r="J824" s="23"/>
      <c r="P824" s="11"/>
      <c r="Q824" s="11"/>
      <c r="R824" s="11"/>
    </row>
    <row r="825" spans="10:18" x14ac:dyDescent="0.25">
      <c r="J825" s="23"/>
      <c r="P825" s="11"/>
      <c r="Q825" s="11"/>
      <c r="R825" s="11"/>
    </row>
    <row r="826" spans="10:18" x14ac:dyDescent="0.25">
      <c r="J826" s="23"/>
      <c r="P826" s="11"/>
      <c r="Q826" s="11"/>
      <c r="R826" s="11"/>
    </row>
    <row r="827" spans="10:18" x14ac:dyDescent="0.25">
      <c r="J827" s="23"/>
      <c r="P827" s="11"/>
      <c r="Q827" s="11"/>
      <c r="R827" s="11"/>
    </row>
    <row r="828" spans="10:18" x14ac:dyDescent="0.25">
      <c r="J828" s="23"/>
      <c r="P828" s="11"/>
      <c r="Q828" s="11"/>
      <c r="R828" s="11"/>
    </row>
    <row r="829" spans="10:18" x14ac:dyDescent="0.25">
      <c r="J829" s="23"/>
      <c r="P829" s="11"/>
      <c r="Q829" s="11"/>
      <c r="R829" s="11"/>
    </row>
    <row r="830" spans="10:18" x14ac:dyDescent="0.25">
      <c r="J830" s="23"/>
      <c r="P830" s="11"/>
      <c r="Q830" s="11"/>
      <c r="R830" s="11"/>
    </row>
    <row r="831" spans="10:18" x14ac:dyDescent="0.25">
      <c r="J831" s="23"/>
      <c r="P831" s="11"/>
      <c r="Q831" s="11"/>
      <c r="R831" s="11"/>
    </row>
    <row r="832" spans="10:18" x14ac:dyDescent="0.25">
      <c r="J832" s="23"/>
      <c r="P832" s="11"/>
      <c r="Q832" s="11"/>
      <c r="R832" s="11"/>
    </row>
    <row r="833" spans="10:18" x14ac:dyDescent="0.25">
      <c r="J833" s="23"/>
      <c r="P833" s="11"/>
      <c r="Q833" s="11"/>
      <c r="R833" s="11"/>
    </row>
    <row r="834" spans="10:18" x14ac:dyDescent="0.25">
      <c r="J834" s="23"/>
      <c r="P834" s="11"/>
      <c r="Q834" s="11"/>
      <c r="R834" s="11"/>
    </row>
    <row r="835" spans="10:18" x14ac:dyDescent="0.25">
      <c r="J835" s="23"/>
      <c r="P835" s="11"/>
      <c r="Q835" s="11"/>
      <c r="R835" s="11"/>
    </row>
    <row r="836" spans="10:18" x14ac:dyDescent="0.25">
      <c r="J836" s="23"/>
      <c r="P836" s="11"/>
      <c r="Q836" s="11"/>
      <c r="R836" s="11"/>
    </row>
    <row r="837" spans="10:18" x14ac:dyDescent="0.25">
      <c r="J837" s="23"/>
      <c r="P837" s="11"/>
      <c r="Q837" s="11"/>
      <c r="R837" s="11"/>
    </row>
    <row r="838" spans="10:18" x14ac:dyDescent="0.25">
      <c r="J838" s="23"/>
      <c r="P838" s="11"/>
      <c r="Q838" s="11"/>
      <c r="R838" s="11"/>
    </row>
    <row r="839" spans="10:18" x14ac:dyDescent="0.25">
      <c r="J839" s="23"/>
      <c r="P839" s="11"/>
      <c r="Q839" s="11"/>
      <c r="R839" s="11"/>
    </row>
    <row r="840" spans="10:18" x14ac:dyDescent="0.25">
      <c r="J840" s="23"/>
      <c r="P840" s="11"/>
      <c r="Q840" s="11"/>
      <c r="R840" s="11"/>
    </row>
    <row r="841" spans="10:18" x14ac:dyDescent="0.25">
      <c r="J841" s="23"/>
      <c r="P841" s="11"/>
      <c r="Q841" s="11"/>
      <c r="R841" s="11"/>
    </row>
    <row r="842" spans="10:18" x14ac:dyDescent="0.25">
      <c r="J842" s="23"/>
      <c r="P842" s="11"/>
      <c r="Q842" s="11"/>
      <c r="R842" s="11"/>
    </row>
    <row r="843" spans="10:18" x14ac:dyDescent="0.25">
      <c r="J843" s="23"/>
      <c r="P843" s="11"/>
      <c r="Q843" s="11"/>
      <c r="R843" s="11"/>
    </row>
    <row r="844" spans="10:18" x14ac:dyDescent="0.25">
      <c r="J844" s="23"/>
      <c r="P844" s="11"/>
      <c r="Q844" s="11"/>
      <c r="R844" s="11"/>
    </row>
    <row r="845" spans="10:18" x14ac:dyDescent="0.25">
      <c r="J845" s="23"/>
      <c r="P845" s="11"/>
      <c r="Q845" s="11"/>
      <c r="R845" s="11"/>
    </row>
    <row r="846" spans="10:18" x14ac:dyDescent="0.25">
      <c r="J846" s="23"/>
      <c r="P846" s="11"/>
      <c r="Q846" s="11"/>
      <c r="R846" s="11"/>
    </row>
    <row r="847" spans="10:18" x14ac:dyDescent="0.25">
      <c r="J847" s="23"/>
      <c r="P847" s="11"/>
      <c r="Q847" s="11"/>
      <c r="R847" s="11"/>
    </row>
    <row r="848" spans="10:18" x14ac:dyDescent="0.25">
      <c r="J848" s="23"/>
      <c r="P848" s="11"/>
      <c r="Q848" s="11"/>
      <c r="R848" s="11"/>
    </row>
    <row r="849" spans="10:18" x14ac:dyDescent="0.25">
      <c r="J849" s="23"/>
      <c r="P849" s="11"/>
      <c r="Q849" s="11"/>
      <c r="R849" s="11"/>
    </row>
    <row r="850" spans="10:18" x14ac:dyDescent="0.25">
      <c r="J850" s="23"/>
      <c r="P850" s="11"/>
      <c r="Q850" s="11"/>
      <c r="R850" s="11"/>
    </row>
    <row r="851" spans="10:18" x14ac:dyDescent="0.25">
      <c r="J851" s="23"/>
      <c r="P851" s="11"/>
      <c r="Q851" s="11"/>
      <c r="R851" s="11"/>
    </row>
    <row r="852" spans="10:18" x14ac:dyDescent="0.25">
      <c r="J852" s="23"/>
      <c r="P852" s="11"/>
      <c r="Q852" s="11"/>
      <c r="R852" s="11"/>
    </row>
    <row r="853" spans="10:18" x14ac:dyDescent="0.25">
      <c r="J853" s="23"/>
      <c r="P853" s="11"/>
      <c r="Q853" s="11"/>
      <c r="R853" s="11"/>
    </row>
    <row r="854" spans="10:18" x14ac:dyDescent="0.25">
      <c r="J854" s="23"/>
      <c r="P854" s="11"/>
      <c r="Q854" s="11"/>
      <c r="R854" s="11"/>
    </row>
    <row r="855" spans="10:18" x14ac:dyDescent="0.25">
      <c r="J855" s="23"/>
      <c r="P855" s="11"/>
      <c r="Q855" s="11"/>
      <c r="R855" s="11"/>
    </row>
    <row r="856" spans="10:18" x14ac:dyDescent="0.25">
      <c r="J856" s="23"/>
      <c r="P856" s="11"/>
      <c r="Q856" s="11"/>
      <c r="R856" s="11"/>
    </row>
    <row r="857" spans="10:18" x14ac:dyDescent="0.25">
      <c r="J857" s="23"/>
      <c r="P857" s="11"/>
      <c r="Q857" s="11"/>
      <c r="R857" s="11"/>
    </row>
    <row r="858" spans="10:18" x14ac:dyDescent="0.25">
      <c r="J858" s="23"/>
      <c r="P858" s="11"/>
      <c r="Q858" s="11"/>
      <c r="R858" s="11"/>
    </row>
    <row r="859" spans="10:18" x14ac:dyDescent="0.25">
      <c r="J859" s="23"/>
      <c r="P859" s="11"/>
      <c r="Q859" s="11"/>
      <c r="R859" s="11"/>
    </row>
    <row r="860" spans="10:18" x14ac:dyDescent="0.25">
      <c r="J860" s="23"/>
      <c r="P860" s="11"/>
      <c r="Q860" s="11"/>
      <c r="R860" s="11"/>
    </row>
    <row r="861" spans="10:18" x14ac:dyDescent="0.25">
      <c r="J861" s="23"/>
      <c r="P861" s="11"/>
      <c r="Q861" s="11"/>
      <c r="R861" s="11"/>
    </row>
    <row r="862" spans="10:18" x14ac:dyDescent="0.25">
      <c r="J862" s="23"/>
      <c r="P862" s="11"/>
      <c r="Q862" s="11"/>
      <c r="R862" s="11"/>
    </row>
    <row r="863" spans="10:18" x14ac:dyDescent="0.25">
      <c r="J863" s="23"/>
      <c r="P863" s="11"/>
      <c r="Q863" s="11"/>
      <c r="R863" s="11"/>
    </row>
    <row r="864" spans="10:18" x14ac:dyDescent="0.25">
      <c r="J864" s="23"/>
      <c r="P864" s="11"/>
      <c r="Q864" s="11"/>
      <c r="R864" s="11"/>
    </row>
    <row r="865" spans="10:18" x14ac:dyDescent="0.25">
      <c r="J865" s="23"/>
      <c r="P865" s="11"/>
      <c r="Q865" s="11"/>
      <c r="R865" s="11"/>
    </row>
    <row r="866" spans="10:18" x14ac:dyDescent="0.25">
      <c r="J866" s="23"/>
      <c r="P866" s="11"/>
      <c r="Q866" s="11"/>
      <c r="R866" s="11"/>
    </row>
    <row r="867" spans="10:18" x14ac:dyDescent="0.25">
      <c r="J867" s="23"/>
      <c r="P867" s="11"/>
      <c r="Q867" s="11"/>
      <c r="R867" s="11"/>
    </row>
    <row r="868" spans="10:18" x14ac:dyDescent="0.25">
      <c r="J868" s="23"/>
      <c r="P868" s="11"/>
      <c r="Q868" s="11"/>
      <c r="R868" s="11"/>
    </row>
    <row r="869" spans="10:18" x14ac:dyDescent="0.25">
      <c r="J869" s="23"/>
      <c r="P869" s="11"/>
      <c r="Q869" s="11"/>
      <c r="R869" s="11"/>
    </row>
    <row r="870" spans="10:18" x14ac:dyDescent="0.25">
      <c r="J870" s="23"/>
      <c r="P870" s="11"/>
      <c r="Q870" s="11"/>
      <c r="R870" s="11"/>
    </row>
    <row r="871" spans="10:18" x14ac:dyDescent="0.25">
      <c r="J871" s="23"/>
      <c r="P871" s="11"/>
      <c r="Q871" s="11"/>
      <c r="R871" s="11"/>
    </row>
    <row r="872" spans="10:18" x14ac:dyDescent="0.25">
      <c r="J872" s="23"/>
      <c r="P872" s="11"/>
      <c r="Q872" s="11"/>
      <c r="R872" s="11"/>
    </row>
    <row r="873" spans="10:18" x14ac:dyDescent="0.25">
      <c r="J873" s="23"/>
      <c r="P873" s="11"/>
      <c r="Q873" s="11"/>
      <c r="R873" s="11"/>
    </row>
    <row r="874" spans="10:18" x14ac:dyDescent="0.25">
      <c r="J874" s="23"/>
      <c r="P874" s="11"/>
      <c r="Q874" s="11"/>
      <c r="R874" s="11"/>
    </row>
    <row r="875" spans="10:18" x14ac:dyDescent="0.25">
      <c r="J875" s="23"/>
      <c r="P875" s="11"/>
      <c r="Q875" s="11"/>
      <c r="R875" s="11"/>
    </row>
    <row r="876" spans="10:18" x14ac:dyDescent="0.25">
      <c r="J876" s="23"/>
      <c r="P876" s="11"/>
      <c r="Q876" s="11"/>
      <c r="R876" s="11"/>
    </row>
    <row r="877" spans="10:18" x14ac:dyDescent="0.25">
      <c r="J877" s="23"/>
      <c r="P877" s="11"/>
      <c r="Q877" s="11"/>
      <c r="R877" s="11"/>
    </row>
    <row r="878" spans="10:18" x14ac:dyDescent="0.25">
      <c r="J878" s="23"/>
      <c r="P878" s="11"/>
      <c r="Q878" s="11"/>
      <c r="R878" s="11"/>
    </row>
    <row r="879" spans="10:18" x14ac:dyDescent="0.25">
      <c r="J879" s="23"/>
      <c r="P879" s="11"/>
      <c r="Q879" s="11"/>
      <c r="R879" s="11"/>
    </row>
    <row r="880" spans="10:18" x14ac:dyDescent="0.25">
      <c r="J880" s="23"/>
      <c r="P880" s="11"/>
      <c r="Q880" s="11"/>
      <c r="R880" s="11"/>
    </row>
    <row r="881" spans="10:18" x14ac:dyDescent="0.25">
      <c r="J881" s="23"/>
      <c r="P881" s="11"/>
      <c r="Q881" s="11"/>
      <c r="R881" s="11"/>
    </row>
    <row r="882" spans="10:18" x14ac:dyDescent="0.25">
      <c r="J882" s="23"/>
      <c r="P882" s="11"/>
      <c r="Q882" s="11"/>
      <c r="R882" s="11"/>
    </row>
    <row r="883" spans="10:18" x14ac:dyDescent="0.25">
      <c r="J883" s="23"/>
      <c r="P883" s="11"/>
      <c r="Q883" s="11"/>
      <c r="R883" s="11"/>
    </row>
    <row r="884" spans="10:18" x14ac:dyDescent="0.25">
      <c r="J884" s="23"/>
      <c r="P884" s="11"/>
      <c r="Q884" s="11"/>
      <c r="R884" s="11"/>
    </row>
    <row r="885" spans="10:18" x14ac:dyDescent="0.25">
      <c r="J885" s="23"/>
      <c r="P885" s="11"/>
      <c r="Q885" s="11"/>
      <c r="R885" s="11"/>
    </row>
    <row r="886" spans="10:18" x14ac:dyDescent="0.25">
      <c r="J886" s="23"/>
      <c r="P886" s="11"/>
      <c r="Q886" s="11"/>
      <c r="R886" s="11"/>
    </row>
    <row r="887" spans="10:18" x14ac:dyDescent="0.25">
      <c r="J887" s="23"/>
      <c r="P887" s="11"/>
      <c r="Q887" s="11"/>
      <c r="R887" s="11"/>
    </row>
    <row r="888" spans="10:18" x14ac:dyDescent="0.25">
      <c r="J888" s="23"/>
      <c r="P888" s="11"/>
      <c r="Q888" s="11"/>
      <c r="R888" s="11"/>
    </row>
    <row r="889" spans="10:18" x14ac:dyDescent="0.25">
      <c r="J889" s="23"/>
      <c r="P889" s="11"/>
      <c r="Q889" s="11"/>
      <c r="R889" s="11"/>
    </row>
    <row r="890" spans="10:18" x14ac:dyDescent="0.25">
      <c r="J890" s="23"/>
      <c r="P890" s="11"/>
      <c r="Q890" s="11"/>
      <c r="R890" s="11"/>
    </row>
    <row r="891" spans="10:18" x14ac:dyDescent="0.25">
      <c r="J891" s="23"/>
      <c r="P891" s="11"/>
      <c r="Q891" s="11"/>
      <c r="R891" s="11"/>
    </row>
    <row r="892" spans="10:18" x14ac:dyDescent="0.25">
      <c r="J892" s="23"/>
      <c r="P892" s="11"/>
      <c r="Q892" s="11"/>
      <c r="R892" s="11"/>
    </row>
    <row r="893" spans="10:18" x14ac:dyDescent="0.25">
      <c r="J893" s="23"/>
      <c r="P893" s="11"/>
      <c r="Q893" s="11"/>
      <c r="R893" s="11"/>
    </row>
    <row r="894" spans="10:18" x14ac:dyDescent="0.25">
      <c r="J894" s="23"/>
      <c r="P894" s="11"/>
      <c r="Q894" s="11"/>
      <c r="R894" s="11"/>
    </row>
    <row r="895" spans="10:18" x14ac:dyDescent="0.25">
      <c r="J895" s="23"/>
      <c r="P895" s="11"/>
      <c r="Q895" s="11"/>
      <c r="R895" s="11"/>
    </row>
    <row r="896" spans="10:18" x14ac:dyDescent="0.25">
      <c r="J896" s="23"/>
      <c r="P896" s="11"/>
      <c r="Q896" s="11"/>
      <c r="R896" s="11"/>
    </row>
    <row r="897" spans="10:18" x14ac:dyDescent="0.25">
      <c r="J897" s="23"/>
      <c r="P897" s="11"/>
      <c r="Q897" s="11"/>
      <c r="R897" s="11"/>
    </row>
    <row r="898" spans="10:18" x14ac:dyDescent="0.25">
      <c r="J898" s="23"/>
      <c r="P898" s="11"/>
      <c r="Q898" s="11"/>
      <c r="R898" s="11"/>
    </row>
    <row r="899" spans="10:18" x14ac:dyDescent="0.25">
      <c r="J899" s="23"/>
      <c r="P899" s="11"/>
      <c r="Q899" s="11"/>
      <c r="R899" s="11"/>
    </row>
    <row r="900" spans="10:18" x14ac:dyDescent="0.25">
      <c r="J900" s="23"/>
      <c r="P900" s="11"/>
      <c r="Q900" s="11"/>
      <c r="R900" s="11"/>
    </row>
    <row r="901" spans="10:18" x14ac:dyDescent="0.25">
      <c r="J901" s="23"/>
      <c r="P901" s="11"/>
      <c r="Q901" s="11"/>
      <c r="R901" s="11"/>
    </row>
    <row r="902" spans="10:18" x14ac:dyDescent="0.25">
      <c r="J902" s="23"/>
      <c r="P902" s="11"/>
      <c r="Q902" s="11"/>
      <c r="R902" s="11"/>
    </row>
    <row r="903" spans="10:18" x14ac:dyDescent="0.25">
      <c r="J903" s="23"/>
      <c r="P903" s="11"/>
      <c r="Q903" s="11"/>
      <c r="R903" s="11"/>
    </row>
    <row r="904" spans="10:18" x14ac:dyDescent="0.25">
      <c r="J904" s="23"/>
      <c r="P904" s="11"/>
      <c r="Q904" s="11"/>
      <c r="R904" s="11"/>
    </row>
    <row r="905" spans="10:18" x14ac:dyDescent="0.25">
      <c r="J905" s="23"/>
      <c r="P905" s="11"/>
      <c r="Q905" s="11"/>
      <c r="R905" s="11"/>
    </row>
    <row r="906" spans="10:18" x14ac:dyDescent="0.25">
      <c r="J906" s="23"/>
      <c r="P906" s="11"/>
      <c r="Q906" s="11"/>
      <c r="R906" s="11"/>
    </row>
    <row r="907" spans="10:18" x14ac:dyDescent="0.25">
      <c r="J907" s="23"/>
      <c r="P907" s="11"/>
      <c r="Q907" s="11"/>
      <c r="R907" s="11"/>
    </row>
    <row r="908" spans="10:18" x14ac:dyDescent="0.25">
      <c r="J908" s="23"/>
      <c r="P908" s="11"/>
      <c r="Q908" s="11"/>
      <c r="R908" s="11"/>
    </row>
    <row r="909" spans="10:18" x14ac:dyDescent="0.25">
      <c r="J909" s="23"/>
      <c r="P909" s="11"/>
      <c r="Q909" s="11"/>
      <c r="R909" s="11"/>
    </row>
    <row r="910" spans="10:18" x14ac:dyDescent="0.25">
      <c r="J910" s="23"/>
      <c r="P910" s="11"/>
      <c r="Q910" s="11"/>
      <c r="R910" s="11"/>
    </row>
    <row r="911" spans="10:18" x14ac:dyDescent="0.25">
      <c r="J911" s="23"/>
      <c r="P911" s="11"/>
      <c r="Q911" s="11"/>
      <c r="R911" s="11"/>
    </row>
    <row r="912" spans="10:18" x14ac:dyDescent="0.25">
      <c r="J912" s="23"/>
      <c r="P912" s="11"/>
      <c r="Q912" s="11"/>
      <c r="R912" s="11"/>
    </row>
    <row r="913" spans="10:18" x14ac:dyDescent="0.25">
      <c r="J913" s="23"/>
      <c r="P913" s="11"/>
      <c r="Q913" s="11"/>
      <c r="R913" s="11"/>
    </row>
    <row r="914" spans="10:18" x14ac:dyDescent="0.25">
      <c r="J914" s="23"/>
      <c r="P914" s="11"/>
      <c r="Q914" s="11"/>
      <c r="R914" s="11"/>
    </row>
    <row r="915" spans="10:18" x14ac:dyDescent="0.25">
      <c r="J915" s="23"/>
      <c r="P915" s="11"/>
      <c r="Q915" s="11"/>
      <c r="R915" s="11"/>
    </row>
    <row r="916" spans="10:18" x14ac:dyDescent="0.25">
      <c r="J916" s="23"/>
      <c r="P916" s="11"/>
      <c r="Q916" s="11"/>
      <c r="R916" s="11"/>
    </row>
    <row r="917" spans="10:18" x14ac:dyDescent="0.25">
      <c r="J917" s="23"/>
      <c r="P917" s="11"/>
      <c r="Q917" s="11"/>
      <c r="R917" s="11"/>
    </row>
    <row r="918" spans="10:18" x14ac:dyDescent="0.25">
      <c r="J918" s="23"/>
      <c r="P918" s="11"/>
      <c r="Q918" s="11"/>
      <c r="R918" s="11"/>
    </row>
    <row r="919" spans="10:18" x14ac:dyDescent="0.25">
      <c r="J919" s="23"/>
      <c r="P919" s="11"/>
      <c r="Q919" s="11"/>
      <c r="R919" s="11"/>
    </row>
    <row r="920" spans="10:18" x14ac:dyDescent="0.25">
      <c r="J920" s="23"/>
      <c r="P920" s="11"/>
      <c r="Q920" s="11"/>
      <c r="R920" s="11"/>
    </row>
    <row r="921" spans="10:18" x14ac:dyDescent="0.25">
      <c r="J921" s="23"/>
      <c r="P921" s="11"/>
      <c r="Q921" s="11"/>
      <c r="R921" s="11"/>
    </row>
    <row r="922" spans="10:18" x14ac:dyDescent="0.25">
      <c r="J922" s="23"/>
      <c r="P922" s="11"/>
      <c r="Q922" s="11"/>
      <c r="R922" s="11"/>
    </row>
    <row r="923" spans="10:18" x14ac:dyDescent="0.25">
      <c r="J923" s="23"/>
      <c r="P923" s="11"/>
      <c r="Q923" s="11"/>
      <c r="R923" s="11"/>
    </row>
    <row r="924" spans="10:18" x14ac:dyDescent="0.25">
      <c r="J924" s="23"/>
      <c r="P924" s="11"/>
      <c r="Q924" s="11"/>
      <c r="R924" s="11"/>
    </row>
    <row r="925" spans="10:18" x14ac:dyDescent="0.25">
      <c r="J925" s="23"/>
      <c r="P925" s="11"/>
      <c r="Q925" s="11"/>
      <c r="R925" s="11"/>
    </row>
    <row r="926" spans="10:18" x14ac:dyDescent="0.25">
      <c r="J926" s="23"/>
      <c r="P926" s="11"/>
      <c r="Q926" s="11"/>
      <c r="R926" s="11"/>
    </row>
    <row r="927" spans="10:18" x14ac:dyDescent="0.25">
      <c r="J927" s="23"/>
      <c r="P927" s="11"/>
      <c r="Q927" s="11"/>
      <c r="R927" s="11"/>
    </row>
    <row r="928" spans="10:18" x14ac:dyDescent="0.25">
      <c r="J928" s="23"/>
      <c r="P928" s="11"/>
      <c r="Q928" s="11"/>
      <c r="R928" s="11"/>
    </row>
    <row r="929" spans="10:18" x14ac:dyDescent="0.25">
      <c r="J929" s="23"/>
      <c r="P929" s="11"/>
      <c r="Q929" s="11"/>
      <c r="R929" s="11"/>
    </row>
    <row r="930" spans="10:18" x14ac:dyDescent="0.25">
      <c r="J930" s="23"/>
      <c r="P930" s="11"/>
      <c r="Q930" s="11"/>
      <c r="R930" s="11"/>
    </row>
    <row r="931" spans="10:18" x14ac:dyDescent="0.25">
      <c r="J931" s="23"/>
      <c r="P931" s="11"/>
      <c r="Q931" s="11"/>
      <c r="R931" s="11"/>
    </row>
    <row r="932" spans="10:18" x14ac:dyDescent="0.25">
      <c r="J932" s="23"/>
      <c r="P932" s="11"/>
      <c r="Q932" s="11"/>
      <c r="R932" s="11"/>
    </row>
    <row r="933" spans="10:18" x14ac:dyDescent="0.25">
      <c r="J933" s="23"/>
      <c r="P933" s="11"/>
      <c r="Q933" s="11"/>
      <c r="R933" s="11"/>
    </row>
    <row r="934" spans="10:18" x14ac:dyDescent="0.25">
      <c r="J934" s="23"/>
      <c r="P934" s="11"/>
      <c r="Q934" s="11"/>
      <c r="R934" s="11"/>
    </row>
    <row r="935" spans="10:18" x14ac:dyDescent="0.25">
      <c r="J935" s="23"/>
      <c r="P935" s="11"/>
      <c r="Q935" s="11"/>
      <c r="R935" s="11"/>
    </row>
    <row r="936" spans="10:18" x14ac:dyDescent="0.25">
      <c r="J936" s="23"/>
      <c r="P936" s="11"/>
      <c r="Q936" s="11"/>
      <c r="R936" s="11"/>
    </row>
    <row r="937" spans="10:18" x14ac:dyDescent="0.25">
      <c r="J937" s="23"/>
      <c r="P937" s="11"/>
      <c r="Q937" s="11"/>
      <c r="R937" s="11"/>
    </row>
    <row r="938" spans="10:18" x14ac:dyDescent="0.25">
      <c r="J938" s="23"/>
      <c r="P938" s="11"/>
      <c r="Q938" s="11"/>
      <c r="R938" s="11"/>
    </row>
    <row r="939" spans="10:18" x14ac:dyDescent="0.25">
      <c r="J939" s="23"/>
      <c r="P939" s="11"/>
      <c r="Q939" s="11"/>
      <c r="R939" s="11"/>
    </row>
    <row r="940" spans="10:18" x14ac:dyDescent="0.25">
      <c r="J940" s="23"/>
      <c r="P940" s="11"/>
      <c r="Q940" s="11"/>
      <c r="R940" s="11"/>
    </row>
    <row r="941" spans="10:18" x14ac:dyDescent="0.25">
      <c r="J941" s="23"/>
      <c r="P941" s="11"/>
      <c r="Q941" s="11"/>
      <c r="R941" s="11"/>
    </row>
    <row r="942" spans="10:18" x14ac:dyDescent="0.25">
      <c r="J942" s="23"/>
      <c r="P942" s="11"/>
      <c r="Q942" s="11"/>
      <c r="R942" s="11"/>
    </row>
    <row r="943" spans="10:18" x14ac:dyDescent="0.25">
      <c r="J943" s="23"/>
      <c r="P943" s="11"/>
      <c r="Q943" s="11"/>
      <c r="R943" s="11"/>
    </row>
    <row r="944" spans="10:18" x14ac:dyDescent="0.25">
      <c r="J944" s="23"/>
      <c r="P944" s="11"/>
      <c r="Q944" s="11"/>
      <c r="R944" s="11"/>
    </row>
    <row r="945" spans="10:18" x14ac:dyDescent="0.25">
      <c r="J945" s="23"/>
      <c r="P945" s="11"/>
      <c r="Q945" s="11"/>
      <c r="R945" s="11"/>
    </row>
    <row r="946" spans="10:18" x14ac:dyDescent="0.25">
      <c r="J946" s="23"/>
      <c r="P946" s="11"/>
      <c r="Q946" s="11"/>
      <c r="R946" s="11"/>
    </row>
    <row r="947" spans="10:18" x14ac:dyDescent="0.25">
      <c r="J947" s="23"/>
      <c r="P947" s="11"/>
      <c r="Q947" s="11"/>
      <c r="R947" s="11"/>
    </row>
    <row r="948" spans="10:18" x14ac:dyDescent="0.25">
      <c r="J948" s="23"/>
      <c r="P948" s="11"/>
      <c r="Q948" s="11"/>
      <c r="R948" s="11"/>
    </row>
    <row r="949" spans="10:18" x14ac:dyDescent="0.25">
      <c r="J949" s="23"/>
      <c r="P949" s="11"/>
      <c r="Q949" s="11"/>
      <c r="R949" s="11"/>
    </row>
    <row r="950" spans="10:18" x14ac:dyDescent="0.25">
      <c r="J950" s="23"/>
      <c r="P950" s="11"/>
      <c r="Q950" s="11"/>
      <c r="R950" s="11"/>
    </row>
    <row r="951" spans="10:18" x14ac:dyDescent="0.25">
      <c r="J951" s="23"/>
      <c r="P951" s="11"/>
      <c r="Q951" s="11"/>
      <c r="R951" s="11"/>
    </row>
    <row r="952" spans="10:18" x14ac:dyDescent="0.25">
      <c r="J952" s="23"/>
      <c r="P952" s="11"/>
      <c r="Q952" s="11"/>
      <c r="R952" s="11"/>
    </row>
    <row r="953" spans="10:18" x14ac:dyDescent="0.25">
      <c r="J953" s="23"/>
      <c r="P953" s="11"/>
      <c r="Q953" s="11"/>
      <c r="R953" s="11"/>
    </row>
    <row r="954" spans="10:18" x14ac:dyDescent="0.25">
      <c r="J954" s="23"/>
      <c r="P954" s="11"/>
      <c r="Q954" s="11"/>
      <c r="R954" s="11"/>
    </row>
    <row r="955" spans="10:18" x14ac:dyDescent="0.25">
      <c r="J955" s="23"/>
      <c r="P955" s="11"/>
      <c r="Q955" s="11"/>
      <c r="R955" s="11"/>
    </row>
    <row r="956" spans="10:18" x14ac:dyDescent="0.25">
      <c r="J956" s="23"/>
      <c r="P956" s="11"/>
      <c r="Q956" s="11"/>
      <c r="R956" s="11"/>
    </row>
    <row r="957" spans="10:18" x14ac:dyDescent="0.25">
      <c r="J957" s="23"/>
      <c r="P957" s="11"/>
      <c r="Q957" s="11"/>
      <c r="R957" s="11"/>
    </row>
    <row r="958" spans="10:18" x14ac:dyDescent="0.25">
      <c r="J958" s="23"/>
      <c r="P958" s="11"/>
      <c r="Q958" s="11"/>
      <c r="R958" s="11"/>
    </row>
    <row r="959" spans="10:18" x14ac:dyDescent="0.25">
      <c r="J959" s="23"/>
      <c r="P959" s="11"/>
      <c r="Q959" s="11"/>
      <c r="R959" s="11"/>
    </row>
    <row r="960" spans="10:18" x14ac:dyDescent="0.25">
      <c r="J960" s="23"/>
      <c r="P960" s="11"/>
      <c r="Q960" s="11"/>
      <c r="R960" s="11"/>
    </row>
    <row r="961" spans="10:18" x14ac:dyDescent="0.25">
      <c r="J961" s="23"/>
      <c r="P961" s="11"/>
      <c r="Q961" s="11"/>
      <c r="R961" s="11"/>
    </row>
    <row r="962" spans="10:18" x14ac:dyDescent="0.25">
      <c r="J962" s="23"/>
      <c r="P962" s="11"/>
      <c r="Q962" s="11"/>
      <c r="R962" s="11"/>
    </row>
    <row r="963" spans="10:18" x14ac:dyDescent="0.25">
      <c r="J963" s="23"/>
      <c r="P963" s="11"/>
      <c r="Q963" s="11"/>
      <c r="R963" s="11"/>
    </row>
    <row r="964" spans="10:18" x14ac:dyDescent="0.25">
      <c r="J964" s="23"/>
      <c r="P964" s="11"/>
      <c r="Q964" s="11"/>
      <c r="R964" s="11"/>
    </row>
    <row r="965" spans="10:18" x14ac:dyDescent="0.25">
      <c r="J965" s="23"/>
      <c r="P965" s="11"/>
      <c r="Q965" s="11"/>
      <c r="R965" s="11"/>
    </row>
    <row r="966" spans="10:18" x14ac:dyDescent="0.25">
      <c r="J966" s="23"/>
      <c r="P966" s="11"/>
      <c r="Q966" s="11"/>
      <c r="R966" s="11"/>
    </row>
    <row r="967" spans="10:18" x14ac:dyDescent="0.25">
      <c r="J967" s="23"/>
      <c r="P967" s="11"/>
      <c r="Q967" s="11"/>
      <c r="R967" s="11"/>
    </row>
    <row r="968" spans="10:18" x14ac:dyDescent="0.25">
      <c r="J968" s="23"/>
      <c r="P968" s="11"/>
      <c r="Q968" s="11"/>
      <c r="R968" s="11"/>
    </row>
    <row r="969" spans="10:18" x14ac:dyDescent="0.25">
      <c r="J969" s="23"/>
      <c r="P969" s="11"/>
      <c r="Q969" s="11"/>
      <c r="R969" s="11"/>
    </row>
    <row r="970" spans="10:18" x14ac:dyDescent="0.25">
      <c r="J970" s="23"/>
      <c r="P970" s="11"/>
      <c r="Q970" s="11"/>
      <c r="R970" s="11"/>
    </row>
    <row r="971" spans="10:18" x14ac:dyDescent="0.25">
      <c r="J971" s="23"/>
      <c r="P971" s="11"/>
      <c r="Q971" s="11"/>
      <c r="R971" s="11"/>
    </row>
    <row r="972" spans="10:18" x14ac:dyDescent="0.25">
      <c r="J972" s="23"/>
      <c r="P972" s="11"/>
      <c r="Q972" s="11"/>
      <c r="R972" s="11"/>
    </row>
    <row r="973" spans="10:18" x14ac:dyDescent="0.25">
      <c r="J973" s="23"/>
      <c r="P973" s="11"/>
      <c r="Q973" s="11"/>
      <c r="R973" s="11"/>
    </row>
    <row r="974" spans="10:18" x14ac:dyDescent="0.25">
      <c r="J974" s="23"/>
      <c r="P974" s="11"/>
      <c r="Q974" s="11"/>
      <c r="R974" s="11"/>
    </row>
    <row r="975" spans="10:18" x14ac:dyDescent="0.25">
      <c r="J975" s="23"/>
      <c r="P975" s="11"/>
      <c r="Q975" s="11"/>
      <c r="R975" s="11"/>
    </row>
    <row r="976" spans="10:18" x14ac:dyDescent="0.25">
      <c r="J976" s="23"/>
      <c r="P976" s="11"/>
      <c r="Q976" s="11"/>
      <c r="R976" s="11"/>
    </row>
    <row r="977" spans="10:18" x14ac:dyDescent="0.25">
      <c r="J977" s="23"/>
      <c r="P977" s="11"/>
      <c r="Q977" s="11"/>
      <c r="R977" s="11"/>
    </row>
    <row r="978" spans="10:18" x14ac:dyDescent="0.25">
      <c r="J978" s="23"/>
      <c r="P978" s="11"/>
      <c r="Q978" s="11"/>
      <c r="R978" s="11"/>
    </row>
    <row r="979" spans="10:18" x14ac:dyDescent="0.25">
      <c r="J979" s="23"/>
      <c r="P979" s="11"/>
      <c r="Q979" s="11"/>
      <c r="R979" s="11"/>
    </row>
    <row r="980" spans="10:18" x14ac:dyDescent="0.25">
      <c r="J980" s="23"/>
      <c r="P980" s="11"/>
      <c r="Q980" s="11"/>
      <c r="R980" s="11"/>
    </row>
    <row r="981" spans="10:18" x14ac:dyDescent="0.25">
      <c r="J981" s="23"/>
      <c r="P981" s="11"/>
      <c r="Q981" s="11"/>
      <c r="R981" s="11"/>
    </row>
    <row r="982" spans="10:18" x14ac:dyDescent="0.25">
      <c r="J982" s="23"/>
      <c r="P982" s="11"/>
      <c r="Q982" s="11"/>
      <c r="R982" s="11"/>
    </row>
    <row r="983" spans="10:18" x14ac:dyDescent="0.25">
      <c r="J983" s="23"/>
      <c r="P983" s="11"/>
      <c r="Q983" s="11"/>
      <c r="R983" s="11"/>
    </row>
    <row r="984" spans="10:18" x14ac:dyDescent="0.25">
      <c r="J984" s="23"/>
      <c r="P984" s="11"/>
      <c r="Q984" s="11"/>
      <c r="R984" s="11"/>
    </row>
    <row r="985" spans="10:18" x14ac:dyDescent="0.25">
      <c r="J985" s="23"/>
      <c r="P985" s="11"/>
      <c r="Q985" s="11"/>
      <c r="R985" s="11"/>
    </row>
    <row r="986" spans="10:18" x14ac:dyDescent="0.25">
      <c r="J986" s="23"/>
      <c r="P986" s="11"/>
      <c r="Q986" s="11"/>
      <c r="R986" s="11"/>
    </row>
    <row r="987" spans="10:18" x14ac:dyDescent="0.25">
      <c r="J987" s="23"/>
      <c r="P987" s="11"/>
      <c r="Q987" s="11"/>
      <c r="R987" s="11"/>
    </row>
    <row r="988" spans="10:18" x14ac:dyDescent="0.25">
      <c r="J988" s="23"/>
      <c r="P988" s="11"/>
      <c r="Q988" s="11"/>
      <c r="R988" s="11"/>
    </row>
    <row r="989" spans="10:18" x14ac:dyDescent="0.25">
      <c r="J989" s="23"/>
      <c r="P989" s="11"/>
      <c r="Q989" s="11"/>
      <c r="R989" s="11"/>
    </row>
    <row r="990" spans="10:18" x14ac:dyDescent="0.25">
      <c r="J990" s="23"/>
      <c r="P990" s="11"/>
      <c r="Q990" s="11"/>
      <c r="R990" s="11"/>
    </row>
    <row r="991" spans="10:18" x14ac:dyDescent="0.25">
      <c r="J991" s="23"/>
      <c r="P991" s="11"/>
      <c r="Q991" s="11"/>
      <c r="R991" s="11"/>
    </row>
    <row r="992" spans="10:18" x14ac:dyDescent="0.25">
      <c r="J992" s="23"/>
      <c r="P992" s="11"/>
      <c r="Q992" s="11"/>
      <c r="R992" s="11"/>
    </row>
    <row r="993" spans="10:18" x14ac:dyDescent="0.25">
      <c r="J993" s="23"/>
      <c r="P993" s="11"/>
      <c r="Q993" s="11"/>
      <c r="R993" s="11"/>
    </row>
    <row r="994" spans="10:18" x14ac:dyDescent="0.25">
      <c r="J994" s="23"/>
      <c r="P994" s="11"/>
      <c r="Q994" s="11"/>
      <c r="R994" s="11"/>
    </row>
    <row r="995" spans="10:18" x14ac:dyDescent="0.25">
      <c r="J995" s="23"/>
      <c r="P995" s="11"/>
      <c r="Q995" s="11"/>
      <c r="R995" s="11"/>
    </row>
    <row r="996" spans="10:18" x14ac:dyDescent="0.25">
      <c r="J996" s="23"/>
      <c r="P996" s="11"/>
      <c r="Q996" s="11"/>
      <c r="R996" s="11"/>
    </row>
    <row r="997" spans="10:18" x14ac:dyDescent="0.25">
      <c r="J997" s="23"/>
      <c r="P997" s="11"/>
      <c r="Q997" s="11"/>
      <c r="R997" s="11"/>
    </row>
    <row r="998" spans="10:18" x14ac:dyDescent="0.25">
      <c r="J998" s="23"/>
      <c r="P998" s="11"/>
      <c r="Q998" s="11"/>
      <c r="R998" s="11"/>
    </row>
    <row r="999" spans="10:18" x14ac:dyDescent="0.25">
      <c r="J999" s="23"/>
      <c r="P999" s="11"/>
      <c r="Q999" s="11"/>
      <c r="R999" s="11"/>
    </row>
    <row r="1000" spans="10:18" x14ac:dyDescent="0.25">
      <c r="J1000" s="23"/>
      <c r="P1000" s="11"/>
      <c r="Q1000" s="11"/>
      <c r="R1000" s="11"/>
    </row>
    <row r="1001" spans="10:18" x14ac:dyDescent="0.25">
      <c r="J1001" s="23"/>
      <c r="P1001" s="11"/>
      <c r="Q1001" s="11"/>
      <c r="R1001" s="11"/>
    </row>
    <row r="1002" spans="10:18" x14ac:dyDescent="0.25">
      <c r="J1002" s="23"/>
      <c r="P1002" s="11"/>
      <c r="Q1002" s="11"/>
      <c r="R1002" s="11"/>
    </row>
    <row r="1003" spans="10:18" x14ac:dyDescent="0.25">
      <c r="J1003" s="23"/>
      <c r="P1003" s="11"/>
      <c r="Q1003" s="11"/>
      <c r="R1003" s="11"/>
    </row>
    <row r="1004" spans="10:18" x14ac:dyDescent="0.25">
      <c r="J1004" s="23"/>
      <c r="P1004" s="11"/>
      <c r="Q1004" s="11"/>
      <c r="R1004" s="11"/>
    </row>
    <row r="1005" spans="10:18" x14ac:dyDescent="0.25">
      <c r="J1005" s="23"/>
      <c r="P1005" s="11"/>
      <c r="Q1005" s="11"/>
      <c r="R1005" s="11"/>
    </row>
    <row r="1006" spans="10:18" x14ac:dyDescent="0.25">
      <c r="J1006" s="23"/>
      <c r="P1006" s="11"/>
      <c r="Q1006" s="11"/>
      <c r="R1006" s="11"/>
    </row>
    <row r="1007" spans="10:18" x14ac:dyDescent="0.25">
      <c r="J1007" s="23"/>
      <c r="P1007" s="11"/>
      <c r="Q1007" s="11"/>
      <c r="R1007" s="11"/>
    </row>
    <row r="1008" spans="10:18" x14ac:dyDescent="0.25">
      <c r="J1008" s="23"/>
      <c r="P1008" s="11"/>
      <c r="Q1008" s="11"/>
      <c r="R1008" s="11"/>
    </row>
    <row r="1009" spans="10:18" x14ac:dyDescent="0.25">
      <c r="J1009" s="23"/>
      <c r="P1009" s="11"/>
      <c r="Q1009" s="11"/>
      <c r="R1009" s="11"/>
    </row>
    <row r="1010" spans="10:18" x14ac:dyDescent="0.25">
      <c r="J1010" s="23"/>
      <c r="P1010" s="11"/>
      <c r="Q1010" s="11"/>
      <c r="R1010" s="11"/>
    </row>
    <row r="1011" spans="10:18" x14ac:dyDescent="0.25">
      <c r="J1011" s="23"/>
      <c r="P1011" s="11"/>
      <c r="Q1011" s="11"/>
      <c r="R1011" s="11"/>
    </row>
    <row r="1012" spans="10:18" x14ac:dyDescent="0.25">
      <c r="J1012" s="23"/>
      <c r="P1012" s="11"/>
      <c r="Q1012" s="11"/>
      <c r="R1012" s="11"/>
    </row>
    <row r="1013" spans="10:18" x14ac:dyDescent="0.25">
      <c r="J1013" s="23"/>
      <c r="P1013" s="11"/>
      <c r="Q1013" s="11"/>
      <c r="R1013" s="11"/>
    </row>
    <row r="1014" spans="10:18" x14ac:dyDescent="0.25">
      <c r="J1014" s="23"/>
      <c r="P1014" s="11"/>
      <c r="Q1014" s="11"/>
      <c r="R1014" s="11"/>
    </row>
    <row r="1015" spans="10:18" x14ac:dyDescent="0.25">
      <c r="J1015" s="23"/>
      <c r="P1015" s="11"/>
      <c r="Q1015" s="11"/>
      <c r="R1015" s="11"/>
    </row>
    <row r="1016" spans="10:18" x14ac:dyDescent="0.25">
      <c r="J1016" s="23"/>
      <c r="P1016" s="11"/>
      <c r="Q1016" s="11"/>
      <c r="R1016" s="11"/>
    </row>
    <row r="1017" spans="10:18" x14ac:dyDescent="0.25">
      <c r="J1017" s="23"/>
      <c r="P1017" s="11"/>
      <c r="Q1017" s="11"/>
      <c r="R1017" s="11"/>
    </row>
    <row r="1018" spans="10:18" x14ac:dyDescent="0.25">
      <c r="J1018" s="23"/>
      <c r="P1018" s="11"/>
      <c r="Q1018" s="11"/>
      <c r="R1018" s="11"/>
    </row>
    <row r="1019" spans="10:18" x14ac:dyDescent="0.25">
      <c r="J1019" s="23"/>
      <c r="P1019" s="11"/>
      <c r="Q1019" s="11"/>
      <c r="R1019" s="11"/>
    </row>
    <row r="1020" spans="10:18" x14ac:dyDescent="0.25">
      <c r="J1020" s="23"/>
      <c r="P1020" s="11"/>
      <c r="Q1020" s="11"/>
      <c r="R1020" s="11"/>
    </row>
    <row r="1021" spans="10:18" x14ac:dyDescent="0.25">
      <c r="J1021" s="23"/>
      <c r="P1021" s="11"/>
      <c r="Q1021" s="11"/>
      <c r="R1021" s="11"/>
    </row>
    <row r="1022" spans="10:18" x14ac:dyDescent="0.25">
      <c r="J1022" s="23"/>
      <c r="P1022" s="11"/>
      <c r="Q1022" s="11"/>
      <c r="R1022" s="11"/>
    </row>
    <row r="1023" spans="10:18" x14ac:dyDescent="0.25">
      <c r="J1023" s="23"/>
      <c r="P1023" s="11"/>
      <c r="Q1023" s="11"/>
      <c r="R1023" s="11"/>
    </row>
    <row r="1024" spans="10:18" x14ac:dyDescent="0.25">
      <c r="J1024" s="23"/>
      <c r="P1024" s="11"/>
      <c r="Q1024" s="11"/>
      <c r="R1024" s="11"/>
    </row>
    <row r="1025" spans="10:18" x14ac:dyDescent="0.25">
      <c r="J1025" s="23"/>
      <c r="P1025" s="11"/>
      <c r="Q1025" s="11"/>
      <c r="R1025" s="11"/>
    </row>
    <row r="1026" spans="10:18" x14ac:dyDescent="0.25">
      <c r="J1026" s="23"/>
      <c r="P1026" s="11"/>
      <c r="Q1026" s="11"/>
      <c r="R1026" s="11"/>
    </row>
    <row r="1027" spans="10:18" x14ac:dyDescent="0.25">
      <c r="J1027" s="23"/>
      <c r="P1027" s="11"/>
      <c r="Q1027" s="11"/>
      <c r="R1027" s="11"/>
    </row>
    <row r="1028" spans="10:18" x14ac:dyDescent="0.25">
      <c r="J1028" s="23"/>
      <c r="P1028" s="11"/>
      <c r="Q1028" s="11"/>
      <c r="R1028" s="11"/>
    </row>
    <row r="1029" spans="10:18" x14ac:dyDescent="0.25">
      <c r="J1029" s="23"/>
      <c r="P1029" s="11"/>
      <c r="Q1029" s="11"/>
      <c r="R1029" s="11"/>
    </row>
    <row r="1030" spans="10:18" x14ac:dyDescent="0.25">
      <c r="J1030" s="23"/>
      <c r="P1030" s="11"/>
      <c r="Q1030" s="11"/>
      <c r="R1030" s="11"/>
    </row>
    <row r="1031" spans="10:18" x14ac:dyDescent="0.25">
      <c r="J1031" s="23"/>
      <c r="P1031" s="11"/>
      <c r="Q1031" s="11"/>
      <c r="R1031" s="11"/>
    </row>
    <row r="1032" spans="10:18" x14ac:dyDescent="0.25">
      <c r="J1032" s="23"/>
      <c r="P1032" s="11"/>
      <c r="Q1032" s="11"/>
      <c r="R1032" s="11"/>
    </row>
    <row r="1033" spans="10:18" x14ac:dyDescent="0.25">
      <c r="J1033" s="23"/>
      <c r="P1033" s="11"/>
      <c r="Q1033" s="11"/>
      <c r="R1033" s="11"/>
    </row>
    <row r="1034" spans="10:18" x14ac:dyDescent="0.25">
      <c r="J1034" s="23"/>
      <c r="P1034" s="11"/>
      <c r="Q1034" s="11"/>
      <c r="R1034" s="11"/>
    </row>
    <row r="1035" spans="10:18" x14ac:dyDescent="0.25">
      <c r="J1035" s="23"/>
      <c r="P1035" s="11"/>
      <c r="Q1035" s="11"/>
      <c r="R1035" s="11"/>
    </row>
    <row r="1036" spans="10:18" x14ac:dyDescent="0.25">
      <c r="J1036" s="23"/>
      <c r="P1036" s="11"/>
      <c r="Q1036" s="11"/>
      <c r="R1036" s="11"/>
    </row>
    <row r="1037" spans="10:18" x14ac:dyDescent="0.25">
      <c r="J1037" s="23"/>
      <c r="P1037" s="11"/>
      <c r="Q1037" s="11"/>
      <c r="R1037" s="11"/>
    </row>
    <row r="1038" spans="10:18" x14ac:dyDescent="0.25">
      <c r="J1038" s="23"/>
      <c r="P1038" s="11"/>
      <c r="Q1038" s="11"/>
      <c r="R1038" s="11"/>
    </row>
    <row r="1039" spans="10:18" x14ac:dyDescent="0.25">
      <c r="J1039" s="23"/>
      <c r="P1039" s="11"/>
      <c r="Q1039" s="11"/>
      <c r="R1039" s="11"/>
    </row>
    <row r="1040" spans="10:18" x14ac:dyDescent="0.25">
      <c r="J1040" s="23"/>
      <c r="P1040" s="11"/>
      <c r="Q1040" s="11"/>
      <c r="R1040" s="11"/>
    </row>
    <row r="1041" spans="10:18" x14ac:dyDescent="0.25">
      <c r="J1041" s="23"/>
      <c r="P1041" s="11"/>
      <c r="Q1041" s="11"/>
      <c r="R1041" s="11"/>
    </row>
    <row r="1042" spans="10:18" x14ac:dyDescent="0.25">
      <c r="J1042" s="23"/>
      <c r="P1042" s="11"/>
      <c r="Q1042" s="11"/>
      <c r="R1042" s="11"/>
    </row>
    <row r="1043" spans="10:18" x14ac:dyDescent="0.25">
      <c r="J1043" s="23"/>
      <c r="P1043" s="11"/>
      <c r="Q1043" s="11"/>
      <c r="R1043" s="11"/>
    </row>
    <row r="1044" spans="10:18" x14ac:dyDescent="0.25">
      <c r="J1044" s="23"/>
      <c r="P1044" s="11"/>
      <c r="Q1044" s="11"/>
      <c r="R1044" s="11"/>
    </row>
    <row r="1045" spans="10:18" x14ac:dyDescent="0.25">
      <c r="J1045" s="23"/>
      <c r="P1045" s="11"/>
      <c r="Q1045" s="11"/>
      <c r="R1045" s="11"/>
    </row>
    <row r="1046" spans="10:18" x14ac:dyDescent="0.25">
      <c r="J1046" s="23"/>
      <c r="P1046" s="11"/>
      <c r="Q1046" s="11"/>
      <c r="R1046" s="11"/>
    </row>
    <row r="1047" spans="10:18" x14ac:dyDescent="0.25">
      <c r="J1047" s="23"/>
      <c r="P1047" s="11"/>
      <c r="Q1047" s="11"/>
      <c r="R1047" s="11"/>
    </row>
    <row r="1048" spans="10:18" x14ac:dyDescent="0.25">
      <c r="J1048" s="23"/>
      <c r="P1048" s="11"/>
      <c r="Q1048" s="11"/>
      <c r="R1048" s="11"/>
    </row>
    <row r="1049" spans="10:18" x14ac:dyDescent="0.25">
      <c r="J1049" s="23"/>
      <c r="P1049" s="11"/>
      <c r="Q1049" s="11"/>
      <c r="R1049" s="11"/>
    </row>
    <row r="1050" spans="10:18" x14ac:dyDescent="0.25">
      <c r="J1050" s="23"/>
      <c r="P1050" s="11"/>
      <c r="Q1050" s="11"/>
      <c r="R1050" s="11"/>
    </row>
    <row r="1051" spans="10:18" x14ac:dyDescent="0.25">
      <c r="J1051" s="23"/>
      <c r="P1051" s="11"/>
      <c r="Q1051" s="11"/>
      <c r="R1051" s="11"/>
    </row>
    <row r="1052" spans="10:18" x14ac:dyDescent="0.25">
      <c r="J1052" s="23"/>
      <c r="P1052" s="11"/>
      <c r="Q1052" s="11"/>
      <c r="R1052" s="11"/>
    </row>
    <row r="1053" spans="10:18" x14ac:dyDescent="0.25">
      <c r="J1053" s="23"/>
      <c r="P1053" s="11"/>
      <c r="Q1053" s="11"/>
      <c r="R1053" s="11"/>
    </row>
    <row r="1054" spans="10:18" x14ac:dyDescent="0.25">
      <c r="J1054" s="23"/>
      <c r="P1054" s="11"/>
      <c r="Q1054" s="11"/>
      <c r="R1054" s="11"/>
    </row>
    <row r="1055" spans="10:18" x14ac:dyDescent="0.25">
      <c r="J1055" s="23"/>
      <c r="P1055" s="11"/>
      <c r="Q1055" s="11"/>
      <c r="R1055" s="11"/>
    </row>
    <row r="1056" spans="10:18" x14ac:dyDescent="0.25">
      <c r="J1056" s="23"/>
      <c r="P1056" s="11"/>
      <c r="Q1056" s="11"/>
      <c r="R1056" s="11"/>
    </row>
    <row r="1057" spans="10:18" x14ac:dyDescent="0.25">
      <c r="J1057" s="23"/>
      <c r="P1057" s="11"/>
      <c r="Q1057" s="11"/>
      <c r="R1057" s="11"/>
    </row>
    <row r="1058" spans="10:18" x14ac:dyDescent="0.25">
      <c r="J1058" s="23"/>
      <c r="P1058" s="11"/>
      <c r="Q1058" s="11"/>
      <c r="R1058" s="11"/>
    </row>
    <row r="1059" spans="10:18" x14ac:dyDescent="0.25">
      <c r="J1059" s="23"/>
      <c r="P1059" s="11"/>
      <c r="Q1059" s="11"/>
      <c r="R1059" s="11"/>
    </row>
    <row r="1060" spans="10:18" x14ac:dyDescent="0.25">
      <c r="J1060" s="23"/>
      <c r="P1060" s="11"/>
      <c r="Q1060" s="11"/>
      <c r="R1060" s="11"/>
    </row>
    <row r="1061" spans="10:18" x14ac:dyDescent="0.25">
      <c r="J1061" s="23"/>
      <c r="P1061" s="11"/>
      <c r="Q1061" s="11"/>
      <c r="R1061" s="11"/>
    </row>
    <row r="1062" spans="10:18" x14ac:dyDescent="0.25">
      <c r="J1062" s="23"/>
      <c r="P1062" s="11"/>
      <c r="Q1062" s="11"/>
      <c r="R1062" s="11"/>
    </row>
    <row r="1063" spans="10:18" x14ac:dyDescent="0.25">
      <c r="J1063" s="23"/>
      <c r="P1063" s="11"/>
      <c r="Q1063" s="11"/>
      <c r="R1063" s="11"/>
    </row>
    <row r="1064" spans="10:18" x14ac:dyDescent="0.25">
      <c r="J1064" s="23"/>
      <c r="P1064" s="11"/>
      <c r="Q1064" s="11"/>
      <c r="R1064" s="11"/>
    </row>
    <row r="1065" spans="10:18" x14ac:dyDescent="0.25">
      <c r="J1065" s="23"/>
      <c r="P1065" s="11"/>
      <c r="Q1065" s="11"/>
      <c r="R1065" s="11"/>
    </row>
    <row r="1066" spans="10:18" x14ac:dyDescent="0.25">
      <c r="J1066" s="23"/>
      <c r="P1066" s="11"/>
      <c r="Q1066" s="11"/>
      <c r="R1066" s="11"/>
    </row>
    <row r="1067" spans="10:18" x14ac:dyDescent="0.25">
      <c r="J1067" s="23"/>
      <c r="P1067" s="11"/>
      <c r="Q1067" s="11"/>
      <c r="R1067" s="11"/>
    </row>
    <row r="1068" spans="10:18" x14ac:dyDescent="0.25">
      <c r="J1068" s="23"/>
      <c r="P1068" s="11"/>
      <c r="Q1068" s="11"/>
      <c r="R1068" s="11"/>
    </row>
    <row r="1069" spans="10:18" x14ac:dyDescent="0.25">
      <c r="J1069" s="23"/>
      <c r="P1069" s="11"/>
      <c r="Q1069" s="11"/>
      <c r="R1069" s="11"/>
    </row>
    <row r="1070" spans="10:18" x14ac:dyDescent="0.25">
      <c r="J1070" s="23"/>
      <c r="P1070" s="11"/>
      <c r="Q1070" s="11"/>
      <c r="R1070" s="11"/>
    </row>
    <row r="1071" spans="10:18" x14ac:dyDescent="0.25">
      <c r="J1071" s="23"/>
      <c r="P1071" s="11"/>
      <c r="Q1071" s="11"/>
      <c r="R1071" s="11"/>
    </row>
    <row r="1072" spans="10:18" x14ac:dyDescent="0.25">
      <c r="J1072" s="23"/>
      <c r="P1072" s="11"/>
      <c r="Q1072" s="11"/>
      <c r="R1072" s="11"/>
    </row>
    <row r="1073" spans="10:18" x14ac:dyDescent="0.25">
      <c r="J1073" s="23"/>
      <c r="P1073" s="11"/>
      <c r="Q1073" s="11"/>
      <c r="R1073" s="11"/>
    </row>
    <row r="1074" spans="10:18" x14ac:dyDescent="0.25">
      <c r="J1074" s="23"/>
      <c r="P1074" s="11"/>
      <c r="Q1074" s="11"/>
      <c r="R1074" s="11"/>
    </row>
    <row r="1075" spans="10:18" x14ac:dyDescent="0.25">
      <c r="J1075" s="23"/>
      <c r="P1075" s="11"/>
      <c r="Q1075" s="11"/>
      <c r="R1075" s="11"/>
    </row>
    <row r="1076" spans="10:18" x14ac:dyDescent="0.25">
      <c r="J1076" s="23"/>
      <c r="P1076" s="11"/>
      <c r="Q1076" s="11"/>
      <c r="R1076" s="11"/>
    </row>
    <row r="1077" spans="10:18" x14ac:dyDescent="0.25">
      <c r="J1077" s="23"/>
      <c r="P1077" s="11"/>
      <c r="Q1077" s="11"/>
      <c r="R1077" s="11"/>
    </row>
    <row r="1078" spans="10:18" x14ac:dyDescent="0.25">
      <c r="J1078" s="23"/>
      <c r="P1078" s="11"/>
      <c r="Q1078" s="11"/>
      <c r="R1078" s="11"/>
    </row>
    <row r="1079" spans="10:18" x14ac:dyDescent="0.25">
      <c r="J1079" s="23"/>
      <c r="P1079" s="11"/>
      <c r="Q1079" s="11"/>
      <c r="R1079" s="11"/>
    </row>
    <row r="1080" spans="10:18" x14ac:dyDescent="0.25">
      <c r="J1080" s="23"/>
      <c r="P1080" s="11"/>
      <c r="Q1080" s="11"/>
      <c r="R1080" s="11"/>
    </row>
    <row r="1081" spans="10:18" x14ac:dyDescent="0.25">
      <c r="J1081" s="23"/>
      <c r="P1081" s="11"/>
      <c r="Q1081" s="11"/>
      <c r="R1081" s="11"/>
    </row>
    <row r="1082" spans="10:18" x14ac:dyDescent="0.25">
      <c r="J1082" s="23"/>
      <c r="P1082" s="11"/>
      <c r="Q1082" s="11"/>
      <c r="R1082" s="11"/>
    </row>
    <row r="1083" spans="10:18" x14ac:dyDescent="0.25">
      <c r="J1083" s="23"/>
      <c r="P1083" s="11"/>
      <c r="Q1083" s="11"/>
      <c r="R1083" s="11"/>
    </row>
    <row r="1084" spans="10:18" x14ac:dyDescent="0.25">
      <c r="J1084" s="23"/>
      <c r="P1084" s="11"/>
      <c r="Q1084" s="11"/>
      <c r="R1084" s="11"/>
    </row>
    <row r="1085" spans="10:18" x14ac:dyDescent="0.25">
      <c r="J1085" s="23"/>
      <c r="P1085" s="11"/>
      <c r="Q1085" s="11"/>
      <c r="R1085" s="11"/>
    </row>
    <row r="1086" spans="10:18" x14ac:dyDescent="0.25">
      <c r="J1086" s="23"/>
      <c r="P1086" s="11"/>
      <c r="Q1086" s="11"/>
      <c r="R1086" s="11"/>
    </row>
    <row r="1087" spans="10:18" x14ac:dyDescent="0.25">
      <c r="J1087" s="23"/>
      <c r="P1087" s="11"/>
      <c r="Q1087" s="11"/>
      <c r="R1087" s="11"/>
    </row>
    <row r="1088" spans="10:18" x14ac:dyDescent="0.25">
      <c r="J1088" s="23"/>
      <c r="P1088" s="11"/>
      <c r="Q1088" s="11"/>
      <c r="R1088" s="11"/>
    </row>
    <row r="1089" spans="10:18" x14ac:dyDescent="0.25">
      <c r="J1089" s="23"/>
      <c r="P1089" s="11"/>
      <c r="Q1089" s="11"/>
      <c r="R1089" s="11"/>
    </row>
    <row r="1090" spans="10:18" x14ac:dyDescent="0.25">
      <c r="J1090" s="23"/>
      <c r="P1090" s="11"/>
      <c r="Q1090" s="11"/>
      <c r="R1090" s="11"/>
    </row>
    <row r="1091" spans="10:18" x14ac:dyDescent="0.25">
      <c r="J1091" s="23"/>
      <c r="P1091" s="11"/>
      <c r="Q1091" s="11"/>
      <c r="R1091" s="11"/>
    </row>
    <row r="1092" spans="10:18" x14ac:dyDescent="0.25">
      <c r="J1092" s="23"/>
      <c r="P1092" s="11"/>
      <c r="Q1092" s="11"/>
      <c r="R1092" s="11"/>
    </row>
    <row r="1093" spans="10:18" x14ac:dyDescent="0.25">
      <c r="J1093" s="23"/>
      <c r="P1093" s="11"/>
      <c r="Q1093" s="11"/>
      <c r="R1093" s="11"/>
    </row>
    <row r="1094" spans="10:18" x14ac:dyDescent="0.25">
      <c r="J1094" s="23"/>
      <c r="P1094" s="11"/>
      <c r="Q1094" s="11"/>
      <c r="R1094" s="11"/>
    </row>
    <row r="1095" spans="10:18" x14ac:dyDescent="0.25">
      <c r="J1095" s="23"/>
      <c r="P1095" s="11"/>
      <c r="Q1095" s="11"/>
      <c r="R1095" s="11"/>
    </row>
    <row r="1096" spans="10:18" x14ac:dyDescent="0.25">
      <c r="J1096" s="23"/>
      <c r="P1096" s="11"/>
      <c r="Q1096" s="11"/>
      <c r="R1096" s="11"/>
    </row>
    <row r="1097" spans="10:18" x14ac:dyDescent="0.25">
      <c r="J1097" s="23"/>
      <c r="P1097" s="11"/>
      <c r="Q1097" s="11"/>
      <c r="R1097" s="11"/>
    </row>
    <row r="1098" spans="10:18" x14ac:dyDescent="0.25">
      <c r="J1098" s="23"/>
      <c r="P1098" s="11"/>
      <c r="Q1098" s="11"/>
      <c r="R1098" s="11"/>
    </row>
    <row r="1099" spans="10:18" x14ac:dyDescent="0.25">
      <c r="J1099" s="23"/>
      <c r="P1099" s="11"/>
      <c r="Q1099" s="11"/>
      <c r="R1099" s="11"/>
    </row>
    <row r="1100" spans="10:18" x14ac:dyDescent="0.25">
      <c r="J1100" s="23"/>
      <c r="P1100" s="11"/>
      <c r="Q1100" s="11"/>
      <c r="R1100" s="11"/>
    </row>
    <row r="1101" spans="10:18" x14ac:dyDescent="0.25">
      <c r="J1101" s="23"/>
      <c r="P1101" s="11"/>
      <c r="Q1101" s="11"/>
      <c r="R1101" s="11"/>
    </row>
    <row r="1102" spans="10:18" x14ac:dyDescent="0.25">
      <c r="J1102" s="23"/>
      <c r="P1102" s="11"/>
      <c r="Q1102" s="11"/>
      <c r="R1102" s="11"/>
    </row>
    <row r="1103" spans="10:18" x14ac:dyDescent="0.25">
      <c r="J1103" s="23"/>
      <c r="P1103" s="11"/>
      <c r="Q1103" s="11"/>
      <c r="R1103" s="11"/>
    </row>
    <row r="1104" spans="10:18" x14ac:dyDescent="0.25">
      <c r="J1104" s="23"/>
      <c r="P1104" s="11"/>
      <c r="Q1104" s="11"/>
      <c r="R1104" s="11"/>
    </row>
    <row r="1105" spans="10:18" x14ac:dyDescent="0.25">
      <c r="J1105" s="23"/>
      <c r="P1105" s="11"/>
      <c r="Q1105" s="11"/>
      <c r="R1105" s="11"/>
    </row>
    <row r="1106" spans="10:18" x14ac:dyDescent="0.25">
      <c r="J1106" s="23"/>
      <c r="P1106" s="11"/>
      <c r="Q1106" s="11"/>
      <c r="R1106" s="11"/>
    </row>
    <row r="1107" spans="10:18" x14ac:dyDescent="0.25">
      <c r="J1107" s="23"/>
      <c r="P1107" s="11"/>
      <c r="Q1107" s="11"/>
      <c r="R1107" s="11"/>
    </row>
    <row r="1108" spans="10:18" x14ac:dyDescent="0.25">
      <c r="J1108" s="23"/>
      <c r="P1108" s="11"/>
      <c r="Q1108" s="11"/>
      <c r="R1108" s="11"/>
    </row>
    <row r="1109" spans="10:18" x14ac:dyDescent="0.25">
      <c r="J1109" s="23"/>
      <c r="P1109" s="11"/>
      <c r="Q1109" s="11"/>
      <c r="R1109" s="11"/>
    </row>
    <row r="1110" spans="10:18" x14ac:dyDescent="0.25">
      <c r="J1110" s="23"/>
      <c r="P1110" s="11"/>
      <c r="Q1110" s="11"/>
      <c r="R1110" s="11"/>
    </row>
    <row r="1111" spans="10:18" x14ac:dyDescent="0.25">
      <c r="J1111" s="23"/>
      <c r="P1111" s="11"/>
      <c r="Q1111" s="11"/>
      <c r="R1111" s="11"/>
    </row>
    <row r="1112" spans="10:18" x14ac:dyDescent="0.25">
      <c r="J1112" s="23"/>
      <c r="P1112" s="11"/>
      <c r="Q1112" s="11"/>
      <c r="R1112" s="11"/>
    </row>
    <row r="1113" spans="10:18" x14ac:dyDescent="0.25">
      <c r="J1113" s="23"/>
      <c r="P1113" s="11"/>
      <c r="Q1113" s="11"/>
      <c r="R1113" s="11"/>
    </row>
    <row r="1114" spans="10:18" x14ac:dyDescent="0.25">
      <c r="J1114" s="23"/>
      <c r="P1114" s="11"/>
      <c r="Q1114" s="11"/>
      <c r="R1114" s="11"/>
    </row>
    <row r="1115" spans="10:18" x14ac:dyDescent="0.25">
      <c r="J1115" s="23"/>
      <c r="P1115" s="11"/>
      <c r="Q1115" s="11"/>
      <c r="R1115" s="11"/>
    </row>
    <row r="1116" spans="10:18" x14ac:dyDescent="0.25">
      <c r="J1116" s="23"/>
      <c r="P1116" s="11"/>
      <c r="Q1116" s="11"/>
      <c r="R1116" s="11"/>
    </row>
    <row r="1117" spans="10:18" x14ac:dyDescent="0.25">
      <c r="J1117" s="23"/>
      <c r="P1117" s="11"/>
      <c r="Q1117" s="11"/>
      <c r="R1117" s="11"/>
    </row>
    <row r="1118" spans="10:18" x14ac:dyDescent="0.25">
      <c r="J1118" s="23"/>
      <c r="P1118" s="11"/>
      <c r="Q1118" s="11"/>
      <c r="R1118" s="11"/>
    </row>
    <row r="1119" spans="10:18" x14ac:dyDescent="0.25">
      <c r="J1119" s="23"/>
      <c r="P1119" s="11"/>
      <c r="Q1119" s="11"/>
      <c r="R1119" s="11"/>
    </row>
    <row r="1120" spans="10:18" x14ac:dyDescent="0.25">
      <c r="J1120" s="23"/>
      <c r="P1120" s="11"/>
      <c r="Q1120" s="11"/>
      <c r="R1120" s="11"/>
    </row>
    <row r="1121" spans="10:18" x14ac:dyDescent="0.25">
      <c r="J1121" s="23"/>
      <c r="P1121" s="11"/>
      <c r="Q1121" s="11"/>
      <c r="R1121" s="11"/>
    </row>
    <row r="1122" spans="10:18" x14ac:dyDescent="0.25">
      <c r="J1122" s="23"/>
      <c r="P1122" s="11"/>
      <c r="Q1122" s="11"/>
      <c r="R1122" s="11"/>
    </row>
    <row r="1123" spans="10:18" x14ac:dyDescent="0.25">
      <c r="J1123" s="23"/>
      <c r="P1123" s="11"/>
      <c r="Q1123" s="11"/>
      <c r="R1123" s="11"/>
    </row>
    <row r="1124" spans="10:18" x14ac:dyDescent="0.25">
      <c r="J1124" s="23"/>
      <c r="P1124" s="11"/>
      <c r="Q1124" s="11"/>
      <c r="R1124" s="11"/>
    </row>
    <row r="1125" spans="10:18" x14ac:dyDescent="0.25">
      <c r="J1125" s="23"/>
      <c r="P1125" s="11"/>
      <c r="Q1125" s="11"/>
      <c r="R1125" s="11"/>
    </row>
    <row r="1126" spans="10:18" x14ac:dyDescent="0.25">
      <c r="J1126" s="23"/>
      <c r="P1126" s="11"/>
      <c r="Q1126" s="11"/>
      <c r="R1126" s="11"/>
    </row>
    <row r="1127" spans="10:18" x14ac:dyDescent="0.25">
      <c r="J1127" s="23"/>
      <c r="P1127" s="11"/>
      <c r="Q1127" s="11"/>
      <c r="R1127" s="11"/>
    </row>
    <row r="1128" spans="10:18" x14ac:dyDescent="0.25">
      <c r="J1128" s="23"/>
      <c r="P1128" s="11"/>
      <c r="Q1128" s="11"/>
      <c r="R1128" s="11"/>
    </row>
    <row r="1129" spans="10:18" x14ac:dyDescent="0.25">
      <c r="J1129" s="23"/>
      <c r="P1129" s="11"/>
      <c r="Q1129" s="11"/>
      <c r="R1129" s="11"/>
    </row>
    <row r="1130" spans="10:18" x14ac:dyDescent="0.25">
      <c r="J1130" s="23"/>
      <c r="P1130" s="11"/>
      <c r="Q1130" s="11"/>
      <c r="R1130" s="11"/>
    </row>
    <row r="1131" spans="10:18" x14ac:dyDescent="0.25">
      <c r="J1131" s="23"/>
      <c r="P1131" s="11"/>
      <c r="Q1131" s="11"/>
      <c r="R1131" s="11"/>
    </row>
    <row r="1132" spans="10:18" x14ac:dyDescent="0.25">
      <c r="J1132" s="23"/>
      <c r="P1132" s="11"/>
      <c r="Q1132" s="11"/>
      <c r="R1132" s="11"/>
    </row>
    <row r="1133" spans="10:18" x14ac:dyDescent="0.25">
      <c r="J1133" s="23"/>
      <c r="P1133" s="11"/>
      <c r="Q1133" s="11"/>
      <c r="R1133" s="11"/>
    </row>
    <row r="1134" spans="10:18" x14ac:dyDescent="0.25">
      <c r="J1134" s="23"/>
      <c r="P1134" s="11"/>
      <c r="Q1134" s="11"/>
      <c r="R1134" s="11"/>
    </row>
    <row r="1135" spans="10:18" x14ac:dyDescent="0.25">
      <c r="J1135" s="23"/>
      <c r="P1135" s="11"/>
      <c r="Q1135" s="11"/>
      <c r="R1135" s="11"/>
    </row>
    <row r="1136" spans="10:18" x14ac:dyDescent="0.25">
      <c r="J1136" s="23"/>
      <c r="P1136" s="11"/>
      <c r="Q1136" s="11"/>
      <c r="R1136" s="11"/>
    </row>
    <row r="1137" spans="10:18" x14ac:dyDescent="0.25">
      <c r="J1137" s="23"/>
      <c r="P1137" s="11"/>
      <c r="Q1137" s="11"/>
      <c r="R1137" s="11"/>
    </row>
    <row r="1138" spans="10:18" x14ac:dyDescent="0.25">
      <c r="J1138" s="23"/>
      <c r="P1138" s="11"/>
      <c r="Q1138" s="11"/>
      <c r="R1138" s="11"/>
    </row>
    <row r="1139" spans="10:18" x14ac:dyDescent="0.25">
      <c r="J1139" s="23"/>
      <c r="P1139" s="11"/>
      <c r="Q1139" s="11"/>
      <c r="R1139" s="11"/>
    </row>
    <row r="1140" spans="10:18" x14ac:dyDescent="0.25">
      <c r="J1140" s="23"/>
      <c r="P1140" s="11"/>
      <c r="Q1140" s="11"/>
      <c r="R1140" s="11"/>
    </row>
    <row r="1141" spans="10:18" x14ac:dyDescent="0.25">
      <c r="J1141" s="23"/>
      <c r="P1141" s="11"/>
      <c r="Q1141" s="11"/>
      <c r="R1141" s="11"/>
    </row>
    <row r="1142" spans="10:18" x14ac:dyDescent="0.25">
      <c r="J1142" s="23"/>
      <c r="P1142" s="11"/>
      <c r="Q1142" s="11"/>
      <c r="R1142" s="11"/>
    </row>
    <row r="1143" spans="10:18" x14ac:dyDescent="0.25">
      <c r="J1143" s="23"/>
      <c r="P1143" s="11"/>
      <c r="Q1143" s="11"/>
      <c r="R1143" s="11"/>
    </row>
    <row r="1144" spans="10:18" x14ac:dyDescent="0.25">
      <c r="J1144" s="23"/>
      <c r="P1144" s="11"/>
      <c r="Q1144" s="11"/>
      <c r="R1144" s="11"/>
    </row>
    <row r="1145" spans="10:18" x14ac:dyDescent="0.25">
      <c r="J1145" s="23"/>
      <c r="P1145" s="11"/>
      <c r="Q1145" s="11"/>
      <c r="R1145" s="11"/>
    </row>
    <row r="1146" spans="10:18" x14ac:dyDescent="0.25">
      <c r="J1146" s="23"/>
      <c r="P1146" s="11"/>
      <c r="Q1146" s="11"/>
      <c r="R1146" s="11"/>
    </row>
    <row r="1147" spans="10:18" x14ac:dyDescent="0.25">
      <c r="J1147" s="23"/>
      <c r="P1147" s="11"/>
      <c r="Q1147" s="11"/>
      <c r="R1147" s="11"/>
    </row>
    <row r="1148" spans="10:18" x14ac:dyDescent="0.25">
      <c r="J1148" s="23"/>
      <c r="P1148" s="11"/>
      <c r="Q1148" s="11"/>
      <c r="R1148" s="11"/>
    </row>
    <row r="1149" spans="10:18" x14ac:dyDescent="0.25">
      <c r="J1149" s="23"/>
      <c r="P1149" s="11"/>
      <c r="Q1149" s="11"/>
      <c r="R1149" s="11"/>
    </row>
    <row r="1150" spans="10:18" x14ac:dyDescent="0.25">
      <c r="J1150" s="23"/>
      <c r="P1150" s="11"/>
      <c r="Q1150" s="11"/>
      <c r="R1150" s="11"/>
    </row>
    <row r="1151" spans="10:18" x14ac:dyDescent="0.25">
      <c r="J1151" s="23"/>
      <c r="P1151" s="11"/>
      <c r="Q1151" s="11"/>
      <c r="R1151" s="11"/>
    </row>
    <row r="1152" spans="10:18" x14ac:dyDescent="0.25">
      <c r="J1152" s="23"/>
      <c r="P1152" s="11"/>
      <c r="Q1152" s="11"/>
      <c r="R1152" s="11"/>
    </row>
    <row r="1153" spans="10:18" x14ac:dyDescent="0.25">
      <c r="J1153" s="23"/>
      <c r="P1153" s="11"/>
      <c r="Q1153" s="11"/>
      <c r="R1153" s="11"/>
    </row>
    <row r="1154" spans="10:18" x14ac:dyDescent="0.25">
      <c r="J1154" s="23"/>
      <c r="P1154" s="11"/>
      <c r="Q1154" s="11"/>
      <c r="R1154" s="11"/>
    </row>
    <row r="1155" spans="10:18" x14ac:dyDescent="0.25">
      <c r="J1155" s="23"/>
      <c r="P1155" s="11"/>
      <c r="Q1155" s="11"/>
      <c r="R1155" s="11"/>
    </row>
    <row r="1156" spans="10:18" x14ac:dyDescent="0.25">
      <c r="J1156" s="23"/>
      <c r="P1156" s="11"/>
      <c r="Q1156" s="11"/>
      <c r="R1156" s="11"/>
    </row>
    <row r="1157" spans="10:18" x14ac:dyDescent="0.25">
      <c r="J1157" s="23"/>
      <c r="P1157" s="11"/>
      <c r="Q1157" s="11"/>
      <c r="R1157" s="11"/>
    </row>
    <row r="1158" spans="10:18" x14ac:dyDescent="0.25">
      <c r="J1158" s="23"/>
      <c r="P1158" s="11"/>
      <c r="Q1158" s="11"/>
      <c r="R1158" s="11"/>
    </row>
    <row r="1159" spans="10:18" x14ac:dyDescent="0.25">
      <c r="J1159" s="23"/>
      <c r="P1159" s="11"/>
      <c r="Q1159" s="11"/>
      <c r="R1159" s="11"/>
    </row>
    <row r="1160" spans="10:18" x14ac:dyDescent="0.25">
      <c r="J1160" s="23"/>
      <c r="P1160" s="11"/>
      <c r="Q1160" s="11"/>
      <c r="R1160" s="11"/>
    </row>
    <row r="1161" spans="10:18" x14ac:dyDescent="0.25">
      <c r="J1161" s="23"/>
      <c r="P1161" s="11"/>
      <c r="Q1161" s="11"/>
      <c r="R1161" s="11"/>
    </row>
    <row r="1162" spans="10:18" x14ac:dyDescent="0.25">
      <c r="J1162" s="23"/>
      <c r="P1162" s="11"/>
      <c r="Q1162" s="11"/>
      <c r="R1162" s="11"/>
    </row>
    <row r="1163" spans="10:18" x14ac:dyDescent="0.25">
      <c r="J1163" s="23"/>
      <c r="P1163" s="11"/>
      <c r="Q1163" s="11"/>
      <c r="R1163" s="11"/>
    </row>
    <row r="1164" spans="10:18" x14ac:dyDescent="0.25">
      <c r="J1164" s="23"/>
      <c r="P1164" s="11"/>
      <c r="Q1164" s="11"/>
      <c r="R1164" s="11"/>
    </row>
    <row r="1165" spans="10:18" x14ac:dyDescent="0.25">
      <c r="J1165" s="23"/>
      <c r="P1165" s="11"/>
      <c r="Q1165" s="11"/>
      <c r="R1165" s="11"/>
    </row>
    <row r="1166" spans="10:18" x14ac:dyDescent="0.25">
      <c r="J1166" s="23"/>
      <c r="P1166" s="11"/>
      <c r="Q1166" s="11"/>
      <c r="R1166" s="11"/>
    </row>
    <row r="1167" spans="10:18" x14ac:dyDescent="0.25">
      <c r="J1167" s="23"/>
      <c r="P1167" s="11"/>
      <c r="Q1167" s="11"/>
      <c r="R1167" s="11"/>
    </row>
    <row r="1168" spans="10:18" x14ac:dyDescent="0.25">
      <c r="J1168" s="23"/>
      <c r="P1168" s="11"/>
      <c r="Q1168" s="11"/>
      <c r="R1168" s="11"/>
    </row>
    <row r="1169" spans="10:18" x14ac:dyDescent="0.25">
      <c r="J1169" s="23"/>
      <c r="P1169" s="11"/>
      <c r="Q1169" s="11"/>
      <c r="R1169" s="11"/>
    </row>
    <row r="1170" spans="10:18" x14ac:dyDescent="0.25">
      <c r="J1170" s="23"/>
      <c r="P1170" s="11"/>
      <c r="Q1170" s="11"/>
      <c r="R1170" s="11"/>
    </row>
    <row r="1171" spans="10:18" x14ac:dyDescent="0.25">
      <c r="J1171" s="23"/>
      <c r="P1171" s="11"/>
      <c r="Q1171" s="11"/>
      <c r="R1171" s="11"/>
    </row>
    <row r="1172" spans="10:18" x14ac:dyDescent="0.25">
      <c r="J1172" s="23"/>
      <c r="P1172" s="11"/>
      <c r="Q1172" s="11"/>
      <c r="R1172" s="11"/>
    </row>
    <row r="1173" spans="10:18" x14ac:dyDescent="0.25">
      <c r="J1173" s="23"/>
      <c r="P1173" s="11"/>
      <c r="Q1173" s="11"/>
      <c r="R1173" s="11"/>
    </row>
    <row r="1174" spans="10:18" x14ac:dyDescent="0.25">
      <c r="J1174" s="23"/>
      <c r="P1174" s="11"/>
      <c r="Q1174" s="11"/>
      <c r="R1174" s="11"/>
    </row>
    <row r="1175" spans="10:18" x14ac:dyDescent="0.25">
      <c r="J1175" s="23"/>
      <c r="P1175" s="11"/>
      <c r="Q1175" s="11"/>
      <c r="R1175" s="11"/>
    </row>
    <row r="1176" spans="10:18" x14ac:dyDescent="0.25">
      <c r="J1176" s="23"/>
      <c r="P1176" s="11"/>
      <c r="Q1176" s="11"/>
      <c r="R1176" s="11"/>
    </row>
    <row r="1177" spans="10:18" x14ac:dyDescent="0.25">
      <c r="J1177" s="23"/>
      <c r="P1177" s="11"/>
      <c r="Q1177" s="11"/>
      <c r="R1177" s="11"/>
    </row>
    <row r="1178" spans="10:18" x14ac:dyDescent="0.25">
      <c r="J1178" s="23"/>
      <c r="P1178" s="11"/>
      <c r="Q1178" s="11"/>
      <c r="R1178" s="11"/>
    </row>
    <row r="1179" spans="10:18" x14ac:dyDescent="0.25">
      <c r="J1179" s="23"/>
      <c r="P1179" s="11"/>
      <c r="Q1179" s="11"/>
      <c r="R1179" s="11"/>
    </row>
    <row r="1180" spans="10:18" x14ac:dyDescent="0.25">
      <c r="J1180" s="23"/>
      <c r="P1180" s="11"/>
      <c r="Q1180" s="11"/>
      <c r="R1180" s="11"/>
    </row>
    <row r="1181" spans="10:18" x14ac:dyDescent="0.25">
      <c r="J1181" s="23"/>
      <c r="P1181" s="11"/>
      <c r="Q1181" s="11"/>
      <c r="R1181" s="11"/>
    </row>
    <row r="1182" spans="10:18" x14ac:dyDescent="0.25">
      <c r="J1182" s="23"/>
      <c r="P1182" s="11"/>
      <c r="Q1182" s="11"/>
      <c r="R1182" s="11"/>
    </row>
    <row r="1183" spans="10:18" x14ac:dyDescent="0.25">
      <c r="J1183" s="23"/>
      <c r="P1183" s="11"/>
      <c r="Q1183" s="11"/>
      <c r="R1183" s="11"/>
    </row>
    <row r="1184" spans="10:18" x14ac:dyDescent="0.25">
      <c r="J1184" s="23"/>
      <c r="P1184" s="11"/>
      <c r="Q1184" s="11"/>
      <c r="R1184" s="11"/>
    </row>
    <row r="1185" spans="10:18" x14ac:dyDescent="0.25">
      <c r="J1185" s="23"/>
      <c r="P1185" s="11"/>
      <c r="Q1185" s="11"/>
      <c r="R1185" s="11"/>
    </row>
    <row r="1186" spans="10:18" x14ac:dyDescent="0.25">
      <c r="J1186" s="23"/>
      <c r="P1186" s="11"/>
      <c r="Q1186" s="11"/>
      <c r="R1186" s="11"/>
    </row>
    <row r="1187" spans="10:18" x14ac:dyDescent="0.25">
      <c r="J1187" s="23"/>
      <c r="P1187" s="11"/>
      <c r="Q1187" s="11"/>
      <c r="R1187" s="11"/>
    </row>
    <row r="1188" spans="10:18" x14ac:dyDescent="0.25">
      <c r="J1188" s="23"/>
      <c r="P1188" s="11"/>
      <c r="Q1188" s="11"/>
      <c r="R1188" s="11"/>
    </row>
    <row r="1189" spans="10:18" x14ac:dyDescent="0.25">
      <c r="J1189" s="23"/>
      <c r="P1189" s="11"/>
      <c r="Q1189" s="11"/>
      <c r="R1189" s="11"/>
    </row>
    <row r="1190" spans="10:18" x14ac:dyDescent="0.25">
      <c r="J1190" s="23"/>
      <c r="P1190" s="11"/>
      <c r="Q1190" s="11"/>
      <c r="R1190" s="11"/>
    </row>
    <row r="1191" spans="10:18" x14ac:dyDescent="0.25">
      <c r="J1191" s="23"/>
      <c r="P1191" s="11"/>
      <c r="Q1191" s="11"/>
      <c r="R1191" s="11"/>
    </row>
    <row r="1192" spans="10:18" x14ac:dyDescent="0.25">
      <c r="J1192" s="23"/>
      <c r="P1192" s="11"/>
      <c r="Q1192" s="11"/>
      <c r="R1192" s="11"/>
    </row>
    <row r="1193" spans="10:18" x14ac:dyDescent="0.25">
      <c r="J1193" s="23"/>
      <c r="P1193" s="11"/>
      <c r="Q1193" s="11"/>
      <c r="R1193" s="11"/>
    </row>
    <row r="1194" spans="10:18" x14ac:dyDescent="0.25">
      <c r="J1194" s="23"/>
      <c r="P1194" s="11"/>
      <c r="Q1194" s="11"/>
      <c r="R1194" s="11"/>
    </row>
    <row r="1195" spans="10:18" x14ac:dyDescent="0.25">
      <c r="J1195" s="23"/>
      <c r="P1195" s="11"/>
      <c r="Q1195" s="11"/>
      <c r="R1195" s="11"/>
    </row>
    <row r="1196" spans="10:18" x14ac:dyDescent="0.25">
      <c r="J1196" s="23"/>
      <c r="P1196" s="11"/>
      <c r="Q1196" s="11"/>
      <c r="R1196" s="11"/>
    </row>
    <row r="1197" spans="10:18" x14ac:dyDescent="0.25">
      <c r="J1197" s="23"/>
      <c r="P1197" s="11"/>
      <c r="Q1197" s="11"/>
      <c r="R1197" s="11"/>
    </row>
    <row r="1198" spans="10:18" x14ac:dyDescent="0.25">
      <c r="J1198" s="23"/>
      <c r="P1198" s="11"/>
      <c r="Q1198" s="11"/>
      <c r="R1198" s="11"/>
    </row>
    <row r="1199" spans="10:18" x14ac:dyDescent="0.25">
      <c r="J1199" s="23"/>
      <c r="P1199" s="11"/>
      <c r="Q1199" s="11"/>
      <c r="R1199" s="11"/>
    </row>
    <row r="1200" spans="10:18" x14ac:dyDescent="0.25">
      <c r="J1200" s="23"/>
      <c r="P1200" s="11"/>
      <c r="Q1200" s="11"/>
      <c r="R1200" s="11"/>
    </row>
    <row r="1201" spans="10:18" x14ac:dyDescent="0.25">
      <c r="J1201" s="23"/>
      <c r="P1201" s="11"/>
      <c r="Q1201" s="11"/>
      <c r="R1201" s="11"/>
    </row>
    <row r="1202" spans="10:18" x14ac:dyDescent="0.25">
      <c r="J1202" s="23"/>
      <c r="P1202" s="11"/>
      <c r="Q1202" s="11"/>
      <c r="R1202" s="11"/>
    </row>
    <row r="1203" spans="10:18" x14ac:dyDescent="0.25">
      <c r="J1203" s="23"/>
      <c r="P1203" s="11"/>
      <c r="Q1203" s="11"/>
      <c r="R1203" s="11"/>
    </row>
    <row r="1204" spans="10:18" x14ac:dyDescent="0.25">
      <c r="J1204" s="23"/>
      <c r="P1204" s="11"/>
      <c r="Q1204" s="11"/>
      <c r="R1204" s="11"/>
    </row>
    <row r="1205" spans="10:18" x14ac:dyDescent="0.25">
      <c r="J1205" s="23"/>
      <c r="P1205" s="11"/>
      <c r="Q1205" s="11"/>
      <c r="R1205" s="11"/>
    </row>
    <row r="1206" spans="10:18" x14ac:dyDescent="0.25">
      <c r="J1206" s="23"/>
      <c r="P1206" s="11"/>
      <c r="Q1206" s="11"/>
      <c r="R1206" s="11"/>
    </row>
    <row r="1207" spans="10:18" x14ac:dyDescent="0.25">
      <c r="J1207" s="23"/>
      <c r="P1207" s="11"/>
      <c r="Q1207" s="11"/>
      <c r="R1207" s="11"/>
    </row>
    <row r="1208" spans="10:18" x14ac:dyDescent="0.25">
      <c r="J1208" s="23"/>
      <c r="P1208" s="11"/>
      <c r="Q1208" s="11"/>
      <c r="R1208" s="11"/>
    </row>
    <row r="1209" spans="10:18" x14ac:dyDescent="0.25">
      <c r="J1209" s="23"/>
      <c r="P1209" s="11"/>
      <c r="Q1209" s="11"/>
      <c r="R1209" s="11"/>
    </row>
    <row r="1210" spans="10:18" x14ac:dyDescent="0.25">
      <c r="J1210" s="23"/>
      <c r="P1210" s="11"/>
      <c r="Q1210" s="11"/>
      <c r="R1210" s="11"/>
    </row>
    <row r="1211" spans="10:18" x14ac:dyDescent="0.25">
      <c r="J1211" s="23"/>
      <c r="P1211" s="11"/>
      <c r="Q1211" s="11"/>
      <c r="R1211" s="11"/>
    </row>
    <row r="1212" spans="10:18" x14ac:dyDescent="0.25">
      <c r="J1212" s="23"/>
      <c r="P1212" s="11"/>
      <c r="Q1212" s="11"/>
      <c r="R1212" s="11"/>
    </row>
    <row r="1213" spans="10:18" x14ac:dyDescent="0.25">
      <c r="J1213" s="23"/>
      <c r="P1213" s="11"/>
      <c r="Q1213" s="11"/>
      <c r="R1213" s="11"/>
    </row>
    <row r="1214" spans="10:18" x14ac:dyDescent="0.25">
      <c r="J1214" s="23"/>
      <c r="P1214" s="11"/>
      <c r="Q1214" s="11"/>
      <c r="R1214" s="11"/>
    </row>
    <row r="1215" spans="10:18" x14ac:dyDescent="0.25">
      <c r="J1215" s="23"/>
      <c r="P1215" s="11"/>
      <c r="Q1215" s="11"/>
      <c r="R1215" s="11"/>
    </row>
    <row r="1216" spans="10:18" x14ac:dyDescent="0.25">
      <c r="J1216" s="23"/>
      <c r="P1216" s="11"/>
      <c r="Q1216" s="11"/>
      <c r="R1216" s="11"/>
    </row>
    <row r="1217" spans="10:18" x14ac:dyDescent="0.25">
      <c r="J1217" s="23"/>
      <c r="P1217" s="11"/>
      <c r="Q1217" s="11"/>
      <c r="R1217" s="11"/>
    </row>
    <row r="1218" spans="10:18" x14ac:dyDescent="0.25">
      <c r="J1218" s="23"/>
      <c r="P1218" s="11"/>
      <c r="Q1218" s="11"/>
      <c r="R1218" s="11"/>
    </row>
    <row r="1219" spans="10:18" x14ac:dyDescent="0.25">
      <c r="J1219" s="23"/>
      <c r="P1219" s="11"/>
      <c r="Q1219" s="11"/>
      <c r="R1219" s="11"/>
    </row>
    <row r="1220" spans="10:18" x14ac:dyDescent="0.25">
      <c r="J1220" s="23"/>
      <c r="P1220" s="11"/>
      <c r="Q1220" s="11"/>
      <c r="R1220" s="11"/>
    </row>
    <row r="1221" spans="10:18" x14ac:dyDescent="0.25">
      <c r="J1221" s="23"/>
      <c r="P1221" s="11"/>
      <c r="Q1221" s="11"/>
      <c r="R1221" s="11"/>
    </row>
    <row r="1222" spans="10:18" x14ac:dyDescent="0.25">
      <c r="J1222" s="23"/>
      <c r="P1222" s="11"/>
      <c r="Q1222" s="11"/>
      <c r="R1222" s="11"/>
    </row>
    <row r="1223" spans="10:18" x14ac:dyDescent="0.25">
      <c r="J1223" s="23"/>
      <c r="P1223" s="11"/>
      <c r="Q1223" s="11"/>
      <c r="R1223" s="11"/>
    </row>
    <row r="1224" spans="10:18" x14ac:dyDescent="0.25">
      <c r="J1224" s="23"/>
      <c r="P1224" s="11"/>
      <c r="Q1224" s="11"/>
      <c r="R1224" s="11"/>
    </row>
    <row r="1225" spans="10:18" x14ac:dyDescent="0.25">
      <c r="J1225" s="23"/>
      <c r="P1225" s="11"/>
      <c r="Q1225" s="11"/>
      <c r="R1225" s="11"/>
    </row>
    <row r="1226" spans="10:18" x14ac:dyDescent="0.25">
      <c r="J1226" s="23"/>
      <c r="P1226" s="11"/>
      <c r="Q1226" s="11"/>
      <c r="R1226" s="11"/>
    </row>
    <row r="1227" spans="10:18" x14ac:dyDescent="0.25">
      <c r="J1227" s="23"/>
      <c r="P1227" s="11"/>
      <c r="Q1227" s="11"/>
      <c r="R1227" s="11"/>
    </row>
    <row r="1228" spans="10:18" x14ac:dyDescent="0.25">
      <c r="J1228" s="23"/>
      <c r="P1228" s="11"/>
      <c r="Q1228" s="11"/>
      <c r="R1228" s="11"/>
    </row>
    <row r="1229" spans="10:18" x14ac:dyDescent="0.25">
      <c r="J1229" s="23"/>
      <c r="P1229" s="11"/>
      <c r="Q1229" s="11"/>
      <c r="R1229" s="11"/>
    </row>
    <row r="1230" spans="10:18" x14ac:dyDescent="0.25">
      <c r="J1230" s="23"/>
      <c r="P1230" s="11"/>
      <c r="Q1230" s="11"/>
      <c r="R1230" s="11"/>
    </row>
    <row r="1231" spans="10:18" x14ac:dyDescent="0.25">
      <c r="J1231" s="23"/>
      <c r="P1231" s="11"/>
      <c r="Q1231" s="11"/>
      <c r="R1231" s="11"/>
    </row>
    <row r="1232" spans="10:18" x14ac:dyDescent="0.25">
      <c r="J1232" s="23"/>
      <c r="P1232" s="11"/>
      <c r="Q1232" s="11"/>
      <c r="R1232" s="11"/>
    </row>
    <row r="1233" spans="10:18" x14ac:dyDescent="0.25">
      <c r="J1233" s="23"/>
      <c r="P1233" s="11"/>
      <c r="Q1233" s="11"/>
      <c r="R1233" s="11"/>
    </row>
    <row r="1234" spans="10:18" x14ac:dyDescent="0.25">
      <c r="J1234" s="23"/>
      <c r="P1234" s="11"/>
      <c r="Q1234" s="11"/>
      <c r="R1234" s="11"/>
    </row>
    <row r="1235" spans="10:18" x14ac:dyDescent="0.25">
      <c r="J1235" s="23"/>
      <c r="P1235" s="11"/>
      <c r="Q1235" s="11"/>
      <c r="R1235" s="11"/>
    </row>
    <row r="1236" spans="10:18" x14ac:dyDescent="0.25">
      <c r="J1236" s="23"/>
      <c r="P1236" s="11"/>
      <c r="Q1236" s="11"/>
      <c r="R1236" s="11"/>
    </row>
    <row r="1237" spans="10:18" x14ac:dyDescent="0.25">
      <c r="J1237" s="23"/>
      <c r="P1237" s="11"/>
      <c r="Q1237" s="11"/>
      <c r="R1237" s="11"/>
    </row>
    <row r="1238" spans="10:18" x14ac:dyDescent="0.25">
      <c r="J1238" s="23"/>
      <c r="P1238" s="11"/>
      <c r="Q1238" s="11"/>
      <c r="R1238" s="11"/>
    </row>
    <row r="1239" spans="10:18" x14ac:dyDescent="0.25">
      <c r="J1239" s="23"/>
      <c r="P1239" s="11"/>
      <c r="Q1239" s="11"/>
      <c r="R1239" s="11"/>
    </row>
    <row r="1240" spans="10:18" x14ac:dyDescent="0.25">
      <c r="J1240" s="23"/>
      <c r="P1240" s="11"/>
      <c r="Q1240" s="11"/>
      <c r="R1240" s="11"/>
    </row>
    <row r="1241" spans="10:18" x14ac:dyDescent="0.25">
      <c r="J1241" s="23"/>
      <c r="P1241" s="11"/>
      <c r="Q1241" s="11"/>
      <c r="R1241" s="11"/>
    </row>
    <row r="1242" spans="10:18" x14ac:dyDescent="0.25">
      <c r="J1242" s="23"/>
      <c r="P1242" s="11"/>
      <c r="Q1242" s="11"/>
      <c r="R1242" s="11"/>
    </row>
    <row r="1243" spans="10:18" x14ac:dyDescent="0.25">
      <c r="J1243" s="23"/>
      <c r="P1243" s="11"/>
      <c r="Q1243" s="11"/>
      <c r="R1243" s="11"/>
    </row>
    <row r="1244" spans="10:18" x14ac:dyDescent="0.25">
      <c r="J1244" s="23"/>
      <c r="P1244" s="11"/>
      <c r="Q1244" s="11"/>
      <c r="R1244" s="11"/>
    </row>
    <row r="1245" spans="10:18" x14ac:dyDescent="0.25">
      <c r="J1245" s="23"/>
      <c r="P1245" s="11"/>
      <c r="Q1245" s="11"/>
      <c r="R1245" s="11"/>
    </row>
    <row r="1246" spans="10:18" x14ac:dyDescent="0.25">
      <c r="J1246" s="23"/>
      <c r="P1246" s="11"/>
      <c r="Q1246" s="11"/>
      <c r="R1246" s="11"/>
    </row>
    <row r="1247" spans="10:18" x14ac:dyDescent="0.25">
      <c r="J1247" s="23"/>
      <c r="P1247" s="11"/>
      <c r="Q1247" s="11"/>
      <c r="R1247" s="11"/>
    </row>
    <row r="1248" spans="10:18" x14ac:dyDescent="0.25">
      <c r="J1248" s="23"/>
      <c r="P1248" s="11"/>
      <c r="Q1248" s="11"/>
      <c r="R1248" s="11"/>
    </row>
    <row r="1249" spans="10:18" x14ac:dyDescent="0.25">
      <c r="J1249" s="23"/>
      <c r="P1249" s="11"/>
      <c r="Q1249" s="11"/>
      <c r="R1249" s="11"/>
    </row>
    <row r="1250" spans="10:18" x14ac:dyDescent="0.25">
      <c r="J1250" s="23"/>
      <c r="P1250" s="11"/>
      <c r="Q1250" s="11"/>
      <c r="R1250" s="11"/>
    </row>
    <row r="1251" spans="10:18" x14ac:dyDescent="0.25">
      <c r="J1251" s="23"/>
      <c r="P1251" s="11"/>
      <c r="Q1251" s="11"/>
      <c r="R1251" s="11"/>
    </row>
    <row r="1252" spans="10:18" x14ac:dyDescent="0.25">
      <c r="J1252" s="23"/>
      <c r="P1252" s="11"/>
      <c r="Q1252" s="11"/>
      <c r="R1252" s="11"/>
    </row>
    <row r="1253" spans="10:18" x14ac:dyDescent="0.25">
      <c r="J1253" s="23"/>
      <c r="P1253" s="11"/>
      <c r="Q1253" s="11"/>
      <c r="R1253" s="11"/>
    </row>
    <row r="1254" spans="10:18" x14ac:dyDescent="0.25">
      <c r="J1254" s="23"/>
      <c r="P1254" s="11"/>
      <c r="Q1254" s="11"/>
      <c r="R1254" s="11"/>
    </row>
    <row r="1255" spans="10:18" x14ac:dyDescent="0.25">
      <c r="J1255" s="23"/>
      <c r="P1255" s="11"/>
      <c r="Q1255" s="11"/>
      <c r="R1255" s="11"/>
    </row>
    <row r="1256" spans="10:18" x14ac:dyDescent="0.25">
      <c r="J1256" s="23"/>
      <c r="P1256" s="11"/>
      <c r="Q1256" s="11"/>
      <c r="R1256" s="11"/>
    </row>
    <row r="1257" spans="10:18" x14ac:dyDescent="0.25">
      <c r="J1257" s="23"/>
      <c r="P1257" s="11"/>
      <c r="Q1257" s="11"/>
      <c r="R1257" s="11"/>
    </row>
    <row r="1258" spans="10:18" x14ac:dyDescent="0.25">
      <c r="J1258" s="23"/>
      <c r="P1258" s="11"/>
      <c r="Q1258" s="11"/>
      <c r="R1258" s="11"/>
    </row>
    <row r="1259" spans="10:18" x14ac:dyDescent="0.25">
      <c r="J1259" s="23"/>
      <c r="P1259" s="11"/>
      <c r="Q1259" s="11"/>
      <c r="R1259" s="11"/>
    </row>
    <row r="1260" spans="10:18" x14ac:dyDescent="0.25">
      <c r="J1260" s="23"/>
      <c r="P1260" s="11"/>
      <c r="Q1260" s="11"/>
      <c r="R1260" s="11"/>
    </row>
    <row r="1261" spans="10:18" x14ac:dyDescent="0.25">
      <c r="J1261" s="23"/>
      <c r="P1261" s="11"/>
      <c r="Q1261" s="11"/>
      <c r="R1261" s="11"/>
    </row>
    <row r="1262" spans="10:18" x14ac:dyDescent="0.25">
      <c r="J1262" s="23"/>
      <c r="P1262" s="11"/>
      <c r="Q1262" s="11"/>
      <c r="R1262" s="11"/>
    </row>
    <row r="1263" spans="10:18" x14ac:dyDescent="0.25">
      <c r="J1263" s="23"/>
      <c r="P1263" s="11"/>
      <c r="Q1263" s="11"/>
      <c r="R1263" s="11"/>
    </row>
    <row r="1264" spans="10:18" x14ac:dyDescent="0.25">
      <c r="J1264" s="23"/>
      <c r="P1264" s="11"/>
      <c r="Q1264" s="11"/>
      <c r="R1264" s="11"/>
    </row>
    <row r="1265" spans="10:18" x14ac:dyDescent="0.25">
      <c r="J1265" s="23"/>
      <c r="P1265" s="11"/>
      <c r="Q1265" s="11"/>
      <c r="R1265" s="11"/>
    </row>
    <row r="1266" spans="10:18" x14ac:dyDescent="0.25">
      <c r="J1266" s="23"/>
      <c r="P1266" s="11"/>
      <c r="Q1266" s="11"/>
      <c r="R1266" s="11"/>
    </row>
    <row r="1267" spans="10:18" x14ac:dyDescent="0.25">
      <c r="J1267" s="23"/>
      <c r="P1267" s="11"/>
      <c r="Q1267" s="11"/>
      <c r="R1267" s="11"/>
    </row>
    <row r="1268" spans="10:18" x14ac:dyDescent="0.25">
      <c r="J1268" s="23"/>
      <c r="P1268" s="11"/>
      <c r="Q1268" s="11"/>
      <c r="R1268" s="11"/>
    </row>
    <row r="1269" spans="10:18" x14ac:dyDescent="0.25">
      <c r="J1269" s="23"/>
      <c r="P1269" s="11"/>
      <c r="Q1269" s="11"/>
      <c r="R1269" s="11"/>
    </row>
    <row r="1270" spans="10:18" x14ac:dyDescent="0.25">
      <c r="J1270" s="23"/>
      <c r="P1270" s="11"/>
      <c r="Q1270" s="11"/>
      <c r="R1270" s="11"/>
    </row>
    <row r="1271" spans="10:18" x14ac:dyDescent="0.25">
      <c r="J1271" s="23"/>
      <c r="P1271" s="11"/>
      <c r="Q1271" s="11"/>
      <c r="R1271" s="11"/>
    </row>
    <row r="1272" spans="10:18" x14ac:dyDescent="0.25">
      <c r="J1272" s="23"/>
      <c r="P1272" s="11"/>
      <c r="Q1272" s="11"/>
      <c r="R1272" s="11"/>
    </row>
    <row r="1273" spans="10:18" x14ac:dyDescent="0.25">
      <c r="J1273" s="23"/>
      <c r="P1273" s="11"/>
      <c r="Q1273" s="11"/>
      <c r="R1273" s="11"/>
    </row>
    <row r="1274" spans="10:18" x14ac:dyDescent="0.25">
      <c r="J1274" s="23"/>
      <c r="P1274" s="11"/>
      <c r="Q1274" s="11"/>
      <c r="R1274" s="11"/>
    </row>
    <row r="1275" spans="10:18" x14ac:dyDescent="0.25">
      <c r="J1275" s="23"/>
      <c r="P1275" s="11"/>
      <c r="Q1275" s="11"/>
      <c r="R1275" s="11"/>
    </row>
    <row r="1276" spans="10:18" x14ac:dyDescent="0.25">
      <c r="J1276" s="23"/>
      <c r="P1276" s="11"/>
      <c r="Q1276" s="11"/>
      <c r="R1276" s="11"/>
    </row>
    <row r="1277" spans="10:18" x14ac:dyDescent="0.25">
      <c r="J1277" s="23"/>
      <c r="P1277" s="11"/>
      <c r="Q1277" s="11"/>
      <c r="R1277" s="11"/>
    </row>
    <row r="1278" spans="10:18" x14ac:dyDescent="0.25">
      <c r="J1278" s="23"/>
      <c r="P1278" s="11"/>
      <c r="Q1278" s="11"/>
      <c r="R1278" s="11"/>
    </row>
    <row r="1279" spans="10:18" x14ac:dyDescent="0.25">
      <c r="J1279" s="23"/>
      <c r="P1279" s="11"/>
      <c r="Q1279" s="11"/>
      <c r="R1279" s="11"/>
    </row>
    <row r="1280" spans="10:18" x14ac:dyDescent="0.25">
      <c r="J1280" s="23"/>
      <c r="P1280" s="11"/>
      <c r="Q1280" s="11"/>
      <c r="R1280" s="11"/>
    </row>
    <row r="1281" spans="10:18" x14ac:dyDescent="0.25">
      <c r="J1281" s="23"/>
      <c r="P1281" s="11"/>
      <c r="Q1281" s="11"/>
      <c r="R1281" s="11"/>
    </row>
    <row r="1282" spans="10:18" x14ac:dyDescent="0.25">
      <c r="J1282" s="23"/>
      <c r="P1282" s="11"/>
      <c r="Q1282" s="11"/>
      <c r="R1282" s="11"/>
    </row>
    <row r="1283" spans="10:18" x14ac:dyDescent="0.25">
      <c r="J1283" s="23"/>
      <c r="P1283" s="11"/>
      <c r="Q1283" s="11"/>
      <c r="R1283" s="11"/>
    </row>
    <row r="1284" spans="10:18" x14ac:dyDescent="0.25">
      <c r="J1284" s="23"/>
      <c r="P1284" s="11"/>
      <c r="Q1284" s="11"/>
      <c r="R1284" s="11"/>
    </row>
    <row r="1285" spans="10:18" x14ac:dyDescent="0.25">
      <c r="J1285" s="23"/>
      <c r="P1285" s="11"/>
      <c r="Q1285" s="11"/>
      <c r="R1285" s="11"/>
    </row>
    <row r="1286" spans="10:18" x14ac:dyDescent="0.25">
      <c r="J1286" s="23"/>
      <c r="P1286" s="11"/>
      <c r="Q1286" s="11"/>
      <c r="R1286" s="11"/>
    </row>
    <row r="1287" spans="10:18" x14ac:dyDescent="0.25">
      <c r="J1287" s="23"/>
      <c r="P1287" s="11"/>
      <c r="Q1287" s="11"/>
      <c r="R1287" s="11"/>
    </row>
    <row r="1288" spans="10:18" x14ac:dyDescent="0.25">
      <c r="J1288" s="23"/>
      <c r="P1288" s="11"/>
      <c r="Q1288" s="11"/>
      <c r="R1288" s="11"/>
    </row>
    <row r="1289" spans="10:18" x14ac:dyDescent="0.25">
      <c r="J1289" s="23"/>
      <c r="P1289" s="11"/>
      <c r="Q1289" s="11"/>
      <c r="R1289" s="11"/>
    </row>
    <row r="1290" spans="10:18" x14ac:dyDescent="0.25">
      <c r="J1290" s="23"/>
      <c r="P1290" s="11"/>
      <c r="Q1290" s="11"/>
      <c r="R1290" s="11"/>
    </row>
    <row r="1291" spans="10:18" x14ac:dyDescent="0.25">
      <c r="J1291" s="23"/>
      <c r="P1291" s="11"/>
      <c r="Q1291" s="11"/>
      <c r="R1291" s="11"/>
    </row>
    <row r="1292" spans="10:18" x14ac:dyDescent="0.25">
      <c r="J1292" s="23"/>
      <c r="P1292" s="11"/>
      <c r="Q1292" s="11"/>
      <c r="R1292" s="11"/>
    </row>
    <row r="1293" spans="10:18" x14ac:dyDescent="0.25">
      <c r="J1293" s="23"/>
      <c r="P1293" s="11"/>
      <c r="Q1293" s="11"/>
      <c r="R1293" s="11"/>
    </row>
    <row r="1294" spans="10:18" x14ac:dyDescent="0.25">
      <c r="J1294" s="23"/>
      <c r="P1294" s="11"/>
      <c r="Q1294" s="11"/>
      <c r="R1294" s="11"/>
    </row>
    <row r="1295" spans="10:18" x14ac:dyDescent="0.25">
      <c r="J1295" s="23"/>
      <c r="P1295" s="11"/>
      <c r="Q1295" s="11"/>
      <c r="R1295" s="11"/>
    </row>
    <row r="1296" spans="10:18" x14ac:dyDescent="0.25">
      <c r="J1296" s="23"/>
      <c r="P1296" s="11"/>
      <c r="Q1296" s="11"/>
      <c r="R1296" s="11"/>
    </row>
    <row r="1297" spans="10:18" x14ac:dyDescent="0.25">
      <c r="J1297" s="23"/>
      <c r="P1297" s="11"/>
      <c r="Q1297" s="11"/>
      <c r="R1297" s="11"/>
    </row>
    <row r="1298" spans="10:18" x14ac:dyDescent="0.25">
      <c r="J1298" s="23"/>
      <c r="P1298" s="11"/>
      <c r="Q1298" s="11"/>
      <c r="R1298" s="11"/>
    </row>
    <row r="1299" spans="10:18" x14ac:dyDescent="0.25">
      <c r="J1299" s="23"/>
      <c r="P1299" s="11"/>
      <c r="Q1299" s="11"/>
      <c r="R1299" s="11"/>
    </row>
    <row r="1300" spans="10:18" x14ac:dyDescent="0.25">
      <c r="J1300" s="23"/>
      <c r="P1300" s="11"/>
      <c r="Q1300" s="11"/>
      <c r="R1300" s="11"/>
    </row>
    <row r="1301" spans="10:18" x14ac:dyDescent="0.25">
      <c r="J1301" s="23"/>
      <c r="P1301" s="11"/>
      <c r="Q1301" s="11"/>
      <c r="R1301" s="11"/>
    </row>
    <row r="1302" spans="10:18" x14ac:dyDescent="0.25">
      <c r="J1302" s="23"/>
      <c r="P1302" s="11"/>
      <c r="Q1302" s="11"/>
      <c r="R1302" s="11"/>
    </row>
    <row r="1303" spans="10:18" x14ac:dyDescent="0.25">
      <c r="J1303" s="23"/>
      <c r="P1303" s="11"/>
      <c r="Q1303" s="11"/>
      <c r="R1303" s="11"/>
    </row>
    <row r="1304" spans="10:18" x14ac:dyDescent="0.25">
      <c r="J1304" s="23"/>
      <c r="P1304" s="11"/>
      <c r="Q1304" s="11"/>
      <c r="R1304" s="11"/>
    </row>
    <row r="1305" spans="10:18" x14ac:dyDescent="0.25">
      <c r="J1305" s="23"/>
      <c r="P1305" s="11"/>
      <c r="Q1305" s="11"/>
      <c r="R1305" s="11"/>
    </row>
    <row r="1306" spans="10:18" x14ac:dyDescent="0.25">
      <c r="J1306" s="23"/>
      <c r="P1306" s="11"/>
      <c r="Q1306" s="11"/>
      <c r="R1306" s="11"/>
    </row>
    <row r="1307" spans="10:18" x14ac:dyDescent="0.25">
      <c r="J1307" s="23"/>
      <c r="P1307" s="11"/>
      <c r="Q1307" s="11"/>
      <c r="R1307" s="11"/>
    </row>
    <row r="1308" spans="10:18" x14ac:dyDescent="0.25">
      <c r="J1308" s="23"/>
      <c r="P1308" s="11"/>
      <c r="Q1308" s="11"/>
      <c r="R1308" s="11"/>
    </row>
    <row r="1309" spans="10:18" x14ac:dyDescent="0.25">
      <c r="J1309" s="23"/>
      <c r="P1309" s="11"/>
      <c r="Q1309" s="11"/>
      <c r="R1309" s="11"/>
    </row>
    <row r="1310" spans="10:18" x14ac:dyDescent="0.25">
      <c r="J1310" s="23"/>
      <c r="P1310" s="11"/>
      <c r="Q1310" s="11"/>
      <c r="R1310" s="11"/>
    </row>
    <row r="1311" spans="10:18" x14ac:dyDescent="0.25">
      <c r="J1311" s="23"/>
      <c r="P1311" s="11"/>
      <c r="Q1311" s="11"/>
      <c r="R1311" s="11"/>
    </row>
    <row r="1312" spans="10:18" x14ac:dyDescent="0.25">
      <c r="J1312" s="23"/>
      <c r="P1312" s="11"/>
      <c r="Q1312" s="11"/>
      <c r="R1312" s="11"/>
    </row>
    <row r="1313" spans="10:18" x14ac:dyDescent="0.25">
      <c r="J1313" s="23"/>
      <c r="P1313" s="11"/>
      <c r="Q1313" s="11"/>
      <c r="R1313" s="11"/>
    </row>
    <row r="1314" spans="10:18" x14ac:dyDescent="0.25">
      <c r="J1314" s="23"/>
      <c r="P1314" s="11"/>
      <c r="Q1314" s="11"/>
      <c r="R1314" s="11"/>
    </row>
    <row r="1315" spans="10:18" x14ac:dyDescent="0.25">
      <c r="J1315" s="23"/>
      <c r="P1315" s="11"/>
      <c r="Q1315" s="11"/>
      <c r="R1315" s="11"/>
    </row>
    <row r="1316" spans="10:18" x14ac:dyDescent="0.25">
      <c r="J1316" s="23"/>
      <c r="P1316" s="11"/>
      <c r="Q1316" s="11"/>
      <c r="R1316" s="11"/>
    </row>
    <row r="1317" spans="10:18" x14ac:dyDescent="0.25">
      <c r="J1317" s="23"/>
      <c r="P1317" s="11"/>
      <c r="Q1317" s="11"/>
      <c r="R1317" s="11"/>
    </row>
    <row r="1318" spans="10:18" x14ac:dyDescent="0.25">
      <c r="J1318" s="23"/>
      <c r="P1318" s="11"/>
      <c r="Q1318" s="11"/>
      <c r="R1318" s="11"/>
    </row>
    <row r="1319" spans="10:18" x14ac:dyDescent="0.25">
      <c r="J1319" s="23"/>
      <c r="P1319" s="11"/>
      <c r="Q1319" s="11"/>
      <c r="R1319" s="11"/>
    </row>
    <row r="1320" spans="10:18" x14ac:dyDescent="0.25">
      <c r="J1320" s="23"/>
      <c r="P1320" s="11"/>
      <c r="Q1320" s="11"/>
      <c r="R1320" s="11"/>
    </row>
    <row r="1321" spans="10:18" x14ac:dyDescent="0.25">
      <c r="J1321" s="23"/>
      <c r="P1321" s="11"/>
      <c r="Q1321" s="11"/>
      <c r="R1321" s="11"/>
    </row>
    <row r="1322" spans="10:18" x14ac:dyDescent="0.25">
      <c r="J1322" s="23"/>
      <c r="P1322" s="11"/>
      <c r="Q1322" s="11"/>
      <c r="R1322" s="11"/>
    </row>
    <row r="1323" spans="10:18" x14ac:dyDescent="0.25">
      <c r="J1323" s="23"/>
      <c r="P1323" s="11"/>
      <c r="Q1323" s="11"/>
      <c r="R1323" s="11"/>
    </row>
    <row r="1324" spans="10:18" x14ac:dyDescent="0.25">
      <c r="J1324" s="23"/>
      <c r="P1324" s="11"/>
      <c r="Q1324" s="11"/>
      <c r="R1324" s="11"/>
    </row>
    <row r="1325" spans="10:18" x14ac:dyDescent="0.25">
      <c r="J1325" s="23"/>
      <c r="P1325" s="11"/>
      <c r="Q1325" s="11"/>
      <c r="R1325" s="11"/>
    </row>
    <row r="1326" spans="10:18" x14ac:dyDescent="0.25">
      <c r="J1326" s="23"/>
      <c r="P1326" s="11"/>
      <c r="Q1326" s="11"/>
      <c r="R1326" s="11"/>
    </row>
    <row r="1327" spans="10:18" x14ac:dyDescent="0.25">
      <c r="J1327" s="23"/>
      <c r="P1327" s="11"/>
      <c r="Q1327" s="11"/>
      <c r="R1327" s="11"/>
    </row>
    <row r="1328" spans="10:18" x14ac:dyDescent="0.25">
      <c r="J1328" s="23"/>
      <c r="P1328" s="11"/>
      <c r="Q1328" s="11"/>
      <c r="R1328" s="11"/>
    </row>
    <row r="1329" spans="10:18" x14ac:dyDescent="0.25">
      <c r="J1329" s="23"/>
      <c r="P1329" s="11"/>
      <c r="Q1329" s="11"/>
      <c r="R1329" s="11"/>
    </row>
    <row r="1330" spans="10:18" x14ac:dyDescent="0.25">
      <c r="J1330" s="23"/>
      <c r="P1330" s="11"/>
      <c r="Q1330" s="11"/>
      <c r="R1330" s="11"/>
    </row>
    <row r="1331" spans="10:18" x14ac:dyDescent="0.25">
      <c r="J1331" s="23"/>
      <c r="P1331" s="11"/>
      <c r="Q1331" s="11"/>
      <c r="R1331" s="11"/>
    </row>
    <row r="1332" spans="10:18" x14ac:dyDescent="0.25">
      <c r="J1332" s="23"/>
      <c r="P1332" s="11"/>
      <c r="Q1332" s="11"/>
      <c r="R1332" s="11"/>
    </row>
    <row r="1333" spans="10:18" x14ac:dyDescent="0.25">
      <c r="J1333" s="23"/>
      <c r="P1333" s="11"/>
      <c r="Q1333" s="11"/>
      <c r="R1333" s="11"/>
    </row>
    <row r="1334" spans="10:18" x14ac:dyDescent="0.25">
      <c r="J1334" s="23"/>
      <c r="P1334" s="11"/>
      <c r="Q1334" s="11"/>
      <c r="R1334" s="11"/>
    </row>
    <row r="1335" spans="10:18" x14ac:dyDescent="0.25">
      <c r="J1335" s="23"/>
      <c r="P1335" s="11"/>
      <c r="Q1335" s="11"/>
      <c r="R1335" s="11"/>
    </row>
    <row r="1336" spans="10:18" x14ac:dyDescent="0.25">
      <c r="J1336" s="23"/>
      <c r="P1336" s="11"/>
      <c r="Q1336" s="11"/>
      <c r="R1336" s="11"/>
    </row>
    <row r="1337" spans="10:18" x14ac:dyDescent="0.25">
      <c r="J1337" s="23"/>
      <c r="P1337" s="11"/>
      <c r="Q1337" s="11"/>
      <c r="R1337" s="11"/>
    </row>
    <row r="1338" spans="10:18" x14ac:dyDescent="0.25">
      <c r="J1338" s="23"/>
      <c r="P1338" s="11"/>
      <c r="Q1338" s="11"/>
      <c r="R1338" s="11"/>
    </row>
    <row r="1339" spans="10:18" x14ac:dyDescent="0.25">
      <c r="J1339" s="23"/>
      <c r="P1339" s="11"/>
      <c r="Q1339" s="11"/>
      <c r="R1339" s="11"/>
    </row>
    <row r="1340" spans="10:18" x14ac:dyDescent="0.25">
      <c r="J1340" s="23"/>
      <c r="P1340" s="11"/>
      <c r="Q1340" s="11"/>
      <c r="R1340" s="11"/>
    </row>
    <row r="1341" spans="10:18" x14ac:dyDescent="0.25">
      <c r="J1341" s="23"/>
      <c r="P1341" s="11"/>
      <c r="Q1341" s="11"/>
      <c r="R1341" s="11"/>
    </row>
    <row r="1342" spans="10:18" x14ac:dyDescent="0.25">
      <c r="J1342" s="23"/>
      <c r="P1342" s="11"/>
      <c r="Q1342" s="11"/>
      <c r="R1342" s="11"/>
    </row>
    <row r="1343" spans="10:18" x14ac:dyDescent="0.25">
      <c r="J1343" s="23"/>
      <c r="P1343" s="11"/>
      <c r="Q1343" s="11"/>
      <c r="R1343" s="11"/>
    </row>
    <row r="1344" spans="10:18" x14ac:dyDescent="0.25">
      <c r="J1344" s="23"/>
      <c r="P1344" s="11"/>
      <c r="Q1344" s="11"/>
      <c r="R1344" s="11"/>
    </row>
    <row r="1345" spans="10:18" x14ac:dyDescent="0.25">
      <c r="J1345" s="23"/>
      <c r="P1345" s="11"/>
      <c r="Q1345" s="11"/>
      <c r="R1345" s="11"/>
    </row>
    <row r="1346" spans="10:18" x14ac:dyDescent="0.25">
      <c r="J1346" s="23"/>
      <c r="P1346" s="11"/>
      <c r="Q1346" s="11"/>
      <c r="R1346" s="11"/>
    </row>
    <row r="1347" spans="10:18" x14ac:dyDescent="0.25">
      <c r="J1347" s="23"/>
      <c r="P1347" s="11"/>
      <c r="Q1347" s="11"/>
      <c r="R1347" s="11"/>
    </row>
    <row r="1348" spans="10:18" x14ac:dyDescent="0.25">
      <c r="J1348" s="23"/>
      <c r="P1348" s="11"/>
      <c r="Q1348" s="11"/>
      <c r="R1348" s="11"/>
    </row>
    <row r="1349" spans="10:18" x14ac:dyDescent="0.25">
      <c r="J1349" s="23"/>
      <c r="P1349" s="11"/>
      <c r="Q1349" s="11"/>
      <c r="R1349" s="11"/>
    </row>
    <row r="1350" spans="10:18" x14ac:dyDescent="0.25">
      <c r="J1350" s="23"/>
      <c r="P1350" s="11"/>
      <c r="Q1350" s="11"/>
      <c r="R1350" s="11"/>
    </row>
    <row r="1351" spans="10:18" x14ac:dyDescent="0.25">
      <c r="J1351" s="23"/>
      <c r="P1351" s="11"/>
      <c r="Q1351" s="11"/>
      <c r="R1351" s="11"/>
    </row>
    <row r="1352" spans="10:18" x14ac:dyDescent="0.25">
      <c r="J1352" s="23"/>
      <c r="P1352" s="11"/>
      <c r="Q1352" s="11"/>
      <c r="R1352" s="11"/>
    </row>
    <row r="1353" spans="10:18" x14ac:dyDescent="0.25">
      <c r="J1353" s="23"/>
      <c r="P1353" s="11"/>
      <c r="Q1353" s="11"/>
      <c r="R1353" s="11"/>
    </row>
    <row r="1354" spans="10:18" x14ac:dyDescent="0.25">
      <c r="J1354" s="23"/>
      <c r="P1354" s="11"/>
      <c r="Q1354" s="11"/>
      <c r="R1354" s="11"/>
    </row>
    <row r="1355" spans="10:18" x14ac:dyDescent="0.25">
      <c r="J1355" s="23"/>
      <c r="P1355" s="11"/>
      <c r="Q1355" s="11"/>
      <c r="R1355" s="11"/>
    </row>
    <row r="1356" spans="10:18" x14ac:dyDescent="0.25">
      <c r="J1356" s="23"/>
      <c r="P1356" s="11"/>
      <c r="Q1356" s="11"/>
      <c r="R1356" s="11"/>
    </row>
    <row r="1357" spans="10:18" x14ac:dyDescent="0.25">
      <c r="J1357" s="23"/>
      <c r="P1357" s="11"/>
      <c r="Q1357" s="11"/>
      <c r="R1357" s="11"/>
    </row>
    <row r="1358" spans="10:18" x14ac:dyDescent="0.25">
      <c r="J1358" s="23"/>
      <c r="P1358" s="11"/>
      <c r="Q1358" s="11"/>
      <c r="R1358" s="11"/>
    </row>
    <row r="1359" spans="10:18" x14ac:dyDescent="0.25">
      <c r="J1359" s="23"/>
      <c r="P1359" s="11"/>
      <c r="Q1359" s="11"/>
      <c r="R1359" s="11"/>
    </row>
    <row r="1360" spans="10:18" x14ac:dyDescent="0.25">
      <c r="J1360" s="23"/>
      <c r="P1360" s="11"/>
      <c r="Q1360" s="11"/>
      <c r="R1360" s="11"/>
    </row>
    <row r="1361" spans="10:18" x14ac:dyDescent="0.25">
      <c r="J1361" s="23"/>
      <c r="P1361" s="11"/>
      <c r="Q1361" s="11"/>
      <c r="R1361" s="11"/>
    </row>
    <row r="1362" spans="10:18" x14ac:dyDescent="0.25">
      <c r="J1362" s="23"/>
      <c r="P1362" s="11"/>
      <c r="Q1362" s="11"/>
      <c r="R1362" s="11"/>
    </row>
    <row r="1363" spans="10:18" x14ac:dyDescent="0.25">
      <c r="J1363" s="23"/>
      <c r="P1363" s="11"/>
      <c r="Q1363" s="11"/>
      <c r="R1363" s="11"/>
    </row>
    <row r="1364" spans="10:18" x14ac:dyDescent="0.25">
      <c r="J1364" s="23"/>
      <c r="P1364" s="11"/>
      <c r="Q1364" s="11"/>
      <c r="R1364" s="11"/>
    </row>
    <row r="1365" spans="10:18" x14ac:dyDescent="0.25">
      <c r="J1365" s="23"/>
      <c r="P1365" s="11"/>
      <c r="Q1365" s="11"/>
      <c r="R1365" s="11"/>
    </row>
    <row r="1366" spans="10:18" x14ac:dyDescent="0.25">
      <c r="J1366" s="23"/>
      <c r="P1366" s="11"/>
      <c r="Q1366" s="11"/>
      <c r="R1366" s="11"/>
    </row>
    <row r="1367" spans="10:18" x14ac:dyDescent="0.25">
      <c r="J1367" s="23"/>
      <c r="P1367" s="11"/>
      <c r="Q1367" s="11"/>
      <c r="R1367" s="11"/>
    </row>
    <row r="1368" spans="10:18" x14ac:dyDescent="0.25">
      <c r="J1368" s="23"/>
      <c r="P1368" s="11"/>
      <c r="Q1368" s="11"/>
      <c r="R1368" s="11"/>
    </row>
    <row r="1369" spans="10:18" x14ac:dyDescent="0.25">
      <c r="J1369" s="23"/>
      <c r="P1369" s="11"/>
      <c r="Q1369" s="11"/>
      <c r="R1369" s="11"/>
    </row>
    <row r="1370" spans="10:18" x14ac:dyDescent="0.25">
      <c r="J1370" s="23"/>
      <c r="P1370" s="11"/>
      <c r="Q1370" s="11"/>
      <c r="R1370" s="11"/>
    </row>
    <row r="1371" spans="10:18" x14ac:dyDescent="0.25">
      <c r="J1371" s="23"/>
      <c r="P1371" s="11"/>
      <c r="Q1371" s="11"/>
      <c r="R1371" s="11"/>
    </row>
    <row r="1372" spans="10:18" x14ac:dyDescent="0.25">
      <c r="J1372" s="23"/>
      <c r="P1372" s="11"/>
      <c r="Q1372" s="11"/>
      <c r="R1372" s="11"/>
    </row>
    <row r="1373" spans="10:18" x14ac:dyDescent="0.25">
      <c r="J1373" s="23"/>
      <c r="P1373" s="11"/>
      <c r="Q1373" s="11"/>
      <c r="R1373" s="11"/>
    </row>
    <row r="1374" spans="10:18" x14ac:dyDescent="0.25">
      <c r="J1374" s="23"/>
      <c r="P1374" s="11"/>
      <c r="Q1374" s="11"/>
      <c r="R1374" s="11"/>
    </row>
    <row r="1375" spans="10:18" x14ac:dyDescent="0.25">
      <c r="J1375" s="23"/>
      <c r="P1375" s="11"/>
      <c r="Q1375" s="11"/>
      <c r="R1375" s="11"/>
    </row>
    <row r="1376" spans="10:18" x14ac:dyDescent="0.25">
      <c r="J1376" s="23"/>
      <c r="P1376" s="11"/>
      <c r="Q1376" s="11"/>
      <c r="R1376" s="11"/>
    </row>
    <row r="1377" spans="10:18" x14ac:dyDescent="0.25">
      <c r="J1377" s="23"/>
      <c r="P1377" s="11"/>
      <c r="Q1377" s="11"/>
      <c r="R1377" s="11"/>
    </row>
    <row r="1378" spans="10:18" x14ac:dyDescent="0.25">
      <c r="J1378" s="23"/>
      <c r="P1378" s="11"/>
      <c r="Q1378" s="11"/>
      <c r="R1378" s="11"/>
    </row>
    <row r="1379" spans="10:18" x14ac:dyDescent="0.25">
      <c r="J1379" s="23"/>
      <c r="P1379" s="11"/>
      <c r="Q1379" s="11"/>
      <c r="R1379" s="11"/>
    </row>
    <row r="1380" spans="10:18" x14ac:dyDescent="0.25">
      <c r="J1380" s="23"/>
      <c r="P1380" s="11"/>
      <c r="Q1380" s="11"/>
      <c r="R1380" s="11"/>
    </row>
    <row r="1381" spans="10:18" x14ac:dyDescent="0.25">
      <c r="J1381" s="23"/>
      <c r="P1381" s="11"/>
      <c r="Q1381" s="11"/>
      <c r="R1381" s="11"/>
    </row>
    <row r="1382" spans="10:18" x14ac:dyDescent="0.25">
      <c r="J1382" s="23"/>
      <c r="P1382" s="11"/>
      <c r="Q1382" s="11"/>
      <c r="R1382" s="11"/>
    </row>
    <row r="1383" spans="10:18" x14ac:dyDescent="0.25">
      <c r="J1383" s="23"/>
      <c r="P1383" s="11"/>
      <c r="Q1383" s="11"/>
      <c r="R1383" s="11"/>
    </row>
    <row r="1384" spans="10:18" x14ac:dyDescent="0.25">
      <c r="J1384" s="23"/>
      <c r="P1384" s="11"/>
      <c r="Q1384" s="11"/>
      <c r="R1384" s="11"/>
    </row>
    <row r="1385" spans="10:18" x14ac:dyDescent="0.25">
      <c r="J1385" s="23"/>
      <c r="P1385" s="11"/>
      <c r="Q1385" s="11"/>
      <c r="R1385" s="11"/>
    </row>
    <row r="1386" spans="10:18" x14ac:dyDescent="0.25">
      <c r="J1386" s="23"/>
      <c r="P1386" s="11"/>
      <c r="Q1386" s="11"/>
      <c r="R1386" s="11"/>
    </row>
    <row r="1387" spans="10:18" x14ac:dyDescent="0.25">
      <c r="P1387" s="17"/>
      <c r="Q1387" s="18"/>
      <c r="R1387" s="18"/>
    </row>
  </sheetData>
  <mergeCells count="50">
    <mergeCell ref="M308:N308"/>
    <mergeCell ref="I308:K308"/>
    <mergeCell ref="I312:K312"/>
    <mergeCell ref="M312:N312"/>
    <mergeCell ref="A216:E216"/>
    <mergeCell ref="A217:R217"/>
    <mergeCell ref="A265:E265"/>
    <mergeCell ref="A266:R266"/>
    <mergeCell ref="B300:F300"/>
    <mergeCell ref="A301:F301"/>
    <mergeCell ref="A150:R150"/>
    <mergeCell ref="A40:E40"/>
    <mergeCell ref="A41:R41"/>
    <mergeCell ref="A47:E47"/>
    <mergeCell ref="A48:R48"/>
    <mergeCell ref="A69:E69"/>
    <mergeCell ref="A70:R70"/>
    <mergeCell ref="A93:E93"/>
    <mergeCell ref="A94:R94"/>
    <mergeCell ref="A100:E100"/>
    <mergeCell ref="A102:R102"/>
    <mergeCell ref="A143:E143"/>
    <mergeCell ref="A144:R144"/>
    <mergeCell ref="A149:E149"/>
    <mergeCell ref="A32:R32"/>
    <mergeCell ref="H8:H10"/>
    <mergeCell ref="I8:I10"/>
    <mergeCell ref="J8:O8"/>
    <mergeCell ref="P8:Q8"/>
    <mergeCell ref="R8:R10"/>
    <mergeCell ref="J9:K9"/>
    <mergeCell ref="L9:L10"/>
    <mergeCell ref="M9:N9"/>
    <mergeCell ref="O9:O10"/>
    <mergeCell ref="P9:P10"/>
    <mergeCell ref="Q9:Q10"/>
    <mergeCell ref="A11:R11"/>
    <mergeCell ref="A19:E19"/>
    <mergeCell ref="A20:R20"/>
    <mergeCell ref="A31:E31"/>
    <mergeCell ref="A4:R4"/>
    <mergeCell ref="A5:R5"/>
    <mergeCell ref="A7:R7"/>
    <mergeCell ref="A8:A10"/>
    <mergeCell ref="B8:B10"/>
    <mergeCell ref="C8:C10"/>
    <mergeCell ref="D8:D10"/>
    <mergeCell ref="E8:E10"/>
    <mergeCell ref="F8:F10"/>
    <mergeCell ref="G8:G10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5" scale="24" fitToHeight="0" orientation="landscape" r:id="rId1"/>
  <headerFooter differentOddEven="1" differentFirst="1" scaleWithDoc="0" alignWithMargins="0"/>
  <rowBreaks count="1" manualBreakCount="1">
    <brk id="52" max="1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Empleados fijos</vt:lpstr>
      <vt:lpstr>'Empleados fijos'!Área_de_impresión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Gomez</dc:creator>
  <cp:lastModifiedBy>Sulsiris De Paula Buret</cp:lastModifiedBy>
  <cp:lastPrinted>2025-05-06T12:40:40Z</cp:lastPrinted>
  <dcterms:created xsi:type="dcterms:W3CDTF">2024-01-31T14:20:20Z</dcterms:created>
  <dcterms:modified xsi:type="dcterms:W3CDTF">2025-05-09T19:22:59Z</dcterms:modified>
</cp:coreProperties>
</file>