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13_ncr:1_{1F0A34C0-DAE0-4309-A4B5-6CFA3EC73ABF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externalReferences>
    <externalReference r:id="rId3"/>
  </externalReferences>
  <definedNames>
    <definedName name="_xlnm.Print_Area" localSheetId="0">'Empleados fijos'!$A$1:$R$333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1" i="2" l="1"/>
  <c r="I166" i="2"/>
  <c r="I106" i="2"/>
  <c r="I31" i="2"/>
  <c r="P38" i="2"/>
  <c r="R38" i="2" s="1"/>
  <c r="Q38" i="2"/>
  <c r="P247" i="2"/>
  <c r="R247" i="2" s="1"/>
  <c r="Q247" i="2"/>
  <c r="B31" i="3" l="1"/>
  <c r="O13" i="2"/>
  <c r="L252" i="2" l="1"/>
  <c r="O30" i="2" l="1"/>
  <c r="I30" i="2"/>
  <c r="L64" i="2"/>
  <c r="L63" i="2"/>
  <c r="N247" i="2" l="1"/>
  <c r="M247" i="2"/>
  <c r="L247" i="2"/>
  <c r="K247" i="2"/>
  <c r="J247" i="2"/>
  <c r="N38" i="2"/>
  <c r="M38" i="2"/>
  <c r="L38" i="2"/>
  <c r="K38" i="2"/>
  <c r="J38" i="2"/>
  <c r="H31" i="3"/>
  <c r="G31" i="3"/>
  <c r="F31" i="3"/>
  <c r="E31" i="3"/>
  <c r="D31" i="3"/>
  <c r="C31" i="3"/>
  <c r="A31" i="3"/>
  <c r="I159" i="2"/>
  <c r="L282" i="2"/>
  <c r="J31" i="3" l="1"/>
  <c r="I31" i="3"/>
  <c r="K31" i="3"/>
  <c r="I280" i="2" l="1"/>
  <c r="I277" i="2"/>
  <c r="I273" i="2"/>
  <c r="I267" i="2"/>
  <c r="I219" i="2"/>
  <c r="I217" i="2"/>
  <c r="I212" i="2"/>
  <c r="I211" i="2"/>
  <c r="I210" i="2"/>
  <c r="I163" i="2"/>
  <c r="I142" i="2"/>
  <c r="I78" i="2"/>
  <c r="I71" i="2"/>
  <c r="I59" i="2"/>
  <c r="I58" i="2"/>
  <c r="I55" i="2"/>
  <c r="I53" i="2"/>
  <c r="I35" i="2"/>
  <c r="L241" i="2"/>
  <c r="L240" i="2"/>
  <c r="L239" i="2"/>
  <c r="L45" i="2"/>
  <c r="I207" i="2" l="1"/>
  <c r="J98" i="2" l="1"/>
  <c r="K35" i="3" l="1"/>
  <c r="J35" i="3"/>
  <c r="I35" i="3"/>
  <c r="K34" i="3"/>
  <c r="J34" i="3"/>
  <c r="I34" i="3"/>
  <c r="H36" i="3"/>
  <c r="G36" i="3"/>
  <c r="F36" i="3"/>
  <c r="E36" i="3"/>
  <c r="D36" i="3"/>
  <c r="C36" i="3"/>
  <c r="B36" i="3"/>
  <c r="A36" i="3"/>
  <c r="O68" i="2" l="1"/>
  <c r="N68" i="2"/>
  <c r="M68" i="2"/>
  <c r="O71" i="2" l="1"/>
  <c r="L62" i="2" l="1"/>
  <c r="L281" i="2"/>
  <c r="L68" i="2"/>
  <c r="K68" i="2"/>
  <c r="Q68" i="2" s="1"/>
  <c r="J68" i="2"/>
  <c r="N241" i="2"/>
  <c r="M241" i="2"/>
  <c r="K241" i="2"/>
  <c r="J241" i="2"/>
  <c r="J240" i="2"/>
  <c r="K240" i="2"/>
  <c r="M240" i="2"/>
  <c r="N240" i="2"/>
  <c r="J239" i="2"/>
  <c r="K239" i="2"/>
  <c r="M239" i="2"/>
  <c r="N239" i="2"/>
  <c r="L238" i="2"/>
  <c r="N157" i="2"/>
  <c r="M157" i="2"/>
  <c r="L157" i="2"/>
  <c r="K157" i="2"/>
  <c r="J157" i="2"/>
  <c r="Q239" i="2" l="1"/>
  <c r="P240" i="2"/>
  <c r="R240" i="2" s="1"/>
  <c r="P241" i="2"/>
  <c r="R241" i="2" s="1"/>
  <c r="P157" i="2"/>
  <c r="R157" i="2" s="1"/>
  <c r="Q240" i="2"/>
  <c r="P239" i="2"/>
  <c r="R239" i="2" s="1"/>
  <c r="Q241" i="2"/>
  <c r="P68" i="2"/>
  <c r="Q157" i="2"/>
  <c r="R68" i="2" l="1"/>
  <c r="N45" i="2" l="1"/>
  <c r="M45" i="2"/>
  <c r="K45" i="2"/>
  <c r="J45" i="2"/>
  <c r="N264" i="2"/>
  <c r="M264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02" i="2"/>
  <c r="M202" i="2"/>
  <c r="N137" i="2"/>
  <c r="M137" i="2"/>
  <c r="N98" i="2"/>
  <c r="M98" i="2"/>
  <c r="N49" i="2"/>
  <c r="M49" i="2"/>
  <c r="L56" i="2"/>
  <c r="L55" i="2"/>
  <c r="L54" i="2"/>
  <c r="L53" i="2"/>
  <c r="L52" i="2"/>
  <c r="L51" i="2"/>
  <c r="L50" i="2"/>
  <c r="L49" i="2"/>
  <c r="N34" i="2"/>
  <c r="M34" i="2"/>
  <c r="N22" i="2"/>
  <c r="M22" i="2"/>
  <c r="N12" i="2"/>
  <c r="M12" i="2"/>
  <c r="L12" i="2"/>
  <c r="K12" i="2"/>
  <c r="J12" i="2"/>
  <c r="P45" i="2" l="1"/>
  <c r="R45" i="2" s="1"/>
  <c r="Q45" i="2"/>
  <c r="J281" i="2" l="1"/>
  <c r="K281" i="2"/>
  <c r="M281" i="2"/>
  <c r="N281" i="2"/>
  <c r="J238" i="2"/>
  <c r="K238" i="2"/>
  <c r="M238" i="2"/>
  <c r="N238" i="2"/>
  <c r="N84" i="2"/>
  <c r="M84" i="2"/>
  <c r="L84" i="2"/>
  <c r="K84" i="2"/>
  <c r="J84" i="2"/>
  <c r="N83" i="2"/>
  <c r="M83" i="2"/>
  <c r="L83" i="2"/>
  <c r="K83" i="2"/>
  <c r="J83" i="2"/>
  <c r="N82" i="2"/>
  <c r="M82" i="2"/>
  <c r="L82" i="2"/>
  <c r="K82" i="2"/>
  <c r="J82" i="2"/>
  <c r="J62" i="2"/>
  <c r="K62" i="2"/>
  <c r="M62" i="2"/>
  <c r="N62" i="2"/>
  <c r="L280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1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19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171" i="2"/>
  <c r="L170" i="2"/>
  <c r="L163" i="2"/>
  <c r="L161" i="2"/>
  <c r="L159" i="2"/>
  <c r="L146" i="2"/>
  <c r="L145" i="2"/>
  <c r="L144" i="2"/>
  <c r="L143" i="2"/>
  <c r="L142" i="2"/>
  <c r="L141" i="2"/>
  <c r="L140" i="2"/>
  <c r="L139" i="2"/>
  <c r="L138" i="2"/>
  <c r="L137" i="2"/>
  <c r="L129" i="2"/>
  <c r="L128" i="2"/>
  <c r="L121" i="2"/>
  <c r="L107" i="2"/>
  <c r="L106" i="2"/>
  <c r="L103" i="2"/>
  <c r="L102" i="2"/>
  <c r="L101" i="2"/>
  <c r="L100" i="2"/>
  <c r="L99" i="2"/>
  <c r="L98" i="2"/>
  <c r="L90" i="2"/>
  <c r="L78" i="2"/>
  <c r="L74" i="2"/>
  <c r="L73" i="2"/>
  <c r="L72" i="2"/>
  <c r="L71" i="2"/>
  <c r="L70" i="2"/>
  <c r="L69" i="2"/>
  <c r="L61" i="2"/>
  <c r="L60" i="2"/>
  <c r="L59" i="2"/>
  <c r="L58" i="2"/>
  <c r="L46" i="2"/>
  <c r="L44" i="2"/>
  <c r="L43" i="2"/>
  <c r="L42" i="2"/>
  <c r="L39" i="2"/>
  <c r="L37" i="2"/>
  <c r="L36" i="2"/>
  <c r="L35" i="2"/>
  <c r="L34" i="2"/>
  <c r="P281" i="2" l="1"/>
  <c r="R281" i="2" s="1"/>
  <c r="P83" i="2"/>
  <c r="R83" i="2" s="1"/>
  <c r="P84" i="2"/>
  <c r="R84" i="2" s="1"/>
  <c r="P82" i="2"/>
  <c r="R82" i="2" s="1"/>
  <c r="P238" i="2"/>
  <c r="R238" i="2" s="1"/>
  <c r="Q281" i="2"/>
  <c r="Q62" i="2"/>
  <c r="Q84" i="2"/>
  <c r="Q83" i="2"/>
  <c r="Q238" i="2"/>
  <c r="Q82" i="2"/>
  <c r="P62" i="2"/>
  <c r="R62" i="2" s="1"/>
  <c r="L25" i="2"/>
  <c r="L28" i="2"/>
  <c r="L27" i="2"/>
  <c r="L26" i="2"/>
  <c r="L24" i="2"/>
  <c r="L23" i="2"/>
  <c r="L22" i="2"/>
  <c r="L18" i="2"/>
  <c r="L17" i="2"/>
  <c r="L16" i="2"/>
  <c r="L15" i="2"/>
  <c r="L14" i="2"/>
  <c r="L13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H39" i="3"/>
  <c r="C39" i="3"/>
  <c r="B39" i="3"/>
  <c r="K33" i="3"/>
  <c r="J33" i="3"/>
  <c r="I33" i="3"/>
  <c r="K32" i="3"/>
  <c r="J32" i="3"/>
  <c r="I32" i="3"/>
  <c r="E39" i="3"/>
  <c r="A39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85" i="2"/>
  <c r="N284" i="2"/>
  <c r="N283" i="2"/>
  <c r="N282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3" i="2"/>
  <c r="N262" i="2"/>
  <c r="N261" i="2"/>
  <c r="N260" i="2"/>
  <c r="N259" i="2"/>
  <c r="N258" i="2"/>
  <c r="N257" i="2"/>
  <c r="M285" i="2"/>
  <c r="M284" i="2"/>
  <c r="M283" i="2"/>
  <c r="M282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3" i="2"/>
  <c r="M262" i="2"/>
  <c r="M261" i="2"/>
  <c r="M260" i="2"/>
  <c r="M259" i="2"/>
  <c r="M258" i="2"/>
  <c r="M257" i="2"/>
  <c r="L285" i="2"/>
  <c r="L284" i="2"/>
  <c r="L283" i="2"/>
  <c r="L279" i="2"/>
  <c r="K285" i="2"/>
  <c r="K284" i="2"/>
  <c r="K283" i="2"/>
  <c r="K282" i="2"/>
  <c r="K280" i="2"/>
  <c r="K279" i="2"/>
  <c r="K278" i="2"/>
  <c r="K277" i="2"/>
  <c r="Q277" i="2" s="1"/>
  <c r="K276" i="2"/>
  <c r="K275" i="2"/>
  <c r="K274" i="2"/>
  <c r="K273" i="2"/>
  <c r="Q273" i="2" s="1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Q254" i="2" s="1"/>
  <c r="K253" i="2"/>
  <c r="K252" i="2"/>
  <c r="K251" i="2"/>
  <c r="J285" i="2"/>
  <c r="J284" i="2"/>
  <c r="J283" i="2"/>
  <c r="J282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P262" i="2" s="1"/>
  <c r="R262" i="2" s="1"/>
  <c r="J261" i="2"/>
  <c r="J260" i="2"/>
  <c r="J259" i="2"/>
  <c r="J258" i="2"/>
  <c r="P258" i="2" s="1"/>
  <c r="R258" i="2" s="1"/>
  <c r="J257" i="2"/>
  <c r="J256" i="2"/>
  <c r="J255" i="2"/>
  <c r="J254" i="2"/>
  <c r="P254" i="2" s="1"/>
  <c r="R254" i="2" s="1"/>
  <c r="J253" i="2"/>
  <c r="J252" i="2"/>
  <c r="J251" i="2"/>
  <c r="O265" i="2"/>
  <c r="I265" i="2"/>
  <c r="O257" i="2"/>
  <c r="O256" i="2"/>
  <c r="N248" i="2"/>
  <c r="N246" i="2"/>
  <c r="N245" i="2"/>
  <c r="N244" i="2"/>
  <c r="N243" i="2"/>
  <c r="N242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7" i="2"/>
  <c r="N206" i="2"/>
  <c r="N205" i="2"/>
  <c r="N204" i="2"/>
  <c r="N203" i="2"/>
  <c r="M248" i="2"/>
  <c r="M246" i="2"/>
  <c r="M245" i="2"/>
  <c r="M244" i="2"/>
  <c r="M243" i="2"/>
  <c r="M242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7" i="2"/>
  <c r="M206" i="2"/>
  <c r="M205" i="2"/>
  <c r="M204" i="2"/>
  <c r="M203" i="2"/>
  <c r="L248" i="2"/>
  <c r="L246" i="2"/>
  <c r="L245" i="2"/>
  <c r="L244" i="2"/>
  <c r="L243" i="2"/>
  <c r="L242" i="2"/>
  <c r="L220" i="2"/>
  <c r="L218" i="2"/>
  <c r="K248" i="2"/>
  <c r="K246" i="2"/>
  <c r="Q246" i="2" s="1"/>
  <c r="K245" i="2"/>
  <c r="K244" i="2"/>
  <c r="K243" i="2"/>
  <c r="Q243" i="2" s="1"/>
  <c r="K242" i="2"/>
  <c r="Q242" i="2" s="1"/>
  <c r="K237" i="2"/>
  <c r="K236" i="2"/>
  <c r="K235" i="2"/>
  <c r="K234" i="2"/>
  <c r="Q234" i="2" s="1"/>
  <c r="K233" i="2"/>
  <c r="K232" i="2"/>
  <c r="K231" i="2"/>
  <c r="Q231" i="2" s="1"/>
  <c r="K230" i="2"/>
  <c r="Q230" i="2" s="1"/>
  <c r="K229" i="2"/>
  <c r="K228" i="2"/>
  <c r="K227" i="2"/>
  <c r="Q227" i="2" s="1"/>
  <c r="K226" i="2"/>
  <c r="Q226" i="2" s="1"/>
  <c r="K225" i="2"/>
  <c r="Q225" i="2" s="1"/>
  <c r="K224" i="2"/>
  <c r="K223" i="2"/>
  <c r="Q223" i="2" s="1"/>
  <c r="K222" i="2"/>
  <c r="Q222" i="2" s="1"/>
  <c r="K221" i="2"/>
  <c r="K220" i="2"/>
  <c r="K219" i="2"/>
  <c r="Q219" i="2" s="1"/>
  <c r="K218" i="2"/>
  <c r="K217" i="2"/>
  <c r="K216" i="2"/>
  <c r="K215" i="2"/>
  <c r="Q215" i="2" s="1"/>
  <c r="K214" i="2"/>
  <c r="Q214" i="2" s="1"/>
  <c r="K213" i="2"/>
  <c r="Q213" i="2" s="1"/>
  <c r="K212" i="2"/>
  <c r="K211" i="2"/>
  <c r="Q211" i="2" s="1"/>
  <c r="K210" i="2"/>
  <c r="Q210" i="2" s="1"/>
  <c r="K209" i="2"/>
  <c r="K207" i="2"/>
  <c r="Q207" i="2" s="1"/>
  <c r="K206" i="2"/>
  <c r="Q206" i="2" s="1"/>
  <c r="K205" i="2"/>
  <c r="K204" i="2"/>
  <c r="K203" i="2"/>
  <c r="Q203" i="2" s="1"/>
  <c r="K202" i="2"/>
  <c r="J248" i="2"/>
  <c r="J246" i="2"/>
  <c r="J245" i="2"/>
  <c r="J244" i="2"/>
  <c r="J243" i="2"/>
  <c r="J242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7" i="2"/>
  <c r="J206" i="2"/>
  <c r="J205" i="2"/>
  <c r="J204" i="2"/>
  <c r="J203" i="2"/>
  <c r="J202" i="2"/>
  <c r="Q237" i="2"/>
  <c r="O224" i="2"/>
  <c r="O223" i="2"/>
  <c r="O222" i="2"/>
  <c r="O221" i="2"/>
  <c r="O215" i="2"/>
  <c r="O213" i="2"/>
  <c r="O208" i="2"/>
  <c r="I208" i="2"/>
  <c r="O204" i="2"/>
  <c r="G208" i="2"/>
  <c r="N208" i="2" s="1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69" i="2"/>
  <c r="L168" i="2"/>
  <c r="L167" i="2"/>
  <c r="L166" i="2"/>
  <c r="L165" i="2"/>
  <c r="L164" i="2"/>
  <c r="L162" i="2"/>
  <c r="L160" i="2"/>
  <c r="L158" i="2"/>
  <c r="L156" i="2"/>
  <c r="L155" i="2"/>
  <c r="L154" i="2"/>
  <c r="L153" i="2"/>
  <c r="L152" i="2"/>
  <c r="L151" i="2"/>
  <c r="L150" i="2"/>
  <c r="L149" i="2"/>
  <c r="L148" i="2"/>
  <c r="L147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O169" i="2"/>
  <c r="O158" i="2"/>
  <c r="O151" i="2"/>
  <c r="O140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L134" i="2"/>
  <c r="L133" i="2"/>
  <c r="L132" i="2"/>
  <c r="L131" i="2"/>
  <c r="L130" i="2"/>
  <c r="L127" i="2"/>
  <c r="L126" i="2"/>
  <c r="L125" i="2"/>
  <c r="L124" i="2"/>
  <c r="L123" i="2"/>
  <c r="L122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5" i="2"/>
  <c r="L104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O128" i="2"/>
  <c r="N94" i="2"/>
  <c r="N93" i="2"/>
  <c r="N92" i="2"/>
  <c r="N91" i="2"/>
  <c r="N90" i="2"/>
  <c r="M94" i="2"/>
  <c r="M93" i="2"/>
  <c r="M92" i="2"/>
  <c r="M91" i="2"/>
  <c r="M90" i="2"/>
  <c r="L94" i="2"/>
  <c r="L93" i="2"/>
  <c r="L92" i="2"/>
  <c r="L91" i="2"/>
  <c r="K94" i="2"/>
  <c r="K93" i="2"/>
  <c r="K92" i="2"/>
  <c r="K91" i="2"/>
  <c r="K90" i="2"/>
  <c r="J94" i="2"/>
  <c r="J93" i="2"/>
  <c r="J92" i="2"/>
  <c r="J91" i="2"/>
  <c r="J90" i="2"/>
  <c r="N87" i="2"/>
  <c r="N86" i="2"/>
  <c r="N85" i="2"/>
  <c r="N81" i="2"/>
  <c r="N80" i="2"/>
  <c r="N79" i="2"/>
  <c r="N78" i="2"/>
  <c r="N77" i="2"/>
  <c r="N76" i="2"/>
  <c r="N75" i="2"/>
  <c r="N74" i="2"/>
  <c r="N73" i="2"/>
  <c r="N72" i="2"/>
  <c r="N70" i="2"/>
  <c r="N69" i="2"/>
  <c r="M87" i="2"/>
  <c r="M86" i="2"/>
  <c r="M85" i="2"/>
  <c r="M81" i="2"/>
  <c r="M80" i="2"/>
  <c r="M79" i="2"/>
  <c r="M78" i="2"/>
  <c r="M77" i="2"/>
  <c r="M76" i="2"/>
  <c r="M75" i="2"/>
  <c r="M74" i="2"/>
  <c r="M73" i="2"/>
  <c r="M72" i="2"/>
  <c r="M70" i="2"/>
  <c r="M69" i="2"/>
  <c r="L87" i="2"/>
  <c r="L86" i="2"/>
  <c r="L85" i="2"/>
  <c r="L81" i="2"/>
  <c r="L80" i="2"/>
  <c r="L79" i="2"/>
  <c r="L77" i="2"/>
  <c r="L76" i="2"/>
  <c r="L75" i="2"/>
  <c r="K87" i="2"/>
  <c r="K86" i="2"/>
  <c r="K85" i="2"/>
  <c r="K81" i="2"/>
  <c r="K80" i="2"/>
  <c r="K79" i="2"/>
  <c r="K78" i="2"/>
  <c r="K77" i="2"/>
  <c r="K76" i="2"/>
  <c r="K75" i="2"/>
  <c r="K74" i="2"/>
  <c r="K73" i="2"/>
  <c r="K72" i="2"/>
  <c r="K70" i="2"/>
  <c r="K69" i="2"/>
  <c r="J87" i="2"/>
  <c r="J86" i="2"/>
  <c r="J85" i="2"/>
  <c r="J81" i="2"/>
  <c r="J80" i="2"/>
  <c r="J79" i="2"/>
  <c r="J78" i="2"/>
  <c r="J77" i="2"/>
  <c r="J76" i="2"/>
  <c r="J75" i="2"/>
  <c r="J74" i="2"/>
  <c r="J73" i="2"/>
  <c r="J72" i="2"/>
  <c r="J70" i="2"/>
  <c r="J69" i="2"/>
  <c r="I88" i="2"/>
  <c r="O70" i="2"/>
  <c r="O88" i="2" s="1"/>
  <c r="G71" i="2"/>
  <c r="G88" i="2" s="1"/>
  <c r="N65" i="2"/>
  <c r="N64" i="2"/>
  <c r="N63" i="2"/>
  <c r="N61" i="2"/>
  <c r="N60" i="2"/>
  <c r="N59" i="2"/>
  <c r="N57" i="2"/>
  <c r="N56" i="2"/>
  <c r="N55" i="2"/>
  <c r="N54" i="2"/>
  <c r="N53" i="2"/>
  <c r="N52" i="2"/>
  <c r="N51" i="2"/>
  <c r="N50" i="2"/>
  <c r="M65" i="2"/>
  <c r="M64" i="2"/>
  <c r="M63" i="2"/>
  <c r="M61" i="2"/>
  <c r="M60" i="2"/>
  <c r="M59" i="2"/>
  <c r="M57" i="2"/>
  <c r="M56" i="2"/>
  <c r="M55" i="2"/>
  <c r="M54" i="2"/>
  <c r="M53" i="2"/>
  <c r="M52" i="2"/>
  <c r="M51" i="2"/>
  <c r="M50" i="2"/>
  <c r="L65" i="2"/>
  <c r="L57" i="2"/>
  <c r="K65" i="2"/>
  <c r="K64" i="2"/>
  <c r="Q64" i="2" s="1"/>
  <c r="K63" i="2"/>
  <c r="K61" i="2"/>
  <c r="K60" i="2"/>
  <c r="Q60" i="2" s="1"/>
  <c r="K59" i="2"/>
  <c r="K57" i="2"/>
  <c r="K56" i="2"/>
  <c r="K55" i="2"/>
  <c r="K54" i="2"/>
  <c r="K53" i="2"/>
  <c r="K52" i="2"/>
  <c r="K51" i="2"/>
  <c r="K50" i="2"/>
  <c r="K49" i="2"/>
  <c r="J65" i="2"/>
  <c r="J64" i="2"/>
  <c r="J63" i="2"/>
  <c r="J61" i="2"/>
  <c r="J60" i="2"/>
  <c r="J59" i="2"/>
  <c r="J57" i="2"/>
  <c r="J56" i="2"/>
  <c r="J55" i="2"/>
  <c r="J54" i="2"/>
  <c r="J53" i="2"/>
  <c r="J52" i="2"/>
  <c r="J51" i="2"/>
  <c r="J50" i="2"/>
  <c r="J49" i="2"/>
  <c r="O61" i="2"/>
  <c r="O56" i="2"/>
  <c r="I54" i="2"/>
  <c r="O53" i="2"/>
  <c r="G58" i="2"/>
  <c r="K58" i="2" s="1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R42" i="2" s="1"/>
  <c r="O44" i="2"/>
  <c r="N39" i="2"/>
  <c r="N37" i="2"/>
  <c r="N36" i="2"/>
  <c r="N35" i="2"/>
  <c r="M39" i="2"/>
  <c r="M37" i="2"/>
  <c r="M36" i="2"/>
  <c r="M35" i="2"/>
  <c r="K39" i="2"/>
  <c r="K37" i="2"/>
  <c r="Q37" i="2" s="1"/>
  <c r="K36" i="2"/>
  <c r="Q36" i="2" s="1"/>
  <c r="K35" i="2"/>
  <c r="K34" i="2"/>
  <c r="J39" i="2"/>
  <c r="J37" i="2"/>
  <c r="J36" i="2"/>
  <c r="J35" i="2"/>
  <c r="J34" i="2"/>
  <c r="N31" i="2"/>
  <c r="N30" i="2"/>
  <c r="N29" i="2"/>
  <c r="N28" i="2"/>
  <c r="N27" i="2"/>
  <c r="N26" i="2"/>
  <c r="N25" i="2"/>
  <c r="N24" i="2"/>
  <c r="N23" i="2"/>
  <c r="M31" i="2"/>
  <c r="M30" i="2"/>
  <c r="M29" i="2"/>
  <c r="M28" i="2"/>
  <c r="M27" i="2"/>
  <c r="M26" i="2"/>
  <c r="M25" i="2"/>
  <c r="M24" i="2"/>
  <c r="M23" i="2"/>
  <c r="L31" i="2"/>
  <c r="L30" i="2"/>
  <c r="L29" i="2"/>
  <c r="K31" i="2"/>
  <c r="K30" i="2"/>
  <c r="K29" i="2"/>
  <c r="K28" i="2"/>
  <c r="K27" i="2"/>
  <c r="K26" i="2"/>
  <c r="K25" i="2"/>
  <c r="K24" i="2"/>
  <c r="K23" i="2"/>
  <c r="K22" i="2"/>
  <c r="J31" i="2"/>
  <c r="J30" i="2"/>
  <c r="J29" i="2"/>
  <c r="J28" i="2"/>
  <c r="J27" i="2"/>
  <c r="J26" i="2"/>
  <c r="J25" i="2"/>
  <c r="J24" i="2"/>
  <c r="J23" i="2"/>
  <c r="J22" i="2"/>
  <c r="N19" i="2"/>
  <c r="N18" i="2"/>
  <c r="N17" i="2"/>
  <c r="N16" i="2"/>
  <c r="N15" i="2"/>
  <c r="N14" i="2"/>
  <c r="N13" i="2"/>
  <c r="L19" i="2"/>
  <c r="M19" i="2"/>
  <c r="M18" i="2"/>
  <c r="M17" i="2"/>
  <c r="M16" i="2"/>
  <c r="M15" i="2"/>
  <c r="M14" i="2"/>
  <c r="M13" i="2"/>
  <c r="K19" i="2"/>
  <c r="K18" i="2"/>
  <c r="K17" i="2"/>
  <c r="K16" i="2"/>
  <c r="K15" i="2"/>
  <c r="K14" i="2"/>
  <c r="K13" i="2"/>
  <c r="J19" i="2"/>
  <c r="J18" i="2"/>
  <c r="J17" i="2"/>
  <c r="J16" i="2"/>
  <c r="J15" i="2"/>
  <c r="J14" i="2"/>
  <c r="J13" i="2"/>
  <c r="O14" i="2"/>
  <c r="P64" i="2" l="1"/>
  <c r="P261" i="2"/>
  <c r="R261" i="2" s="1"/>
  <c r="Q275" i="2"/>
  <c r="Q103" i="2"/>
  <c r="Q107" i="2"/>
  <c r="Q280" i="2"/>
  <c r="Q106" i="2"/>
  <c r="Q130" i="2"/>
  <c r="D7" i="3"/>
  <c r="D17" i="3" s="1"/>
  <c r="Q268" i="2"/>
  <c r="Q276" i="2"/>
  <c r="L88" i="2"/>
  <c r="Q129" i="2"/>
  <c r="P229" i="2"/>
  <c r="R229" i="2" s="1"/>
  <c r="P237" i="2"/>
  <c r="R237" i="2" s="1"/>
  <c r="P204" i="2"/>
  <c r="R204" i="2" s="1"/>
  <c r="Q140" i="2"/>
  <c r="Q144" i="2"/>
  <c r="Q161" i="2"/>
  <c r="P283" i="2"/>
  <c r="R283" i="2" s="1"/>
  <c r="P145" i="2"/>
  <c r="R145" i="2" s="1"/>
  <c r="P165" i="2"/>
  <c r="R165" i="2" s="1"/>
  <c r="P173" i="2"/>
  <c r="R173" i="2" s="1"/>
  <c r="P177" i="2"/>
  <c r="R177" i="2" s="1"/>
  <c r="P181" i="2"/>
  <c r="R181" i="2" s="1"/>
  <c r="P185" i="2"/>
  <c r="R185" i="2" s="1"/>
  <c r="P189" i="2"/>
  <c r="R189" i="2" s="1"/>
  <c r="P193" i="2"/>
  <c r="R193" i="2" s="1"/>
  <c r="P197" i="2"/>
  <c r="R197" i="2" s="1"/>
  <c r="P216" i="2"/>
  <c r="R216" i="2" s="1"/>
  <c r="P280" i="2"/>
  <c r="R280" i="2" s="1"/>
  <c r="P269" i="2"/>
  <c r="R269" i="2" s="1"/>
  <c r="Q139" i="2"/>
  <c r="Q143" i="2"/>
  <c r="Q160" i="2"/>
  <c r="Q163" i="2"/>
  <c r="Q175" i="2"/>
  <c r="Q179" i="2"/>
  <c r="Q183" i="2"/>
  <c r="Q187" i="2"/>
  <c r="Q191" i="2"/>
  <c r="Q195" i="2"/>
  <c r="Q199" i="2"/>
  <c r="P266" i="2"/>
  <c r="R266" i="2" s="1"/>
  <c r="P270" i="2"/>
  <c r="R270" i="2" s="1"/>
  <c r="P282" i="2"/>
  <c r="R282" i="2" s="1"/>
  <c r="P144" i="2"/>
  <c r="R144" i="2" s="1"/>
  <c r="P148" i="2"/>
  <c r="R148" i="2" s="1"/>
  <c r="P152" i="2"/>
  <c r="R152" i="2" s="1"/>
  <c r="P156" i="2"/>
  <c r="R156" i="2" s="1"/>
  <c r="P161" i="2"/>
  <c r="R161" i="2" s="1"/>
  <c r="P164" i="2"/>
  <c r="R164" i="2" s="1"/>
  <c r="Q218" i="2"/>
  <c r="Q171" i="2"/>
  <c r="K36" i="3"/>
  <c r="F39" i="3"/>
  <c r="K39" i="3" s="1"/>
  <c r="J5" i="3"/>
  <c r="J36" i="3"/>
  <c r="G39" i="3"/>
  <c r="I36" i="3"/>
  <c r="P118" i="2"/>
  <c r="R118" i="2" s="1"/>
  <c r="R64" i="2"/>
  <c r="Q285" i="2"/>
  <c r="Q167" i="2"/>
  <c r="P155" i="2"/>
  <c r="R155" i="2" s="1"/>
  <c r="P195" i="2"/>
  <c r="R195" i="2" s="1"/>
  <c r="P199" i="2"/>
  <c r="R199" i="2" s="1"/>
  <c r="P126" i="2"/>
  <c r="R126" i="2" s="1"/>
  <c r="P215" i="2"/>
  <c r="R215" i="2" s="1"/>
  <c r="P226" i="2"/>
  <c r="R226" i="2" s="1"/>
  <c r="Q112" i="2"/>
  <c r="Q116" i="2"/>
  <c r="Q120" i="2"/>
  <c r="P253" i="2"/>
  <c r="R253" i="2" s="1"/>
  <c r="P36" i="2"/>
  <c r="R36" i="2" s="1"/>
  <c r="P257" i="2"/>
  <c r="R257" i="2" s="1"/>
  <c r="Q119" i="2"/>
  <c r="P268" i="2"/>
  <c r="R268" i="2" s="1"/>
  <c r="P272" i="2"/>
  <c r="R272" i="2" s="1"/>
  <c r="P276" i="2"/>
  <c r="R276" i="2" s="1"/>
  <c r="P279" i="2"/>
  <c r="R279" i="2" s="1"/>
  <c r="P284" i="2"/>
  <c r="R284" i="2" s="1"/>
  <c r="Q170" i="2"/>
  <c r="Q178" i="2"/>
  <c r="Q186" i="2"/>
  <c r="Q194" i="2"/>
  <c r="P49" i="2"/>
  <c r="R49" i="2" s="1"/>
  <c r="Q174" i="2"/>
  <c r="Q182" i="2"/>
  <c r="Q190" i="2"/>
  <c r="Q198" i="2"/>
  <c r="P18" i="2"/>
  <c r="R18" i="2" s="1"/>
  <c r="P37" i="2"/>
  <c r="R37" i="2" s="1"/>
  <c r="P52" i="2"/>
  <c r="R52" i="2" s="1"/>
  <c r="P110" i="2"/>
  <c r="R110" i="2" s="1"/>
  <c r="P122" i="2"/>
  <c r="R122" i="2" s="1"/>
  <c r="P140" i="2"/>
  <c r="R140" i="2" s="1"/>
  <c r="P187" i="2"/>
  <c r="R187" i="2" s="1"/>
  <c r="Q164" i="2"/>
  <c r="Q147" i="2"/>
  <c r="P255" i="2"/>
  <c r="R255" i="2" s="1"/>
  <c r="P277" i="2"/>
  <c r="R277" i="2" s="1"/>
  <c r="P206" i="2"/>
  <c r="R206" i="2" s="1"/>
  <c r="P227" i="2"/>
  <c r="R227" i="2" s="1"/>
  <c r="P243" i="2"/>
  <c r="R243" i="2" s="1"/>
  <c r="P264" i="2"/>
  <c r="R264" i="2" s="1"/>
  <c r="Q94" i="2"/>
  <c r="P93" i="2"/>
  <c r="R93" i="2" s="1"/>
  <c r="P231" i="2"/>
  <c r="R231" i="2" s="1"/>
  <c r="P235" i="2"/>
  <c r="R235" i="2" s="1"/>
  <c r="P248" i="2"/>
  <c r="R248" i="2" s="1"/>
  <c r="P23" i="2"/>
  <c r="R23" i="2" s="1"/>
  <c r="P92" i="2"/>
  <c r="R92" i="2" s="1"/>
  <c r="Q98" i="2"/>
  <c r="Q111" i="2"/>
  <c r="Q115" i="2"/>
  <c r="Q124" i="2"/>
  <c r="P202" i="2"/>
  <c r="R202" i="2" s="1"/>
  <c r="P222" i="2"/>
  <c r="R222" i="2" s="1"/>
  <c r="Q18" i="2"/>
  <c r="P15" i="2"/>
  <c r="R15" i="2" s="1"/>
  <c r="P102" i="2"/>
  <c r="R102" i="2" s="1"/>
  <c r="P114" i="2"/>
  <c r="R114" i="2" s="1"/>
  <c r="P129" i="2"/>
  <c r="R129" i="2" s="1"/>
  <c r="P139" i="2"/>
  <c r="R139" i="2" s="1"/>
  <c r="P143" i="2"/>
  <c r="R143" i="2" s="1"/>
  <c r="P147" i="2"/>
  <c r="R147" i="2" s="1"/>
  <c r="P160" i="2"/>
  <c r="R160" i="2" s="1"/>
  <c r="P167" i="2"/>
  <c r="R167" i="2" s="1"/>
  <c r="P175" i="2"/>
  <c r="R175" i="2" s="1"/>
  <c r="P179" i="2"/>
  <c r="R179" i="2" s="1"/>
  <c r="P183" i="2"/>
  <c r="R183" i="2" s="1"/>
  <c r="P191" i="2"/>
  <c r="R191" i="2" s="1"/>
  <c r="Q151" i="2"/>
  <c r="Q155" i="2"/>
  <c r="Q166" i="2"/>
  <c r="P166" i="2"/>
  <c r="R166" i="2" s="1"/>
  <c r="P170" i="2"/>
  <c r="R170" i="2" s="1"/>
  <c r="P174" i="2"/>
  <c r="R174" i="2" s="1"/>
  <c r="P178" i="2"/>
  <c r="R178" i="2" s="1"/>
  <c r="P182" i="2"/>
  <c r="R182" i="2" s="1"/>
  <c r="P186" i="2"/>
  <c r="R186" i="2" s="1"/>
  <c r="P190" i="2"/>
  <c r="R190" i="2" s="1"/>
  <c r="P194" i="2"/>
  <c r="R194" i="2" s="1"/>
  <c r="P198" i="2"/>
  <c r="R198" i="2" s="1"/>
  <c r="P205" i="2"/>
  <c r="R205" i="2" s="1"/>
  <c r="P260" i="2"/>
  <c r="R260" i="2" s="1"/>
  <c r="P74" i="2"/>
  <c r="R74" i="2" s="1"/>
  <c r="P85" i="2"/>
  <c r="R85" i="2" s="1"/>
  <c r="Q93" i="2"/>
  <c r="P163" i="2"/>
  <c r="R163" i="2" s="1"/>
  <c r="Q148" i="2"/>
  <c r="Q152" i="2"/>
  <c r="Q156" i="2"/>
  <c r="P219" i="2"/>
  <c r="R219" i="2" s="1"/>
  <c r="P221" i="2"/>
  <c r="R221" i="2" s="1"/>
  <c r="P285" i="2"/>
  <c r="R285" i="2" s="1"/>
  <c r="P34" i="2"/>
  <c r="R34" i="2" s="1"/>
  <c r="Q51" i="2"/>
  <c r="Q55" i="2"/>
  <c r="P56" i="2"/>
  <c r="R56" i="2" s="1"/>
  <c r="P80" i="2"/>
  <c r="R80" i="2" s="1"/>
  <c r="P151" i="2"/>
  <c r="R151" i="2" s="1"/>
  <c r="Q138" i="2"/>
  <c r="P168" i="2"/>
  <c r="R168" i="2" s="1"/>
  <c r="P172" i="2"/>
  <c r="R172" i="2" s="1"/>
  <c r="P176" i="2"/>
  <c r="R176" i="2" s="1"/>
  <c r="P180" i="2"/>
  <c r="R180" i="2" s="1"/>
  <c r="P184" i="2"/>
  <c r="R184" i="2" s="1"/>
  <c r="P188" i="2"/>
  <c r="R188" i="2" s="1"/>
  <c r="P192" i="2"/>
  <c r="R192" i="2" s="1"/>
  <c r="P196" i="2"/>
  <c r="R196" i="2" s="1"/>
  <c r="P207" i="2"/>
  <c r="R207" i="2" s="1"/>
  <c r="Q209" i="2"/>
  <c r="Q217" i="2"/>
  <c r="Q221" i="2"/>
  <c r="Q245" i="2"/>
  <c r="Q168" i="2"/>
  <c r="P100" i="2"/>
  <c r="R100" i="2" s="1"/>
  <c r="P104" i="2"/>
  <c r="R104" i="2" s="1"/>
  <c r="P108" i="2"/>
  <c r="R108" i="2" s="1"/>
  <c r="P112" i="2"/>
  <c r="R112" i="2" s="1"/>
  <c r="P116" i="2"/>
  <c r="R116" i="2" s="1"/>
  <c r="P120" i="2"/>
  <c r="R120" i="2" s="1"/>
  <c r="P124" i="2"/>
  <c r="R124" i="2" s="1"/>
  <c r="P131" i="2"/>
  <c r="R131" i="2" s="1"/>
  <c r="P134" i="2"/>
  <c r="R134" i="2" s="1"/>
  <c r="Q114" i="2"/>
  <c r="P99" i="2"/>
  <c r="R99" i="2" s="1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27" i="2"/>
  <c r="R127" i="2" s="1"/>
  <c r="P130" i="2"/>
  <c r="R130" i="2" s="1"/>
  <c r="P133" i="2"/>
  <c r="R133" i="2" s="1"/>
  <c r="P171" i="2"/>
  <c r="R171" i="2" s="1"/>
  <c r="P142" i="2"/>
  <c r="R142" i="2" s="1"/>
  <c r="P146" i="2"/>
  <c r="R146" i="2" s="1"/>
  <c r="P150" i="2"/>
  <c r="R150" i="2" s="1"/>
  <c r="P154" i="2"/>
  <c r="R154" i="2" s="1"/>
  <c r="P141" i="2"/>
  <c r="R141" i="2" s="1"/>
  <c r="P149" i="2"/>
  <c r="R149" i="2" s="1"/>
  <c r="P153" i="2"/>
  <c r="R153" i="2" s="1"/>
  <c r="P158" i="2"/>
  <c r="R158" i="2" s="1"/>
  <c r="P162" i="2"/>
  <c r="R162" i="2" s="1"/>
  <c r="P211" i="2"/>
  <c r="R211" i="2" s="1"/>
  <c r="P223" i="2"/>
  <c r="R223" i="2" s="1"/>
  <c r="P214" i="2"/>
  <c r="R214" i="2" s="1"/>
  <c r="P218" i="2"/>
  <c r="R218" i="2" s="1"/>
  <c r="P230" i="2"/>
  <c r="R230" i="2" s="1"/>
  <c r="P234" i="2"/>
  <c r="R234" i="2" s="1"/>
  <c r="P242" i="2"/>
  <c r="R242" i="2" s="1"/>
  <c r="P246" i="2"/>
  <c r="R246" i="2" s="1"/>
  <c r="P251" i="2"/>
  <c r="R251" i="2" s="1"/>
  <c r="Q149" i="2"/>
  <c r="Q153" i="2"/>
  <c r="Q158" i="2"/>
  <c r="Q162" i="2"/>
  <c r="I15" i="3"/>
  <c r="Q145" i="2"/>
  <c r="Q165" i="2"/>
  <c r="Q169" i="2"/>
  <c r="Q176" i="2"/>
  <c r="Q180" i="2"/>
  <c r="Q188" i="2"/>
  <c r="Q196" i="2"/>
  <c r="H17" i="3"/>
  <c r="J15" i="3"/>
  <c r="K15" i="3"/>
  <c r="C17" i="3"/>
  <c r="G17" i="3"/>
  <c r="A17" i="3"/>
  <c r="D39" i="3"/>
  <c r="K5" i="3"/>
  <c r="E7" i="3"/>
  <c r="E17" i="3" s="1"/>
  <c r="B7" i="3"/>
  <c r="Q257" i="2"/>
  <c r="Q274" i="2"/>
  <c r="Q192" i="2"/>
  <c r="Q73" i="2"/>
  <c r="Q235" i="2"/>
  <c r="K208" i="2"/>
  <c r="Q208" i="2" s="1"/>
  <c r="P203" i="2"/>
  <c r="R203" i="2" s="1"/>
  <c r="Q255" i="2"/>
  <c r="Q256" i="2"/>
  <c r="Q266" i="2"/>
  <c r="Q269" i="2"/>
  <c r="P274" i="2"/>
  <c r="R274" i="2" s="1"/>
  <c r="Q278" i="2"/>
  <c r="Q279" i="2"/>
  <c r="Q282" i="2"/>
  <c r="P252" i="2"/>
  <c r="R252" i="2" s="1"/>
  <c r="P256" i="2"/>
  <c r="R256" i="2" s="1"/>
  <c r="P271" i="2"/>
  <c r="R271" i="2" s="1"/>
  <c r="P278" i="2"/>
  <c r="R278" i="2" s="1"/>
  <c r="Q172" i="2"/>
  <c r="Q184" i="2"/>
  <c r="Q229" i="2"/>
  <c r="Q26" i="2"/>
  <c r="Q137" i="2"/>
  <c r="P210" i="2"/>
  <c r="R210" i="2" s="1"/>
  <c r="M208" i="2"/>
  <c r="Q251" i="2"/>
  <c r="Q252" i="2"/>
  <c r="Q258" i="2"/>
  <c r="Q259" i="2"/>
  <c r="Q260" i="2"/>
  <c r="Q261" i="2"/>
  <c r="Q262" i="2"/>
  <c r="Q263" i="2"/>
  <c r="Q264" i="2"/>
  <c r="Q265" i="2"/>
  <c r="P265" i="2"/>
  <c r="R265" i="2" s="1"/>
  <c r="Q270" i="2"/>
  <c r="Q271" i="2"/>
  <c r="P273" i="2"/>
  <c r="R273" i="2" s="1"/>
  <c r="Q283" i="2"/>
  <c r="Q233" i="2"/>
  <c r="P51" i="2"/>
  <c r="R51" i="2" s="1"/>
  <c r="P65" i="2"/>
  <c r="R65" i="2" s="1"/>
  <c r="Q79" i="2"/>
  <c r="Q86" i="2"/>
  <c r="Q205" i="2"/>
  <c r="J208" i="2"/>
  <c r="Q202" i="2"/>
  <c r="P209" i="2"/>
  <c r="R209" i="2" s="1"/>
  <c r="P213" i="2"/>
  <c r="R213" i="2" s="1"/>
  <c r="P217" i="2"/>
  <c r="R217" i="2" s="1"/>
  <c r="P225" i="2"/>
  <c r="R225" i="2" s="1"/>
  <c r="P233" i="2"/>
  <c r="R233" i="2" s="1"/>
  <c r="P245" i="2"/>
  <c r="R245" i="2" s="1"/>
  <c r="Q220" i="2"/>
  <c r="Q253" i="2"/>
  <c r="P259" i="2"/>
  <c r="R259" i="2" s="1"/>
  <c r="P263" i="2"/>
  <c r="R263" i="2" s="1"/>
  <c r="Q267" i="2"/>
  <c r="Q272" i="2"/>
  <c r="Q284" i="2"/>
  <c r="P267" i="2"/>
  <c r="R267" i="2" s="1"/>
  <c r="P275" i="2"/>
  <c r="R275" i="2" s="1"/>
  <c r="Q248" i="2"/>
  <c r="Q204" i="2"/>
  <c r="Q212" i="2"/>
  <c r="Q224" i="2"/>
  <c r="Q228" i="2"/>
  <c r="Q232" i="2"/>
  <c r="P224" i="2"/>
  <c r="R224" i="2" s="1"/>
  <c r="P232" i="2"/>
  <c r="R232" i="2" s="1"/>
  <c r="P244" i="2"/>
  <c r="R244" i="2" s="1"/>
  <c r="P220" i="2"/>
  <c r="R220" i="2" s="1"/>
  <c r="P228" i="2"/>
  <c r="R228" i="2" s="1"/>
  <c r="P236" i="2"/>
  <c r="R236" i="2" s="1"/>
  <c r="Q244" i="2"/>
  <c r="Q216" i="2"/>
  <c r="Q236" i="2"/>
  <c r="P212" i="2"/>
  <c r="R212" i="2" s="1"/>
  <c r="Q113" i="2"/>
  <c r="P138" i="2"/>
  <c r="R138" i="2" s="1"/>
  <c r="Q12" i="2"/>
  <c r="P26" i="2"/>
  <c r="R26" i="2" s="1"/>
  <c r="Q25" i="2"/>
  <c r="P27" i="2"/>
  <c r="R27" i="2" s="1"/>
  <c r="P31" i="2"/>
  <c r="R31" i="2" s="1"/>
  <c r="Q30" i="2"/>
  <c r="P44" i="2"/>
  <c r="R44" i="2" s="1"/>
  <c r="P54" i="2"/>
  <c r="R54" i="2" s="1"/>
  <c r="P81" i="2"/>
  <c r="R81" i="2" s="1"/>
  <c r="Q74" i="2"/>
  <c r="Q85" i="2"/>
  <c r="Q173" i="2"/>
  <c r="Q177" i="2"/>
  <c r="Q181" i="2"/>
  <c r="Q185" i="2"/>
  <c r="Q189" i="2"/>
  <c r="Q193" i="2"/>
  <c r="Q197" i="2"/>
  <c r="Q146" i="2"/>
  <c r="P17" i="2"/>
  <c r="R17" i="2" s="1"/>
  <c r="P19" i="2"/>
  <c r="R19" i="2" s="1"/>
  <c r="Q23" i="2"/>
  <c r="P59" i="2"/>
  <c r="R59" i="2" s="1"/>
  <c r="Q70" i="2"/>
  <c r="P70" i="2"/>
  <c r="R70" i="2" s="1"/>
  <c r="P75" i="2"/>
  <c r="R75" i="2" s="1"/>
  <c r="P79" i="2"/>
  <c r="R79" i="2" s="1"/>
  <c r="P86" i="2"/>
  <c r="R86" i="2" s="1"/>
  <c r="Q76" i="2"/>
  <c r="P94" i="2"/>
  <c r="R94" i="2" s="1"/>
  <c r="P98" i="2"/>
  <c r="R98" i="2" s="1"/>
  <c r="P117" i="2"/>
  <c r="R117" i="2" s="1"/>
  <c r="P121" i="2"/>
  <c r="R121" i="2" s="1"/>
  <c r="P125" i="2"/>
  <c r="R125" i="2" s="1"/>
  <c r="Q141" i="2"/>
  <c r="P169" i="2"/>
  <c r="R169" i="2" s="1"/>
  <c r="Q154" i="2"/>
  <c r="Q142" i="2"/>
  <c r="Q17" i="2"/>
  <c r="P14" i="2"/>
  <c r="R14" i="2" s="1"/>
  <c r="Q39" i="2"/>
  <c r="P63" i="2"/>
  <c r="R63" i="2" s="1"/>
  <c r="Q78" i="2"/>
  <c r="Q92" i="2"/>
  <c r="P137" i="2"/>
  <c r="R137" i="2" s="1"/>
  <c r="Q150" i="2"/>
  <c r="Q159" i="2"/>
  <c r="P159" i="2"/>
  <c r="R159" i="2" s="1"/>
  <c r="Q121" i="2"/>
  <c r="P113" i="2"/>
  <c r="R113" i="2" s="1"/>
  <c r="Q125" i="2"/>
  <c r="Q15" i="2"/>
  <c r="Q72" i="2"/>
  <c r="Q14" i="2"/>
  <c r="Q44" i="2"/>
  <c r="P46" i="2"/>
  <c r="R46" i="2" s="1"/>
  <c r="Q46" i="2"/>
  <c r="P55" i="2"/>
  <c r="R55" i="2" s="1"/>
  <c r="Q59" i="2"/>
  <c r="P61" i="2"/>
  <c r="R61" i="2" s="1"/>
  <c r="Q50" i="2"/>
  <c r="N58" i="2"/>
  <c r="Q58" i="2" s="1"/>
  <c r="Q63" i="2"/>
  <c r="P72" i="2"/>
  <c r="R72" i="2" s="1"/>
  <c r="P76" i="2"/>
  <c r="R76" i="2" s="1"/>
  <c r="P87" i="2"/>
  <c r="R87" i="2" s="1"/>
  <c r="Q99" i="2"/>
  <c r="Q104" i="2"/>
  <c r="Q105" i="2"/>
  <c r="P106" i="2"/>
  <c r="R106" i="2" s="1"/>
  <c r="Q108" i="2"/>
  <c r="Q109" i="2"/>
  <c r="Q117" i="2"/>
  <c r="Q122" i="2"/>
  <c r="Q126" i="2"/>
  <c r="Q131" i="2"/>
  <c r="Q27" i="2"/>
  <c r="Q24" i="2"/>
  <c r="Q65" i="2"/>
  <c r="P78" i="2"/>
  <c r="R78" i="2" s="1"/>
  <c r="Q75" i="2"/>
  <c r="Q80" i="2"/>
  <c r="Q100" i="2"/>
  <c r="Q101" i="2"/>
  <c r="Q110" i="2"/>
  <c r="Q118" i="2"/>
  <c r="Q123" i="2"/>
  <c r="Q127" i="2"/>
  <c r="Q132" i="2"/>
  <c r="Q133" i="2"/>
  <c r="P60" i="2"/>
  <c r="R60" i="2" s="1"/>
  <c r="Q52" i="2"/>
  <c r="Q56" i="2"/>
  <c r="Q102" i="2"/>
  <c r="Q128" i="2"/>
  <c r="Q134" i="2"/>
  <c r="P101" i="2"/>
  <c r="R101" i="2" s="1"/>
  <c r="P105" i="2"/>
  <c r="R105" i="2" s="1"/>
  <c r="P109" i="2"/>
  <c r="R109" i="2" s="1"/>
  <c r="P128" i="2"/>
  <c r="R128" i="2" s="1"/>
  <c r="P132" i="2"/>
  <c r="R132" i="2" s="1"/>
  <c r="Q16" i="2"/>
  <c r="Q22" i="2"/>
  <c r="Q31" i="2"/>
  <c r="Q54" i="2"/>
  <c r="Q49" i="2"/>
  <c r="P50" i="2"/>
  <c r="R50" i="2" s="1"/>
  <c r="M58" i="2"/>
  <c r="P73" i="2"/>
  <c r="R73" i="2" s="1"/>
  <c r="P12" i="2"/>
  <c r="R12" i="2" s="1"/>
  <c r="P22" i="2"/>
  <c r="R22" i="2" s="1"/>
  <c r="P35" i="2"/>
  <c r="R35" i="2" s="1"/>
  <c r="Q43" i="2"/>
  <c r="P43" i="2"/>
  <c r="R43" i="2" s="1"/>
  <c r="J58" i="2"/>
  <c r="J71" i="2"/>
  <c r="J88" i="2" s="1"/>
  <c r="K71" i="2"/>
  <c r="K88" i="2" s="1"/>
  <c r="Q19" i="2"/>
  <c r="Q34" i="2"/>
  <c r="Q87" i="2"/>
  <c r="P39" i="2"/>
  <c r="R39" i="2" s="1"/>
  <c r="Q53" i="2"/>
  <c r="Q57" i="2"/>
  <c r="M71" i="2"/>
  <c r="M88" i="2" s="1"/>
  <c r="N71" i="2"/>
  <c r="N88" i="2" s="1"/>
  <c r="Q91" i="2"/>
  <c r="Q90" i="2"/>
  <c r="P91" i="2"/>
  <c r="R91" i="2" s="1"/>
  <c r="P90" i="2"/>
  <c r="R90" i="2" s="1"/>
  <c r="Q77" i="2"/>
  <c r="P77" i="2"/>
  <c r="R77" i="2" s="1"/>
  <c r="P69" i="2"/>
  <c r="Q81" i="2"/>
  <c r="Q69" i="2"/>
  <c r="Q61" i="2"/>
  <c r="P53" i="2"/>
  <c r="R53" i="2" s="1"/>
  <c r="P57" i="2"/>
  <c r="R57" i="2" s="1"/>
  <c r="Q42" i="2"/>
  <c r="Q35" i="2"/>
  <c r="Q28" i="2"/>
  <c r="P24" i="2"/>
  <c r="R24" i="2" s="1"/>
  <c r="P28" i="2"/>
  <c r="R28" i="2" s="1"/>
  <c r="P30" i="2"/>
  <c r="R30" i="2" s="1"/>
  <c r="P25" i="2"/>
  <c r="R25" i="2" s="1"/>
  <c r="P29" i="2"/>
  <c r="R29" i="2" s="1"/>
  <c r="Q29" i="2"/>
  <c r="Q13" i="2"/>
  <c r="P16" i="2"/>
  <c r="R16" i="2" s="1"/>
  <c r="P13" i="2"/>
  <c r="R13" i="2" s="1"/>
  <c r="F7" i="3" l="1"/>
  <c r="F17" i="3" s="1"/>
  <c r="I5" i="3"/>
  <c r="R69" i="2"/>
  <c r="J17" i="3"/>
  <c r="J39" i="3"/>
  <c r="I39" i="3"/>
  <c r="J7" i="3"/>
  <c r="P208" i="2"/>
  <c r="R208" i="2" s="1"/>
  <c r="B17" i="3"/>
  <c r="I7" i="3"/>
  <c r="P58" i="2"/>
  <c r="R58" i="2" s="1"/>
  <c r="Q71" i="2"/>
  <c r="Q88" i="2" s="1"/>
  <c r="P71" i="2"/>
  <c r="R71" i="2" s="1"/>
  <c r="D289" i="2"/>
  <c r="G287" i="2"/>
  <c r="M287" i="2"/>
  <c r="O287" i="2"/>
  <c r="G249" i="2"/>
  <c r="O249" i="2"/>
  <c r="H249" i="2"/>
  <c r="G200" i="2"/>
  <c r="H200" i="2"/>
  <c r="G135" i="2"/>
  <c r="O135" i="2"/>
  <c r="I135" i="2"/>
  <c r="N135" i="2"/>
  <c r="H135" i="2"/>
  <c r="O95" i="2"/>
  <c r="I95" i="2"/>
  <c r="H95" i="2"/>
  <c r="G95" i="2"/>
  <c r="N95" i="2"/>
  <c r="M95" i="2"/>
  <c r="J95" i="2"/>
  <c r="H88" i="2"/>
  <c r="G66" i="2"/>
  <c r="O66" i="2"/>
  <c r="H66" i="2"/>
  <c r="K66" i="2"/>
  <c r="J47" i="2"/>
  <c r="I47" i="2"/>
  <c r="H47" i="2"/>
  <c r="G47" i="2"/>
  <c r="L47" i="2"/>
  <c r="N47" i="2"/>
  <c r="M47" i="2"/>
  <c r="O40" i="2"/>
  <c r="N40" i="2"/>
  <c r="H40" i="2"/>
  <c r="G40" i="2"/>
  <c r="A35" i="2"/>
  <c r="A36" i="2" s="1"/>
  <c r="A37" i="2" s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M40" i="2"/>
  <c r="L40" i="2"/>
  <c r="K40" i="2"/>
  <c r="J40" i="2"/>
  <c r="O32" i="2"/>
  <c r="H32" i="2"/>
  <c r="G32" i="2"/>
  <c r="M32" i="2"/>
  <c r="A23" i="2"/>
  <c r="A24" i="2" s="1"/>
  <c r="A25" i="2" s="1"/>
  <c r="A26" i="2" s="1"/>
  <c r="A27" i="2" s="1"/>
  <c r="A28" i="2" s="1"/>
  <c r="A29" i="2" s="1"/>
  <c r="A30" i="2" s="1"/>
  <c r="A31" i="2" s="1"/>
  <c r="L32" i="2"/>
  <c r="K32" i="2"/>
  <c r="J32" i="2"/>
  <c r="M20" i="2"/>
  <c r="I20" i="2"/>
  <c r="H20" i="2"/>
  <c r="G20" i="2"/>
  <c r="L20" i="2"/>
  <c r="O20" i="2"/>
  <c r="A13" i="2"/>
  <c r="Q20" i="2"/>
  <c r="N20" i="2"/>
  <c r="K20" i="2"/>
  <c r="I17" i="3" l="1"/>
  <c r="K7" i="3"/>
  <c r="P88" i="2"/>
  <c r="R88" i="2"/>
  <c r="A62" i="2"/>
  <c r="A63" i="2" s="1"/>
  <c r="A64" i="2" s="1"/>
  <c r="A65" i="2" s="1"/>
  <c r="K17" i="3"/>
  <c r="P20" i="2"/>
  <c r="R20" i="2"/>
  <c r="I66" i="2"/>
  <c r="O47" i="2"/>
  <c r="Q66" i="2"/>
  <c r="L95" i="2"/>
  <c r="K135" i="2"/>
  <c r="N32" i="2"/>
  <c r="J66" i="2"/>
  <c r="L66" i="2"/>
  <c r="L135" i="2"/>
  <c r="L249" i="2"/>
  <c r="A14" i="2"/>
  <c r="A15" i="2" s="1"/>
  <c r="A16" i="2" s="1"/>
  <c r="A17" i="2" s="1"/>
  <c r="A18" i="2" s="1"/>
  <c r="A19" i="2" s="1"/>
  <c r="I32" i="2"/>
  <c r="N200" i="2"/>
  <c r="Q40" i="2"/>
  <c r="I40" i="2"/>
  <c r="P66" i="2"/>
  <c r="J20" i="2"/>
  <c r="Q32" i="2"/>
  <c r="K47" i="2"/>
  <c r="M66" i="2"/>
  <c r="N66" i="2"/>
  <c r="K200" i="2"/>
  <c r="R66" i="2"/>
  <c r="K95" i="2"/>
  <c r="M135" i="2"/>
  <c r="J200" i="2"/>
  <c r="G288" i="2"/>
  <c r="O200" i="2"/>
  <c r="J249" i="2"/>
  <c r="H287" i="2"/>
  <c r="H288" i="2" s="1"/>
  <c r="J287" i="2"/>
  <c r="L200" i="2"/>
  <c r="K249" i="2"/>
  <c r="M200" i="2"/>
  <c r="Q249" i="2"/>
  <c r="K287" i="2"/>
  <c r="I249" i="2"/>
  <c r="L287" i="2"/>
  <c r="I287" i="2"/>
  <c r="J135" i="2"/>
  <c r="I200" i="2"/>
  <c r="N249" i="2"/>
  <c r="R249" i="2"/>
  <c r="Q287" i="2"/>
  <c r="M249" i="2"/>
  <c r="N287" i="2"/>
  <c r="A68" i="2" l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90" i="2" s="1"/>
  <c r="A91" i="2" s="1"/>
  <c r="A92" i="2" s="1"/>
  <c r="A93" i="2" s="1"/>
  <c r="A94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O288" i="2"/>
  <c r="M288" i="2"/>
  <c r="N288" i="2"/>
  <c r="Q200" i="2"/>
  <c r="P249" i="2"/>
  <c r="R200" i="2"/>
  <c r="P200" i="2"/>
  <c r="J288" i="2"/>
  <c r="Q95" i="2"/>
  <c r="P47" i="2"/>
  <c r="R47" i="2"/>
  <c r="P287" i="2"/>
  <c r="I288" i="2"/>
  <c r="R287" i="2"/>
  <c r="K288" i="2"/>
  <c r="R135" i="2"/>
  <c r="R40" i="2"/>
  <c r="P40" i="2"/>
  <c r="Q135" i="2"/>
  <c r="R32" i="2"/>
  <c r="P32" i="2"/>
  <c r="L288" i="2"/>
  <c r="P135" i="2"/>
  <c r="Q47" i="2"/>
  <c r="R95" i="2"/>
  <c r="P95" i="2"/>
  <c r="A128" i="2" l="1"/>
  <c r="A129" i="2" s="1"/>
  <c r="A130" i="2" s="1"/>
  <c r="A131" i="2" s="1"/>
  <c r="A132" i="2" s="1"/>
  <c r="Q288" i="2"/>
  <c r="R288" i="2"/>
  <c r="P288" i="2"/>
  <c r="A133" i="2" l="1"/>
  <c r="A134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l="1"/>
  <c r="A158" i="2" s="1"/>
  <c r="A159" i="2" s="1"/>
  <c r="A160" i="2" s="1"/>
  <c r="A161" i="2" s="1"/>
  <c r="A162" i="2" s="1"/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l="1"/>
  <c r="A248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90" i="2" l="1"/>
</calcChain>
</file>

<file path=xl/sharedStrings.xml><?xml version="1.0" encoding="utf-8"?>
<sst xmlns="http://schemas.openxmlformats.org/spreadsheetml/2006/main" count="1356" uniqueCount="445">
  <si>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</si>
  <si>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</si>
  <si>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</si>
  <si>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</si>
  <si>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</si>
  <si>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</si>
  <si>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</si>
  <si>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</si>
  <si>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</si>
  <si>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</si>
  <si>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</si>
  <si>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</si>
  <si>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</si>
  <si>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</si>
  <si>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</si>
  <si>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</si>
  <si>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</si>
  <si>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</si>
  <si>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</si>
  <si>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</si>
  <si>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</si>
  <si>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</si>
  <si>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</si>
  <si>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</si>
  <si>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</si>
  <si>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</si>
  <si>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</si>
  <si>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</si>
  <si>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</si>
  <si>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</si>
  <si>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</si>
  <si>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</si>
  <si>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</si>
  <si>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</si>
  <si>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</si>
  <si>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</si>
  <si>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</si>
  <si>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</si>
  <si>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</si>
  <si>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</si>
  <si>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</si>
  <si>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</si>
  <si>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</si>
  <si>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</si>
  <si>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</si>
  <si>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</si>
  <si>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</si>
  <si>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</si>
  <si>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</si>
  <si>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</si>
  <si>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</si>
  <si>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</si>
  <si>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</si>
  <si>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</si>
  <si>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</si>
  <si>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</si>
  <si>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</si>
  <si>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</si>
  <si>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</si>
  <si>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MARIA DEL CARMEN CABRAL CABRERA</t>
  </si>
  <si>
    <t>ASESOR (A) DE CUMPLIMIENTO DE NORMAS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</si>
  <si>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</si>
  <si>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</si>
  <si>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</si>
  <si>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</si>
  <si>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</si>
  <si>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</si>
  <si>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</si>
  <si>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</si>
  <si>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</si>
  <si>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</si>
  <si>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</si>
  <si>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</si>
  <si>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</si>
  <si>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</si>
  <si>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</si>
  <si>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</si>
  <si>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</si>
  <si>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</si>
  <si>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</si>
  <si>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</si>
  <si>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</si>
  <si>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</si>
  <si>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</si>
  <si>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</si>
  <si>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</si>
  <si>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</si>
  <si>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</si>
  <si>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</si>
  <si>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</si>
  <si>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</si>
  <si>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</si>
  <si>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</si>
  <si>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</si>
  <si>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</si>
  <si>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</si>
  <si>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</si>
  <si>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</si>
  <si>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</si>
  <si>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</si>
  <si>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</si>
  <si>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</si>
  <si>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</si>
  <si>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</si>
  <si>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</si>
  <si>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</si>
  <si>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</si>
  <si>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</si>
  <si>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</si>
  <si>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</si>
  <si>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</si>
  <si>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</si>
  <si>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</si>
  <si>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</si>
  <si>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</si>
  <si>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</si>
  <si>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</si>
  <si>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</si>
  <si>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</si>
  <si>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</si>
  <si>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</si>
  <si>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</si>
  <si>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</si>
  <si>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</si>
  <si>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</si>
  <si>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</si>
  <si>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</si>
  <si>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</si>
  <si>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</si>
  <si>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</si>
  <si>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</si>
  <si>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</si>
  <si>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</si>
  <si>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</si>
  <si>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</si>
  <si>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</si>
  <si>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</si>
  <si>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</si>
  <si>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</si>
  <si>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</si>
  <si>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Abogado (a)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</si>
  <si>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</si>
  <si>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</si>
  <si>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</si>
  <si>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</si>
  <si>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</si>
  <si>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</si>
  <si>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</si>
  <si>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</si>
  <si>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</si>
  <si>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</si>
  <si>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</si>
  <si>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</si>
  <si>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</si>
  <si>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</si>
  <si>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</si>
  <si>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</si>
  <si>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</si>
  <si>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</si>
  <si>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</si>
  <si>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</si>
  <si>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</si>
  <si>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</si>
  <si>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</si>
  <si>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</si>
  <si>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</si>
  <si>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</si>
  <si>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</si>
  <si>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</si>
  <si>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</si>
  <si>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</si>
  <si>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</si>
  <si>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</si>
  <si>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</si>
  <si>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</si>
  <si>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</si>
  <si>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</si>
  <si>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</si>
  <si>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</si>
  <si>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</si>
  <si>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</si>
  <si>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</si>
  <si>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</si>
  <si>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</si>
  <si>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</si>
  <si>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</si>
  <si>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</si>
  <si>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</si>
  <si>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</si>
  <si>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</si>
  <si>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</si>
  <si>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</si>
  <si>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</si>
  <si>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</si>
  <si>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</si>
  <si>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</si>
  <si>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</si>
  <si>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</si>
  <si>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</si>
  <si>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</si>
  <si>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</si>
  <si>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</si>
  <si>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</si>
  <si>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</si>
  <si>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</si>
  <si>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</si>
  <si>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</si>
  <si>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</si>
  <si>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</si>
  <si>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</si>
  <si>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</si>
  <si>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</si>
  <si>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ANGELO FAMILIA SANCHEZ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</si>
  <si>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</si>
  <si>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</si>
  <si>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</si>
  <si>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</si>
  <si>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</si>
  <si>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</si>
  <si>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</si>
  <si>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</si>
  <si>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</si>
  <si>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</si>
  <si>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</si>
  <si>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</si>
  <si>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</si>
  <si>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</si>
  <si>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</si>
  <si>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</si>
  <si>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</si>
  <si>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</si>
  <si>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</si>
  <si>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</si>
  <si>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</si>
  <si>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</si>
  <si>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</si>
  <si>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</si>
  <si>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</si>
  <si>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</si>
  <si>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</si>
  <si>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</si>
  <si>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</si>
  <si>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</si>
  <si>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</si>
  <si>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</si>
  <si>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</si>
  <si>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</si>
  <si>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</si>
  <si>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</si>
  <si>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</si>
  <si>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</si>
  <si>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</si>
  <si>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</si>
  <si>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</si>
  <si>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</si>
  <si>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</si>
  <si>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</si>
  <si>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KEYLA NYNOSKA JIMENEZ RAMIREZ</t>
  </si>
  <si>
    <t>YESEBEL CORDERO HENRIQUEZ</t>
  </si>
  <si>
    <t>DORALINA GONZALEZ EMILIANO</t>
  </si>
  <si>
    <t>OPERADOR (A) CENTRO DE ASISTENCIA AL USUARIO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</si>
  <si>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</si>
  <si>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</si>
  <si>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</si>
  <si>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</si>
  <si>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</si>
  <si>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</si>
  <si>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ALTAGRACIA ROSANNY BONIFACIO DURAN</t>
  </si>
  <si>
    <t xml:space="preserve">AUXILIAR DE SERVICIOS GUBERNAMENTALES </t>
  </si>
  <si>
    <t>ALEXANDRA MARIA ARIAS SUAREZ</t>
  </si>
  <si>
    <t>YAMEL LEONOR PANIAGUA GRULLON</t>
  </si>
  <si>
    <t>COORDINADORA DE SERVICIOS</t>
  </si>
  <si>
    <t>ALBA MARIEL DE LEON RAMIREZ</t>
  </si>
  <si>
    <t>ANALISTA DE CUENTAS GUBERNAMENTALES (INTERINO)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</si>
  <si>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</si>
  <si>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</si>
  <si>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</si>
  <si>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</si>
  <si>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</si>
  <si>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</si>
  <si>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</si>
  <si>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</si>
  <si>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</si>
  <si>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</si>
  <si>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</si>
  <si>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</si>
  <si>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</si>
  <si>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</si>
  <si>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</si>
  <si>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</si>
  <si>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</si>
  <si>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</si>
  <si>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</si>
  <si>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</si>
  <si>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</si>
  <si>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</si>
  <si>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</si>
  <si>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</si>
  <si>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</si>
  <si>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</si>
  <si>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ANGEL LEONARDO GELABERT DE JESUS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</si>
  <si>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</si>
  <si>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</si>
  <si>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</si>
  <si>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</si>
  <si>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</si>
  <si>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SUPERVISOR (A) DE FISCALIZACION EMPLEADORES Y ARS</t>
  </si>
  <si>
    <t>ROBERTO MANUEL RODRIGUEZ CASTILLO</t>
  </si>
  <si>
    <t>ENCARGADO(A) SECCION DE PLANES Y DOCUMENTACION DE FISCALIZACION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</si>
  <si>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</si>
  <si>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</si>
  <si>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</si>
  <si>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</si>
  <si>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</si>
  <si>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ENC. DIVISIÓN DE ANALISIS Y MONITOREO DE DATOS (INTERINO</t>
  </si>
  <si>
    <t>INGRID MIOSOTTIS ROSARIO RIVERA</t>
  </si>
  <si>
    <t>SUPERVISOR FISCALIZACION EXTERNA TIC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</si>
  <si>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</si>
  <si>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</si>
  <si>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</si>
  <si>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</si>
  <si>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</si>
  <si>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</si>
  <si>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</si>
  <si>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</si>
  <si>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</si>
  <si>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</si>
  <si>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</si>
  <si>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</si>
  <si>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</si>
  <si>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</si>
  <si>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</si>
  <si>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</si>
  <si>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</si>
  <si>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</si>
  <si>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</si>
  <si>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</si>
  <si>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</si>
  <si>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</si>
  <si>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</si>
  <si>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</si>
  <si>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</si>
  <si>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</si>
  <si>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</si>
  <si>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</si>
  <si>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</si>
  <si>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</si>
  <si>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</si>
  <si>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</si>
  <si>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</si>
  <si>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</si>
  <si>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</si>
  <si>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</si>
  <si>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</si>
  <si>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</si>
  <si>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</si>
  <si>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</si>
  <si>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</si>
  <si>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</si>
  <si>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</si>
  <si>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</si>
  <si>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</si>
  <si>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</si>
  <si>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</si>
  <si>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</si>
  <si>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</si>
  <si>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</si>
  <si>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</si>
  <si>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</si>
  <si>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</si>
  <si>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</si>
  <si>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</si>
  <si>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</si>
  <si>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</si>
  <si>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</si>
  <si>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</si>
  <si>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</si>
  <si>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</si>
  <si>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</si>
  <si>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</si>
  <si>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</si>
  <si>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ENCARGADO DE LA DIVISION DE ADMINISTRACION Y MONITOREO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</si>
  <si>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</si>
  <si>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</si>
  <si>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</si>
  <si>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</si>
  <si>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</si>
  <si>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</si>
  <si>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</si>
  <si>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</si>
  <si>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</si>
  <si>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</si>
  <si>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</si>
  <si>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</si>
  <si>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</si>
  <si>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</si>
  <si>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</si>
  <si>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</si>
  <si>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</si>
  <si>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ENC. DIVISIÓN DE INTELIGENCIA DE NEGOCIOS TIC (INTERINO)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</si>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</sst>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164" fontId="18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0" fontId="18" fillId="0" borderId="18" xfId="1" applyFont="1" applyBorder="1" applyAlignment="1">
      <alignment horizontal="center" vertical="center" wrapText="1"/>
    </xf>
    <xf numFmtId="164" fontId="18" fillId="0" borderId="18" xfId="3" applyFont="1" applyFill="1" applyBorder="1" applyAlignment="1">
      <alignment horizontal="left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164" fontId="18" fillId="0" borderId="24" xfId="3" applyFont="1" applyFill="1" applyBorder="1" applyAlignment="1">
      <alignment horizontal="left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top" wrapText="1" readingOrder="1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3" fontId="11" fillId="0" borderId="18" xfId="4" applyFont="1" applyFill="1" applyBorder="1" applyAlignment="1">
      <alignment horizontal="right" vertical="top" wrapText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165" fontId="9" fillId="2" borderId="18" xfId="0" applyNumberFormat="1" applyFont="1" applyFill="1" applyBorder="1" applyAlignment="1">
      <alignment horizontal="right" vertical="top" wrapText="1" readingOrder="1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left" wrapText="1"/>
    </xf>
    <xf numFmtId="164" fontId="9" fillId="0" borderId="18" xfId="0" applyNumberFormat="1" applyFont="1" applyBorder="1" applyAlignment="1">
      <alignment horizontal="right" wrapText="1"/>
    </xf>
    <xf numFmtId="4" fontId="9" fillId="0" borderId="18" xfId="0" applyNumberFormat="1" applyFont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 readingOrder="1"/>
    </xf>
    <xf numFmtId="43" fontId="9" fillId="0" borderId="24" xfId="4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 readingOrder="1"/>
    </xf>
    <xf numFmtId="165" fontId="11" fillId="0" borderId="24" xfId="0" applyNumberFormat="1" applyFont="1" applyBorder="1" applyAlignment="1">
      <alignment horizontal="right" vertical="top" wrapText="1" readingOrder="1"/>
    </xf>
    <xf numFmtId="164" fontId="9" fillId="0" borderId="24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9" fillId="0" borderId="11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top" wrapText="1" readingOrder="1"/>
    </xf>
    <xf numFmtId="0" fontId="30" fillId="0" borderId="18" xfId="0" applyFont="1" applyBorder="1" applyAlignment="1">
      <alignment vertical="center"/>
    </xf>
    <xf numFmtId="43" fontId="30" fillId="0" borderId="18" xfId="4" applyFont="1" applyFill="1" applyBorder="1" applyAlignment="1">
      <alignment horizontal="right"/>
    </xf>
    <xf numFmtId="43" fontId="18" fillId="0" borderId="18" xfId="4" applyFont="1" applyFill="1" applyBorder="1" applyAlignment="1">
      <alignment horizontal="right"/>
    </xf>
    <xf numFmtId="4" fontId="30" fillId="0" borderId="18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left" vertical="center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RRHH\A&#209;O%202024\N&#211;MINAS\IR-13%20A&#209;O%202023.xlsx" TargetMode="External"/><Relationship Id="rId1" Type="http://schemas.openxmlformats.org/officeDocument/2006/relationships/externalLinkPath" Target="/A&#209;O%202024/N&#211;MINAS/IR-13%20A&#209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R-13 NOMINA VAC. NO DISF. MARZ"/>
      <sheetName val="IR-13 Fijo abril 2024"/>
      <sheetName val="IR-13 Probatorio abril 2024"/>
      <sheetName val="IR-13 Temp. abril 2024"/>
      <sheetName val="IR-13 INTERINATO ABRIL 2024"/>
      <sheetName val="SUPLENCIA"/>
      <sheetName val="TRANSPORTE"/>
      <sheetName val="IR-13 INTERINTO TEMP.ABRIL"/>
      <sheetName val="IR-13 ALIMENT TEMP ABR"/>
      <sheetName val="IR-13 FIJO MAYO 2024"/>
      <sheetName val="IR-13 PROB. MAYO 2024"/>
      <sheetName val="IR-13 INTERINATO MAYO 2024"/>
      <sheetName val="IR-13 TEMP.MAYO 2024"/>
      <sheetName val="IR-13 BONO DESEMP. MAYO 2024"/>
      <sheetName val="IR-13 Horas Extras"/>
      <sheetName val="IR-13 INCENTIVO TEMP. MAYO"/>
      <sheetName val="IR-13 COMPL. SANDY G."/>
      <sheetName val="IR-13 INCEN. PROB."/>
      <sheetName val="INCENT. EXCOLAB."/>
      <sheetName val="IR-EXCOLAB."/>
      <sheetName val="IR-13 FIJO JUNIO 2024"/>
      <sheetName val="IR-13 TEMP. JUNIO 2024"/>
      <sheetName val="INTERINATO JUNIO 2024"/>
      <sheetName val="IR-13 VACACIONES EXCOL."/>
      <sheetName val="IR-13 FIJO JULIO 2024"/>
      <sheetName val="IR-13 TEMP. JULI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C17">
            <v>2449.0499999999997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B1374"/>
  <sheetViews>
    <sheetView showGridLines="0" tabSelected="1" view="pageBreakPreview" topLeftCell="A3" zoomScale="40" zoomScaleNormal="70" zoomScaleSheetLayoutView="40" workbookViewId="0">
      <pane xSplit="3" ySplit="9" topLeftCell="D189" activePane="bottomRight" state="frozen"/>
      <selection activeCell="A3" sqref="A3"/>
      <selection pane="topRight" activeCell="D3" sqref="D3"/>
      <selection pane="bottomLeft" activeCell="A12" sqref="A12"/>
      <selection pane="bottomRight" activeCell="I164" sqref="I164"/>
    </sheetView>
  </sheetViews>
  <sheetFormatPr defaultColWidth="11.42578125" defaultRowHeight="15" x14ac:dyDescent="0.25"/>
  <cols>
    <col min="1" max="1" width="11.7109375" style="2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4" customWidth="1"/>
    <col min="10" max="10" width="26" style="25" customWidth="1"/>
    <col min="11" max="11" width="29.7109375" style="23" customWidth="1"/>
    <col min="12" max="12" width="29" style="1" customWidth="1"/>
    <col min="13" max="13" width="25.85546875" style="26" customWidth="1"/>
    <col min="14" max="14" width="30.5703125" style="23" customWidth="1"/>
    <col min="15" max="15" width="30.28515625" style="23" customWidth="1"/>
    <col min="16" max="16" width="30.42578125" style="27" customWidth="1"/>
    <col min="17" max="17" width="30.140625" style="28" customWidth="1"/>
    <col min="18" max="18" width="35" style="28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90" t="s">
        <v>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</row>
    <row r="5" spans="1:18" ht="57" customHeight="1" x14ac:dyDescent="0.25">
      <c r="A5" s="191" t="s">
        <v>43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92" t="s">
        <v>444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</row>
    <row r="8" spans="1:18" ht="54" customHeight="1" thickBot="1" x14ac:dyDescent="0.3">
      <c r="A8" s="195" t="s">
        <v>1</v>
      </c>
      <c r="B8" s="197" t="s">
        <v>2</v>
      </c>
      <c r="C8" s="197" t="s">
        <v>3</v>
      </c>
      <c r="D8" s="197" t="s">
        <v>4</v>
      </c>
      <c r="E8" s="197" t="s">
        <v>5</v>
      </c>
      <c r="F8" s="197" t="s">
        <v>6</v>
      </c>
      <c r="G8" s="200" t="s">
        <v>7</v>
      </c>
      <c r="H8" s="200" t="s">
        <v>8</v>
      </c>
      <c r="I8" s="203" t="s">
        <v>9</v>
      </c>
      <c r="J8" s="206" t="s">
        <v>10</v>
      </c>
      <c r="K8" s="206"/>
      <c r="L8" s="207"/>
      <c r="M8" s="207"/>
      <c r="N8" s="207"/>
      <c r="O8" s="207"/>
      <c r="P8" s="208" t="s">
        <v>11</v>
      </c>
      <c r="Q8" s="209"/>
      <c r="R8" s="210" t="s">
        <v>12</v>
      </c>
    </row>
    <row r="9" spans="1:18" ht="63.75" customHeight="1" x14ac:dyDescent="0.25">
      <c r="A9" s="196"/>
      <c r="B9" s="198"/>
      <c r="C9" s="198"/>
      <c r="D9" s="198"/>
      <c r="E9" s="198"/>
      <c r="F9" s="198"/>
      <c r="G9" s="201"/>
      <c r="H9" s="201"/>
      <c r="I9" s="204"/>
      <c r="J9" s="211" t="s">
        <v>13</v>
      </c>
      <c r="K9" s="211"/>
      <c r="L9" s="212" t="s">
        <v>14</v>
      </c>
      <c r="M9" s="214" t="s">
        <v>15</v>
      </c>
      <c r="N9" s="215"/>
      <c r="O9" s="200" t="s">
        <v>16</v>
      </c>
      <c r="P9" s="217" t="s">
        <v>17</v>
      </c>
      <c r="Q9" s="210" t="s">
        <v>18</v>
      </c>
      <c r="R9" s="210"/>
    </row>
    <row r="10" spans="1:18" ht="76.5" customHeight="1" thickBot="1" x14ac:dyDescent="0.3">
      <c r="A10" s="196"/>
      <c r="B10" s="198"/>
      <c r="C10" s="199"/>
      <c r="D10" s="199"/>
      <c r="E10" s="199"/>
      <c r="F10" s="199"/>
      <c r="G10" s="201"/>
      <c r="H10" s="201"/>
      <c r="I10" s="205"/>
      <c r="J10" s="118" t="s">
        <v>19</v>
      </c>
      <c r="K10" s="119" t="s">
        <v>20</v>
      </c>
      <c r="L10" s="213"/>
      <c r="M10" s="120" t="s">
        <v>21</v>
      </c>
      <c r="N10" s="121" t="s">
        <v>22</v>
      </c>
      <c r="O10" s="216"/>
      <c r="P10" s="217"/>
      <c r="Q10" s="210"/>
      <c r="R10" s="210"/>
    </row>
    <row r="11" spans="1:18" ht="43.5" customHeight="1" x14ac:dyDescent="0.25">
      <c r="A11" s="202" t="s">
        <v>50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18" ht="36.75" customHeight="1" x14ac:dyDescent="0.35">
      <c r="A12" s="40">
        <v>1</v>
      </c>
      <c r="B12" s="122" t="s">
        <v>48</v>
      </c>
      <c r="C12" s="122" t="s">
        <v>49</v>
      </c>
      <c r="D12" s="122" t="s">
        <v>50</v>
      </c>
      <c r="E12" s="122" t="s">
        <v>51</v>
      </c>
      <c r="F12" s="123" t="s">
        <v>52</v>
      </c>
      <c r="G12" s="124">
        <v>400000</v>
      </c>
      <c r="H12" s="42"/>
      <c r="I12" s="125">
        <v>84334.99</v>
      </c>
      <c r="J12" s="126">
        <f>387050*2.87%</f>
        <v>11108.334999999999</v>
      </c>
      <c r="K12" s="127">
        <f>387050*7.1%</f>
        <v>27480.55</v>
      </c>
      <c r="L12" s="128">
        <f>77410*1.1%</f>
        <v>851.5100000000001</v>
      </c>
      <c r="M12" s="127">
        <f>193525*3.04%</f>
        <v>5883.16</v>
      </c>
      <c r="N12" s="127">
        <f>193525*7.09%</f>
        <v>13720.922500000001</v>
      </c>
      <c r="O12" s="127">
        <v>0</v>
      </c>
      <c r="P12" s="129">
        <f t="shared" ref="P12:P17" si="0">I12+J12+M12+O12</f>
        <v>101326.48500000002</v>
      </c>
      <c r="Q12" s="129">
        <f t="shared" ref="Q12:Q17" si="1">K12+L12+N12</f>
        <v>42052.982499999998</v>
      </c>
      <c r="R12" s="129">
        <f>G12-P12</f>
        <v>298673.51500000001</v>
      </c>
    </row>
    <row r="13" spans="1:18" ht="34.5" customHeight="1" x14ac:dyDescent="0.35">
      <c r="A13" s="40">
        <f t="shared" ref="A13:A19" si="2">+A12+1</f>
        <v>2</v>
      </c>
      <c r="B13" s="122" t="s">
        <v>53</v>
      </c>
      <c r="C13" s="122" t="s">
        <v>54</v>
      </c>
      <c r="D13" s="122" t="s">
        <v>50</v>
      </c>
      <c r="E13" s="122" t="s">
        <v>55</v>
      </c>
      <c r="F13" s="123" t="s">
        <v>56</v>
      </c>
      <c r="G13" s="124">
        <v>160000</v>
      </c>
      <c r="H13" s="42"/>
      <c r="I13" s="130">
        <v>25790</v>
      </c>
      <c r="J13" s="126">
        <f>G13*2.87/100</f>
        <v>4592</v>
      </c>
      <c r="K13" s="131">
        <f>G13*7.1/100</f>
        <v>11360</v>
      </c>
      <c r="L13" s="128">
        <f t="shared" ref="L13:L18" si="3">77410*1.1%</f>
        <v>851.5100000000001</v>
      </c>
      <c r="M13" s="132">
        <f>+G13*3.04%</f>
        <v>4864</v>
      </c>
      <c r="N13" s="127">
        <f>+G13*7.09%</f>
        <v>11344</v>
      </c>
      <c r="O13" s="125">
        <f>1715.46</f>
        <v>1715.46</v>
      </c>
      <c r="P13" s="129">
        <f t="shared" si="0"/>
        <v>36961.46</v>
      </c>
      <c r="Q13" s="129">
        <f t="shared" si="1"/>
        <v>23555.510000000002</v>
      </c>
      <c r="R13" s="129">
        <f t="shared" ref="R13:R19" si="4">G13-P13</f>
        <v>123038.54000000001</v>
      </c>
    </row>
    <row r="14" spans="1:18" ht="48" customHeight="1" x14ac:dyDescent="0.35">
      <c r="A14" s="40">
        <f t="shared" si="2"/>
        <v>3</v>
      </c>
      <c r="B14" s="122" t="s">
        <v>57</v>
      </c>
      <c r="C14" s="122" t="s">
        <v>54</v>
      </c>
      <c r="D14" s="122" t="s">
        <v>50</v>
      </c>
      <c r="E14" s="122" t="s">
        <v>58</v>
      </c>
      <c r="F14" s="123" t="s">
        <v>52</v>
      </c>
      <c r="G14" s="124">
        <v>160000</v>
      </c>
      <c r="H14" s="42"/>
      <c r="I14" s="130">
        <v>25361.14</v>
      </c>
      <c r="J14" s="126">
        <f t="shared" ref="J14:J19" si="5">G14*2.87/100</f>
        <v>4592</v>
      </c>
      <c r="K14" s="131">
        <f t="shared" ref="K14:K19" si="6">G14*7.1/100</f>
        <v>11360</v>
      </c>
      <c r="L14" s="128">
        <f t="shared" si="3"/>
        <v>851.5100000000001</v>
      </c>
      <c r="M14" s="132">
        <f t="shared" ref="M14:M19" si="7">+G14*3.04%</f>
        <v>4864</v>
      </c>
      <c r="N14" s="127">
        <f t="shared" ref="N14:N19" si="8">+G14*7.09%</f>
        <v>11344</v>
      </c>
      <c r="O14" s="125">
        <f>1715.46*2</f>
        <v>3430.92</v>
      </c>
      <c r="P14" s="129">
        <f t="shared" si="0"/>
        <v>38248.06</v>
      </c>
      <c r="Q14" s="129">
        <f t="shared" si="1"/>
        <v>23555.510000000002</v>
      </c>
      <c r="R14" s="129">
        <f t="shared" si="4"/>
        <v>121751.94</v>
      </c>
    </row>
    <row r="15" spans="1:18" ht="48" customHeight="1" x14ac:dyDescent="0.35">
      <c r="A15" s="40">
        <f t="shared" si="2"/>
        <v>4</v>
      </c>
      <c r="B15" s="122" t="s">
        <v>59</v>
      </c>
      <c r="C15" s="122" t="s">
        <v>54</v>
      </c>
      <c r="D15" s="122" t="s">
        <v>50</v>
      </c>
      <c r="E15" s="122" t="s">
        <v>60</v>
      </c>
      <c r="F15" s="123" t="s">
        <v>61</v>
      </c>
      <c r="G15" s="124">
        <v>150000</v>
      </c>
      <c r="H15" s="42"/>
      <c r="I15" s="130">
        <v>23866.62</v>
      </c>
      <c r="J15" s="126">
        <f t="shared" si="5"/>
        <v>4305</v>
      </c>
      <c r="K15" s="131">
        <f t="shared" si="6"/>
        <v>10650</v>
      </c>
      <c r="L15" s="128">
        <f t="shared" si="3"/>
        <v>851.5100000000001</v>
      </c>
      <c r="M15" s="132">
        <f t="shared" si="7"/>
        <v>4560</v>
      </c>
      <c r="N15" s="127">
        <f t="shared" si="8"/>
        <v>10635</v>
      </c>
      <c r="O15" s="125">
        <v>0</v>
      </c>
      <c r="P15" s="129">
        <f t="shared" si="0"/>
        <v>32731.62</v>
      </c>
      <c r="Q15" s="129">
        <f t="shared" si="1"/>
        <v>22136.510000000002</v>
      </c>
      <c r="R15" s="129">
        <f t="shared" si="4"/>
        <v>117268.38</v>
      </c>
    </row>
    <row r="16" spans="1:18" ht="40.5" customHeight="1" x14ac:dyDescent="0.35">
      <c r="A16" s="40">
        <f t="shared" si="2"/>
        <v>5</v>
      </c>
      <c r="B16" s="122" t="s">
        <v>62</v>
      </c>
      <c r="C16" s="122" t="s">
        <v>54</v>
      </c>
      <c r="D16" s="122" t="s">
        <v>50</v>
      </c>
      <c r="E16" s="122" t="s">
        <v>63</v>
      </c>
      <c r="F16" s="133" t="s">
        <v>61</v>
      </c>
      <c r="G16" s="124">
        <v>90000</v>
      </c>
      <c r="H16" s="42"/>
      <c r="I16" s="134">
        <v>9753.1200000000008</v>
      </c>
      <c r="J16" s="126">
        <f t="shared" si="5"/>
        <v>2583</v>
      </c>
      <c r="K16" s="131">
        <f t="shared" si="6"/>
        <v>6390</v>
      </c>
      <c r="L16" s="128">
        <f t="shared" si="3"/>
        <v>851.5100000000001</v>
      </c>
      <c r="M16" s="132">
        <f t="shared" si="7"/>
        <v>2736</v>
      </c>
      <c r="N16" s="127">
        <f t="shared" si="8"/>
        <v>6381</v>
      </c>
      <c r="O16" s="135">
        <v>0</v>
      </c>
      <c r="P16" s="129">
        <f t="shared" si="0"/>
        <v>15072.12</v>
      </c>
      <c r="Q16" s="129">
        <f t="shared" si="1"/>
        <v>13622.51</v>
      </c>
      <c r="R16" s="129">
        <f t="shared" si="4"/>
        <v>74927.88</v>
      </c>
    </row>
    <row r="17" spans="1:18" ht="40.5" customHeight="1" x14ac:dyDescent="0.35">
      <c r="A17" s="40">
        <f t="shared" si="2"/>
        <v>6</v>
      </c>
      <c r="B17" s="122" t="s">
        <v>64</v>
      </c>
      <c r="C17" s="122" t="s">
        <v>54</v>
      </c>
      <c r="D17" s="122" t="s">
        <v>50</v>
      </c>
      <c r="E17" s="122" t="s">
        <v>63</v>
      </c>
      <c r="F17" s="133" t="s">
        <v>61</v>
      </c>
      <c r="G17" s="124">
        <v>90000</v>
      </c>
      <c r="H17" s="42"/>
      <c r="I17" s="134">
        <v>0</v>
      </c>
      <c r="J17" s="126">
        <f t="shared" si="5"/>
        <v>2583</v>
      </c>
      <c r="K17" s="131">
        <f t="shared" si="6"/>
        <v>6390</v>
      </c>
      <c r="L17" s="128">
        <f t="shared" si="3"/>
        <v>851.5100000000001</v>
      </c>
      <c r="M17" s="132">
        <f t="shared" si="7"/>
        <v>2736</v>
      </c>
      <c r="N17" s="127">
        <f t="shared" si="8"/>
        <v>6381</v>
      </c>
      <c r="O17" s="135">
        <v>0</v>
      </c>
      <c r="P17" s="129">
        <f t="shared" si="0"/>
        <v>5319</v>
      </c>
      <c r="Q17" s="129">
        <f t="shared" si="1"/>
        <v>13622.51</v>
      </c>
      <c r="R17" s="129">
        <f t="shared" si="4"/>
        <v>84681</v>
      </c>
    </row>
    <row r="18" spans="1:18" ht="24" x14ac:dyDescent="0.35">
      <c r="A18" s="40">
        <f t="shared" si="2"/>
        <v>7</v>
      </c>
      <c r="B18" s="122" t="s">
        <v>65</v>
      </c>
      <c r="C18" s="122" t="s">
        <v>54</v>
      </c>
      <c r="D18" s="122" t="s">
        <v>50</v>
      </c>
      <c r="E18" s="122" t="s">
        <v>66</v>
      </c>
      <c r="F18" s="136" t="s">
        <v>56</v>
      </c>
      <c r="G18" s="137">
        <v>90000</v>
      </c>
      <c r="H18" s="44"/>
      <c r="I18" s="138">
        <v>9753.1200000000008</v>
      </c>
      <c r="J18" s="126">
        <f t="shared" si="5"/>
        <v>2583</v>
      </c>
      <c r="K18" s="131">
        <f t="shared" si="6"/>
        <v>6390</v>
      </c>
      <c r="L18" s="128">
        <f t="shared" si="3"/>
        <v>851.5100000000001</v>
      </c>
      <c r="M18" s="132">
        <f t="shared" si="7"/>
        <v>2736</v>
      </c>
      <c r="N18" s="127">
        <f t="shared" si="8"/>
        <v>6381</v>
      </c>
      <c r="O18" s="140">
        <v>0</v>
      </c>
      <c r="P18" s="141">
        <f>+I18+J18+M18</f>
        <v>15072.12</v>
      </c>
      <c r="Q18" s="139">
        <f>+K18+L18+N18</f>
        <v>13622.51</v>
      </c>
      <c r="R18" s="129">
        <f t="shared" si="4"/>
        <v>74927.88</v>
      </c>
    </row>
    <row r="19" spans="1:18" ht="24" x14ac:dyDescent="0.35">
      <c r="A19" s="40">
        <f t="shared" si="2"/>
        <v>8</v>
      </c>
      <c r="B19" s="122" t="s">
        <v>67</v>
      </c>
      <c r="C19" s="122" t="s">
        <v>54</v>
      </c>
      <c r="D19" s="122" t="s">
        <v>50</v>
      </c>
      <c r="E19" s="122" t="s">
        <v>68</v>
      </c>
      <c r="F19" s="123" t="s">
        <v>69</v>
      </c>
      <c r="G19" s="142">
        <v>45000</v>
      </c>
      <c r="H19" s="45"/>
      <c r="I19" s="138">
        <v>891.01</v>
      </c>
      <c r="J19" s="126">
        <f t="shared" si="5"/>
        <v>1291.5</v>
      </c>
      <c r="K19" s="131">
        <f t="shared" si="6"/>
        <v>3195</v>
      </c>
      <c r="L19" s="132">
        <f>+G19*1.1%</f>
        <v>495.00000000000006</v>
      </c>
      <c r="M19" s="132">
        <f t="shared" si="7"/>
        <v>1368</v>
      </c>
      <c r="N19" s="127">
        <f t="shared" si="8"/>
        <v>3190.5</v>
      </c>
      <c r="O19" s="125">
        <v>1715.46</v>
      </c>
      <c r="P19" s="129">
        <f>I19+J19+M19+O19</f>
        <v>5265.97</v>
      </c>
      <c r="Q19" s="129">
        <f>K19+L19+N19</f>
        <v>6880.5</v>
      </c>
      <c r="R19" s="129">
        <f t="shared" si="4"/>
        <v>39734.03</v>
      </c>
    </row>
    <row r="20" spans="1:18" ht="22.5" x14ac:dyDescent="0.25">
      <c r="A20" s="218" t="s">
        <v>23</v>
      </c>
      <c r="B20" s="218"/>
      <c r="C20" s="218"/>
      <c r="D20" s="218"/>
      <c r="E20" s="218"/>
      <c r="F20" s="46"/>
      <c r="G20" s="47">
        <f t="shared" ref="G20:R20" si="9">SUM(G12:G19)</f>
        <v>1185000</v>
      </c>
      <c r="H20" s="47">
        <f t="shared" si="9"/>
        <v>0</v>
      </c>
      <c r="I20" s="47">
        <f t="shared" si="9"/>
        <v>179750</v>
      </c>
      <c r="J20" s="47">
        <f t="shared" si="9"/>
        <v>33637.834999999999</v>
      </c>
      <c r="K20" s="47">
        <f t="shared" si="9"/>
        <v>83215.55</v>
      </c>
      <c r="L20" s="47">
        <f t="shared" si="9"/>
        <v>6455.5700000000006</v>
      </c>
      <c r="M20" s="47">
        <f t="shared" si="9"/>
        <v>29747.16</v>
      </c>
      <c r="N20" s="47">
        <f t="shared" si="9"/>
        <v>69377.422500000001</v>
      </c>
      <c r="O20" s="47">
        <f t="shared" si="9"/>
        <v>6861.84</v>
      </c>
      <c r="P20" s="47">
        <f t="shared" si="9"/>
        <v>249996.83499999999</v>
      </c>
      <c r="Q20" s="47">
        <f t="shared" si="9"/>
        <v>159048.54250000001</v>
      </c>
      <c r="R20" s="47">
        <f t="shared" si="9"/>
        <v>935003.16500000015</v>
      </c>
    </row>
    <row r="21" spans="1:18" ht="43.5" customHeight="1" x14ac:dyDescent="0.25">
      <c r="A21" s="202" t="s">
        <v>24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</row>
    <row r="22" spans="1:18" ht="33" customHeight="1" x14ac:dyDescent="0.35">
      <c r="A22" s="40">
        <v>9</v>
      </c>
      <c r="B22" s="122" t="s">
        <v>70</v>
      </c>
      <c r="C22" s="122" t="s">
        <v>54</v>
      </c>
      <c r="D22" s="122" t="s">
        <v>24</v>
      </c>
      <c r="E22" s="122" t="s">
        <v>71</v>
      </c>
      <c r="F22" s="123" t="s">
        <v>52</v>
      </c>
      <c r="G22" s="144">
        <v>210000</v>
      </c>
      <c r="H22" s="48"/>
      <c r="I22" s="130">
        <v>33176.46</v>
      </c>
      <c r="J22" s="126">
        <f>G22*2.87/100</f>
        <v>6027</v>
      </c>
      <c r="K22" s="131">
        <f>G22*7.1/100</f>
        <v>14910</v>
      </c>
      <c r="L22" s="128">
        <f t="shared" ref="L22:L28" si="10">77410*1.1%</f>
        <v>851.5100000000001</v>
      </c>
      <c r="M22" s="127">
        <f>193525*3.04%</f>
        <v>5883.16</v>
      </c>
      <c r="N22" s="127">
        <f>193525*7.09%</f>
        <v>13720.922500000001</v>
      </c>
      <c r="O22" s="135">
        <v>1715.46</v>
      </c>
      <c r="P22" s="129">
        <f t="shared" ref="P22:P29" si="11">I22+J22+M22+O22</f>
        <v>46802.079999999994</v>
      </c>
      <c r="Q22" s="129">
        <f t="shared" ref="Q22:Q29" si="12">K22+L22+N22</f>
        <v>29482.432500000003</v>
      </c>
      <c r="R22" s="129">
        <f>G22-P22</f>
        <v>163197.92000000001</v>
      </c>
    </row>
    <row r="23" spans="1:18" ht="42.75" customHeight="1" x14ac:dyDescent="0.35">
      <c r="A23" s="40">
        <f t="shared" ref="A23:A31" si="13">+A22+1</f>
        <v>10</v>
      </c>
      <c r="B23" s="122" t="s">
        <v>72</v>
      </c>
      <c r="C23" s="122" t="s">
        <v>54</v>
      </c>
      <c r="D23" s="122" t="s">
        <v>24</v>
      </c>
      <c r="E23" s="122" t="s">
        <v>73</v>
      </c>
      <c r="F23" s="123" t="s">
        <v>56</v>
      </c>
      <c r="G23" s="144">
        <v>160000</v>
      </c>
      <c r="H23" s="42"/>
      <c r="I23" s="130">
        <v>25790</v>
      </c>
      <c r="J23" s="126">
        <f t="shared" ref="J23:J31" si="14">G23*2.87/100</f>
        <v>4592</v>
      </c>
      <c r="K23" s="131">
        <f t="shared" ref="K23:K31" si="15">G23*7.1/100</f>
        <v>11360</v>
      </c>
      <c r="L23" s="128">
        <f t="shared" si="10"/>
        <v>851.5100000000001</v>
      </c>
      <c r="M23" s="127">
        <f>+G23*3.04%</f>
        <v>4864</v>
      </c>
      <c r="N23" s="127">
        <f>+G23*7.09%</f>
        <v>11344</v>
      </c>
      <c r="O23" s="135">
        <v>1715.46</v>
      </c>
      <c r="P23" s="129">
        <f t="shared" si="11"/>
        <v>36961.46</v>
      </c>
      <c r="Q23" s="129">
        <f t="shared" si="12"/>
        <v>23555.510000000002</v>
      </c>
      <c r="R23" s="129">
        <f t="shared" ref="R23:R31" si="16">G23-P23</f>
        <v>123038.54000000001</v>
      </c>
    </row>
    <row r="24" spans="1:18" ht="42.75" customHeight="1" x14ac:dyDescent="0.35">
      <c r="A24" s="40">
        <f t="shared" si="13"/>
        <v>11</v>
      </c>
      <c r="B24" s="122" t="s">
        <v>74</v>
      </c>
      <c r="C24" s="122" t="s">
        <v>54</v>
      </c>
      <c r="D24" s="122" t="s">
        <v>24</v>
      </c>
      <c r="E24" s="122" t="s">
        <v>75</v>
      </c>
      <c r="F24" s="123" t="s">
        <v>52</v>
      </c>
      <c r="G24" s="144">
        <v>160000</v>
      </c>
      <c r="H24" s="42"/>
      <c r="I24" s="130">
        <v>25790</v>
      </c>
      <c r="J24" s="126">
        <f t="shared" si="14"/>
        <v>4592</v>
      </c>
      <c r="K24" s="131">
        <f t="shared" si="15"/>
        <v>11360</v>
      </c>
      <c r="L24" s="128">
        <f t="shared" si="10"/>
        <v>851.5100000000001</v>
      </c>
      <c r="M24" s="127">
        <f t="shared" ref="M24:M31" si="17">+G24*3.04%</f>
        <v>4864</v>
      </c>
      <c r="N24" s="127">
        <f t="shared" ref="N24:N31" si="18">+G24*7.09%</f>
        <v>11344</v>
      </c>
      <c r="O24" s="135">
        <v>1715.46</v>
      </c>
      <c r="P24" s="129">
        <f t="shared" si="11"/>
        <v>36961.46</v>
      </c>
      <c r="Q24" s="129">
        <f t="shared" si="12"/>
        <v>23555.510000000002</v>
      </c>
      <c r="R24" s="129">
        <f t="shared" si="16"/>
        <v>123038.54000000001</v>
      </c>
    </row>
    <row r="25" spans="1:18" ht="42.75" customHeight="1" x14ac:dyDescent="0.35">
      <c r="A25" s="40">
        <f t="shared" si="13"/>
        <v>12</v>
      </c>
      <c r="B25" s="122" t="s">
        <v>76</v>
      </c>
      <c r="C25" s="122" t="s">
        <v>54</v>
      </c>
      <c r="D25" s="122" t="s">
        <v>24</v>
      </c>
      <c r="E25" s="122" t="s">
        <v>77</v>
      </c>
      <c r="F25" s="123" t="s">
        <v>52</v>
      </c>
      <c r="G25" s="144">
        <v>60000</v>
      </c>
      <c r="H25" s="48"/>
      <c r="I25" s="130">
        <v>3486.68</v>
      </c>
      <c r="J25" s="126">
        <f t="shared" si="14"/>
        <v>1722</v>
      </c>
      <c r="K25" s="131">
        <f t="shared" si="15"/>
        <v>4260</v>
      </c>
      <c r="L25" s="128">
        <f>+G25*1.1%</f>
        <v>660.00000000000011</v>
      </c>
      <c r="M25" s="127">
        <f t="shared" si="17"/>
        <v>1824</v>
      </c>
      <c r="N25" s="127">
        <f t="shared" si="18"/>
        <v>4254</v>
      </c>
      <c r="O25" s="135">
        <v>0</v>
      </c>
      <c r="P25" s="129">
        <f t="shared" si="11"/>
        <v>7032.68</v>
      </c>
      <c r="Q25" s="129">
        <f t="shared" si="12"/>
        <v>9174</v>
      </c>
      <c r="R25" s="129">
        <f t="shared" si="16"/>
        <v>52967.32</v>
      </c>
    </row>
    <row r="26" spans="1:18" ht="42.75" customHeight="1" x14ac:dyDescent="0.35">
      <c r="A26" s="40">
        <f t="shared" si="13"/>
        <v>13</v>
      </c>
      <c r="B26" s="122" t="s">
        <v>78</v>
      </c>
      <c r="C26" s="122" t="s">
        <v>54</v>
      </c>
      <c r="D26" s="122" t="s">
        <v>24</v>
      </c>
      <c r="E26" s="122" t="s">
        <v>79</v>
      </c>
      <c r="F26" s="123" t="s">
        <v>56</v>
      </c>
      <c r="G26" s="144">
        <v>90000</v>
      </c>
      <c r="H26" s="48"/>
      <c r="I26" s="130">
        <v>9324.25</v>
      </c>
      <c r="J26" s="126">
        <f t="shared" si="14"/>
        <v>2583</v>
      </c>
      <c r="K26" s="131">
        <f t="shared" si="15"/>
        <v>6390</v>
      </c>
      <c r="L26" s="128">
        <f t="shared" si="10"/>
        <v>851.5100000000001</v>
      </c>
      <c r="M26" s="127">
        <f t="shared" si="17"/>
        <v>2736</v>
      </c>
      <c r="N26" s="127">
        <f t="shared" si="18"/>
        <v>6381</v>
      </c>
      <c r="O26" s="135">
        <v>1715.46</v>
      </c>
      <c r="P26" s="129">
        <f t="shared" si="11"/>
        <v>16358.71</v>
      </c>
      <c r="Q26" s="129">
        <f t="shared" si="12"/>
        <v>13622.51</v>
      </c>
      <c r="R26" s="129">
        <f t="shared" si="16"/>
        <v>73641.290000000008</v>
      </c>
    </row>
    <row r="27" spans="1:18" ht="42.75" customHeight="1" x14ac:dyDescent="0.35">
      <c r="A27" s="40">
        <f t="shared" si="13"/>
        <v>14</v>
      </c>
      <c r="B27" s="122" t="s">
        <v>80</v>
      </c>
      <c r="C27" s="122" t="s">
        <v>54</v>
      </c>
      <c r="D27" s="122" t="s">
        <v>24</v>
      </c>
      <c r="E27" s="122" t="s">
        <v>81</v>
      </c>
      <c r="F27" s="123" t="s">
        <v>56</v>
      </c>
      <c r="G27" s="144">
        <v>90000</v>
      </c>
      <c r="H27" s="48"/>
      <c r="I27" s="130">
        <v>9753.1200000000008</v>
      </c>
      <c r="J27" s="126">
        <f t="shared" si="14"/>
        <v>2583</v>
      </c>
      <c r="K27" s="131">
        <f t="shared" si="15"/>
        <v>6390</v>
      </c>
      <c r="L27" s="128">
        <f t="shared" si="10"/>
        <v>851.5100000000001</v>
      </c>
      <c r="M27" s="127">
        <f t="shared" si="17"/>
        <v>2736</v>
      </c>
      <c r="N27" s="127">
        <f t="shared" si="18"/>
        <v>6381</v>
      </c>
      <c r="O27" s="135"/>
      <c r="P27" s="129">
        <f t="shared" si="11"/>
        <v>15072.12</v>
      </c>
      <c r="Q27" s="129">
        <f t="shared" si="12"/>
        <v>13622.51</v>
      </c>
      <c r="R27" s="129">
        <f t="shared" si="16"/>
        <v>74927.88</v>
      </c>
    </row>
    <row r="28" spans="1:18" ht="42.75" customHeight="1" x14ac:dyDescent="0.35">
      <c r="A28" s="40">
        <f t="shared" si="13"/>
        <v>15</v>
      </c>
      <c r="B28" s="122" t="s">
        <v>82</v>
      </c>
      <c r="C28" s="122" t="s">
        <v>54</v>
      </c>
      <c r="D28" s="122" t="s">
        <v>24</v>
      </c>
      <c r="E28" s="122" t="s">
        <v>83</v>
      </c>
      <c r="F28" s="123" t="s">
        <v>56</v>
      </c>
      <c r="G28" s="144">
        <v>90000</v>
      </c>
      <c r="H28" s="48"/>
      <c r="I28" s="130">
        <v>9324.25</v>
      </c>
      <c r="J28" s="126">
        <f t="shared" si="14"/>
        <v>2583</v>
      </c>
      <c r="K28" s="131">
        <f t="shared" si="15"/>
        <v>6390</v>
      </c>
      <c r="L28" s="128">
        <f t="shared" si="10"/>
        <v>851.5100000000001</v>
      </c>
      <c r="M28" s="127">
        <f t="shared" si="17"/>
        <v>2736</v>
      </c>
      <c r="N28" s="127">
        <f t="shared" si="18"/>
        <v>6381</v>
      </c>
      <c r="O28" s="135">
        <v>1715.46</v>
      </c>
      <c r="P28" s="129">
        <f t="shared" si="11"/>
        <v>16358.71</v>
      </c>
      <c r="Q28" s="129">
        <f t="shared" si="12"/>
        <v>13622.51</v>
      </c>
      <c r="R28" s="129">
        <f t="shared" si="16"/>
        <v>73641.290000000008</v>
      </c>
    </row>
    <row r="29" spans="1:18" ht="42.75" customHeight="1" x14ac:dyDescent="0.35">
      <c r="A29" s="40">
        <f t="shared" si="13"/>
        <v>16</v>
      </c>
      <c r="B29" s="122" t="s">
        <v>84</v>
      </c>
      <c r="C29" s="122" t="s">
        <v>54</v>
      </c>
      <c r="D29" s="122" t="s">
        <v>24</v>
      </c>
      <c r="E29" s="122" t="s">
        <v>77</v>
      </c>
      <c r="F29" s="123" t="s">
        <v>56</v>
      </c>
      <c r="G29" s="144">
        <v>60000</v>
      </c>
      <c r="H29" s="48"/>
      <c r="I29" s="130">
        <v>0</v>
      </c>
      <c r="J29" s="126">
        <f t="shared" si="14"/>
        <v>1722</v>
      </c>
      <c r="K29" s="131">
        <f t="shared" si="15"/>
        <v>4260</v>
      </c>
      <c r="L29" s="128">
        <f>+G29*1.1%</f>
        <v>660.00000000000011</v>
      </c>
      <c r="M29" s="127">
        <f t="shared" si="17"/>
        <v>1824</v>
      </c>
      <c r="N29" s="127">
        <f t="shared" si="18"/>
        <v>4254</v>
      </c>
      <c r="O29" s="135">
        <v>0</v>
      </c>
      <c r="P29" s="129">
        <f t="shared" si="11"/>
        <v>3546</v>
      </c>
      <c r="Q29" s="129">
        <f t="shared" si="12"/>
        <v>9174</v>
      </c>
      <c r="R29" s="129">
        <f t="shared" si="16"/>
        <v>56454</v>
      </c>
    </row>
    <row r="30" spans="1:18" ht="30" customHeight="1" x14ac:dyDescent="0.35">
      <c r="A30" s="40">
        <f t="shared" si="13"/>
        <v>17</v>
      </c>
      <c r="B30" s="145" t="s">
        <v>85</v>
      </c>
      <c r="C30" s="145" t="s">
        <v>54</v>
      </c>
      <c r="D30" s="122" t="s">
        <v>24</v>
      </c>
      <c r="E30" s="122" t="s">
        <v>86</v>
      </c>
      <c r="F30" s="143" t="s">
        <v>69</v>
      </c>
      <c r="G30" s="144">
        <v>60000</v>
      </c>
      <c r="H30" s="48"/>
      <c r="I30" s="129">
        <f>351.42+'[1]IR-13 INTERINATO MAYO 2024'!$C$17</f>
        <v>2800.47</v>
      </c>
      <c r="J30" s="126">
        <f t="shared" si="14"/>
        <v>1722</v>
      </c>
      <c r="K30" s="131">
        <f t="shared" si="15"/>
        <v>4260</v>
      </c>
      <c r="L30" s="132">
        <f>+G30*1.1%</f>
        <v>660.00000000000011</v>
      </c>
      <c r="M30" s="127">
        <f t="shared" si="17"/>
        <v>1824</v>
      </c>
      <c r="N30" s="127">
        <f t="shared" si="18"/>
        <v>4254</v>
      </c>
      <c r="O30" s="135">
        <f>1715.46*2</f>
        <v>3430.92</v>
      </c>
      <c r="P30" s="129">
        <f>I30+J30+M30+O30</f>
        <v>9777.39</v>
      </c>
      <c r="Q30" s="129">
        <f>K30+L30+N30</f>
        <v>9174</v>
      </c>
      <c r="R30" s="129">
        <f t="shared" si="16"/>
        <v>50222.61</v>
      </c>
    </row>
    <row r="31" spans="1:18" ht="42.75" customHeight="1" x14ac:dyDescent="0.35">
      <c r="A31" s="40">
        <f t="shared" si="13"/>
        <v>18</v>
      </c>
      <c r="B31" s="122" t="s">
        <v>87</v>
      </c>
      <c r="C31" s="122" t="s">
        <v>54</v>
      </c>
      <c r="D31" s="122" t="s">
        <v>24</v>
      </c>
      <c r="E31" s="122" t="s">
        <v>86</v>
      </c>
      <c r="F31" s="123" t="s">
        <v>69</v>
      </c>
      <c r="G31" s="144">
        <v>60000</v>
      </c>
      <c r="H31" s="48"/>
      <c r="I31" s="130">
        <f>2620.62+866.06</f>
        <v>3486.68</v>
      </c>
      <c r="J31" s="126">
        <f t="shared" si="14"/>
        <v>1722</v>
      </c>
      <c r="K31" s="131">
        <f t="shared" si="15"/>
        <v>4260</v>
      </c>
      <c r="L31" s="132">
        <f>+G31*1.1%</f>
        <v>660.00000000000011</v>
      </c>
      <c r="M31" s="127">
        <f t="shared" si="17"/>
        <v>1824</v>
      </c>
      <c r="N31" s="127">
        <f t="shared" si="18"/>
        <v>4254</v>
      </c>
      <c r="O31" s="135"/>
      <c r="P31" s="129">
        <f t="shared" ref="P31" si="19">I31+J31+M31+O31</f>
        <v>7032.68</v>
      </c>
      <c r="Q31" s="129">
        <f t="shared" ref="Q31" si="20">K31+L31+N31</f>
        <v>9174</v>
      </c>
      <c r="R31" s="129">
        <f t="shared" si="16"/>
        <v>52967.32</v>
      </c>
    </row>
    <row r="32" spans="1:18" ht="28.5" customHeight="1" x14ac:dyDescent="0.25">
      <c r="A32" s="218" t="s">
        <v>25</v>
      </c>
      <c r="B32" s="218"/>
      <c r="C32" s="218"/>
      <c r="D32" s="218"/>
      <c r="E32" s="218"/>
      <c r="F32" s="41"/>
      <c r="G32" s="49">
        <f t="shared" ref="G32:R32" si="21">SUM(G22:G31)</f>
        <v>1040000</v>
      </c>
      <c r="H32" s="49">
        <f t="shared" si="21"/>
        <v>0</v>
      </c>
      <c r="I32" s="49">
        <f t="shared" si="21"/>
        <v>122931.90999999997</v>
      </c>
      <c r="J32" s="49">
        <f t="shared" si="21"/>
        <v>29848</v>
      </c>
      <c r="K32" s="49">
        <f t="shared" si="21"/>
        <v>73840</v>
      </c>
      <c r="L32" s="49">
        <f t="shared" si="21"/>
        <v>7749.06</v>
      </c>
      <c r="M32" s="49">
        <f t="shared" si="21"/>
        <v>31115.16</v>
      </c>
      <c r="N32" s="49">
        <f t="shared" si="21"/>
        <v>72567.922500000001</v>
      </c>
      <c r="O32" s="49">
        <f t="shared" si="21"/>
        <v>12008.22</v>
      </c>
      <c r="P32" s="49">
        <f t="shared" si="21"/>
        <v>195903.28999999998</v>
      </c>
      <c r="Q32" s="49">
        <f t="shared" si="21"/>
        <v>154156.98249999998</v>
      </c>
      <c r="R32" s="49">
        <f t="shared" si="21"/>
        <v>844096.71</v>
      </c>
    </row>
    <row r="33" spans="1:18" ht="43.5" customHeight="1" x14ac:dyDescent="0.25">
      <c r="A33" s="202" t="s">
        <v>26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</row>
    <row r="34" spans="1:18" ht="24.75" customHeight="1" x14ac:dyDescent="0.35">
      <c r="A34" s="40">
        <v>19</v>
      </c>
      <c r="B34" s="122" t="s">
        <v>89</v>
      </c>
      <c r="C34" s="122" t="s">
        <v>54</v>
      </c>
      <c r="D34" s="122" t="s">
        <v>26</v>
      </c>
      <c r="E34" s="122" t="s">
        <v>90</v>
      </c>
      <c r="F34" s="123" t="s">
        <v>52</v>
      </c>
      <c r="G34" s="144">
        <v>210000</v>
      </c>
      <c r="H34" s="48"/>
      <c r="I34" s="186">
        <v>38105.33</v>
      </c>
      <c r="J34" s="126">
        <f>G34*2.87/100</f>
        <v>6027</v>
      </c>
      <c r="K34" s="131">
        <f>G34*7.1/100</f>
        <v>14910</v>
      </c>
      <c r="L34" s="128">
        <f t="shared" ref="L34:L39" si="22">77410*1.1%</f>
        <v>851.5100000000001</v>
      </c>
      <c r="M34" s="127">
        <f>193525*3.04%</f>
        <v>5883.16</v>
      </c>
      <c r="N34" s="127">
        <f>193525*7.09%</f>
        <v>13720.922500000001</v>
      </c>
      <c r="O34" s="127">
        <v>0</v>
      </c>
      <c r="P34" s="129">
        <f t="shared" ref="P34:P36" si="23">I34+J34+M34+O34</f>
        <v>50015.490000000005</v>
      </c>
      <c r="Q34" s="129">
        <f t="shared" ref="Q34:Q36" si="24">K34+L34+N34</f>
        <v>29482.432500000003</v>
      </c>
      <c r="R34" s="129">
        <f>G34-P34</f>
        <v>159984.51</v>
      </c>
    </row>
    <row r="35" spans="1:18" ht="24.75" customHeight="1" x14ac:dyDescent="0.35">
      <c r="A35" s="40">
        <f>+A34+1</f>
        <v>20</v>
      </c>
      <c r="B35" s="122" t="s">
        <v>91</v>
      </c>
      <c r="C35" s="122" t="s">
        <v>49</v>
      </c>
      <c r="D35" s="122" t="s">
        <v>26</v>
      </c>
      <c r="E35" s="122" t="s">
        <v>92</v>
      </c>
      <c r="F35" s="123" t="s">
        <v>56</v>
      </c>
      <c r="G35" s="144">
        <v>160000</v>
      </c>
      <c r="H35" s="42"/>
      <c r="I35" s="186">
        <f>9324.25+16465.75</f>
        <v>25790</v>
      </c>
      <c r="J35" s="126">
        <f t="shared" ref="J35:J39" si="25">G35*2.87/100</f>
        <v>4592</v>
      </c>
      <c r="K35" s="131">
        <f t="shared" ref="K35:K39" si="26">G35*7.1/100</f>
        <v>11360</v>
      </c>
      <c r="L35" s="128">
        <f t="shared" si="22"/>
        <v>851.5100000000001</v>
      </c>
      <c r="M35" s="127">
        <f>G35*3.04/100</f>
        <v>4864</v>
      </c>
      <c r="N35" s="127">
        <f>+G35*7.09%</f>
        <v>11344</v>
      </c>
      <c r="O35" s="135">
        <v>1715.46</v>
      </c>
      <c r="P35" s="129">
        <f t="shared" si="23"/>
        <v>36961.46</v>
      </c>
      <c r="Q35" s="129">
        <f t="shared" si="24"/>
        <v>23555.510000000002</v>
      </c>
      <c r="R35" s="129">
        <f t="shared" ref="R35:R39" si="27">G35-P35</f>
        <v>123038.54000000001</v>
      </c>
    </row>
    <row r="36" spans="1:18" ht="24.75" customHeight="1" x14ac:dyDescent="0.35">
      <c r="A36" s="40">
        <f t="shared" ref="A36:A37" si="28">+A35+1</f>
        <v>21</v>
      </c>
      <c r="B36" s="122" t="s">
        <v>93</v>
      </c>
      <c r="C36" s="122" t="s">
        <v>54</v>
      </c>
      <c r="D36" s="122" t="s">
        <v>26</v>
      </c>
      <c r="E36" s="122" t="s">
        <v>94</v>
      </c>
      <c r="F36" s="123" t="s">
        <v>56</v>
      </c>
      <c r="G36" s="144">
        <v>100000</v>
      </c>
      <c r="H36" s="48"/>
      <c r="I36" s="186">
        <v>12105.37</v>
      </c>
      <c r="J36" s="126">
        <f t="shared" si="25"/>
        <v>2870</v>
      </c>
      <c r="K36" s="131">
        <f t="shared" si="26"/>
        <v>7100</v>
      </c>
      <c r="L36" s="128">
        <f t="shared" si="22"/>
        <v>851.5100000000001</v>
      </c>
      <c r="M36" s="127">
        <f t="shared" ref="M36:M39" si="29">G36*3.04/100</f>
        <v>3040</v>
      </c>
      <c r="N36" s="127">
        <f t="shared" ref="N36:N39" si="30">+G36*7.09%</f>
        <v>7090.0000000000009</v>
      </c>
      <c r="O36" s="127">
        <v>0</v>
      </c>
      <c r="P36" s="129">
        <f t="shared" si="23"/>
        <v>18015.370000000003</v>
      </c>
      <c r="Q36" s="129">
        <f t="shared" si="24"/>
        <v>15041.510000000002</v>
      </c>
      <c r="R36" s="129">
        <f t="shared" si="27"/>
        <v>81984.63</v>
      </c>
    </row>
    <row r="37" spans="1:18" ht="28.5" customHeight="1" x14ac:dyDescent="0.35">
      <c r="A37" s="40">
        <f t="shared" si="28"/>
        <v>22</v>
      </c>
      <c r="B37" s="122" t="s">
        <v>95</v>
      </c>
      <c r="C37" s="122" t="s">
        <v>54</v>
      </c>
      <c r="D37" s="122" t="s">
        <v>26</v>
      </c>
      <c r="E37" s="122" t="s">
        <v>96</v>
      </c>
      <c r="F37" s="123" t="s">
        <v>56</v>
      </c>
      <c r="G37" s="144">
        <v>160000</v>
      </c>
      <c r="H37" s="42"/>
      <c r="I37" s="186">
        <v>26218.87</v>
      </c>
      <c r="J37" s="126">
        <f t="shared" si="25"/>
        <v>4592</v>
      </c>
      <c r="K37" s="131">
        <f t="shared" si="26"/>
        <v>11360</v>
      </c>
      <c r="L37" s="128">
        <f t="shared" si="22"/>
        <v>851.5100000000001</v>
      </c>
      <c r="M37" s="127">
        <f t="shared" si="29"/>
        <v>4864</v>
      </c>
      <c r="N37" s="127">
        <f t="shared" si="30"/>
        <v>11344</v>
      </c>
      <c r="O37" s="127">
        <v>0</v>
      </c>
      <c r="P37" s="129">
        <f>I37+J37+M37+O37</f>
        <v>35674.869999999995</v>
      </c>
      <c r="Q37" s="129">
        <f>K37+L37+N37</f>
        <v>23555.510000000002</v>
      </c>
      <c r="R37" s="129">
        <f t="shared" si="27"/>
        <v>124325.13</v>
      </c>
    </row>
    <row r="38" spans="1:18" s="189" customFormat="1" ht="43.5" customHeight="1" x14ac:dyDescent="0.35">
      <c r="A38" s="183">
        <f>+A37+1</f>
        <v>23</v>
      </c>
      <c r="B38" s="184" t="s">
        <v>437</v>
      </c>
      <c r="C38" s="185" t="s">
        <v>54</v>
      </c>
      <c r="D38" s="122" t="s">
        <v>26</v>
      </c>
      <c r="E38" s="184" t="s">
        <v>440</v>
      </c>
      <c r="F38" s="123" t="s">
        <v>56</v>
      </c>
      <c r="G38" s="144">
        <v>90000</v>
      </c>
      <c r="H38" s="187"/>
      <c r="I38" s="186">
        <v>9753.1200000000008</v>
      </c>
      <c r="J38" s="128">
        <f t="shared" si="25"/>
        <v>2583</v>
      </c>
      <c r="K38" s="128">
        <f t="shared" si="26"/>
        <v>6390</v>
      </c>
      <c r="L38" s="128">
        <f t="shared" si="22"/>
        <v>851.5100000000001</v>
      </c>
      <c r="M38" s="128">
        <f t="shared" ref="M38" si="31">+G38*3.04%</f>
        <v>2736</v>
      </c>
      <c r="N38" s="127">
        <f t="shared" si="30"/>
        <v>6381</v>
      </c>
      <c r="O38" s="188">
        <v>0</v>
      </c>
      <c r="P38" s="129">
        <f>I38+J38+M38+O38</f>
        <v>15072.12</v>
      </c>
      <c r="Q38" s="129">
        <f t="shared" ref="Q38:Q39" si="32">K38+L38+N38</f>
        <v>13622.51</v>
      </c>
      <c r="R38" s="129">
        <f t="shared" si="27"/>
        <v>74927.88</v>
      </c>
    </row>
    <row r="39" spans="1:18" ht="28.5" customHeight="1" x14ac:dyDescent="0.35">
      <c r="A39" s="40">
        <f>+A38+1</f>
        <v>24</v>
      </c>
      <c r="B39" s="122" t="s">
        <v>97</v>
      </c>
      <c r="C39" s="122" t="s">
        <v>54</v>
      </c>
      <c r="D39" s="122" t="s">
        <v>26</v>
      </c>
      <c r="E39" s="122" t="s">
        <v>94</v>
      </c>
      <c r="F39" s="123" t="s">
        <v>56</v>
      </c>
      <c r="G39" s="144">
        <v>90000</v>
      </c>
      <c r="H39" s="48"/>
      <c r="I39" s="186">
        <v>9753.1200000000008</v>
      </c>
      <c r="J39" s="126">
        <f t="shared" si="25"/>
        <v>2583</v>
      </c>
      <c r="K39" s="131">
        <f t="shared" si="26"/>
        <v>6390</v>
      </c>
      <c r="L39" s="128">
        <f t="shared" si="22"/>
        <v>851.5100000000001</v>
      </c>
      <c r="M39" s="127">
        <f t="shared" si="29"/>
        <v>2736</v>
      </c>
      <c r="N39" s="127">
        <f t="shared" si="30"/>
        <v>6381</v>
      </c>
      <c r="O39" s="127">
        <v>0</v>
      </c>
      <c r="P39" s="129">
        <f>I39+J39+M39+O39</f>
        <v>15072.12</v>
      </c>
      <c r="Q39" s="129">
        <f t="shared" si="32"/>
        <v>13622.51</v>
      </c>
      <c r="R39" s="129">
        <f t="shared" si="27"/>
        <v>74927.88</v>
      </c>
    </row>
    <row r="40" spans="1:18" ht="24.75" customHeight="1" x14ac:dyDescent="0.25">
      <c r="A40" s="218" t="s">
        <v>25</v>
      </c>
      <c r="B40" s="218"/>
      <c r="C40" s="218"/>
      <c r="D40" s="218"/>
      <c r="E40" s="218"/>
      <c r="F40" s="41"/>
      <c r="G40" s="50">
        <f t="shared" ref="G40:R40" si="33">SUM(G34:G39)</f>
        <v>810000</v>
      </c>
      <c r="H40" s="50">
        <f t="shared" si="33"/>
        <v>0</v>
      </c>
      <c r="I40" s="50">
        <f t="shared" si="33"/>
        <v>121725.80999999998</v>
      </c>
      <c r="J40" s="50">
        <f t="shared" si="33"/>
        <v>23247</v>
      </c>
      <c r="K40" s="50">
        <f t="shared" si="33"/>
        <v>57510</v>
      </c>
      <c r="L40" s="50">
        <f t="shared" si="33"/>
        <v>5109.0600000000004</v>
      </c>
      <c r="M40" s="50">
        <f t="shared" si="33"/>
        <v>24123.16</v>
      </c>
      <c r="N40" s="50">
        <f t="shared" si="33"/>
        <v>56260.922500000001</v>
      </c>
      <c r="O40" s="50">
        <f t="shared" si="33"/>
        <v>1715.46</v>
      </c>
      <c r="P40" s="50">
        <f t="shared" si="33"/>
        <v>170811.43</v>
      </c>
      <c r="Q40" s="50">
        <f t="shared" si="33"/>
        <v>118879.98250000001</v>
      </c>
      <c r="R40" s="50">
        <f t="shared" si="33"/>
        <v>639188.57000000007</v>
      </c>
    </row>
    <row r="41" spans="1:18" ht="43.5" customHeight="1" x14ac:dyDescent="0.25">
      <c r="A41" s="202" t="s">
        <v>27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</row>
    <row r="42" spans="1:18" s="10" customFormat="1" ht="41.25" customHeight="1" x14ac:dyDescent="0.35">
      <c r="A42" s="51">
        <f>+A39+1</f>
        <v>25</v>
      </c>
      <c r="B42" s="122" t="s">
        <v>98</v>
      </c>
      <c r="C42" s="122" t="s">
        <v>54</v>
      </c>
      <c r="D42" s="122" t="s">
        <v>27</v>
      </c>
      <c r="E42" s="122" t="s">
        <v>99</v>
      </c>
      <c r="F42" s="123" t="s">
        <v>56</v>
      </c>
      <c r="G42" s="146">
        <v>160000</v>
      </c>
      <c r="H42" s="42"/>
      <c r="I42" s="130">
        <v>25790</v>
      </c>
      <c r="J42" s="126">
        <f>G42*2.87/100</f>
        <v>4592</v>
      </c>
      <c r="K42" s="131">
        <f>G42*7.1/100</f>
        <v>11360</v>
      </c>
      <c r="L42" s="128">
        <f t="shared" ref="L42:L46" si="34">77410*1.1%</f>
        <v>851.5100000000001</v>
      </c>
      <c r="M42" s="147">
        <f>+G42*3.04%</f>
        <v>4864</v>
      </c>
      <c r="N42" s="127">
        <f>+G42*7.09%</f>
        <v>11344</v>
      </c>
      <c r="O42" s="135">
        <v>1715.46</v>
      </c>
      <c r="P42" s="148">
        <f t="shared" ref="P42:P46" si="35">I42+J42+M42+O42</f>
        <v>36961.46</v>
      </c>
      <c r="Q42" s="148">
        <f>+K42+L42+N42</f>
        <v>23555.510000000002</v>
      </c>
      <c r="R42" s="129">
        <f>G42-P42</f>
        <v>123038.54000000001</v>
      </c>
    </row>
    <row r="43" spans="1:18" s="10" customFormat="1" ht="41.25" customHeight="1" x14ac:dyDescent="0.35">
      <c r="A43" s="40">
        <f t="shared" ref="A43:A44" si="36">+A42+1</f>
        <v>26</v>
      </c>
      <c r="B43" s="122" t="s">
        <v>100</v>
      </c>
      <c r="C43" s="122" t="s">
        <v>54</v>
      </c>
      <c r="D43" s="122" t="s">
        <v>27</v>
      </c>
      <c r="E43" s="122" t="s">
        <v>101</v>
      </c>
      <c r="F43" s="123" t="s">
        <v>56</v>
      </c>
      <c r="G43" s="146">
        <v>90000</v>
      </c>
      <c r="H43" s="48"/>
      <c r="I43" s="130">
        <v>9324.25</v>
      </c>
      <c r="J43" s="126">
        <f t="shared" ref="J43:J46" si="37">G43*2.87/100</f>
        <v>2583</v>
      </c>
      <c r="K43" s="131">
        <f t="shared" ref="K43:K46" si="38">G43*7.1/100</f>
        <v>6390</v>
      </c>
      <c r="L43" s="128">
        <f t="shared" si="34"/>
        <v>851.5100000000001</v>
      </c>
      <c r="M43" s="147">
        <f t="shared" ref="M43:M46" si="39">+G43*3.04%</f>
        <v>2736</v>
      </c>
      <c r="N43" s="127">
        <f t="shared" ref="N43:N46" si="40">+G43*7.09%</f>
        <v>6381</v>
      </c>
      <c r="O43" s="135">
        <v>1715.46</v>
      </c>
      <c r="P43" s="148">
        <f t="shared" si="35"/>
        <v>16358.71</v>
      </c>
      <c r="Q43" s="148">
        <f>+K43+L43+N43</f>
        <v>13622.51</v>
      </c>
      <c r="R43" s="129">
        <f t="shared" ref="R43:R46" si="41">G43-P43</f>
        <v>73641.290000000008</v>
      </c>
    </row>
    <row r="44" spans="1:18" s="10" customFormat="1" ht="41.25" customHeight="1" x14ac:dyDescent="0.35">
      <c r="A44" s="40">
        <f t="shared" si="36"/>
        <v>27</v>
      </c>
      <c r="B44" s="122" t="s">
        <v>102</v>
      </c>
      <c r="C44" s="122" t="s">
        <v>54</v>
      </c>
      <c r="D44" s="122" t="s">
        <v>27</v>
      </c>
      <c r="E44" s="122" t="s">
        <v>101</v>
      </c>
      <c r="F44" s="123" t="s">
        <v>56</v>
      </c>
      <c r="G44" s="146">
        <v>90000</v>
      </c>
      <c r="H44" s="52"/>
      <c r="I44" s="130">
        <v>8895.39</v>
      </c>
      <c r="J44" s="126">
        <f t="shared" si="37"/>
        <v>2583</v>
      </c>
      <c r="K44" s="131">
        <f t="shared" si="38"/>
        <v>6390</v>
      </c>
      <c r="L44" s="128">
        <f t="shared" si="34"/>
        <v>851.5100000000001</v>
      </c>
      <c r="M44" s="147">
        <f t="shared" si="39"/>
        <v>2736</v>
      </c>
      <c r="N44" s="127">
        <f t="shared" si="40"/>
        <v>6381</v>
      </c>
      <c r="O44" s="135">
        <f t="shared" ref="O44" si="42">1715.46*2</f>
        <v>3430.92</v>
      </c>
      <c r="P44" s="148">
        <f t="shared" si="35"/>
        <v>17645.309999999998</v>
      </c>
      <c r="Q44" s="148">
        <f>+K44+L44+N44</f>
        <v>13622.51</v>
      </c>
      <c r="R44" s="129">
        <f t="shared" si="41"/>
        <v>72354.69</v>
      </c>
    </row>
    <row r="45" spans="1:18" s="10" customFormat="1" ht="41.25" customHeight="1" x14ac:dyDescent="0.35">
      <c r="A45" s="40">
        <f>+A44+1</f>
        <v>28</v>
      </c>
      <c r="B45" s="122" t="s">
        <v>428</v>
      </c>
      <c r="C45" s="122" t="s">
        <v>49</v>
      </c>
      <c r="D45" s="122" t="s">
        <v>27</v>
      </c>
      <c r="E45" s="122" t="s">
        <v>101</v>
      </c>
      <c r="F45" s="123" t="s">
        <v>56</v>
      </c>
      <c r="G45" s="146">
        <v>90000</v>
      </c>
      <c r="H45" s="52"/>
      <c r="I45" s="130">
        <v>0</v>
      </c>
      <c r="J45" s="126">
        <f t="shared" ref="J45" si="43">G45*2.87/100</f>
        <v>2583</v>
      </c>
      <c r="K45" s="131">
        <f t="shared" ref="K45" si="44">G45*7.1/100</f>
        <v>6390</v>
      </c>
      <c r="L45" s="128">
        <f t="shared" si="34"/>
        <v>851.5100000000001</v>
      </c>
      <c r="M45" s="147">
        <f t="shared" ref="M45" si="45">+G45*3.04%</f>
        <v>2736</v>
      </c>
      <c r="N45" s="127">
        <f t="shared" ref="N45" si="46">+G45*7.09%</f>
        <v>6381</v>
      </c>
      <c r="O45" s="135">
        <v>1715.46</v>
      </c>
      <c r="P45" s="148">
        <f t="shared" ref="P45" si="47">I45+J45+M45+O45</f>
        <v>7034.46</v>
      </c>
      <c r="Q45" s="148">
        <f>+K45+L45+N45</f>
        <v>13622.51</v>
      </c>
      <c r="R45" s="129">
        <f t="shared" ref="R45" si="48">G45-P45</f>
        <v>82965.539999999994</v>
      </c>
    </row>
    <row r="46" spans="1:18" s="10" customFormat="1" ht="41.25" customHeight="1" x14ac:dyDescent="0.35">
      <c r="A46" s="40">
        <f>+A45+1</f>
        <v>29</v>
      </c>
      <c r="B46" s="122" t="s">
        <v>103</v>
      </c>
      <c r="C46" s="122" t="s">
        <v>49</v>
      </c>
      <c r="D46" s="122" t="s">
        <v>27</v>
      </c>
      <c r="E46" s="122" t="s">
        <v>101</v>
      </c>
      <c r="F46" s="123" t="s">
        <v>56</v>
      </c>
      <c r="G46" s="146">
        <v>90000</v>
      </c>
      <c r="H46" s="52"/>
      <c r="I46" s="130">
        <v>9324.25</v>
      </c>
      <c r="J46" s="126">
        <f t="shared" si="37"/>
        <v>2583</v>
      </c>
      <c r="K46" s="131">
        <f t="shared" si="38"/>
        <v>6390</v>
      </c>
      <c r="L46" s="128">
        <f t="shared" si="34"/>
        <v>851.5100000000001</v>
      </c>
      <c r="M46" s="147">
        <f t="shared" si="39"/>
        <v>2736</v>
      </c>
      <c r="N46" s="127">
        <f t="shared" si="40"/>
        <v>6381</v>
      </c>
      <c r="O46" s="135">
        <v>1715.46</v>
      </c>
      <c r="P46" s="148">
        <f t="shared" si="35"/>
        <v>16358.71</v>
      </c>
      <c r="Q46" s="148">
        <f>+K46+L46+N46</f>
        <v>13622.51</v>
      </c>
      <c r="R46" s="129">
        <f t="shared" si="41"/>
        <v>73641.290000000008</v>
      </c>
    </row>
    <row r="47" spans="1:18" ht="26.25" customHeight="1" x14ac:dyDescent="0.25">
      <c r="A47" s="218" t="s">
        <v>25</v>
      </c>
      <c r="B47" s="218"/>
      <c r="C47" s="218"/>
      <c r="D47" s="218"/>
      <c r="E47" s="218"/>
      <c r="F47" s="41"/>
      <c r="G47" s="49">
        <f t="shared" ref="G47:R47" si="49">SUM(G42:G46)</f>
        <v>520000</v>
      </c>
      <c r="H47" s="49">
        <f t="shared" si="49"/>
        <v>0</v>
      </c>
      <c r="I47" s="49">
        <f t="shared" si="49"/>
        <v>53333.89</v>
      </c>
      <c r="J47" s="49">
        <f t="shared" si="49"/>
        <v>14924</v>
      </c>
      <c r="K47" s="49">
        <f t="shared" si="49"/>
        <v>36920</v>
      </c>
      <c r="L47" s="49">
        <f t="shared" si="49"/>
        <v>4257.55</v>
      </c>
      <c r="M47" s="49">
        <f t="shared" si="49"/>
        <v>15808</v>
      </c>
      <c r="N47" s="49">
        <f t="shared" si="49"/>
        <v>36868</v>
      </c>
      <c r="O47" s="49">
        <f t="shared" si="49"/>
        <v>10292.759999999998</v>
      </c>
      <c r="P47" s="49">
        <f t="shared" si="49"/>
        <v>94358.65</v>
      </c>
      <c r="Q47" s="49">
        <f t="shared" si="49"/>
        <v>78045.55</v>
      </c>
      <c r="R47" s="49">
        <f t="shared" si="49"/>
        <v>425641.35</v>
      </c>
    </row>
    <row r="48" spans="1:18" ht="43.5" customHeight="1" x14ac:dyDescent="0.25">
      <c r="A48" s="202" t="s">
        <v>28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</row>
    <row r="49" spans="1:18" ht="21.75" customHeight="1" x14ac:dyDescent="0.35">
      <c r="A49" s="40">
        <f>+A46+1</f>
        <v>30</v>
      </c>
      <c r="B49" s="122" t="s">
        <v>104</v>
      </c>
      <c r="C49" s="122" t="s">
        <v>49</v>
      </c>
      <c r="D49" s="122" t="s">
        <v>28</v>
      </c>
      <c r="E49" s="122" t="s">
        <v>105</v>
      </c>
      <c r="F49" s="123" t="s">
        <v>52</v>
      </c>
      <c r="G49" s="149">
        <v>210000</v>
      </c>
      <c r="H49" s="53"/>
      <c r="I49" s="150">
        <v>38105.33</v>
      </c>
      <c r="J49" s="126">
        <f>G49*2.87/100</f>
        <v>6027</v>
      </c>
      <c r="K49" s="131">
        <f>G49*7.1/100</f>
        <v>14910</v>
      </c>
      <c r="L49" s="128">
        <f>77410*1.1%</f>
        <v>851.5100000000001</v>
      </c>
      <c r="M49" s="127">
        <f>193525*3.04%</f>
        <v>5883.16</v>
      </c>
      <c r="N49" s="127">
        <f>193525*7.09%</f>
        <v>13720.922500000001</v>
      </c>
      <c r="O49" s="150">
        <v>0</v>
      </c>
      <c r="P49" s="129">
        <f t="shared" ref="P49:P65" si="50">I49+J49+M49+O49</f>
        <v>50015.490000000005</v>
      </c>
      <c r="Q49" s="129">
        <f>+K49+L49+N49</f>
        <v>29482.432500000003</v>
      </c>
      <c r="R49" s="129">
        <f>G49-P49</f>
        <v>159984.51</v>
      </c>
    </row>
    <row r="50" spans="1:18" ht="21.75" customHeight="1" x14ac:dyDescent="0.35">
      <c r="A50" s="40">
        <f t="shared" ref="A50:A61" si="51">+A49+1</f>
        <v>31</v>
      </c>
      <c r="B50" s="122" t="s">
        <v>106</v>
      </c>
      <c r="C50" s="122" t="s">
        <v>54</v>
      </c>
      <c r="D50" s="122" t="s">
        <v>28</v>
      </c>
      <c r="E50" s="122" t="s">
        <v>107</v>
      </c>
      <c r="F50" s="123" t="s">
        <v>56</v>
      </c>
      <c r="G50" s="149">
        <v>160000</v>
      </c>
      <c r="H50" s="42"/>
      <c r="I50" s="150">
        <v>26218.87</v>
      </c>
      <c r="J50" s="126">
        <f t="shared" ref="J50:J65" si="52">G50*2.87/100</f>
        <v>4592</v>
      </c>
      <c r="K50" s="131">
        <f t="shared" ref="K50:K65" si="53">G50*7.1/100</f>
        <v>11360</v>
      </c>
      <c r="L50" s="128">
        <f t="shared" ref="L50:L56" si="54">77410*1.1%</f>
        <v>851.5100000000001</v>
      </c>
      <c r="M50" s="127">
        <f>+G50*3.04%</f>
        <v>4864</v>
      </c>
      <c r="N50" s="127">
        <f>+G50*7.09%</f>
        <v>11344</v>
      </c>
      <c r="O50" s="150">
        <v>0</v>
      </c>
      <c r="P50" s="129">
        <f t="shared" si="50"/>
        <v>35674.869999999995</v>
      </c>
      <c r="Q50" s="129">
        <f t="shared" ref="Q50:Q62" si="55">K50+L50+N50</f>
        <v>23555.510000000002</v>
      </c>
      <c r="R50" s="129">
        <f t="shared" ref="R50:R65" si="56">G50-P50</f>
        <v>124325.13</v>
      </c>
    </row>
    <row r="51" spans="1:18" ht="21.75" customHeight="1" x14ac:dyDescent="0.35">
      <c r="A51" s="40">
        <f t="shared" si="51"/>
        <v>32</v>
      </c>
      <c r="B51" s="122" t="s">
        <v>108</v>
      </c>
      <c r="C51" s="122" t="s">
        <v>54</v>
      </c>
      <c r="D51" s="122" t="s">
        <v>28</v>
      </c>
      <c r="E51" s="122" t="s">
        <v>109</v>
      </c>
      <c r="F51" s="123" t="s">
        <v>52</v>
      </c>
      <c r="G51" s="149">
        <v>160000</v>
      </c>
      <c r="H51" s="42"/>
      <c r="I51" s="150">
        <v>26218.87</v>
      </c>
      <c r="J51" s="126">
        <f t="shared" si="52"/>
        <v>4592</v>
      </c>
      <c r="K51" s="131">
        <f t="shared" si="53"/>
        <v>11360</v>
      </c>
      <c r="L51" s="128">
        <f t="shared" si="54"/>
        <v>851.5100000000001</v>
      </c>
      <c r="M51" s="127">
        <f t="shared" ref="M51:M65" si="57">+G51*3.04%</f>
        <v>4864</v>
      </c>
      <c r="N51" s="127">
        <f t="shared" ref="N51:N65" si="58">+G51*7.09%</f>
        <v>11344</v>
      </c>
      <c r="O51" s="150">
        <v>0</v>
      </c>
      <c r="P51" s="129">
        <f t="shared" si="50"/>
        <v>35674.869999999995</v>
      </c>
      <c r="Q51" s="129">
        <f t="shared" si="55"/>
        <v>23555.510000000002</v>
      </c>
      <c r="R51" s="129">
        <f t="shared" si="56"/>
        <v>124325.13</v>
      </c>
    </row>
    <row r="52" spans="1:18" ht="24" x14ac:dyDescent="0.35">
      <c r="A52" s="40">
        <f t="shared" si="51"/>
        <v>33</v>
      </c>
      <c r="B52" s="122" t="s">
        <v>110</v>
      </c>
      <c r="C52" s="122" t="s">
        <v>54</v>
      </c>
      <c r="D52" s="122" t="s">
        <v>28</v>
      </c>
      <c r="E52" s="122" t="s">
        <v>111</v>
      </c>
      <c r="F52" s="123" t="s">
        <v>56</v>
      </c>
      <c r="G52" s="149">
        <v>160000</v>
      </c>
      <c r="H52" s="42"/>
      <c r="I52" s="150">
        <v>25790</v>
      </c>
      <c r="J52" s="126">
        <f t="shared" si="52"/>
        <v>4592</v>
      </c>
      <c r="K52" s="131">
        <f t="shared" si="53"/>
        <v>11360</v>
      </c>
      <c r="L52" s="128">
        <f t="shared" si="54"/>
        <v>851.5100000000001</v>
      </c>
      <c r="M52" s="127">
        <f t="shared" si="57"/>
        <v>4864</v>
      </c>
      <c r="N52" s="127">
        <f t="shared" si="58"/>
        <v>11344</v>
      </c>
      <c r="O52" s="150">
        <v>1715.46</v>
      </c>
      <c r="P52" s="129">
        <f t="shared" si="50"/>
        <v>36961.46</v>
      </c>
      <c r="Q52" s="129">
        <f t="shared" si="55"/>
        <v>23555.510000000002</v>
      </c>
      <c r="R52" s="129">
        <f t="shared" si="56"/>
        <v>123038.54000000001</v>
      </c>
    </row>
    <row r="53" spans="1:18" ht="21.75" customHeight="1" x14ac:dyDescent="0.35">
      <c r="A53" s="40">
        <f t="shared" si="51"/>
        <v>34</v>
      </c>
      <c r="B53" s="122" t="s">
        <v>112</v>
      </c>
      <c r="C53" s="122" t="s">
        <v>54</v>
      </c>
      <c r="D53" s="122" t="s">
        <v>28</v>
      </c>
      <c r="E53" s="122" t="s">
        <v>113</v>
      </c>
      <c r="F53" s="123" t="s">
        <v>56</v>
      </c>
      <c r="G53" s="149">
        <v>110000</v>
      </c>
      <c r="H53" s="53"/>
      <c r="I53" s="150">
        <f>8895.39+4704.5</f>
        <v>13599.89</v>
      </c>
      <c r="J53" s="126">
        <f t="shared" si="52"/>
        <v>3157</v>
      </c>
      <c r="K53" s="131">
        <f t="shared" si="53"/>
        <v>7810</v>
      </c>
      <c r="L53" s="128">
        <f t="shared" si="54"/>
        <v>851.5100000000001</v>
      </c>
      <c r="M53" s="127">
        <f t="shared" si="57"/>
        <v>3344</v>
      </c>
      <c r="N53" s="127">
        <f t="shared" si="58"/>
        <v>7799.0000000000009</v>
      </c>
      <c r="O53" s="150">
        <f>1715.46*2</f>
        <v>3430.92</v>
      </c>
      <c r="P53" s="129">
        <f t="shared" si="50"/>
        <v>23531.809999999998</v>
      </c>
      <c r="Q53" s="129">
        <f t="shared" si="55"/>
        <v>16460.510000000002</v>
      </c>
      <c r="R53" s="129">
        <f t="shared" si="56"/>
        <v>86468.19</v>
      </c>
    </row>
    <row r="54" spans="1:18" ht="21.75" customHeight="1" x14ac:dyDescent="0.35">
      <c r="A54" s="40">
        <f t="shared" si="51"/>
        <v>35</v>
      </c>
      <c r="B54" s="122" t="s">
        <v>114</v>
      </c>
      <c r="C54" s="122" t="s">
        <v>54</v>
      </c>
      <c r="D54" s="122" t="s">
        <v>28</v>
      </c>
      <c r="E54" s="122" t="s">
        <v>115</v>
      </c>
      <c r="F54" s="123" t="s">
        <v>56</v>
      </c>
      <c r="G54" s="149">
        <v>110000</v>
      </c>
      <c r="H54" s="53"/>
      <c r="I54" s="150">
        <f>9753.12+4704.5</f>
        <v>14457.62</v>
      </c>
      <c r="J54" s="126">
        <f t="shared" si="52"/>
        <v>3157</v>
      </c>
      <c r="K54" s="131">
        <f t="shared" si="53"/>
        <v>7810</v>
      </c>
      <c r="L54" s="128">
        <f t="shared" si="54"/>
        <v>851.5100000000001</v>
      </c>
      <c r="M54" s="127">
        <f t="shared" si="57"/>
        <v>3344</v>
      </c>
      <c r="N54" s="127">
        <f t="shared" si="58"/>
        <v>7799.0000000000009</v>
      </c>
      <c r="O54" s="150">
        <v>0</v>
      </c>
      <c r="P54" s="129">
        <f t="shared" si="50"/>
        <v>20958.620000000003</v>
      </c>
      <c r="Q54" s="129">
        <f t="shared" si="55"/>
        <v>16460.510000000002</v>
      </c>
      <c r="R54" s="129">
        <f t="shared" si="56"/>
        <v>89041.38</v>
      </c>
    </row>
    <row r="55" spans="1:18" ht="21.75" customHeight="1" x14ac:dyDescent="0.35">
      <c r="A55" s="40">
        <f>+A54+1</f>
        <v>36</v>
      </c>
      <c r="B55" s="122" t="s">
        <v>116</v>
      </c>
      <c r="C55" s="122" t="s">
        <v>54</v>
      </c>
      <c r="D55" s="122" t="s">
        <v>28</v>
      </c>
      <c r="E55" s="122" t="s">
        <v>117</v>
      </c>
      <c r="F55" s="123" t="s">
        <v>56</v>
      </c>
      <c r="G55" s="149">
        <v>110000</v>
      </c>
      <c r="H55" s="53"/>
      <c r="I55" s="150">
        <f>9324.25+4704.5</f>
        <v>14028.75</v>
      </c>
      <c r="J55" s="126">
        <f t="shared" si="52"/>
        <v>3157</v>
      </c>
      <c r="K55" s="131">
        <f t="shared" si="53"/>
        <v>7810</v>
      </c>
      <c r="L55" s="128">
        <f t="shared" si="54"/>
        <v>851.5100000000001</v>
      </c>
      <c r="M55" s="127">
        <f t="shared" si="57"/>
        <v>3344</v>
      </c>
      <c r="N55" s="127">
        <f t="shared" si="58"/>
        <v>7799.0000000000009</v>
      </c>
      <c r="O55" s="150">
        <v>1715.46</v>
      </c>
      <c r="P55" s="129">
        <f t="shared" si="50"/>
        <v>22245.21</v>
      </c>
      <c r="Q55" s="129">
        <f>K55+L55+N55</f>
        <v>16460.510000000002</v>
      </c>
      <c r="R55" s="129">
        <f t="shared" si="56"/>
        <v>87754.790000000008</v>
      </c>
    </row>
    <row r="56" spans="1:18" ht="24" x14ac:dyDescent="0.35">
      <c r="A56" s="40">
        <f t="shared" si="51"/>
        <v>37</v>
      </c>
      <c r="B56" s="122" t="s">
        <v>118</v>
      </c>
      <c r="C56" s="122" t="s">
        <v>54</v>
      </c>
      <c r="D56" s="122" t="s">
        <v>28</v>
      </c>
      <c r="E56" s="122" t="s">
        <v>119</v>
      </c>
      <c r="F56" s="123" t="s">
        <v>56</v>
      </c>
      <c r="G56" s="149">
        <v>90000</v>
      </c>
      <c r="H56" s="53"/>
      <c r="I56" s="150">
        <v>8895.39</v>
      </c>
      <c r="J56" s="126">
        <f t="shared" si="52"/>
        <v>2583</v>
      </c>
      <c r="K56" s="131">
        <f t="shared" si="53"/>
        <v>6390</v>
      </c>
      <c r="L56" s="128">
        <f t="shared" si="54"/>
        <v>851.5100000000001</v>
      </c>
      <c r="M56" s="127">
        <f t="shared" si="57"/>
        <v>2736</v>
      </c>
      <c r="N56" s="127">
        <f t="shared" si="58"/>
        <v>6381</v>
      </c>
      <c r="O56" s="150">
        <f>1715.46*2</f>
        <v>3430.92</v>
      </c>
      <c r="P56" s="129">
        <f t="shared" si="50"/>
        <v>17645.309999999998</v>
      </c>
      <c r="Q56" s="129">
        <f>K56+L56+N56</f>
        <v>13622.51</v>
      </c>
      <c r="R56" s="129">
        <f t="shared" si="56"/>
        <v>72354.69</v>
      </c>
    </row>
    <row r="57" spans="1:18" ht="21.75" customHeight="1" x14ac:dyDescent="0.35">
      <c r="A57" s="40">
        <f t="shared" si="51"/>
        <v>38</v>
      </c>
      <c r="B57" s="122" t="s">
        <v>120</v>
      </c>
      <c r="C57" s="122" t="s">
        <v>54</v>
      </c>
      <c r="D57" s="122" t="s">
        <v>28</v>
      </c>
      <c r="E57" s="122" t="s">
        <v>88</v>
      </c>
      <c r="F57" s="123" t="s">
        <v>69</v>
      </c>
      <c r="G57" s="149">
        <v>43000</v>
      </c>
      <c r="H57" s="53"/>
      <c r="I57" s="150">
        <v>866.06</v>
      </c>
      <c r="J57" s="126">
        <f t="shared" si="52"/>
        <v>1234.0999999999999</v>
      </c>
      <c r="K57" s="131">
        <f t="shared" si="53"/>
        <v>3053</v>
      </c>
      <c r="L57" s="128">
        <f>+G57*1.1%</f>
        <v>473.00000000000006</v>
      </c>
      <c r="M57" s="127">
        <f t="shared" si="57"/>
        <v>1307.2</v>
      </c>
      <c r="N57" s="127">
        <f t="shared" si="58"/>
        <v>3048.7000000000003</v>
      </c>
      <c r="O57" s="150">
        <v>0</v>
      </c>
      <c r="P57" s="129">
        <f t="shared" si="50"/>
        <v>3407.3599999999997</v>
      </c>
      <c r="Q57" s="129">
        <f>K57+L57+N57</f>
        <v>6574.7000000000007</v>
      </c>
      <c r="R57" s="129">
        <f t="shared" si="56"/>
        <v>39592.639999999999</v>
      </c>
    </row>
    <row r="58" spans="1:18" ht="21.75" customHeight="1" x14ac:dyDescent="0.35">
      <c r="A58" s="40">
        <f t="shared" si="51"/>
        <v>39</v>
      </c>
      <c r="B58" s="122" t="s">
        <v>121</v>
      </c>
      <c r="C58" s="122" t="s">
        <v>49</v>
      </c>
      <c r="D58" s="122" t="s">
        <v>28</v>
      </c>
      <c r="E58" s="122" t="s">
        <v>122</v>
      </c>
      <c r="F58" s="123" t="s">
        <v>52</v>
      </c>
      <c r="G58" s="149">
        <f>85000+55000</f>
        <v>140000</v>
      </c>
      <c r="H58" s="53"/>
      <c r="I58" s="150">
        <f>12937.38+8576.99</f>
        <v>21514.37</v>
      </c>
      <c r="J58" s="126">
        <f t="shared" si="52"/>
        <v>4018</v>
      </c>
      <c r="K58" s="131">
        <f t="shared" si="53"/>
        <v>9940</v>
      </c>
      <c r="L58" s="128">
        <f t="shared" ref="L58:L64" si="59">77410*1.1%</f>
        <v>851.5100000000001</v>
      </c>
      <c r="M58" s="127">
        <f t="shared" si="57"/>
        <v>4256</v>
      </c>
      <c r="N58" s="127">
        <f t="shared" si="58"/>
        <v>9926</v>
      </c>
      <c r="O58" s="150">
        <v>0</v>
      </c>
      <c r="P58" s="129">
        <f t="shared" si="50"/>
        <v>29788.37</v>
      </c>
      <c r="Q58" s="129">
        <f t="shared" si="55"/>
        <v>20717.510000000002</v>
      </c>
      <c r="R58" s="129">
        <f t="shared" si="56"/>
        <v>110211.63</v>
      </c>
    </row>
    <row r="59" spans="1:18" ht="21.75" customHeight="1" x14ac:dyDescent="0.35">
      <c r="A59" s="40">
        <f t="shared" si="51"/>
        <v>40</v>
      </c>
      <c r="B59" s="122" t="s">
        <v>123</v>
      </c>
      <c r="C59" s="122" t="s">
        <v>54</v>
      </c>
      <c r="D59" s="122" t="s">
        <v>28</v>
      </c>
      <c r="E59" s="122" t="s">
        <v>124</v>
      </c>
      <c r="F59" s="123" t="s">
        <v>56</v>
      </c>
      <c r="G59" s="149">
        <v>160000</v>
      </c>
      <c r="H59" s="53"/>
      <c r="I59" s="150">
        <f>9753.12+16465.75</f>
        <v>26218.870000000003</v>
      </c>
      <c r="J59" s="126">
        <f t="shared" si="52"/>
        <v>4592</v>
      </c>
      <c r="K59" s="131">
        <f t="shared" si="53"/>
        <v>11360</v>
      </c>
      <c r="L59" s="128">
        <f t="shared" si="59"/>
        <v>851.5100000000001</v>
      </c>
      <c r="M59" s="127">
        <f t="shared" si="57"/>
        <v>4864</v>
      </c>
      <c r="N59" s="127">
        <f t="shared" si="58"/>
        <v>11344</v>
      </c>
      <c r="O59" s="150">
        <v>0</v>
      </c>
      <c r="P59" s="129">
        <f t="shared" si="50"/>
        <v>35674.870000000003</v>
      </c>
      <c r="Q59" s="129">
        <f t="shared" si="55"/>
        <v>23555.510000000002</v>
      </c>
      <c r="R59" s="129">
        <f t="shared" si="56"/>
        <v>124325.13</v>
      </c>
    </row>
    <row r="60" spans="1:18" ht="21.75" customHeight="1" x14ac:dyDescent="0.35">
      <c r="A60" s="40">
        <f t="shared" si="51"/>
        <v>41</v>
      </c>
      <c r="B60" s="122" t="s">
        <v>125</v>
      </c>
      <c r="C60" s="122" t="s">
        <v>54</v>
      </c>
      <c r="D60" s="122" t="s">
        <v>28</v>
      </c>
      <c r="E60" s="122" t="s">
        <v>126</v>
      </c>
      <c r="F60" s="123" t="s">
        <v>56</v>
      </c>
      <c r="G60" s="149">
        <v>90000</v>
      </c>
      <c r="H60" s="53"/>
      <c r="I60" s="150">
        <v>9753.1200000000008</v>
      </c>
      <c r="J60" s="126">
        <f t="shared" si="52"/>
        <v>2583</v>
      </c>
      <c r="K60" s="131">
        <f t="shared" si="53"/>
        <v>6390</v>
      </c>
      <c r="L60" s="128">
        <f t="shared" si="59"/>
        <v>851.5100000000001</v>
      </c>
      <c r="M60" s="127">
        <f t="shared" si="57"/>
        <v>2736</v>
      </c>
      <c r="N60" s="127">
        <f t="shared" si="58"/>
        <v>6381</v>
      </c>
      <c r="O60" s="150">
        <v>0</v>
      </c>
      <c r="P60" s="129">
        <f t="shared" si="50"/>
        <v>15072.12</v>
      </c>
      <c r="Q60" s="129">
        <f t="shared" si="55"/>
        <v>13622.51</v>
      </c>
      <c r="R60" s="129">
        <f t="shared" si="56"/>
        <v>74927.88</v>
      </c>
    </row>
    <row r="61" spans="1:18" ht="21.75" customHeight="1" x14ac:dyDescent="0.35">
      <c r="A61" s="40">
        <f t="shared" si="51"/>
        <v>42</v>
      </c>
      <c r="B61" s="122" t="s">
        <v>127</v>
      </c>
      <c r="C61" s="122" t="s">
        <v>54</v>
      </c>
      <c r="D61" s="122" t="s">
        <v>28</v>
      </c>
      <c r="E61" s="122" t="s">
        <v>126</v>
      </c>
      <c r="F61" s="123" t="s">
        <v>56</v>
      </c>
      <c r="G61" s="149">
        <v>90000</v>
      </c>
      <c r="H61" s="53"/>
      <c r="I61" s="150">
        <v>8895.39</v>
      </c>
      <c r="J61" s="126">
        <f t="shared" si="52"/>
        <v>2583</v>
      </c>
      <c r="K61" s="131">
        <f t="shared" si="53"/>
        <v>6390</v>
      </c>
      <c r="L61" s="128">
        <f t="shared" si="59"/>
        <v>851.5100000000001</v>
      </c>
      <c r="M61" s="127">
        <f t="shared" si="57"/>
        <v>2736</v>
      </c>
      <c r="N61" s="127">
        <f t="shared" si="58"/>
        <v>6381</v>
      </c>
      <c r="O61" s="150">
        <f>1715.46*2</f>
        <v>3430.92</v>
      </c>
      <c r="P61" s="129">
        <f t="shared" si="50"/>
        <v>17645.309999999998</v>
      </c>
      <c r="Q61" s="129">
        <f t="shared" si="55"/>
        <v>13622.51</v>
      </c>
      <c r="R61" s="129">
        <f t="shared" si="56"/>
        <v>72354.69</v>
      </c>
    </row>
    <row r="62" spans="1:18" ht="21.75" customHeight="1" x14ac:dyDescent="0.35">
      <c r="A62" s="40">
        <f>+A61+1</f>
        <v>43</v>
      </c>
      <c r="B62" s="122" t="s">
        <v>420</v>
      </c>
      <c r="C62" s="122" t="s">
        <v>54</v>
      </c>
      <c r="D62" s="122" t="s">
        <v>28</v>
      </c>
      <c r="E62" s="122" t="s">
        <v>421</v>
      </c>
      <c r="F62" s="123" t="s">
        <v>56</v>
      </c>
      <c r="G62" s="149">
        <v>90000</v>
      </c>
      <c r="H62" s="53"/>
      <c r="I62" s="150">
        <v>9753.1200000000008</v>
      </c>
      <c r="J62" s="126">
        <f t="shared" si="52"/>
        <v>2583</v>
      </c>
      <c r="K62" s="131">
        <f t="shared" si="53"/>
        <v>6390</v>
      </c>
      <c r="L62" s="128">
        <f t="shared" si="59"/>
        <v>851.5100000000001</v>
      </c>
      <c r="M62" s="127">
        <f t="shared" si="57"/>
        <v>2736</v>
      </c>
      <c r="N62" s="127">
        <f t="shared" si="58"/>
        <v>6381</v>
      </c>
      <c r="O62" s="150">
        <v>0</v>
      </c>
      <c r="P62" s="129">
        <f t="shared" si="50"/>
        <v>15072.12</v>
      </c>
      <c r="Q62" s="129">
        <f t="shared" si="55"/>
        <v>13622.51</v>
      </c>
      <c r="R62" s="129">
        <f t="shared" si="56"/>
        <v>74927.88</v>
      </c>
    </row>
    <row r="63" spans="1:18" ht="30" customHeight="1" x14ac:dyDescent="0.35">
      <c r="A63" s="40">
        <f>+A62+1</f>
        <v>44</v>
      </c>
      <c r="B63" s="145" t="s">
        <v>128</v>
      </c>
      <c r="C63" s="145" t="s">
        <v>54</v>
      </c>
      <c r="D63" s="122" t="s">
        <v>28</v>
      </c>
      <c r="E63" s="122" t="s">
        <v>443</v>
      </c>
      <c r="F63" s="143" t="s">
        <v>52</v>
      </c>
      <c r="G63" s="144">
        <v>90000</v>
      </c>
      <c r="H63" s="48"/>
      <c r="I63" s="129">
        <v>9753.1200000000008</v>
      </c>
      <c r="J63" s="126">
        <f t="shared" si="52"/>
        <v>2583</v>
      </c>
      <c r="K63" s="131">
        <f t="shared" si="53"/>
        <v>6390</v>
      </c>
      <c r="L63" s="128">
        <f t="shared" si="59"/>
        <v>851.5100000000001</v>
      </c>
      <c r="M63" s="127">
        <f t="shared" si="57"/>
        <v>2736</v>
      </c>
      <c r="N63" s="127">
        <f t="shared" si="58"/>
        <v>6381</v>
      </c>
      <c r="O63" s="150">
        <v>0</v>
      </c>
      <c r="P63" s="129">
        <f>I63+J63+M63+O63</f>
        <v>15072.12</v>
      </c>
      <c r="Q63" s="129">
        <f>K63+L63+N63</f>
        <v>13622.51</v>
      </c>
      <c r="R63" s="129">
        <f t="shared" si="56"/>
        <v>74927.88</v>
      </c>
    </row>
    <row r="64" spans="1:18" ht="30" customHeight="1" x14ac:dyDescent="0.35">
      <c r="A64" s="40">
        <f>+A63+1</f>
        <v>45</v>
      </c>
      <c r="B64" s="145" t="s">
        <v>129</v>
      </c>
      <c r="C64" s="145" t="s">
        <v>54</v>
      </c>
      <c r="D64" s="122" t="s">
        <v>28</v>
      </c>
      <c r="E64" s="122" t="s">
        <v>442</v>
      </c>
      <c r="F64" s="143" t="s">
        <v>52</v>
      </c>
      <c r="G64" s="144">
        <v>90000</v>
      </c>
      <c r="H64" s="48"/>
      <c r="I64" s="129">
        <v>0</v>
      </c>
      <c r="J64" s="126">
        <f t="shared" si="52"/>
        <v>2583</v>
      </c>
      <c r="K64" s="131">
        <f t="shared" si="53"/>
        <v>6390</v>
      </c>
      <c r="L64" s="128">
        <f t="shared" si="59"/>
        <v>851.5100000000001</v>
      </c>
      <c r="M64" s="127">
        <f t="shared" si="57"/>
        <v>2736</v>
      </c>
      <c r="N64" s="127">
        <f t="shared" si="58"/>
        <v>6381</v>
      </c>
      <c r="O64" s="150">
        <v>0</v>
      </c>
      <c r="P64" s="129">
        <f>I64+J64+M64+O64</f>
        <v>5319</v>
      </c>
      <c r="Q64" s="129">
        <f>K64+L64+N64</f>
        <v>13622.51</v>
      </c>
      <c r="R64" s="129">
        <f t="shared" si="56"/>
        <v>84681</v>
      </c>
    </row>
    <row r="65" spans="1:18" ht="21.75" customHeight="1" x14ac:dyDescent="0.35">
      <c r="A65" s="40">
        <f>+A64+1</f>
        <v>46</v>
      </c>
      <c r="B65" s="122" t="s">
        <v>130</v>
      </c>
      <c r="C65" s="122" t="s">
        <v>49</v>
      </c>
      <c r="D65" s="122" t="s">
        <v>28</v>
      </c>
      <c r="E65" s="122" t="s">
        <v>88</v>
      </c>
      <c r="F65" s="123" t="s">
        <v>69</v>
      </c>
      <c r="G65" s="149">
        <v>43000</v>
      </c>
      <c r="H65" s="53"/>
      <c r="I65" s="150">
        <v>866.06</v>
      </c>
      <c r="J65" s="126">
        <f t="shared" si="52"/>
        <v>1234.0999999999999</v>
      </c>
      <c r="K65" s="131">
        <f t="shared" si="53"/>
        <v>3053</v>
      </c>
      <c r="L65" s="128">
        <f t="shared" ref="L65" si="60">+G65*1.1%</f>
        <v>473.00000000000006</v>
      </c>
      <c r="M65" s="127">
        <f t="shared" si="57"/>
        <v>1307.2</v>
      </c>
      <c r="N65" s="127">
        <f t="shared" si="58"/>
        <v>3048.7000000000003</v>
      </c>
      <c r="O65" s="150">
        <v>0</v>
      </c>
      <c r="P65" s="129">
        <f t="shared" si="50"/>
        <v>3407.3599999999997</v>
      </c>
      <c r="Q65" s="129">
        <f>K65+L65+N65</f>
        <v>6574.7000000000007</v>
      </c>
      <c r="R65" s="129">
        <f t="shared" si="56"/>
        <v>39592.639999999999</v>
      </c>
    </row>
    <row r="66" spans="1:18" ht="24.75" customHeight="1" x14ac:dyDescent="0.25">
      <c r="A66" s="218" t="s">
        <v>25</v>
      </c>
      <c r="B66" s="218"/>
      <c r="C66" s="218"/>
      <c r="D66" s="218"/>
      <c r="E66" s="218"/>
      <c r="F66" s="41"/>
      <c r="G66" s="54">
        <f t="shared" ref="G66:R66" si="61">SUM(G49:G65)</f>
        <v>1946000</v>
      </c>
      <c r="H66" s="54">
        <f t="shared" si="61"/>
        <v>0</v>
      </c>
      <c r="I66" s="54">
        <f t="shared" si="61"/>
        <v>254934.82999999996</v>
      </c>
      <c r="J66" s="54">
        <f t="shared" si="61"/>
        <v>55850.2</v>
      </c>
      <c r="K66" s="54">
        <f t="shared" si="61"/>
        <v>138166</v>
      </c>
      <c r="L66" s="54">
        <f t="shared" si="61"/>
        <v>13718.650000000001</v>
      </c>
      <c r="M66" s="54">
        <f t="shared" si="61"/>
        <v>58657.56</v>
      </c>
      <c r="N66" s="54">
        <f t="shared" si="61"/>
        <v>136803.32250000001</v>
      </c>
      <c r="O66" s="54">
        <f t="shared" si="61"/>
        <v>13723.68</v>
      </c>
      <c r="P66" s="54">
        <f t="shared" si="61"/>
        <v>383166.26999999996</v>
      </c>
      <c r="Q66" s="54">
        <f t="shared" si="61"/>
        <v>288687.97250000015</v>
      </c>
      <c r="R66" s="54">
        <f t="shared" si="61"/>
        <v>1562833.7299999997</v>
      </c>
    </row>
    <row r="67" spans="1:18" ht="43.5" customHeight="1" x14ac:dyDescent="0.25">
      <c r="A67" s="202" t="s">
        <v>29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</row>
    <row r="68" spans="1:18" ht="22.5" customHeight="1" x14ac:dyDescent="0.35">
      <c r="A68" s="40">
        <f>+A65+1</f>
        <v>47</v>
      </c>
      <c r="B68" s="122" t="s">
        <v>433</v>
      </c>
      <c r="C68" s="122" t="s">
        <v>54</v>
      </c>
      <c r="D68" s="122" t="s">
        <v>29</v>
      </c>
      <c r="E68" s="122" t="s">
        <v>434</v>
      </c>
      <c r="F68" s="123" t="s">
        <v>56</v>
      </c>
      <c r="G68" s="144">
        <v>210000</v>
      </c>
      <c r="H68" s="48"/>
      <c r="I68" s="130">
        <v>37247.599999999999</v>
      </c>
      <c r="J68" s="126">
        <f>G68*2.87/100</f>
        <v>6027</v>
      </c>
      <c r="K68" s="131">
        <f>G68*7.1/100</f>
        <v>14910</v>
      </c>
      <c r="L68" s="128">
        <f t="shared" ref="L68:L74" si="62">77410*1.1%</f>
        <v>851.5100000000001</v>
      </c>
      <c r="M68" s="132">
        <f>193525*3.04%</f>
        <v>5883.16</v>
      </c>
      <c r="N68" s="127">
        <f>193525*7.09%</f>
        <v>13720.922500000001</v>
      </c>
      <c r="O68" s="150">
        <f>1715.46*2</f>
        <v>3430.92</v>
      </c>
      <c r="P68" s="129">
        <f t="shared" ref="P68" si="63">I68+J68+M68+O68</f>
        <v>52588.679999999993</v>
      </c>
      <c r="Q68" s="129">
        <f t="shared" ref="Q68" si="64">K68+L68+N68</f>
        <v>29482.432500000003</v>
      </c>
      <c r="R68" s="129">
        <f>G68-P68</f>
        <v>157411.32</v>
      </c>
    </row>
    <row r="69" spans="1:18" ht="22.5" customHeight="1" x14ac:dyDescent="0.35">
      <c r="A69" s="40">
        <f>+A68+1</f>
        <v>48</v>
      </c>
      <c r="B69" s="122" t="s">
        <v>131</v>
      </c>
      <c r="C69" s="122" t="s">
        <v>54</v>
      </c>
      <c r="D69" s="122" t="s">
        <v>29</v>
      </c>
      <c r="E69" s="122" t="s">
        <v>132</v>
      </c>
      <c r="F69" s="123" t="s">
        <v>52</v>
      </c>
      <c r="G69" s="144">
        <v>140000</v>
      </c>
      <c r="H69" s="48"/>
      <c r="I69" s="130">
        <v>21514.37</v>
      </c>
      <c r="J69" s="126">
        <f>G69*2.87/100</f>
        <v>4018</v>
      </c>
      <c r="K69" s="131">
        <f>G69*7.1/100</f>
        <v>9940</v>
      </c>
      <c r="L69" s="128">
        <f t="shared" si="62"/>
        <v>851.5100000000001</v>
      </c>
      <c r="M69" s="132">
        <f>G69*3.04/100</f>
        <v>4256</v>
      </c>
      <c r="N69" s="127">
        <f>+G69*7.09%</f>
        <v>9926</v>
      </c>
      <c r="O69" s="150">
        <v>0</v>
      </c>
      <c r="P69" s="129">
        <f t="shared" ref="P69:P71" si="65">I69+J69+M69+O69</f>
        <v>29788.37</v>
      </c>
      <c r="Q69" s="129">
        <f t="shared" ref="Q69:Q71" si="66">K69+L69+N69</f>
        <v>20717.510000000002</v>
      </c>
      <c r="R69" s="129">
        <f>G69-P69</f>
        <v>110211.63</v>
      </c>
    </row>
    <row r="70" spans="1:18" ht="22.5" customHeight="1" x14ac:dyDescent="0.35">
      <c r="A70" s="40">
        <f t="shared" ref="A70:A87" si="67">+A69+1</f>
        <v>49</v>
      </c>
      <c r="B70" s="122" t="s">
        <v>133</v>
      </c>
      <c r="C70" s="122" t="s">
        <v>49</v>
      </c>
      <c r="D70" s="122" t="s">
        <v>29</v>
      </c>
      <c r="E70" s="122" t="s">
        <v>134</v>
      </c>
      <c r="F70" s="123" t="s">
        <v>56</v>
      </c>
      <c r="G70" s="144">
        <v>160000</v>
      </c>
      <c r="H70" s="48"/>
      <c r="I70" s="130">
        <v>25361.14</v>
      </c>
      <c r="J70" s="126">
        <f t="shared" ref="J70:J87" si="68">G70*2.87/100</f>
        <v>4592</v>
      </c>
      <c r="K70" s="131">
        <f t="shared" ref="K70:K87" si="69">G70*7.1/100</f>
        <v>11360</v>
      </c>
      <c r="L70" s="128">
        <f t="shared" si="62"/>
        <v>851.5100000000001</v>
      </c>
      <c r="M70" s="132">
        <f t="shared" ref="M70:M87" si="70">G70*3.04/100</f>
        <v>4864</v>
      </c>
      <c r="N70" s="127">
        <f t="shared" ref="N70:N87" si="71">+G70*7.09%</f>
        <v>11344</v>
      </c>
      <c r="O70" s="150">
        <f>1715.46*2</f>
        <v>3430.92</v>
      </c>
      <c r="P70" s="129">
        <f t="shared" si="65"/>
        <v>38248.06</v>
      </c>
      <c r="Q70" s="129">
        <f t="shared" si="66"/>
        <v>23555.510000000002</v>
      </c>
      <c r="R70" s="129">
        <f t="shared" ref="R70:R87" si="72">G70-P70</f>
        <v>121751.94</v>
      </c>
    </row>
    <row r="71" spans="1:18" ht="22.5" customHeight="1" x14ac:dyDescent="0.35">
      <c r="A71" s="40">
        <f t="shared" si="67"/>
        <v>50</v>
      </c>
      <c r="B71" s="122" t="s">
        <v>135</v>
      </c>
      <c r="C71" s="122" t="s">
        <v>54</v>
      </c>
      <c r="D71" s="122" t="s">
        <v>29</v>
      </c>
      <c r="E71" s="122" t="s">
        <v>136</v>
      </c>
      <c r="F71" s="123" t="s">
        <v>52</v>
      </c>
      <c r="G71" s="144">
        <f>85000+75000</f>
        <v>160000</v>
      </c>
      <c r="H71" s="48"/>
      <c r="I71" s="130">
        <f>7719.26+17641.88</f>
        <v>25361.14</v>
      </c>
      <c r="J71" s="126">
        <f t="shared" si="68"/>
        <v>4592</v>
      </c>
      <c r="K71" s="131">
        <f t="shared" si="69"/>
        <v>11360</v>
      </c>
      <c r="L71" s="128">
        <f t="shared" si="62"/>
        <v>851.5100000000001</v>
      </c>
      <c r="M71" s="132">
        <f t="shared" si="70"/>
        <v>4864</v>
      </c>
      <c r="N71" s="127">
        <f t="shared" si="71"/>
        <v>11344</v>
      </c>
      <c r="O71" s="150">
        <f>1715.46*2</f>
        <v>3430.92</v>
      </c>
      <c r="P71" s="129">
        <f t="shared" si="65"/>
        <v>38248.06</v>
      </c>
      <c r="Q71" s="129">
        <f t="shared" si="66"/>
        <v>23555.510000000002</v>
      </c>
      <c r="R71" s="129">
        <f t="shared" si="72"/>
        <v>121751.94</v>
      </c>
    </row>
    <row r="72" spans="1:18" ht="22.5" customHeight="1" x14ac:dyDescent="0.35">
      <c r="A72" s="40">
        <f t="shared" si="67"/>
        <v>51</v>
      </c>
      <c r="B72" s="122" t="s">
        <v>137</v>
      </c>
      <c r="C72" s="122" t="s">
        <v>54</v>
      </c>
      <c r="D72" s="122" t="s">
        <v>29</v>
      </c>
      <c r="E72" s="122" t="s">
        <v>138</v>
      </c>
      <c r="F72" s="123" t="s">
        <v>56</v>
      </c>
      <c r="G72" s="144">
        <v>90000</v>
      </c>
      <c r="H72" s="48"/>
      <c r="I72" s="130">
        <v>9753.1200000000008</v>
      </c>
      <c r="J72" s="126">
        <f t="shared" si="68"/>
        <v>2583</v>
      </c>
      <c r="K72" s="131">
        <f t="shared" si="69"/>
        <v>6390</v>
      </c>
      <c r="L72" s="128">
        <f t="shared" si="62"/>
        <v>851.5100000000001</v>
      </c>
      <c r="M72" s="132">
        <f t="shared" si="70"/>
        <v>2736</v>
      </c>
      <c r="N72" s="127">
        <f t="shared" si="71"/>
        <v>6381</v>
      </c>
      <c r="O72" s="150">
        <v>0</v>
      </c>
      <c r="P72" s="129">
        <f>I72+J72+M72+O72</f>
        <v>15072.12</v>
      </c>
      <c r="Q72" s="129">
        <f>K72+L72+N72</f>
        <v>13622.51</v>
      </c>
      <c r="R72" s="129">
        <f t="shared" si="72"/>
        <v>74927.88</v>
      </c>
    </row>
    <row r="73" spans="1:18" ht="22.5" customHeight="1" x14ac:dyDescent="0.35">
      <c r="A73" s="40">
        <f>+A72+1</f>
        <v>52</v>
      </c>
      <c r="B73" s="122" t="s">
        <v>139</v>
      </c>
      <c r="C73" s="122" t="s">
        <v>49</v>
      </c>
      <c r="D73" s="122" t="s">
        <v>29</v>
      </c>
      <c r="E73" s="122" t="s">
        <v>140</v>
      </c>
      <c r="F73" s="123" t="s">
        <v>56</v>
      </c>
      <c r="G73" s="144">
        <v>90000</v>
      </c>
      <c r="H73" s="48"/>
      <c r="I73" s="130">
        <v>9753.1200000000008</v>
      </c>
      <c r="J73" s="126">
        <f t="shared" si="68"/>
        <v>2583</v>
      </c>
      <c r="K73" s="131">
        <f t="shared" si="69"/>
        <v>6390</v>
      </c>
      <c r="L73" s="128">
        <f t="shared" si="62"/>
        <v>851.5100000000001</v>
      </c>
      <c r="M73" s="132">
        <f t="shared" si="70"/>
        <v>2736</v>
      </c>
      <c r="N73" s="127">
        <f t="shared" si="71"/>
        <v>6381</v>
      </c>
      <c r="O73" s="150">
        <v>0</v>
      </c>
      <c r="P73" s="129">
        <f>I73+J73+M73+O73</f>
        <v>15072.12</v>
      </c>
      <c r="Q73" s="129">
        <f>K73+L73+N73</f>
        <v>13622.51</v>
      </c>
      <c r="R73" s="129">
        <f t="shared" si="72"/>
        <v>74927.88</v>
      </c>
    </row>
    <row r="74" spans="1:18" ht="22.5" customHeight="1" x14ac:dyDescent="0.35">
      <c r="A74" s="40">
        <f t="shared" si="67"/>
        <v>53</v>
      </c>
      <c r="B74" s="122" t="s">
        <v>141</v>
      </c>
      <c r="C74" s="122" t="s">
        <v>54</v>
      </c>
      <c r="D74" s="122" t="s">
        <v>29</v>
      </c>
      <c r="E74" s="122" t="s">
        <v>140</v>
      </c>
      <c r="F74" s="123" t="s">
        <v>56</v>
      </c>
      <c r="G74" s="144">
        <v>90000</v>
      </c>
      <c r="H74" s="48"/>
      <c r="I74" s="150">
        <v>9324.25</v>
      </c>
      <c r="J74" s="126">
        <f t="shared" si="68"/>
        <v>2583</v>
      </c>
      <c r="K74" s="131">
        <f t="shared" si="69"/>
        <v>6390</v>
      </c>
      <c r="L74" s="128">
        <f t="shared" si="62"/>
        <v>851.5100000000001</v>
      </c>
      <c r="M74" s="132">
        <f t="shared" si="70"/>
        <v>2736</v>
      </c>
      <c r="N74" s="127">
        <f t="shared" si="71"/>
        <v>6381</v>
      </c>
      <c r="O74" s="150">
        <v>1715.46</v>
      </c>
      <c r="P74" s="129">
        <f t="shared" ref="P74:P87" si="73">I74+J74+M74+O74</f>
        <v>16358.71</v>
      </c>
      <c r="Q74" s="129">
        <f t="shared" ref="Q74:Q87" si="74">K74+L74+N74</f>
        <v>13622.51</v>
      </c>
      <c r="R74" s="129">
        <f t="shared" si="72"/>
        <v>73641.290000000008</v>
      </c>
    </row>
    <row r="75" spans="1:18" ht="22.5" customHeight="1" x14ac:dyDescent="0.35">
      <c r="A75" s="40">
        <f t="shared" si="67"/>
        <v>54</v>
      </c>
      <c r="B75" s="122" t="s">
        <v>436</v>
      </c>
      <c r="C75" s="122" t="s">
        <v>54</v>
      </c>
      <c r="D75" s="122" t="s">
        <v>29</v>
      </c>
      <c r="E75" s="122" t="s">
        <v>142</v>
      </c>
      <c r="F75" s="123" t="s">
        <v>56</v>
      </c>
      <c r="G75" s="144">
        <v>60000</v>
      </c>
      <c r="H75" s="48"/>
      <c r="I75" s="130">
        <v>3143.58</v>
      </c>
      <c r="J75" s="126">
        <f t="shared" si="68"/>
        <v>1722</v>
      </c>
      <c r="K75" s="131">
        <f t="shared" si="69"/>
        <v>4260</v>
      </c>
      <c r="L75" s="132">
        <f>+G75*1.1%</f>
        <v>660.00000000000011</v>
      </c>
      <c r="M75" s="132">
        <f t="shared" si="70"/>
        <v>1824</v>
      </c>
      <c r="N75" s="127">
        <f t="shared" si="71"/>
        <v>4254</v>
      </c>
      <c r="O75" s="150">
        <v>1715.46</v>
      </c>
      <c r="P75" s="129">
        <f t="shared" si="73"/>
        <v>8405.0400000000009</v>
      </c>
      <c r="Q75" s="129">
        <f t="shared" si="74"/>
        <v>9174</v>
      </c>
      <c r="R75" s="129">
        <f t="shared" si="72"/>
        <v>51594.96</v>
      </c>
    </row>
    <row r="76" spans="1:18" ht="22.5" customHeight="1" x14ac:dyDescent="0.35">
      <c r="A76" s="40">
        <f t="shared" si="67"/>
        <v>55</v>
      </c>
      <c r="B76" s="122" t="s">
        <v>143</v>
      </c>
      <c r="C76" s="122" t="s">
        <v>54</v>
      </c>
      <c r="D76" s="122" t="s">
        <v>29</v>
      </c>
      <c r="E76" s="122" t="s">
        <v>142</v>
      </c>
      <c r="F76" s="123" t="s">
        <v>56</v>
      </c>
      <c r="G76" s="144">
        <v>60000</v>
      </c>
      <c r="H76" s="48"/>
      <c r="I76" s="130">
        <v>3486.68</v>
      </c>
      <c r="J76" s="126">
        <f t="shared" si="68"/>
        <v>1722</v>
      </c>
      <c r="K76" s="131">
        <f t="shared" si="69"/>
        <v>4260</v>
      </c>
      <c r="L76" s="132">
        <f t="shared" ref="L76:L77" si="75">+G76*1.1%</f>
        <v>660.00000000000011</v>
      </c>
      <c r="M76" s="132">
        <f t="shared" si="70"/>
        <v>1824</v>
      </c>
      <c r="N76" s="127">
        <f t="shared" si="71"/>
        <v>4254</v>
      </c>
      <c r="O76" s="150">
        <v>0</v>
      </c>
      <c r="P76" s="129">
        <f t="shared" si="73"/>
        <v>7032.68</v>
      </c>
      <c r="Q76" s="129">
        <f t="shared" si="74"/>
        <v>9174</v>
      </c>
      <c r="R76" s="129">
        <f t="shared" si="72"/>
        <v>52967.32</v>
      </c>
    </row>
    <row r="77" spans="1:18" ht="22.5" customHeight="1" x14ac:dyDescent="0.35">
      <c r="A77" s="40">
        <f t="shared" si="67"/>
        <v>56</v>
      </c>
      <c r="B77" s="122" t="s">
        <v>144</v>
      </c>
      <c r="C77" s="122" t="s">
        <v>54</v>
      </c>
      <c r="D77" s="122" t="s">
        <v>29</v>
      </c>
      <c r="E77" s="122" t="s">
        <v>145</v>
      </c>
      <c r="F77" s="123" t="s">
        <v>56</v>
      </c>
      <c r="G77" s="144">
        <v>60000</v>
      </c>
      <c r="H77" s="48"/>
      <c r="I77" s="130">
        <v>3143.58</v>
      </c>
      <c r="J77" s="126">
        <f t="shared" si="68"/>
        <v>1722</v>
      </c>
      <c r="K77" s="131">
        <f t="shared" si="69"/>
        <v>4260</v>
      </c>
      <c r="L77" s="132">
        <f t="shared" si="75"/>
        <v>660.00000000000011</v>
      </c>
      <c r="M77" s="132">
        <f t="shared" si="70"/>
        <v>1824</v>
      </c>
      <c r="N77" s="127">
        <f t="shared" si="71"/>
        <v>4254</v>
      </c>
      <c r="O77" s="150">
        <v>1715.46</v>
      </c>
      <c r="P77" s="129">
        <f t="shared" si="73"/>
        <v>8405.0400000000009</v>
      </c>
      <c r="Q77" s="129">
        <f t="shared" si="74"/>
        <v>9174</v>
      </c>
      <c r="R77" s="129">
        <f t="shared" si="72"/>
        <v>51594.96</v>
      </c>
    </row>
    <row r="78" spans="1:18" ht="22.5" customHeight="1" x14ac:dyDescent="0.35">
      <c r="A78" s="40">
        <f t="shared" si="67"/>
        <v>57</v>
      </c>
      <c r="B78" s="122" t="s">
        <v>146</v>
      </c>
      <c r="C78" s="122" t="s">
        <v>54</v>
      </c>
      <c r="D78" s="122" t="s">
        <v>29</v>
      </c>
      <c r="E78" s="122" t="s">
        <v>147</v>
      </c>
      <c r="F78" s="123" t="s">
        <v>56</v>
      </c>
      <c r="G78" s="144">
        <v>90000</v>
      </c>
      <c r="H78" s="48"/>
      <c r="I78" s="130">
        <f>3486.68+6266.44</f>
        <v>9753.119999999999</v>
      </c>
      <c r="J78" s="126">
        <f t="shared" si="68"/>
        <v>2583</v>
      </c>
      <c r="K78" s="131">
        <f t="shared" si="69"/>
        <v>6390</v>
      </c>
      <c r="L78" s="128">
        <f t="shared" ref="L78" si="76">77410*1.1%</f>
        <v>851.5100000000001</v>
      </c>
      <c r="M78" s="132">
        <f t="shared" si="70"/>
        <v>2736</v>
      </c>
      <c r="N78" s="127">
        <f t="shared" si="71"/>
        <v>6381</v>
      </c>
      <c r="O78" s="150">
        <v>0</v>
      </c>
      <c r="P78" s="129">
        <f t="shared" si="73"/>
        <v>15072.119999999999</v>
      </c>
      <c r="Q78" s="129">
        <f t="shared" si="74"/>
        <v>13622.51</v>
      </c>
      <c r="R78" s="129">
        <f t="shared" si="72"/>
        <v>74927.88</v>
      </c>
    </row>
    <row r="79" spans="1:18" ht="22.5" customHeight="1" x14ac:dyDescent="0.35">
      <c r="A79" s="40">
        <f t="shared" si="67"/>
        <v>58</v>
      </c>
      <c r="B79" s="122" t="s">
        <v>148</v>
      </c>
      <c r="C79" s="122" t="s">
        <v>49</v>
      </c>
      <c r="D79" s="122" t="s">
        <v>29</v>
      </c>
      <c r="E79" s="122" t="s">
        <v>145</v>
      </c>
      <c r="F79" s="123" t="s">
        <v>56</v>
      </c>
      <c r="G79" s="144">
        <v>60000</v>
      </c>
      <c r="H79" s="48"/>
      <c r="I79" s="130">
        <v>3486.68</v>
      </c>
      <c r="J79" s="126">
        <f t="shared" si="68"/>
        <v>1722</v>
      </c>
      <c r="K79" s="131">
        <f t="shared" si="69"/>
        <v>4260</v>
      </c>
      <c r="L79" s="132">
        <f t="shared" ref="L79:L87" si="77">+G79*1.1%</f>
        <v>660.00000000000011</v>
      </c>
      <c r="M79" s="132">
        <f t="shared" si="70"/>
        <v>1824</v>
      </c>
      <c r="N79" s="127">
        <f t="shared" si="71"/>
        <v>4254</v>
      </c>
      <c r="O79" s="150">
        <v>0</v>
      </c>
      <c r="P79" s="129">
        <f t="shared" si="73"/>
        <v>7032.68</v>
      </c>
      <c r="Q79" s="129">
        <f t="shared" si="74"/>
        <v>9174</v>
      </c>
      <c r="R79" s="129">
        <f t="shared" si="72"/>
        <v>52967.32</v>
      </c>
    </row>
    <row r="80" spans="1:18" ht="22.5" customHeight="1" x14ac:dyDescent="0.35">
      <c r="A80" s="40">
        <f t="shared" si="67"/>
        <v>59</v>
      </c>
      <c r="B80" s="122" t="s">
        <v>149</v>
      </c>
      <c r="C80" s="122" t="s">
        <v>54</v>
      </c>
      <c r="D80" s="122" t="s">
        <v>29</v>
      </c>
      <c r="E80" s="122" t="s">
        <v>142</v>
      </c>
      <c r="F80" s="123" t="s">
        <v>56</v>
      </c>
      <c r="G80" s="144">
        <v>60000</v>
      </c>
      <c r="H80" s="48"/>
      <c r="I80" s="130">
        <v>2029.82</v>
      </c>
      <c r="J80" s="126">
        <f t="shared" si="68"/>
        <v>1722</v>
      </c>
      <c r="K80" s="131">
        <f t="shared" si="69"/>
        <v>4260</v>
      </c>
      <c r="L80" s="132">
        <f t="shared" si="77"/>
        <v>660.00000000000011</v>
      </c>
      <c r="M80" s="132">
        <f t="shared" si="70"/>
        <v>1824</v>
      </c>
      <c r="N80" s="127">
        <f t="shared" si="71"/>
        <v>4254</v>
      </c>
      <c r="O80" s="150">
        <v>0</v>
      </c>
      <c r="P80" s="129">
        <f t="shared" si="73"/>
        <v>5575.82</v>
      </c>
      <c r="Q80" s="129">
        <f t="shared" si="74"/>
        <v>9174</v>
      </c>
      <c r="R80" s="129">
        <f t="shared" si="72"/>
        <v>54424.18</v>
      </c>
    </row>
    <row r="81" spans="1:4096 4100:9213 9217:13310 13314:16382" ht="22.5" customHeight="1" x14ac:dyDescent="0.35">
      <c r="A81" s="40">
        <f t="shared" si="67"/>
        <v>60</v>
      </c>
      <c r="B81" s="122" t="s">
        <v>150</v>
      </c>
      <c r="C81" s="122" t="s">
        <v>54</v>
      </c>
      <c r="D81" s="122" t="s">
        <v>29</v>
      </c>
      <c r="E81" s="122" t="s">
        <v>142</v>
      </c>
      <c r="F81" s="123" t="s">
        <v>56</v>
      </c>
      <c r="G81" s="144">
        <v>66000</v>
      </c>
      <c r="H81" s="48"/>
      <c r="I81" s="130">
        <v>3158.9</v>
      </c>
      <c r="J81" s="126">
        <f t="shared" si="68"/>
        <v>1894.2</v>
      </c>
      <c r="K81" s="131">
        <f t="shared" si="69"/>
        <v>4686</v>
      </c>
      <c r="L81" s="132">
        <f t="shared" si="77"/>
        <v>726.00000000000011</v>
      </c>
      <c r="M81" s="132">
        <f t="shared" si="70"/>
        <v>2006.4</v>
      </c>
      <c r="N81" s="127">
        <f t="shared" si="71"/>
        <v>4679.4000000000005</v>
      </c>
      <c r="O81" s="150">
        <v>0</v>
      </c>
      <c r="P81" s="129">
        <f t="shared" si="73"/>
        <v>7059.5</v>
      </c>
      <c r="Q81" s="129">
        <f t="shared" si="74"/>
        <v>10091.400000000001</v>
      </c>
      <c r="R81" s="129">
        <f t="shared" si="72"/>
        <v>58940.5</v>
      </c>
    </row>
    <row r="82" spans="1:4096 4100:9213 9217:13310 13314:16382" ht="22.5" customHeight="1" x14ac:dyDescent="0.35">
      <c r="A82" s="40">
        <f>+A81+1</f>
        <v>61</v>
      </c>
      <c r="B82" s="122" t="s">
        <v>422</v>
      </c>
      <c r="C82" s="122" t="s">
        <v>54</v>
      </c>
      <c r="D82" s="122" t="s">
        <v>29</v>
      </c>
      <c r="E82" s="122" t="s">
        <v>423</v>
      </c>
      <c r="F82" s="123" t="s">
        <v>56</v>
      </c>
      <c r="G82" s="144">
        <v>60000</v>
      </c>
      <c r="H82" s="48"/>
      <c r="I82" s="130">
        <v>3486.68</v>
      </c>
      <c r="J82" s="126">
        <f t="shared" ref="J82:J84" si="78">G82*2.87/100</f>
        <v>1722</v>
      </c>
      <c r="K82" s="131">
        <f t="shared" ref="K82:K84" si="79">G82*7.1/100</f>
        <v>4260</v>
      </c>
      <c r="L82" s="132">
        <f t="shared" ref="L82:L84" si="80">+G82*1.1%</f>
        <v>660.00000000000011</v>
      </c>
      <c r="M82" s="132">
        <f t="shared" ref="M82:M84" si="81">G82*3.04/100</f>
        <v>1824</v>
      </c>
      <c r="N82" s="127">
        <f t="shared" ref="N82:N84" si="82">+G82*7.09%</f>
        <v>4254</v>
      </c>
      <c r="O82" s="150">
        <v>0</v>
      </c>
      <c r="P82" s="129">
        <f t="shared" ref="P82:P84" si="83">I82+J82+M82+O82</f>
        <v>7032.68</v>
      </c>
      <c r="Q82" s="129">
        <f t="shared" ref="Q82:Q84" si="84">K82+L82+N82</f>
        <v>9174</v>
      </c>
      <c r="R82" s="129">
        <f t="shared" ref="R82:R84" si="85">G82-P82</f>
        <v>52967.32</v>
      </c>
    </row>
    <row r="83" spans="1:4096 4100:9213 9217:13310 13314:16382" ht="22.5" customHeight="1" x14ac:dyDescent="0.35">
      <c r="A83" s="40">
        <f>+A82+1</f>
        <v>62</v>
      </c>
      <c r="B83" s="122" t="s">
        <v>424</v>
      </c>
      <c r="C83" s="122" t="s">
        <v>54</v>
      </c>
      <c r="D83" s="122" t="s">
        <v>29</v>
      </c>
      <c r="E83" s="122" t="s">
        <v>423</v>
      </c>
      <c r="F83" s="123" t="s">
        <v>56</v>
      </c>
      <c r="G83" s="144">
        <v>60000</v>
      </c>
      <c r="H83" s="48"/>
      <c r="I83" s="130">
        <v>3486.68</v>
      </c>
      <c r="J83" s="126">
        <f t="shared" si="78"/>
        <v>1722</v>
      </c>
      <c r="K83" s="131">
        <f t="shared" si="79"/>
        <v>4260</v>
      </c>
      <c r="L83" s="132">
        <f t="shared" si="80"/>
        <v>660.00000000000011</v>
      </c>
      <c r="M83" s="132">
        <f t="shared" si="81"/>
        <v>1824</v>
      </c>
      <c r="N83" s="127">
        <f t="shared" si="82"/>
        <v>4254</v>
      </c>
      <c r="O83" s="150">
        <v>0</v>
      </c>
      <c r="P83" s="129">
        <f t="shared" si="83"/>
        <v>7032.68</v>
      </c>
      <c r="Q83" s="129">
        <f t="shared" si="84"/>
        <v>9174</v>
      </c>
      <c r="R83" s="129">
        <f t="shared" si="85"/>
        <v>52967.32</v>
      </c>
    </row>
    <row r="84" spans="1:4096 4100:9213 9217:13310 13314:16382" ht="22.5" customHeight="1" x14ac:dyDescent="0.35">
      <c r="A84" s="40">
        <f>+A83+1</f>
        <v>63</v>
      </c>
      <c r="B84" s="122" t="s">
        <v>425</v>
      </c>
      <c r="C84" s="122" t="s">
        <v>54</v>
      </c>
      <c r="D84" s="122" t="s">
        <v>29</v>
      </c>
      <c r="E84" s="122" t="s">
        <v>423</v>
      </c>
      <c r="F84" s="123" t="s">
        <v>56</v>
      </c>
      <c r="G84" s="144">
        <v>60000</v>
      </c>
      <c r="H84" s="48"/>
      <c r="I84" s="130">
        <v>3486.68</v>
      </c>
      <c r="J84" s="126">
        <f t="shared" si="78"/>
        <v>1722</v>
      </c>
      <c r="K84" s="131">
        <f t="shared" si="79"/>
        <v>4260</v>
      </c>
      <c r="L84" s="132">
        <f t="shared" si="80"/>
        <v>660.00000000000011</v>
      </c>
      <c r="M84" s="132">
        <f t="shared" si="81"/>
        <v>1824</v>
      </c>
      <c r="N84" s="127">
        <f t="shared" si="82"/>
        <v>4254</v>
      </c>
      <c r="O84" s="150">
        <v>0</v>
      </c>
      <c r="P84" s="129">
        <f t="shared" si="83"/>
        <v>7032.68</v>
      </c>
      <c r="Q84" s="129">
        <f t="shared" si="84"/>
        <v>9174</v>
      </c>
      <c r="R84" s="129">
        <f t="shared" si="85"/>
        <v>52967.32</v>
      </c>
    </row>
    <row r="85" spans="1:4096 4100:9213 9217:13310 13314:16382" ht="22.5" customHeight="1" x14ac:dyDescent="0.35">
      <c r="A85" s="40">
        <f>+A84+1</f>
        <v>64</v>
      </c>
      <c r="B85" s="122" t="s">
        <v>151</v>
      </c>
      <c r="C85" s="122" t="s">
        <v>49</v>
      </c>
      <c r="D85" s="122" t="s">
        <v>29</v>
      </c>
      <c r="E85" s="122" t="s">
        <v>142</v>
      </c>
      <c r="F85" s="123" t="s">
        <v>56</v>
      </c>
      <c r="G85" s="144">
        <v>60000</v>
      </c>
      <c r="H85" s="48"/>
      <c r="I85" s="130">
        <v>2029.82</v>
      </c>
      <c r="J85" s="126">
        <f t="shared" si="68"/>
        <v>1722</v>
      </c>
      <c r="K85" s="131">
        <f t="shared" si="69"/>
        <v>4260</v>
      </c>
      <c r="L85" s="132">
        <f t="shared" si="77"/>
        <v>660.00000000000011</v>
      </c>
      <c r="M85" s="132">
        <f t="shared" si="70"/>
        <v>1824</v>
      </c>
      <c r="N85" s="127">
        <f t="shared" si="71"/>
        <v>4254</v>
      </c>
      <c r="O85" s="150">
        <v>0</v>
      </c>
      <c r="P85" s="129">
        <f t="shared" si="73"/>
        <v>5575.82</v>
      </c>
      <c r="Q85" s="129">
        <f t="shared" si="74"/>
        <v>9174</v>
      </c>
      <c r="R85" s="129">
        <f t="shared" si="72"/>
        <v>54424.18</v>
      </c>
    </row>
    <row r="86" spans="1:4096 4100:9213 9217:13310 13314:16382" ht="22.5" customHeight="1" x14ac:dyDescent="0.35">
      <c r="A86" s="40">
        <f t="shared" si="67"/>
        <v>65</v>
      </c>
      <c r="B86" s="122" t="s">
        <v>152</v>
      </c>
      <c r="C86" s="122" t="s">
        <v>54</v>
      </c>
      <c r="D86" s="122" t="s">
        <v>29</v>
      </c>
      <c r="E86" s="122" t="s">
        <v>145</v>
      </c>
      <c r="F86" s="123" t="s">
        <v>56</v>
      </c>
      <c r="G86" s="144">
        <v>60000</v>
      </c>
      <c r="H86" s="48"/>
      <c r="I86" s="130">
        <v>3486.68</v>
      </c>
      <c r="J86" s="126">
        <f t="shared" si="68"/>
        <v>1722</v>
      </c>
      <c r="K86" s="131">
        <f t="shared" si="69"/>
        <v>4260</v>
      </c>
      <c r="L86" s="132">
        <f t="shared" si="77"/>
        <v>660.00000000000011</v>
      </c>
      <c r="M86" s="132">
        <f t="shared" si="70"/>
        <v>1824</v>
      </c>
      <c r="N86" s="127">
        <f t="shared" si="71"/>
        <v>4254</v>
      </c>
      <c r="O86" s="150">
        <v>0</v>
      </c>
      <c r="P86" s="129">
        <f t="shared" si="73"/>
        <v>7032.68</v>
      </c>
      <c r="Q86" s="129">
        <f t="shared" si="74"/>
        <v>9174</v>
      </c>
      <c r="R86" s="129">
        <f t="shared" si="72"/>
        <v>52967.32</v>
      </c>
    </row>
    <row r="87" spans="1:4096 4100:9213 9217:13310 13314:16382" ht="22.5" customHeight="1" x14ac:dyDescent="0.35">
      <c r="A87" s="40">
        <f t="shared" si="67"/>
        <v>66</v>
      </c>
      <c r="B87" s="122" t="s">
        <v>153</v>
      </c>
      <c r="C87" s="122" t="s">
        <v>54</v>
      </c>
      <c r="D87" s="122" t="s">
        <v>29</v>
      </c>
      <c r="E87" s="122" t="s">
        <v>142</v>
      </c>
      <c r="F87" s="123" t="s">
        <v>56</v>
      </c>
      <c r="G87" s="144">
        <v>60000</v>
      </c>
      <c r="H87" s="48"/>
      <c r="I87" s="130">
        <v>3486.68</v>
      </c>
      <c r="J87" s="126">
        <f t="shared" si="68"/>
        <v>1722</v>
      </c>
      <c r="K87" s="131">
        <f t="shared" si="69"/>
        <v>4260</v>
      </c>
      <c r="L87" s="132">
        <f t="shared" si="77"/>
        <v>660.00000000000011</v>
      </c>
      <c r="M87" s="132">
        <f t="shared" si="70"/>
        <v>1824</v>
      </c>
      <c r="N87" s="127">
        <f t="shared" si="71"/>
        <v>4254</v>
      </c>
      <c r="O87" s="150">
        <v>0</v>
      </c>
      <c r="P87" s="129">
        <f t="shared" si="73"/>
        <v>7032.68</v>
      </c>
      <c r="Q87" s="129">
        <f t="shared" si="74"/>
        <v>9174</v>
      </c>
      <c r="R87" s="129">
        <f t="shared" si="72"/>
        <v>52967.32</v>
      </c>
    </row>
    <row r="88" spans="1:4096 4100:9213 9217:13310 13314:16382" ht="23.25" customHeight="1" x14ac:dyDescent="0.25">
      <c r="A88" s="218" t="s">
        <v>25</v>
      </c>
      <c r="B88" s="218"/>
      <c r="C88" s="218"/>
      <c r="D88" s="218"/>
      <c r="E88" s="218"/>
      <c r="F88" s="46"/>
      <c r="G88" s="54">
        <f>SUM(G68:G87)</f>
        <v>1756000</v>
      </c>
      <c r="H88" s="54">
        <f t="shared" ref="H88" si="86">SUM(H69:H87)</f>
        <v>0</v>
      </c>
      <c r="I88" s="54">
        <f t="shared" ref="I88:O88" si="87">SUM(I68:I87)</f>
        <v>185980.31999999992</v>
      </c>
      <c r="J88" s="54">
        <f t="shared" si="87"/>
        <v>50397.2</v>
      </c>
      <c r="K88" s="54">
        <f t="shared" si="87"/>
        <v>124676</v>
      </c>
      <c r="L88" s="54">
        <f t="shared" si="87"/>
        <v>14798.08</v>
      </c>
      <c r="M88" s="54">
        <f t="shared" si="87"/>
        <v>52881.560000000005</v>
      </c>
      <c r="N88" s="54">
        <f t="shared" si="87"/>
        <v>123332.32249999999</v>
      </c>
      <c r="O88" s="54">
        <f t="shared" si="87"/>
        <v>15439.14</v>
      </c>
      <c r="P88" s="54">
        <f t="shared" ref="P88" si="88">SUM(P68:P87)</f>
        <v>304698.21999999997</v>
      </c>
      <c r="Q88" s="54">
        <f t="shared" ref="Q88" si="89">SUM(Q68:Q87)</f>
        <v>262806.40250000003</v>
      </c>
      <c r="R88" s="54">
        <f t="shared" ref="R88" si="90">SUM(R68:R87)</f>
        <v>1451301.78</v>
      </c>
    </row>
    <row r="89" spans="1:4096 4100:9213 9217:13310 13314:16382" ht="43.5" customHeight="1" x14ac:dyDescent="0.25">
      <c r="A89" s="202" t="s">
        <v>30</v>
      </c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</row>
    <row r="90" spans="1:4096 4100:9213 9217:13310 13314:16382" s="11" customFormat="1" ht="42.75" customHeight="1" x14ac:dyDescent="0.35">
      <c r="A90" s="40">
        <f>+A87+1</f>
        <v>67</v>
      </c>
      <c r="B90" s="151" t="s">
        <v>154</v>
      </c>
      <c r="C90" s="151" t="s">
        <v>54</v>
      </c>
      <c r="D90" s="152" t="s">
        <v>155</v>
      </c>
      <c r="E90" s="153" t="s">
        <v>156</v>
      </c>
      <c r="F90" s="123" t="s">
        <v>157</v>
      </c>
      <c r="G90" s="144">
        <v>160000</v>
      </c>
      <c r="H90" s="48"/>
      <c r="I90" s="130">
        <v>26218.87</v>
      </c>
      <c r="J90" s="126">
        <f>G90*2.87/100</f>
        <v>4592</v>
      </c>
      <c r="K90" s="131">
        <f>G90*7.1/100</f>
        <v>11360</v>
      </c>
      <c r="L90" s="128">
        <f t="shared" ref="L90" si="91">77410*1.1%</f>
        <v>851.5100000000001</v>
      </c>
      <c r="M90" s="132">
        <f>G90*3.04/100</f>
        <v>4864</v>
      </c>
      <c r="N90" s="127">
        <f>+G90*7.09%</f>
        <v>11344</v>
      </c>
      <c r="O90" s="127">
        <v>0</v>
      </c>
      <c r="P90" s="129">
        <f>I90+J90+M90+O90</f>
        <v>35674.869999999995</v>
      </c>
      <c r="Q90" s="129">
        <f>K90+L90+N90</f>
        <v>23555.510000000002</v>
      </c>
      <c r="R90" s="129">
        <f>G90-P90</f>
        <v>124325.13</v>
      </c>
      <c r="T90" s="12"/>
      <c r="U90" s="13"/>
      <c r="V90" s="14"/>
      <c r="W90" s="15"/>
      <c r="X90" s="16"/>
      <c r="Y90" s="17"/>
      <c r="Z90" s="18"/>
      <c r="AA90" s="18"/>
      <c r="AB90" s="19"/>
      <c r="AC90" s="19"/>
      <c r="AD90" s="20"/>
      <c r="AE90" s="20"/>
      <c r="AF90" s="20"/>
      <c r="AG90" s="21"/>
      <c r="AK90" s="12"/>
      <c r="AL90" s="13"/>
      <c r="AM90" s="14"/>
      <c r="AN90" s="15"/>
      <c r="AO90" s="16"/>
      <c r="AP90" s="17"/>
      <c r="AQ90" s="18"/>
      <c r="AR90" s="18"/>
      <c r="AS90" s="19"/>
      <c r="AT90" s="19"/>
      <c r="AU90" s="20"/>
      <c r="AV90" s="20"/>
      <c r="AW90" s="20"/>
      <c r="AX90" s="21"/>
      <c r="BB90" s="12"/>
      <c r="BC90" s="13"/>
      <c r="BD90" s="14"/>
      <c r="BE90" s="15"/>
      <c r="BF90" s="16"/>
      <c r="BG90" s="17"/>
      <c r="BH90" s="18"/>
      <c r="BI90" s="18"/>
      <c r="BJ90" s="19"/>
      <c r="BK90" s="19"/>
      <c r="BL90" s="20"/>
      <c r="BM90" s="20"/>
      <c r="BN90" s="20"/>
      <c r="BO90" s="21"/>
      <c r="BS90" s="12"/>
      <c r="BT90" s="13"/>
      <c r="BU90" s="14"/>
      <c r="BV90" s="15"/>
      <c r="BW90" s="16"/>
      <c r="BX90" s="17"/>
      <c r="BY90" s="18"/>
      <c r="BZ90" s="18"/>
      <c r="CA90" s="19"/>
      <c r="CB90" s="19"/>
      <c r="CC90" s="20"/>
      <c r="CD90" s="20"/>
      <c r="CE90" s="20"/>
      <c r="CF90" s="21"/>
      <c r="CJ90" s="12"/>
      <c r="CK90" s="13"/>
      <c r="CL90" s="14"/>
      <c r="CM90" s="15"/>
      <c r="CN90" s="16"/>
      <c r="CO90" s="17"/>
      <c r="CP90" s="18"/>
      <c r="CQ90" s="18"/>
      <c r="CR90" s="19"/>
      <c r="CS90" s="19"/>
      <c r="CT90" s="20"/>
      <c r="CU90" s="20"/>
      <c r="CV90" s="20"/>
      <c r="CW90" s="21"/>
      <c r="DA90" s="12"/>
      <c r="DB90" s="13"/>
      <c r="DC90" s="14"/>
      <c r="DD90" s="15"/>
      <c r="DE90" s="16"/>
      <c r="DF90" s="17"/>
      <c r="DG90" s="18"/>
      <c r="DH90" s="18"/>
      <c r="DI90" s="19"/>
      <c r="DJ90" s="19"/>
      <c r="DK90" s="20"/>
      <c r="DL90" s="20"/>
      <c r="DM90" s="20"/>
      <c r="DN90" s="21"/>
      <c r="DR90" s="12"/>
      <c r="DS90" s="13"/>
      <c r="DT90" s="14"/>
      <c r="DU90" s="15"/>
      <c r="DV90" s="16"/>
      <c r="DW90" s="17"/>
      <c r="DX90" s="18"/>
      <c r="DY90" s="18"/>
      <c r="DZ90" s="19"/>
      <c r="EA90" s="19"/>
      <c r="EB90" s="20"/>
      <c r="EC90" s="20"/>
      <c r="ED90" s="20"/>
      <c r="EE90" s="21"/>
      <c r="EI90" s="12"/>
      <c r="EJ90" s="13"/>
      <c r="EK90" s="14"/>
      <c r="EL90" s="15"/>
      <c r="EM90" s="16"/>
      <c r="EN90" s="17"/>
      <c r="EO90" s="18"/>
      <c r="EP90" s="18"/>
      <c r="EQ90" s="19"/>
      <c r="ER90" s="19"/>
      <c r="ES90" s="20"/>
      <c r="ET90" s="20"/>
      <c r="EU90" s="20"/>
      <c r="EV90" s="21"/>
      <c r="EZ90" s="12"/>
      <c r="FA90" s="13"/>
      <c r="FB90" s="14"/>
      <c r="FC90" s="15"/>
      <c r="FD90" s="16"/>
      <c r="FE90" s="17"/>
      <c r="FF90" s="18"/>
      <c r="FG90" s="18"/>
      <c r="FH90" s="19"/>
      <c r="FI90" s="19"/>
      <c r="FJ90" s="20"/>
      <c r="FK90" s="20"/>
      <c r="FL90" s="20"/>
      <c r="FM90" s="21"/>
      <c r="FQ90" s="12"/>
      <c r="FR90" s="13"/>
      <c r="FS90" s="14"/>
      <c r="FT90" s="15"/>
      <c r="FU90" s="16"/>
      <c r="FV90" s="17"/>
      <c r="FW90" s="18"/>
      <c r="FX90" s="18"/>
      <c r="FY90" s="19"/>
      <c r="FZ90" s="19"/>
      <c r="GA90" s="20"/>
      <c r="GB90" s="20"/>
      <c r="GC90" s="20"/>
      <c r="GD90" s="21"/>
      <c r="GH90" s="12"/>
      <c r="GI90" s="13"/>
      <c r="GJ90" s="14"/>
      <c r="GK90" s="15"/>
      <c r="GL90" s="16"/>
      <c r="GM90" s="17"/>
      <c r="GN90" s="18"/>
      <c r="GO90" s="18"/>
      <c r="GP90" s="19"/>
      <c r="GQ90" s="19"/>
      <c r="GR90" s="20"/>
      <c r="GS90" s="20"/>
      <c r="GT90" s="20"/>
      <c r="GU90" s="21"/>
      <c r="GY90" s="12"/>
      <c r="GZ90" s="13"/>
      <c r="HA90" s="14"/>
      <c r="HB90" s="15"/>
      <c r="HC90" s="16"/>
      <c r="HD90" s="17"/>
      <c r="HE90" s="18"/>
      <c r="HF90" s="18"/>
      <c r="HG90" s="19"/>
      <c r="HH90" s="19"/>
      <c r="HI90" s="20"/>
      <c r="HJ90" s="20"/>
      <c r="HK90" s="20"/>
      <c r="HL90" s="21"/>
      <c r="HP90" s="12"/>
      <c r="HQ90" s="13"/>
      <c r="HR90" s="14"/>
      <c r="HS90" s="15"/>
      <c r="HT90" s="16"/>
      <c r="HU90" s="17"/>
      <c r="HV90" s="18"/>
      <c r="HW90" s="18"/>
      <c r="HX90" s="19"/>
      <c r="HY90" s="19"/>
      <c r="HZ90" s="20"/>
      <c r="IA90" s="20"/>
      <c r="IB90" s="20"/>
      <c r="IC90" s="21"/>
      <c r="IG90" s="12"/>
      <c r="IH90" s="13"/>
      <c r="II90" s="14"/>
      <c r="IJ90" s="15"/>
      <c r="IK90" s="16"/>
      <c r="IL90" s="17"/>
      <c r="IM90" s="18"/>
      <c r="IN90" s="18"/>
      <c r="IO90" s="19"/>
      <c r="IP90" s="19"/>
      <c r="IQ90" s="20"/>
      <c r="IR90" s="20"/>
      <c r="IS90" s="20"/>
      <c r="IT90" s="21"/>
      <c r="IX90" s="12"/>
      <c r="IY90" s="13"/>
      <c r="IZ90" s="14"/>
      <c r="JA90" s="15"/>
      <c r="JB90" s="16"/>
      <c r="JC90" s="17"/>
      <c r="JD90" s="18"/>
      <c r="JE90" s="18"/>
      <c r="JF90" s="19"/>
      <c r="JG90" s="19"/>
      <c r="JH90" s="20"/>
      <c r="JI90" s="20"/>
      <c r="JJ90" s="20"/>
      <c r="JK90" s="21"/>
      <c r="JO90" s="12"/>
      <c r="JP90" s="13"/>
      <c r="JQ90" s="14"/>
      <c r="JR90" s="15"/>
      <c r="JS90" s="16"/>
      <c r="JT90" s="17"/>
      <c r="JU90" s="18"/>
      <c r="JV90" s="18"/>
      <c r="JW90" s="19"/>
      <c r="JX90" s="19"/>
      <c r="JY90" s="20"/>
      <c r="JZ90" s="20"/>
      <c r="KA90" s="20"/>
      <c r="KB90" s="21"/>
      <c r="KF90" s="12"/>
      <c r="KG90" s="13"/>
      <c r="KH90" s="14"/>
      <c r="KI90" s="15"/>
      <c r="KJ90" s="16"/>
      <c r="KK90" s="17"/>
      <c r="KL90" s="18"/>
      <c r="KM90" s="18"/>
      <c r="KN90" s="19"/>
      <c r="KO90" s="19"/>
      <c r="KP90" s="20"/>
      <c r="KQ90" s="20"/>
      <c r="KR90" s="20"/>
      <c r="KS90" s="21"/>
      <c r="KW90" s="12"/>
      <c r="KX90" s="13"/>
      <c r="KY90" s="14"/>
      <c r="KZ90" s="15"/>
      <c r="LA90" s="16"/>
      <c r="LB90" s="17"/>
      <c r="LC90" s="18"/>
      <c r="LD90" s="18"/>
      <c r="LE90" s="19"/>
      <c r="LF90" s="19"/>
      <c r="LG90" s="20"/>
      <c r="LH90" s="20"/>
      <c r="LI90" s="20"/>
      <c r="LJ90" s="21"/>
      <c r="LN90" s="12"/>
      <c r="LO90" s="13"/>
      <c r="LP90" s="14"/>
      <c r="LQ90" s="15"/>
      <c r="LR90" s="16"/>
      <c r="LS90" s="17"/>
      <c r="LT90" s="18"/>
      <c r="LU90" s="18"/>
      <c r="LV90" s="19"/>
      <c r="LW90" s="19"/>
      <c r="LX90" s="20"/>
      <c r="LY90" s="20"/>
      <c r="LZ90" s="20"/>
      <c r="MA90" s="21"/>
      <c r="ME90" s="12"/>
      <c r="MF90" s="13"/>
      <c r="MG90" s="14"/>
      <c r="MH90" s="15"/>
      <c r="MI90" s="16"/>
      <c r="MJ90" s="17"/>
      <c r="MK90" s="18"/>
      <c r="ML90" s="18"/>
      <c r="MM90" s="19"/>
      <c r="MN90" s="19"/>
      <c r="MO90" s="20"/>
      <c r="MP90" s="20"/>
      <c r="MQ90" s="20"/>
      <c r="MR90" s="21"/>
      <c r="MV90" s="12"/>
      <c r="MW90" s="13"/>
      <c r="MX90" s="14"/>
      <c r="MY90" s="15"/>
      <c r="MZ90" s="16"/>
      <c r="NA90" s="17"/>
      <c r="NB90" s="18"/>
      <c r="NC90" s="18"/>
      <c r="ND90" s="19"/>
      <c r="NE90" s="19"/>
      <c r="NF90" s="20"/>
      <c r="NG90" s="20"/>
      <c r="NH90" s="20"/>
      <c r="NI90" s="21"/>
      <c r="NM90" s="12"/>
      <c r="NN90" s="13"/>
      <c r="NO90" s="14"/>
      <c r="NP90" s="15"/>
      <c r="NQ90" s="16"/>
      <c r="NR90" s="17"/>
      <c r="NS90" s="18"/>
      <c r="NT90" s="18"/>
      <c r="NU90" s="19"/>
      <c r="NV90" s="19"/>
      <c r="NW90" s="20"/>
      <c r="NX90" s="20"/>
      <c r="NY90" s="20"/>
      <c r="NZ90" s="21"/>
      <c r="OD90" s="12"/>
      <c r="OE90" s="13"/>
      <c r="OF90" s="14"/>
      <c r="OG90" s="15"/>
      <c r="OH90" s="16"/>
      <c r="OI90" s="17"/>
      <c r="OJ90" s="18"/>
      <c r="OK90" s="18"/>
      <c r="OL90" s="19"/>
      <c r="OM90" s="19"/>
      <c r="ON90" s="20"/>
      <c r="OO90" s="20"/>
      <c r="OP90" s="20"/>
      <c r="OQ90" s="21"/>
      <c r="OU90" s="12"/>
      <c r="OV90" s="13"/>
      <c r="OW90" s="14"/>
      <c r="OX90" s="15"/>
      <c r="OY90" s="16"/>
      <c r="OZ90" s="17"/>
      <c r="PA90" s="18"/>
      <c r="PB90" s="18"/>
      <c r="PC90" s="19"/>
      <c r="PD90" s="19"/>
      <c r="PE90" s="20"/>
      <c r="PF90" s="20"/>
      <c r="PG90" s="20"/>
      <c r="PH90" s="21"/>
      <c r="PL90" s="12"/>
      <c r="PM90" s="13"/>
      <c r="PN90" s="14"/>
      <c r="PO90" s="15"/>
      <c r="PP90" s="16"/>
      <c r="PQ90" s="17"/>
      <c r="PR90" s="18"/>
      <c r="PS90" s="18"/>
      <c r="PT90" s="19"/>
      <c r="PU90" s="19"/>
      <c r="PV90" s="20"/>
      <c r="PW90" s="20"/>
      <c r="PX90" s="20"/>
      <c r="PY90" s="21"/>
      <c r="QC90" s="12"/>
      <c r="QD90" s="13"/>
      <c r="QE90" s="14"/>
      <c r="QF90" s="15"/>
      <c r="QG90" s="16"/>
      <c r="QH90" s="17"/>
      <c r="QI90" s="18"/>
      <c r="QJ90" s="18"/>
      <c r="QK90" s="19"/>
      <c r="QL90" s="19"/>
      <c r="QM90" s="20"/>
      <c r="QN90" s="20"/>
      <c r="QO90" s="20"/>
      <c r="QP90" s="21"/>
      <c r="QT90" s="12"/>
      <c r="QU90" s="13"/>
      <c r="QV90" s="14"/>
      <c r="QW90" s="15"/>
      <c r="QX90" s="16"/>
      <c r="QY90" s="17"/>
      <c r="QZ90" s="18"/>
      <c r="RA90" s="18"/>
      <c r="RB90" s="19"/>
      <c r="RC90" s="19"/>
      <c r="RD90" s="20"/>
      <c r="RE90" s="20"/>
      <c r="RF90" s="20"/>
      <c r="RG90" s="21"/>
      <c r="RK90" s="12"/>
      <c r="RL90" s="13"/>
      <c r="RM90" s="14"/>
      <c r="RN90" s="15"/>
      <c r="RO90" s="16"/>
      <c r="RP90" s="17"/>
      <c r="RQ90" s="18"/>
      <c r="RR90" s="18"/>
      <c r="RS90" s="19"/>
      <c r="RT90" s="19"/>
      <c r="RU90" s="20"/>
      <c r="RV90" s="20"/>
      <c r="RW90" s="20"/>
      <c r="RX90" s="21"/>
      <c r="SB90" s="12"/>
      <c r="SC90" s="13"/>
      <c r="SD90" s="14"/>
      <c r="SE90" s="15"/>
      <c r="SF90" s="16"/>
      <c r="SG90" s="17"/>
      <c r="SH90" s="18"/>
      <c r="SI90" s="18"/>
      <c r="SJ90" s="19"/>
      <c r="SK90" s="19"/>
      <c r="SL90" s="20"/>
      <c r="SM90" s="20"/>
      <c r="SN90" s="20"/>
      <c r="SO90" s="21"/>
      <c r="SS90" s="12"/>
      <c r="ST90" s="13"/>
      <c r="SU90" s="14"/>
      <c r="SV90" s="15"/>
      <c r="SW90" s="16"/>
      <c r="SX90" s="17"/>
      <c r="SY90" s="18"/>
      <c r="SZ90" s="18"/>
      <c r="TA90" s="19"/>
      <c r="TB90" s="19"/>
      <c r="TC90" s="20"/>
      <c r="TD90" s="20"/>
      <c r="TE90" s="20"/>
      <c r="TF90" s="21"/>
      <c r="TJ90" s="12"/>
      <c r="TK90" s="13"/>
      <c r="TL90" s="14"/>
      <c r="TM90" s="15"/>
      <c r="TN90" s="16"/>
      <c r="TO90" s="17"/>
      <c r="TP90" s="18"/>
      <c r="TQ90" s="18"/>
      <c r="TR90" s="19"/>
      <c r="TS90" s="19"/>
      <c r="TT90" s="20"/>
      <c r="TU90" s="20"/>
      <c r="TV90" s="20"/>
      <c r="TW90" s="21"/>
      <c r="UA90" s="12"/>
      <c r="UB90" s="13"/>
      <c r="UC90" s="14"/>
      <c r="UD90" s="15"/>
      <c r="UE90" s="16"/>
      <c r="UF90" s="17"/>
      <c r="UG90" s="18"/>
      <c r="UH90" s="18"/>
      <c r="UI90" s="19"/>
      <c r="UJ90" s="19"/>
      <c r="UK90" s="20"/>
      <c r="UL90" s="20"/>
      <c r="UM90" s="20"/>
      <c r="UN90" s="21"/>
      <c r="UR90" s="12"/>
      <c r="US90" s="13"/>
      <c r="UT90" s="14"/>
      <c r="UU90" s="15"/>
      <c r="UV90" s="16"/>
      <c r="UW90" s="17"/>
      <c r="UX90" s="18"/>
      <c r="UY90" s="18"/>
      <c r="UZ90" s="19"/>
      <c r="VA90" s="19"/>
      <c r="VB90" s="20"/>
      <c r="VC90" s="20"/>
      <c r="VD90" s="20"/>
      <c r="VE90" s="21"/>
      <c r="VI90" s="12"/>
      <c r="VJ90" s="13"/>
      <c r="VK90" s="14"/>
      <c r="VL90" s="15"/>
      <c r="VM90" s="16"/>
      <c r="VN90" s="17"/>
      <c r="VO90" s="18"/>
      <c r="VP90" s="18"/>
      <c r="VQ90" s="19"/>
      <c r="VR90" s="19"/>
      <c r="VS90" s="20"/>
      <c r="VT90" s="20"/>
      <c r="VU90" s="20"/>
      <c r="VV90" s="21"/>
      <c r="VZ90" s="12"/>
      <c r="WA90" s="13"/>
      <c r="WB90" s="14"/>
      <c r="WC90" s="15"/>
      <c r="WD90" s="16"/>
      <c r="WE90" s="17"/>
      <c r="WF90" s="18"/>
      <c r="WG90" s="18"/>
      <c r="WH90" s="19"/>
      <c r="WI90" s="19"/>
      <c r="WJ90" s="20"/>
      <c r="WK90" s="20"/>
      <c r="WL90" s="20"/>
      <c r="WM90" s="21"/>
      <c r="WQ90" s="12"/>
      <c r="WR90" s="13"/>
      <c r="WS90" s="14"/>
      <c r="WT90" s="15"/>
      <c r="WU90" s="16"/>
      <c r="WV90" s="17"/>
      <c r="WW90" s="18"/>
      <c r="WX90" s="18"/>
      <c r="WY90" s="19"/>
      <c r="WZ90" s="19"/>
      <c r="XA90" s="20"/>
      <c r="XB90" s="20"/>
      <c r="XC90" s="20"/>
      <c r="XD90" s="21"/>
      <c r="XH90" s="12"/>
      <c r="XI90" s="13"/>
      <c r="XJ90" s="14"/>
      <c r="XK90" s="15"/>
      <c r="XL90" s="16"/>
      <c r="XM90" s="17"/>
      <c r="XN90" s="18"/>
      <c r="XO90" s="18"/>
      <c r="XP90" s="19"/>
      <c r="XQ90" s="19"/>
      <c r="XR90" s="20"/>
      <c r="XS90" s="20"/>
      <c r="XT90" s="20"/>
      <c r="XU90" s="21"/>
      <c r="XY90" s="12"/>
      <c r="XZ90" s="13"/>
      <c r="YA90" s="14"/>
      <c r="YB90" s="15"/>
      <c r="YC90" s="16"/>
      <c r="YD90" s="17"/>
      <c r="YE90" s="18"/>
      <c r="YF90" s="18"/>
      <c r="YG90" s="19"/>
      <c r="YH90" s="19"/>
      <c r="YI90" s="20"/>
      <c r="YJ90" s="20"/>
      <c r="YK90" s="20"/>
      <c r="YL90" s="21"/>
      <c r="YP90" s="12"/>
      <c r="YQ90" s="13"/>
      <c r="YR90" s="14"/>
      <c r="YS90" s="15"/>
      <c r="YT90" s="16"/>
      <c r="YU90" s="17"/>
      <c r="YV90" s="18"/>
      <c r="YW90" s="18"/>
      <c r="YX90" s="19"/>
      <c r="YY90" s="19"/>
      <c r="YZ90" s="20"/>
      <c r="ZA90" s="20"/>
      <c r="ZB90" s="20"/>
      <c r="ZC90" s="21"/>
      <c r="ZG90" s="12"/>
      <c r="ZH90" s="13"/>
      <c r="ZI90" s="14"/>
      <c r="ZJ90" s="15"/>
      <c r="ZK90" s="16"/>
      <c r="ZL90" s="17"/>
      <c r="ZM90" s="18"/>
      <c r="ZN90" s="18"/>
      <c r="ZO90" s="19"/>
      <c r="ZP90" s="19"/>
      <c r="ZQ90" s="20"/>
      <c r="ZR90" s="20"/>
      <c r="ZS90" s="20"/>
      <c r="ZT90" s="21"/>
      <c r="ZX90" s="12"/>
      <c r="ZY90" s="13"/>
      <c r="ZZ90" s="14"/>
      <c r="AAA90" s="15"/>
      <c r="AAB90" s="16"/>
      <c r="AAC90" s="17"/>
      <c r="AAD90" s="18"/>
      <c r="AAE90" s="18"/>
      <c r="AAF90" s="19"/>
      <c r="AAG90" s="19"/>
      <c r="AAH90" s="20"/>
      <c r="AAI90" s="20"/>
      <c r="AAJ90" s="20"/>
      <c r="AAK90" s="21"/>
      <c r="AAO90" s="12"/>
      <c r="AAP90" s="13"/>
      <c r="AAQ90" s="14"/>
      <c r="AAR90" s="15"/>
      <c r="AAS90" s="16"/>
      <c r="AAT90" s="17"/>
      <c r="AAU90" s="18"/>
      <c r="AAV90" s="18"/>
      <c r="AAW90" s="19"/>
      <c r="AAX90" s="19"/>
      <c r="AAY90" s="20"/>
      <c r="AAZ90" s="20"/>
      <c r="ABA90" s="20"/>
      <c r="ABB90" s="21"/>
      <c r="ABF90" s="12"/>
      <c r="ABG90" s="13"/>
      <c r="ABH90" s="14"/>
      <c r="ABI90" s="15"/>
      <c r="ABJ90" s="16"/>
      <c r="ABK90" s="17"/>
      <c r="ABL90" s="18"/>
      <c r="ABM90" s="18"/>
      <c r="ABN90" s="19"/>
      <c r="ABO90" s="19"/>
      <c r="ABP90" s="20"/>
      <c r="ABQ90" s="20"/>
      <c r="ABR90" s="20"/>
      <c r="ABS90" s="21"/>
      <c r="ABW90" s="12"/>
      <c r="ABX90" s="13"/>
      <c r="ABY90" s="14"/>
      <c r="ABZ90" s="15"/>
      <c r="ACA90" s="16"/>
      <c r="ACB90" s="17"/>
      <c r="ACC90" s="18"/>
      <c r="ACD90" s="18"/>
      <c r="ACE90" s="19"/>
      <c r="ACF90" s="19"/>
      <c r="ACG90" s="20"/>
      <c r="ACH90" s="20"/>
      <c r="ACI90" s="20"/>
      <c r="ACJ90" s="21"/>
      <c r="ACN90" s="12"/>
      <c r="ACO90" s="13"/>
      <c r="ACP90" s="14"/>
      <c r="ACQ90" s="15"/>
      <c r="ACR90" s="16"/>
      <c r="ACS90" s="17"/>
      <c r="ACT90" s="18"/>
      <c r="ACU90" s="18"/>
      <c r="ACV90" s="19"/>
      <c r="ACW90" s="19"/>
      <c r="ACX90" s="20"/>
      <c r="ACY90" s="20"/>
      <c r="ACZ90" s="20"/>
      <c r="ADA90" s="21"/>
      <c r="ADE90" s="12"/>
      <c r="ADF90" s="13"/>
      <c r="ADG90" s="14"/>
      <c r="ADH90" s="15"/>
      <c r="ADI90" s="16"/>
      <c r="ADJ90" s="17"/>
      <c r="ADK90" s="18"/>
      <c r="ADL90" s="18"/>
      <c r="ADM90" s="19"/>
      <c r="ADN90" s="19"/>
      <c r="ADO90" s="20"/>
      <c r="ADP90" s="20"/>
      <c r="ADQ90" s="20"/>
      <c r="ADR90" s="21"/>
      <c r="ADV90" s="12"/>
      <c r="ADW90" s="13"/>
      <c r="ADX90" s="14"/>
      <c r="ADY90" s="15"/>
      <c r="ADZ90" s="16"/>
      <c r="AEA90" s="17"/>
      <c r="AEB90" s="18"/>
      <c r="AEC90" s="18"/>
      <c r="AED90" s="19"/>
      <c r="AEE90" s="19"/>
      <c r="AEF90" s="20"/>
      <c r="AEG90" s="20"/>
      <c r="AEH90" s="20"/>
      <c r="AEI90" s="21"/>
      <c r="AEM90" s="12"/>
      <c r="AEN90" s="13"/>
      <c r="AEO90" s="14"/>
      <c r="AEP90" s="15"/>
      <c r="AEQ90" s="16"/>
      <c r="AER90" s="17"/>
      <c r="AES90" s="18"/>
      <c r="AET90" s="18"/>
      <c r="AEU90" s="19"/>
      <c r="AEV90" s="19"/>
      <c r="AEW90" s="20"/>
      <c r="AEX90" s="20"/>
      <c r="AEY90" s="20"/>
      <c r="AEZ90" s="21"/>
      <c r="AFD90" s="12"/>
      <c r="AFE90" s="13"/>
      <c r="AFF90" s="14"/>
      <c r="AFG90" s="15"/>
      <c r="AFH90" s="16"/>
      <c r="AFI90" s="17"/>
      <c r="AFJ90" s="18"/>
      <c r="AFK90" s="18"/>
      <c r="AFL90" s="19"/>
      <c r="AFM90" s="19"/>
      <c r="AFN90" s="20"/>
      <c r="AFO90" s="20"/>
      <c r="AFP90" s="20"/>
      <c r="AFQ90" s="21"/>
      <c r="AFU90" s="12"/>
      <c r="AFV90" s="13"/>
      <c r="AFW90" s="14"/>
      <c r="AFX90" s="15"/>
      <c r="AFY90" s="16"/>
      <c r="AFZ90" s="17"/>
      <c r="AGA90" s="18"/>
      <c r="AGB90" s="18"/>
      <c r="AGC90" s="19"/>
      <c r="AGD90" s="19"/>
      <c r="AGE90" s="20"/>
      <c r="AGF90" s="20"/>
      <c r="AGG90" s="20"/>
      <c r="AGH90" s="21"/>
      <c r="AGL90" s="12"/>
      <c r="AGM90" s="13"/>
      <c r="AGN90" s="14"/>
      <c r="AGO90" s="15"/>
      <c r="AGP90" s="16"/>
      <c r="AGQ90" s="17"/>
      <c r="AGR90" s="18"/>
      <c r="AGS90" s="18"/>
      <c r="AGT90" s="19"/>
      <c r="AGU90" s="19"/>
      <c r="AGV90" s="20"/>
      <c r="AGW90" s="20"/>
      <c r="AGX90" s="20"/>
      <c r="AGY90" s="21"/>
      <c r="AHC90" s="12"/>
      <c r="AHD90" s="13"/>
      <c r="AHE90" s="14"/>
      <c r="AHF90" s="15"/>
      <c r="AHG90" s="16"/>
      <c r="AHH90" s="17"/>
      <c r="AHI90" s="18"/>
      <c r="AHJ90" s="18"/>
      <c r="AHK90" s="19"/>
      <c r="AHL90" s="19"/>
      <c r="AHM90" s="20"/>
      <c r="AHN90" s="20"/>
      <c r="AHO90" s="20"/>
      <c r="AHP90" s="21"/>
      <c r="AHT90" s="12"/>
      <c r="AHU90" s="13"/>
      <c r="AHV90" s="14"/>
      <c r="AHW90" s="15"/>
      <c r="AHX90" s="16"/>
      <c r="AHY90" s="17"/>
      <c r="AHZ90" s="18"/>
      <c r="AIA90" s="18"/>
      <c r="AIB90" s="19"/>
      <c r="AIC90" s="19"/>
      <c r="AID90" s="20"/>
      <c r="AIE90" s="20"/>
      <c r="AIF90" s="20"/>
      <c r="AIG90" s="21"/>
      <c r="AIK90" s="12"/>
      <c r="AIL90" s="13"/>
      <c r="AIM90" s="14"/>
      <c r="AIN90" s="15"/>
      <c r="AIO90" s="16"/>
      <c r="AIP90" s="17"/>
      <c r="AIQ90" s="18"/>
      <c r="AIR90" s="18"/>
      <c r="AIS90" s="19"/>
      <c r="AIT90" s="19"/>
      <c r="AIU90" s="20"/>
      <c r="AIV90" s="20"/>
      <c r="AIW90" s="20"/>
      <c r="AIX90" s="21"/>
      <c r="AJB90" s="12"/>
      <c r="AJC90" s="13"/>
      <c r="AJD90" s="14"/>
      <c r="AJE90" s="15"/>
      <c r="AJF90" s="16"/>
      <c r="AJG90" s="17"/>
      <c r="AJH90" s="18"/>
      <c r="AJI90" s="18"/>
      <c r="AJJ90" s="19"/>
      <c r="AJK90" s="19"/>
      <c r="AJL90" s="20"/>
      <c r="AJM90" s="20"/>
      <c r="AJN90" s="20"/>
      <c r="AJO90" s="21"/>
      <c r="AJS90" s="12"/>
      <c r="AJT90" s="13"/>
      <c r="AJU90" s="14"/>
      <c r="AJV90" s="15"/>
      <c r="AJW90" s="16"/>
      <c r="AJX90" s="17"/>
      <c r="AJY90" s="18"/>
      <c r="AJZ90" s="18"/>
      <c r="AKA90" s="19"/>
      <c r="AKB90" s="19"/>
      <c r="AKC90" s="20"/>
      <c r="AKD90" s="20"/>
      <c r="AKE90" s="20"/>
      <c r="AKF90" s="21"/>
      <c r="AKJ90" s="12"/>
      <c r="AKK90" s="13"/>
      <c r="AKL90" s="14"/>
      <c r="AKM90" s="15"/>
      <c r="AKN90" s="16"/>
      <c r="AKO90" s="17"/>
      <c r="AKP90" s="18"/>
      <c r="AKQ90" s="18"/>
      <c r="AKR90" s="19"/>
      <c r="AKS90" s="19"/>
      <c r="AKT90" s="20"/>
      <c r="AKU90" s="20"/>
      <c r="AKV90" s="20"/>
      <c r="AKW90" s="21"/>
      <c r="ALA90" s="12"/>
      <c r="ALB90" s="13"/>
      <c r="ALC90" s="14"/>
      <c r="ALD90" s="15"/>
      <c r="ALE90" s="16"/>
      <c r="ALF90" s="17"/>
      <c r="ALG90" s="18"/>
      <c r="ALH90" s="18"/>
      <c r="ALI90" s="19"/>
      <c r="ALJ90" s="19"/>
      <c r="ALK90" s="20"/>
      <c r="ALL90" s="20"/>
      <c r="ALM90" s="20"/>
      <c r="ALN90" s="21"/>
      <c r="ALR90" s="12"/>
      <c r="ALS90" s="13"/>
      <c r="ALT90" s="14"/>
      <c r="ALU90" s="15"/>
      <c r="ALV90" s="16"/>
      <c r="ALW90" s="17"/>
      <c r="ALX90" s="18"/>
      <c r="ALY90" s="18"/>
      <c r="ALZ90" s="19"/>
      <c r="AMA90" s="19"/>
      <c r="AMB90" s="20"/>
      <c r="AMC90" s="20"/>
      <c r="AMD90" s="20"/>
      <c r="AME90" s="21"/>
      <c r="AMI90" s="12"/>
      <c r="AMJ90" s="13"/>
      <c r="AMK90" s="14"/>
      <c r="AML90" s="15"/>
      <c r="AMM90" s="16"/>
      <c r="AMN90" s="17"/>
      <c r="AMO90" s="18"/>
      <c r="AMP90" s="18"/>
      <c r="AMQ90" s="19"/>
      <c r="AMR90" s="19"/>
      <c r="AMS90" s="20"/>
      <c r="AMT90" s="20"/>
      <c r="AMU90" s="20"/>
      <c r="AMV90" s="21"/>
      <c r="AMZ90" s="12"/>
      <c r="ANA90" s="13"/>
      <c r="ANB90" s="14"/>
      <c r="ANC90" s="15"/>
      <c r="AND90" s="16"/>
      <c r="ANE90" s="17"/>
      <c r="ANF90" s="18"/>
      <c r="ANG90" s="18"/>
      <c r="ANH90" s="19"/>
      <c r="ANI90" s="19"/>
      <c r="ANJ90" s="20"/>
      <c r="ANK90" s="20"/>
      <c r="ANL90" s="20"/>
      <c r="ANM90" s="21"/>
      <c r="ANQ90" s="12"/>
      <c r="ANR90" s="13"/>
      <c r="ANS90" s="14"/>
      <c r="ANT90" s="15"/>
      <c r="ANU90" s="16"/>
      <c r="ANV90" s="17"/>
      <c r="ANW90" s="18"/>
      <c r="ANX90" s="18"/>
      <c r="ANY90" s="19"/>
      <c r="ANZ90" s="19"/>
      <c r="AOA90" s="20"/>
      <c r="AOB90" s="20"/>
      <c r="AOC90" s="20"/>
      <c r="AOD90" s="21"/>
      <c r="AOH90" s="12"/>
      <c r="AOI90" s="13"/>
      <c r="AOJ90" s="14"/>
      <c r="AOK90" s="15"/>
      <c r="AOL90" s="16"/>
      <c r="AOM90" s="17"/>
      <c r="AON90" s="18"/>
      <c r="AOO90" s="18"/>
      <c r="AOP90" s="19"/>
      <c r="AOQ90" s="19"/>
      <c r="AOR90" s="20"/>
      <c r="AOS90" s="20"/>
      <c r="AOT90" s="20"/>
      <c r="AOU90" s="21"/>
      <c r="AOY90" s="12"/>
      <c r="AOZ90" s="13"/>
      <c r="APA90" s="14"/>
      <c r="APB90" s="15"/>
      <c r="APC90" s="16"/>
      <c r="APD90" s="17"/>
      <c r="APE90" s="18"/>
      <c r="APF90" s="18"/>
      <c r="APG90" s="19"/>
      <c r="APH90" s="19"/>
      <c r="API90" s="20"/>
      <c r="APJ90" s="20"/>
      <c r="APK90" s="20"/>
      <c r="APL90" s="21"/>
      <c r="APP90" s="12"/>
      <c r="APQ90" s="13"/>
      <c r="APR90" s="14"/>
      <c r="APS90" s="15"/>
      <c r="APT90" s="16"/>
      <c r="APU90" s="17"/>
      <c r="APV90" s="18"/>
      <c r="APW90" s="18"/>
      <c r="APX90" s="19"/>
      <c r="APY90" s="19"/>
      <c r="APZ90" s="20"/>
      <c r="AQA90" s="20"/>
      <c r="AQB90" s="20"/>
      <c r="AQC90" s="21"/>
      <c r="AQG90" s="12"/>
      <c r="AQH90" s="13"/>
      <c r="AQI90" s="14"/>
      <c r="AQJ90" s="15"/>
      <c r="AQK90" s="16"/>
      <c r="AQL90" s="17"/>
      <c r="AQM90" s="18"/>
      <c r="AQN90" s="18"/>
      <c r="AQO90" s="19"/>
      <c r="AQP90" s="19"/>
      <c r="AQQ90" s="20"/>
      <c r="AQR90" s="20"/>
      <c r="AQS90" s="20"/>
      <c r="AQT90" s="21"/>
      <c r="AQX90" s="12"/>
      <c r="AQY90" s="13"/>
      <c r="AQZ90" s="14"/>
      <c r="ARA90" s="15"/>
      <c r="ARB90" s="16"/>
      <c r="ARC90" s="17"/>
      <c r="ARD90" s="18"/>
      <c r="ARE90" s="18"/>
      <c r="ARF90" s="19"/>
      <c r="ARG90" s="19"/>
      <c r="ARH90" s="20"/>
      <c r="ARI90" s="20"/>
      <c r="ARJ90" s="20"/>
      <c r="ARK90" s="21"/>
      <c r="ARO90" s="12"/>
      <c r="ARP90" s="13"/>
      <c r="ARQ90" s="14"/>
      <c r="ARR90" s="15"/>
      <c r="ARS90" s="16"/>
      <c r="ART90" s="17"/>
      <c r="ARU90" s="18"/>
      <c r="ARV90" s="18"/>
      <c r="ARW90" s="19"/>
      <c r="ARX90" s="19"/>
      <c r="ARY90" s="20"/>
      <c r="ARZ90" s="20"/>
      <c r="ASA90" s="20"/>
      <c r="ASB90" s="21"/>
      <c r="ASF90" s="12"/>
      <c r="ASG90" s="13"/>
      <c r="ASH90" s="14"/>
      <c r="ASI90" s="15"/>
      <c r="ASJ90" s="16"/>
      <c r="ASK90" s="17"/>
      <c r="ASL90" s="18"/>
      <c r="ASM90" s="18"/>
      <c r="ASN90" s="19"/>
      <c r="ASO90" s="19"/>
      <c r="ASP90" s="20"/>
      <c r="ASQ90" s="20"/>
      <c r="ASR90" s="20"/>
      <c r="ASS90" s="21"/>
      <c r="ASW90" s="12"/>
      <c r="ASX90" s="13"/>
      <c r="ASY90" s="14"/>
      <c r="ASZ90" s="15"/>
      <c r="ATA90" s="16"/>
      <c r="ATB90" s="17"/>
      <c r="ATC90" s="18"/>
      <c r="ATD90" s="18"/>
      <c r="ATE90" s="19"/>
      <c r="ATF90" s="19"/>
      <c r="ATG90" s="20"/>
      <c r="ATH90" s="20"/>
      <c r="ATI90" s="20"/>
      <c r="ATJ90" s="21"/>
      <c r="ATN90" s="12"/>
      <c r="ATO90" s="13"/>
      <c r="ATP90" s="14"/>
      <c r="ATQ90" s="15"/>
      <c r="ATR90" s="16"/>
      <c r="ATS90" s="17"/>
      <c r="ATT90" s="18"/>
      <c r="ATU90" s="18"/>
      <c r="ATV90" s="19"/>
      <c r="ATW90" s="19"/>
      <c r="ATX90" s="20"/>
      <c r="ATY90" s="20"/>
      <c r="ATZ90" s="20"/>
      <c r="AUA90" s="21"/>
      <c r="AUE90" s="12"/>
      <c r="AUF90" s="13"/>
      <c r="AUG90" s="14"/>
      <c r="AUH90" s="15"/>
      <c r="AUI90" s="16"/>
      <c r="AUJ90" s="17"/>
      <c r="AUK90" s="18"/>
      <c r="AUL90" s="18"/>
      <c r="AUM90" s="19"/>
      <c r="AUN90" s="19"/>
      <c r="AUO90" s="20"/>
      <c r="AUP90" s="20"/>
      <c r="AUQ90" s="20"/>
      <c r="AUR90" s="21"/>
      <c r="AUV90" s="12"/>
      <c r="AUW90" s="13"/>
      <c r="AUX90" s="14"/>
      <c r="AUY90" s="15"/>
      <c r="AUZ90" s="16"/>
      <c r="AVA90" s="17"/>
      <c r="AVB90" s="18"/>
      <c r="AVC90" s="18"/>
      <c r="AVD90" s="19"/>
      <c r="AVE90" s="19"/>
      <c r="AVF90" s="20"/>
      <c r="AVG90" s="20"/>
      <c r="AVH90" s="20"/>
      <c r="AVI90" s="21"/>
      <c r="AVM90" s="12"/>
      <c r="AVN90" s="13"/>
      <c r="AVO90" s="14"/>
      <c r="AVP90" s="15"/>
      <c r="AVQ90" s="16"/>
      <c r="AVR90" s="17"/>
      <c r="AVS90" s="18"/>
      <c r="AVT90" s="18"/>
      <c r="AVU90" s="19"/>
      <c r="AVV90" s="19"/>
      <c r="AVW90" s="20"/>
      <c r="AVX90" s="20"/>
      <c r="AVY90" s="20"/>
      <c r="AVZ90" s="21"/>
      <c r="AWD90" s="12"/>
      <c r="AWE90" s="13"/>
      <c r="AWF90" s="14"/>
      <c r="AWG90" s="15"/>
      <c r="AWH90" s="16"/>
      <c r="AWI90" s="17"/>
      <c r="AWJ90" s="18"/>
      <c r="AWK90" s="18"/>
      <c r="AWL90" s="19"/>
      <c r="AWM90" s="19"/>
      <c r="AWN90" s="20"/>
      <c r="AWO90" s="20"/>
      <c r="AWP90" s="20"/>
      <c r="AWQ90" s="21"/>
      <c r="AWU90" s="12"/>
      <c r="AWV90" s="13"/>
      <c r="AWW90" s="14"/>
      <c r="AWX90" s="15"/>
      <c r="AWY90" s="16"/>
      <c r="AWZ90" s="17"/>
      <c r="AXA90" s="18"/>
      <c r="AXB90" s="18"/>
      <c r="AXC90" s="19"/>
      <c r="AXD90" s="19"/>
      <c r="AXE90" s="20"/>
      <c r="AXF90" s="20"/>
      <c r="AXG90" s="20"/>
      <c r="AXH90" s="21"/>
      <c r="AXL90" s="12"/>
      <c r="AXM90" s="13"/>
      <c r="AXN90" s="14"/>
      <c r="AXO90" s="15"/>
      <c r="AXP90" s="16"/>
      <c r="AXQ90" s="17"/>
      <c r="AXR90" s="18"/>
      <c r="AXS90" s="18"/>
      <c r="AXT90" s="19"/>
      <c r="AXU90" s="19"/>
      <c r="AXV90" s="20"/>
      <c r="AXW90" s="20"/>
      <c r="AXX90" s="20"/>
      <c r="AXY90" s="21"/>
      <c r="AYC90" s="12"/>
      <c r="AYD90" s="13"/>
      <c r="AYE90" s="14"/>
      <c r="AYF90" s="15"/>
      <c r="AYG90" s="16"/>
      <c r="AYH90" s="17"/>
      <c r="AYI90" s="18"/>
      <c r="AYJ90" s="18"/>
      <c r="AYK90" s="19"/>
      <c r="AYL90" s="19"/>
      <c r="AYM90" s="20"/>
      <c r="AYN90" s="20"/>
      <c r="AYO90" s="20"/>
      <c r="AYP90" s="21"/>
      <c r="AYT90" s="12"/>
      <c r="AYU90" s="13"/>
      <c r="AYV90" s="14"/>
      <c r="AYW90" s="15"/>
      <c r="AYX90" s="16"/>
      <c r="AYY90" s="17"/>
      <c r="AYZ90" s="18"/>
      <c r="AZA90" s="18"/>
      <c r="AZB90" s="19"/>
      <c r="AZC90" s="19"/>
      <c r="AZD90" s="20"/>
      <c r="AZE90" s="20"/>
      <c r="AZF90" s="20"/>
      <c r="AZG90" s="21"/>
      <c r="AZK90" s="12"/>
      <c r="AZL90" s="13"/>
      <c r="AZM90" s="14"/>
      <c r="AZN90" s="15"/>
      <c r="AZO90" s="16"/>
      <c r="AZP90" s="17"/>
      <c r="AZQ90" s="18"/>
      <c r="AZR90" s="18"/>
      <c r="AZS90" s="19"/>
      <c r="AZT90" s="19"/>
      <c r="AZU90" s="20"/>
      <c r="AZV90" s="20"/>
      <c r="AZW90" s="20"/>
      <c r="AZX90" s="21"/>
      <c r="BAB90" s="12"/>
      <c r="BAC90" s="13"/>
      <c r="BAD90" s="14"/>
      <c r="BAE90" s="15"/>
      <c r="BAF90" s="16"/>
      <c r="BAG90" s="17"/>
      <c r="BAH90" s="18"/>
      <c r="BAI90" s="18"/>
      <c r="BAJ90" s="19"/>
      <c r="BAK90" s="19"/>
      <c r="BAL90" s="20"/>
      <c r="BAM90" s="20"/>
      <c r="BAN90" s="20"/>
      <c r="BAO90" s="21"/>
      <c r="BAS90" s="12"/>
      <c r="BAT90" s="13"/>
      <c r="BAU90" s="14"/>
      <c r="BAV90" s="15"/>
      <c r="BAW90" s="16"/>
      <c r="BAX90" s="17"/>
      <c r="BAY90" s="18"/>
      <c r="BAZ90" s="18"/>
      <c r="BBA90" s="19"/>
      <c r="BBB90" s="19"/>
      <c r="BBC90" s="20"/>
      <c r="BBD90" s="20"/>
      <c r="BBE90" s="20"/>
      <c r="BBF90" s="21"/>
      <c r="BBJ90" s="12"/>
      <c r="BBK90" s="13"/>
      <c r="BBL90" s="14"/>
      <c r="BBM90" s="15"/>
      <c r="BBN90" s="16"/>
      <c r="BBO90" s="17"/>
      <c r="BBP90" s="18"/>
      <c r="BBQ90" s="18"/>
      <c r="BBR90" s="19"/>
      <c r="BBS90" s="19"/>
      <c r="BBT90" s="20"/>
      <c r="BBU90" s="20"/>
      <c r="BBV90" s="20"/>
      <c r="BBW90" s="21"/>
      <c r="BCA90" s="12"/>
      <c r="BCB90" s="13"/>
      <c r="BCC90" s="14"/>
      <c r="BCD90" s="15"/>
      <c r="BCE90" s="16"/>
      <c r="BCF90" s="17"/>
      <c r="BCG90" s="18"/>
      <c r="BCH90" s="18"/>
      <c r="BCI90" s="19"/>
      <c r="BCJ90" s="19"/>
      <c r="BCK90" s="20"/>
      <c r="BCL90" s="20"/>
      <c r="BCM90" s="20"/>
      <c r="BCN90" s="21"/>
      <c r="BCR90" s="12"/>
      <c r="BCS90" s="13"/>
      <c r="BCT90" s="14"/>
      <c r="BCU90" s="15"/>
      <c r="BCV90" s="16"/>
      <c r="BCW90" s="17"/>
      <c r="BCX90" s="18"/>
      <c r="BCY90" s="18"/>
      <c r="BCZ90" s="19"/>
      <c r="BDA90" s="19"/>
      <c r="BDB90" s="20"/>
      <c r="BDC90" s="20"/>
      <c r="BDD90" s="20"/>
      <c r="BDE90" s="21"/>
      <c r="BDI90" s="12"/>
      <c r="BDJ90" s="13"/>
      <c r="BDK90" s="14"/>
      <c r="BDL90" s="15"/>
      <c r="BDM90" s="16"/>
      <c r="BDN90" s="17"/>
      <c r="BDO90" s="18"/>
      <c r="BDP90" s="18"/>
      <c r="BDQ90" s="19"/>
      <c r="BDR90" s="19"/>
      <c r="BDS90" s="20"/>
      <c r="BDT90" s="20"/>
      <c r="BDU90" s="20"/>
      <c r="BDV90" s="21"/>
      <c r="BDZ90" s="12"/>
      <c r="BEA90" s="13"/>
      <c r="BEB90" s="14"/>
      <c r="BEC90" s="15"/>
      <c r="BED90" s="16"/>
      <c r="BEE90" s="17"/>
      <c r="BEF90" s="18"/>
      <c r="BEG90" s="18"/>
      <c r="BEH90" s="19"/>
      <c r="BEI90" s="19"/>
      <c r="BEJ90" s="20"/>
      <c r="BEK90" s="20"/>
      <c r="BEL90" s="20"/>
      <c r="BEM90" s="21"/>
      <c r="BEQ90" s="12"/>
      <c r="BER90" s="13"/>
      <c r="BES90" s="14"/>
      <c r="BET90" s="15"/>
      <c r="BEU90" s="16"/>
      <c r="BEV90" s="17"/>
      <c r="BEW90" s="18"/>
      <c r="BEX90" s="18"/>
      <c r="BEY90" s="19"/>
      <c r="BEZ90" s="19"/>
      <c r="BFA90" s="20"/>
      <c r="BFB90" s="20"/>
      <c r="BFC90" s="20"/>
      <c r="BFD90" s="21"/>
      <c r="BFH90" s="12"/>
      <c r="BFI90" s="13"/>
      <c r="BFJ90" s="14"/>
      <c r="BFK90" s="15"/>
      <c r="BFL90" s="16"/>
      <c r="BFM90" s="17"/>
      <c r="BFN90" s="18"/>
      <c r="BFO90" s="18"/>
      <c r="BFP90" s="19"/>
      <c r="BFQ90" s="19"/>
      <c r="BFR90" s="20"/>
      <c r="BFS90" s="20"/>
      <c r="BFT90" s="20"/>
      <c r="BFU90" s="21"/>
      <c r="BFY90" s="12"/>
      <c r="BFZ90" s="13"/>
      <c r="BGA90" s="14"/>
      <c r="BGB90" s="15"/>
      <c r="BGC90" s="16"/>
      <c r="BGD90" s="17"/>
      <c r="BGE90" s="18"/>
      <c r="BGF90" s="18"/>
      <c r="BGG90" s="19"/>
      <c r="BGH90" s="19"/>
      <c r="BGI90" s="20"/>
      <c r="BGJ90" s="20"/>
      <c r="BGK90" s="20"/>
      <c r="BGL90" s="21"/>
      <c r="BGP90" s="12"/>
      <c r="BGQ90" s="13"/>
      <c r="BGR90" s="14"/>
      <c r="BGS90" s="15"/>
      <c r="BGT90" s="16"/>
      <c r="BGU90" s="17"/>
      <c r="BGV90" s="18"/>
      <c r="BGW90" s="18"/>
      <c r="BGX90" s="19"/>
      <c r="BGY90" s="19"/>
      <c r="BGZ90" s="20"/>
      <c r="BHA90" s="20"/>
      <c r="BHB90" s="20"/>
      <c r="BHC90" s="21"/>
      <c r="BHG90" s="12"/>
      <c r="BHH90" s="13"/>
      <c r="BHI90" s="14"/>
      <c r="BHJ90" s="15"/>
      <c r="BHK90" s="16"/>
      <c r="BHL90" s="17"/>
      <c r="BHM90" s="18"/>
      <c r="BHN90" s="18"/>
      <c r="BHO90" s="19"/>
      <c r="BHP90" s="19"/>
      <c r="BHQ90" s="20"/>
      <c r="BHR90" s="20"/>
      <c r="BHS90" s="20"/>
      <c r="BHT90" s="21"/>
      <c r="BHX90" s="12"/>
      <c r="BHY90" s="13"/>
      <c r="BHZ90" s="14"/>
      <c r="BIA90" s="15"/>
      <c r="BIB90" s="16"/>
      <c r="BIC90" s="17"/>
      <c r="BID90" s="18"/>
      <c r="BIE90" s="18"/>
      <c r="BIF90" s="19"/>
      <c r="BIG90" s="19"/>
      <c r="BIH90" s="20"/>
      <c r="BII90" s="20"/>
      <c r="BIJ90" s="20"/>
      <c r="BIK90" s="21"/>
      <c r="BIO90" s="12"/>
      <c r="BIP90" s="13"/>
      <c r="BIQ90" s="14"/>
      <c r="BIR90" s="15"/>
      <c r="BIS90" s="16"/>
      <c r="BIT90" s="17"/>
      <c r="BIU90" s="18"/>
      <c r="BIV90" s="18"/>
      <c r="BIW90" s="19"/>
      <c r="BIX90" s="19"/>
      <c r="BIY90" s="20"/>
      <c r="BIZ90" s="20"/>
      <c r="BJA90" s="20"/>
      <c r="BJB90" s="21"/>
      <c r="BJF90" s="12"/>
      <c r="BJG90" s="13"/>
      <c r="BJH90" s="14"/>
      <c r="BJI90" s="15"/>
      <c r="BJJ90" s="16"/>
      <c r="BJK90" s="17"/>
      <c r="BJL90" s="18"/>
      <c r="BJM90" s="18"/>
      <c r="BJN90" s="19"/>
      <c r="BJO90" s="19"/>
      <c r="BJP90" s="20"/>
      <c r="BJQ90" s="20"/>
      <c r="BJR90" s="20"/>
      <c r="BJS90" s="21"/>
      <c r="BJW90" s="12"/>
      <c r="BJX90" s="13"/>
      <c r="BJY90" s="14"/>
      <c r="BJZ90" s="15"/>
      <c r="BKA90" s="16"/>
      <c r="BKB90" s="17"/>
      <c r="BKC90" s="18"/>
      <c r="BKD90" s="18"/>
      <c r="BKE90" s="19"/>
      <c r="BKF90" s="19"/>
      <c r="BKG90" s="20"/>
      <c r="BKH90" s="20"/>
      <c r="BKI90" s="20"/>
      <c r="BKJ90" s="21"/>
      <c r="BKN90" s="12"/>
      <c r="BKO90" s="13"/>
      <c r="BKP90" s="14"/>
      <c r="BKQ90" s="15"/>
      <c r="BKR90" s="16"/>
      <c r="BKS90" s="17"/>
      <c r="BKT90" s="18"/>
      <c r="BKU90" s="18"/>
      <c r="BKV90" s="19"/>
      <c r="BKW90" s="19"/>
      <c r="BKX90" s="20"/>
      <c r="BKY90" s="20"/>
      <c r="BKZ90" s="20"/>
      <c r="BLA90" s="21"/>
      <c r="BLE90" s="12"/>
      <c r="BLF90" s="13"/>
      <c r="BLG90" s="14"/>
      <c r="BLH90" s="15"/>
      <c r="BLI90" s="16"/>
      <c r="BLJ90" s="17"/>
      <c r="BLK90" s="18"/>
      <c r="BLL90" s="18"/>
      <c r="BLM90" s="19"/>
      <c r="BLN90" s="19"/>
      <c r="BLO90" s="20"/>
      <c r="BLP90" s="20"/>
      <c r="BLQ90" s="20"/>
      <c r="BLR90" s="21"/>
      <c r="BLV90" s="12"/>
      <c r="BLW90" s="13"/>
      <c r="BLX90" s="14"/>
      <c r="BLY90" s="15"/>
      <c r="BLZ90" s="16"/>
      <c r="BMA90" s="17"/>
      <c r="BMB90" s="18"/>
      <c r="BMC90" s="18"/>
      <c r="BMD90" s="19"/>
      <c r="BME90" s="19"/>
      <c r="BMF90" s="20"/>
      <c r="BMG90" s="20"/>
      <c r="BMH90" s="20"/>
      <c r="BMI90" s="21"/>
      <c r="BMM90" s="12"/>
      <c r="BMN90" s="13"/>
      <c r="BMO90" s="14"/>
      <c r="BMP90" s="15"/>
      <c r="BMQ90" s="16"/>
      <c r="BMR90" s="17"/>
      <c r="BMS90" s="18"/>
      <c r="BMT90" s="18"/>
      <c r="BMU90" s="19"/>
      <c r="BMV90" s="19"/>
      <c r="BMW90" s="20"/>
      <c r="BMX90" s="20"/>
      <c r="BMY90" s="20"/>
      <c r="BMZ90" s="21"/>
      <c r="BND90" s="12"/>
      <c r="BNE90" s="13"/>
      <c r="BNF90" s="14"/>
      <c r="BNG90" s="15"/>
      <c r="BNH90" s="16"/>
      <c r="BNI90" s="17"/>
      <c r="BNJ90" s="18"/>
      <c r="BNK90" s="18"/>
      <c r="BNL90" s="19"/>
      <c r="BNM90" s="19"/>
      <c r="BNN90" s="20"/>
      <c r="BNO90" s="20"/>
      <c r="BNP90" s="20"/>
      <c r="BNQ90" s="21"/>
      <c r="BNU90" s="12"/>
      <c r="BNV90" s="13"/>
      <c r="BNW90" s="14"/>
      <c r="BNX90" s="15"/>
      <c r="BNY90" s="16"/>
      <c r="BNZ90" s="17"/>
      <c r="BOA90" s="18"/>
      <c r="BOB90" s="18"/>
      <c r="BOC90" s="19"/>
      <c r="BOD90" s="19"/>
      <c r="BOE90" s="20"/>
      <c r="BOF90" s="20"/>
      <c r="BOG90" s="20"/>
      <c r="BOH90" s="21"/>
      <c r="BOL90" s="12"/>
      <c r="BOM90" s="13"/>
      <c r="BON90" s="14"/>
      <c r="BOO90" s="15"/>
      <c r="BOP90" s="16"/>
      <c r="BOQ90" s="17"/>
      <c r="BOR90" s="18"/>
      <c r="BOS90" s="18"/>
      <c r="BOT90" s="19"/>
      <c r="BOU90" s="19"/>
      <c r="BOV90" s="20"/>
      <c r="BOW90" s="20"/>
      <c r="BOX90" s="20"/>
      <c r="BOY90" s="21"/>
      <c r="BPC90" s="12"/>
      <c r="BPD90" s="13"/>
      <c r="BPE90" s="14"/>
      <c r="BPF90" s="15"/>
      <c r="BPG90" s="16"/>
      <c r="BPH90" s="17"/>
      <c r="BPI90" s="18"/>
      <c r="BPJ90" s="18"/>
      <c r="BPK90" s="19"/>
      <c r="BPL90" s="19"/>
      <c r="BPM90" s="20"/>
      <c r="BPN90" s="20"/>
      <c r="BPO90" s="20"/>
      <c r="BPP90" s="21"/>
      <c r="BPT90" s="12"/>
      <c r="BPU90" s="13"/>
      <c r="BPV90" s="14"/>
      <c r="BPW90" s="15"/>
      <c r="BPX90" s="16"/>
      <c r="BPY90" s="17"/>
      <c r="BPZ90" s="18"/>
      <c r="BQA90" s="18"/>
      <c r="BQB90" s="19"/>
      <c r="BQC90" s="19"/>
      <c r="BQD90" s="20"/>
      <c r="BQE90" s="20"/>
      <c r="BQF90" s="20"/>
      <c r="BQG90" s="21"/>
      <c r="BQK90" s="12"/>
      <c r="BQL90" s="13"/>
      <c r="BQM90" s="14"/>
      <c r="BQN90" s="15"/>
      <c r="BQO90" s="16"/>
      <c r="BQP90" s="17"/>
      <c r="BQQ90" s="18"/>
      <c r="BQR90" s="18"/>
      <c r="BQS90" s="19"/>
      <c r="BQT90" s="19"/>
      <c r="BQU90" s="20"/>
      <c r="BQV90" s="20"/>
      <c r="BQW90" s="20"/>
      <c r="BQX90" s="21"/>
      <c r="BRB90" s="12"/>
      <c r="BRC90" s="13"/>
      <c r="BRD90" s="14"/>
      <c r="BRE90" s="15"/>
      <c r="BRF90" s="16"/>
      <c r="BRG90" s="17"/>
      <c r="BRH90" s="18"/>
      <c r="BRI90" s="18"/>
      <c r="BRJ90" s="19"/>
      <c r="BRK90" s="19"/>
      <c r="BRL90" s="20"/>
      <c r="BRM90" s="20"/>
      <c r="BRN90" s="20"/>
      <c r="BRO90" s="21"/>
      <c r="BRS90" s="12"/>
      <c r="BRT90" s="13"/>
      <c r="BRU90" s="14"/>
      <c r="BRV90" s="15"/>
      <c r="BRW90" s="16"/>
      <c r="BRX90" s="17"/>
      <c r="BRY90" s="18"/>
      <c r="BRZ90" s="18"/>
      <c r="BSA90" s="19"/>
      <c r="BSB90" s="19"/>
      <c r="BSC90" s="20"/>
      <c r="BSD90" s="20"/>
      <c r="BSE90" s="20"/>
      <c r="BSF90" s="21"/>
      <c r="BSJ90" s="12"/>
      <c r="BSK90" s="13"/>
      <c r="BSL90" s="14"/>
      <c r="BSM90" s="15"/>
      <c r="BSN90" s="16"/>
      <c r="BSO90" s="17"/>
      <c r="BSP90" s="18"/>
      <c r="BSQ90" s="18"/>
      <c r="BSR90" s="19"/>
      <c r="BSS90" s="19"/>
      <c r="BST90" s="20"/>
      <c r="BSU90" s="20"/>
      <c r="BSV90" s="20"/>
      <c r="BSW90" s="21"/>
      <c r="BTA90" s="12"/>
      <c r="BTB90" s="13"/>
      <c r="BTC90" s="14"/>
      <c r="BTD90" s="15"/>
      <c r="BTE90" s="16"/>
      <c r="BTF90" s="17"/>
      <c r="BTG90" s="18"/>
      <c r="BTH90" s="18"/>
      <c r="BTI90" s="19"/>
      <c r="BTJ90" s="19"/>
      <c r="BTK90" s="20"/>
      <c r="BTL90" s="20"/>
      <c r="BTM90" s="20"/>
      <c r="BTN90" s="21"/>
      <c r="BTR90" s="12"/>
      <c r="BTS90" s="13"/>
      <c r="BTT90" s="14"/>
      <c r="BTU90" s="15"/>
      <c r="BTV90" s="16"/>
      <c r="BTW90" s="17"/>
      <c r="BTX90" s="18"/>
      <c r="BTY90" s="18"/>
      <c r="BTZ90" s="19"/>
      <c r="BUA90" s="19"/>
      <c r="BUB90" s="20"/>
      <c r="BUC90" s="20"/>
      <c r="BUD90" s="20"/>
      <c r="BUE90" s="21"/>
      <c r="BUI90" s="12"/>
      <c r="BUJ90" s="13"/>
      <c r="BUK90" s="14"/>
      <c r="BUL90" s="15"/>
      <c r="BUM90" s="16"/>
      <c r="BUN90" s="17"/>
      <c r="BUO90" s="18"/>
      <c r="BUP90" s="18"/>
      <c r="BUQ90" s="19"/>
      <c r="BUR90" s="19"/>
      <c r="BUS90" s="20"/>
      <c r="BUT90" s="20"/>
      <c r="BUU90" s="20"/>
      <c r="BUV90" s="21"/>
      <c r="BUZ90" s="12"/>
      <c r="BVA90" s="13"/>
      <c r="BVB90" s="14"/>
      <c r="BVC90" s="15"/>
      <c r="BVD90" s="16"/>
      <c r="BVE90" s="17"/>
      <c r="BVF90" s="18"/>
      <c r="BVG90" s="18"/>
      <c r="BVH90" s="19"/>
      <c r="BVI90" s="19"/>
      <c r="BVJ90" s="20"/>
      <c r="BVK90" s="20"/>
      <c r="BVL90" s="20"/>
      <c r="BVM90" s="21"/>
      <c r="BVQ90" s="12"/>
      <c r="BVR90" s="13"/>
      <c r="BVS90" s="14"/>
      <c r="BVT90" s="15"/>
      <c r="BVU90" s="16"/>
      <c r="BVV90" s="17"/>
      <c r="BVW90" s="18"/>
      <c r="BVX90" s="18"/>
      <c r="BVY90" s="19"/>
      <c r="BVZ90" s="19"/>
      <c r="BWA90" s="20"/>
      <c r="BWB90" s="20"/>
      <c r="BWC90" s="20"/>
      <c r="BWD90" s="21"/>
      <c r="BWH90" s="12"/>
      <c r="BWI90" s="13"/>
      <c r="BWJ90" s="14"/>
      <c r="BWK90" s="15"/>
      <c r="BWL90" s="16"/>
      <c r="BWM90" s="17"/>
      <c r="BWN90" s="18"/>
      <c r="BWO90" s="18"/>
      <c r="BWP90" s="19"/>
      <c r="BWQ90" s="19"/>
      <c r="BWR90" s="20"/>
      <c r="BWS90" s="20"/>
      <c r="BWT90" s="20"/>
      <c r="BWU90" s="21"/>
      <c r="BWY90" s="12"/>
      <c r="BWZ90" s="13"/>
      <c r="BXA90" s="14"/>
      <c r="BXB90" s="15"/>
      <c r="BXC90" s="16"/>
      <c r="BXD90" s="17"/>
      <c r="BXE90" s="18"/>
      <c r="BXF90" s="18"/>
      <c r="BXG90" s="19"/>
      <c r="BXH90" s="19"/>
      <c r="BXI90" s="20"/>
      <c r="BXJ90" s="20"/>
      <c r="BXK90" s="20"/>
      <c r="BXL90" s="21"/>
      <c r="BXP90" s="12"/>
      <c r="BXQ90" s="13"/>
      <c r="BXR90" s="14"/>
      <c r="BXS90" s="15"/>
      <c r="BXT90" s="16"/>
      <c r="BXU90" s="17"/>
      <c r="BXV90" s="18"/>
      <c r="BXW90" s="18"/>
      <c r="BXX90" s="19"/>
      <c r="BXY90" s="19"/>
      <c r="BXZ90" s="20"/>
      <c r="BYA90" s="20"/>
      <c r="BYB90" s="20"/>
      <c r="BYC90" s="21"/>
      <c r="BYG90" s="12"/>
      <c r="BYH90" s="13"/>
      <c r="BYI90" s="14"/>
      <c r="BYJ90" s="15"/>
      <c r="BYK90" s="16"/>
      <c r="BYL90" s="17"/>
      <c r="BYM90" s="18"/>
      <c r="BYN90" s="18"/>
      <c r="BYO90" s="19"/>
      <c r="BYP90" s="19"/>
      <c r="BYQ90" s="20"/>
      <c r="BYR90" s="20"/>
      <c r="BYS90" s="20"/>
      <c r="BYT90" s="21"/>
      <c r="BYX90" s="12"/>
      <c r="BYY90" s="13"/>
      <c r="BYZ90" s="14"/>
      <c r="BZA90" s="15"/>
      <c r="BZB90" s="16"/>
      <c r="BZC90" s="17"/>
      <c r="BZD90" s="18"/>
      <c r="BZE90" s="18"/>
      <c r="BZF90" s="19"/>
      <c r="BZG90" s="19"/>
      <c r="BZH90" s="20"/>
      <c r="BZI90" s="20"/>
      <c r="BZJ90" s="20"/>
      <c r="BZK90" s="21"/>
      <c r="BZO90" s="12"/>
      <c r="BZP90" s="13"/>
      <c r="BZQ90" s="14"/>
      <c r="BZR90" s="15"/>
      <c r="BZS90" s="16"/>
      <c r="BZT90" s="17"/>
      <c r="BZU90" s="18"/>
      <c r="BZV90" s="18"/>
      <c r="BZW90" s="19"/>
      <c r="BZX90" s="19"/>
      <c r="BZY90" s="20"/>
      <c r="BZZ90" s="20"/>
      <c r="CAA90" s="20"/>
      <c r="CAB90" s="21"/>
      <c r="CAF90" s="12"/>
      <c r="CAG90" s="13"/>
      <c r="CAH90" s="14"/>
      <c r="CAI90" s="15"/>
      <c r="CAJ90" s="16"/>
      <c r="CAK90" s="17"/>
      <c r="CAL90" s="18"/>
      <c r="CAM90" s="18"/>
      <c r="CAN90" s="19"/>
      <c r="CAO90" s="19"/>
      <c r="CAP90" s="20"/>
      <c r="CAQ90" s="20"/>
      <c r="CAR90" s="20"/>
      <c r="CAS90" s="21"/>
      <c r="CAW90" s="12"/>
      <c r="CAX90" s="13"/>
      <c r="CAY90" s="14"/>
      <c r="CAZ90" s="15"/>
      <c r="CBA90" s="16"/>
      <c r="CBB90" s="17"/>
      <c r="CBC90" s="18"/>
      <c r="CBD90" s="18"/>
      <c r="CBE90" s="19"/>
      <c r="CBF90" s="19"/>
      <c r="CBG90" s="20"/>
      <c r="CBH90" s="20"/>
      <c r="CBI90" s="20"/>
      <c r="CBJ90" s="21"/>
      <c r="CBN90" s="12"/>
      <c r="CBO90" s="13"/>
      <c r="CBP90" s="14"/>
      <c r="CBQ90" s="15"/>
      <c r="CBR90" s="16"/>
      <c r="CBS90" s="17"/>
      <c r="CBT90" s="18"/>
      <c r="CBU90" s="18"/>
      <c r="CBV90" s="19"/>
      <c r="CBW90" s="19"/>
      <c r="CBX90" s="20"/>
      <c r="CBY90" s="20"/>
      <c r="CBZ90" s="20"/>
      <c r="CCA90" s="21"/>
      <c r="CCE90" s="12"/>
      <c r="CCF90" s="13"/>
      <c r="CCG90" s="14"/>
      <c r="CCH90" s="15"/>
      <c r="CCI90" s="16"/>
      <c r="CCJ90" s="17"/>
      <c r="CCK90" s="18"/>
      <c r="CCL90" s="18"/>
      <c r="CCM90" s="19"/>
      <c r="CCN90" s="19"/>
      <c r="CCO90" s="20"/>
      <c r="CCP90" s="20"/>
      <c r="CCQ90" s="20"/>
      <c r="CCR90" s="21"/>
      <c r="CCV90" s="12"/>
      <c r="CCW90" s="13"/>
      <c r="CCX90" s="14"/>
      <c r="CCY90" s="15"/>
      <c r="CCZ90" s="16"/>
      <c r="CDA90" s="17"/>
      <c r="CDB90" s="18"/>
      <c r="CDC90" s="18"/>
      <c r="CDD90" s="19"/>
      <c r="CDE90" s="19"/>
      <c r="CDF90" s="20"/>
      <c r="CDG90" s="20"/>
      <c r="CDH90" s="20"/>
      <c r="CDI90" s="21"/>
      <c r="CDM90" s="12"/>
      <c r="CDN90" s="13"/>
      <c r="CDO90" s="14"/>
      <c r="CDP90" s="15"/>
      <c r="CDQ90" s="16"/>
      <c r="CDR90" s="17"/>
      <c r="CDS90" s="18"/>
      <c r="CDT90" s="18"/>
      <c r="CDU90" s="19"/>
      <c r="CDV90" s="19"/>
      <c r="CDW90" s="20"/>
      <c r="CDX90" s="20"/>
      <c r="CDY90" s="20"/>
      <c r="CDZ90" s="21"/>
      <c r="CED90" s="12"/>
      <c r="CEE90" s="13"/>
      <c r="CEF90" s="14"/>
      <c r="CEG90" s="15"/>
      <c r="CEH90" s="16"/>
      <c r="CEI90" s="17"/>
      <c r="CEJ90" s="18"/>
      <c r="CEK90" s="18"/>
      <c r="CEL90" s="19"/>
      <c r="CEM90" s="19"/>
      <c r="CEN90" s="20"/>
      <c r="CEO90" s="20"/>
      <c r="CEP90" s="20"/>
      <c r="CEQ90" s="21"/>
      <c r="CEU90" s="12"/>
      <c r="CEV90" s="13"/>
      <c r="CEW90" s="14"/>
      <c r="CEX90" s="15"/>
      <c r="CEY90" s="16"/>
      <c r="CEZ90" s="17"/>
      <c r="CFA90" s="18"/>
      <c r="CFB90" s="18"/>
      <c r="CFC90" s="19"/>
      <c r="CFD90" s="19"/>
      <c r="CFE90" s="20"/>
      <c r="CFF90" s="20"/>
      <c r="CFG90" s="20"/>
      <c r="CFH90" s="21"/>
      <c r="CFL90" s="12"/>
      <c r="CFM90" s="13"/>
      <c r="CFN90" s="14"/>
      <c r="CFO90" s="15"/>
      <c r="CFP90" s="16"/>
      <c r="CFQ90" s="17"/>
      <c r="CFR90" s="18"/>
      <c r="CFS90" s="18"/>
      <c r="CFT90" s="19"/>
      <c r="CFU90" s="19"/>
      <c r="CFV90" s="20"/>
      <c r="CFW90" s="20"/>
      <c r="CFX90" s="20"/>
      <c r="CFY90" s="21"/>
      <c r="CGC90" s="12"/>
      <c r="CGD90" s="13"/>
      <c r="CGE90" s="14"/>
      <c r="CGF90" s="15"/>
      <c r="CGG90" s="16"/>
      <c r="CGH90" s="17"/>
      <c r="CGI90" s="18"/>
      <c r="CGJ90" s="18"/>
      <c r="CGK90" s="19"/>
      <c r="CGL90" s="19"/>
      <c r="CGM90" s="20"/>
      <c r="CGN90" s="20"/>
      <c r="CGO90" s="20"/>
      <c r="CGP90" s="21"/>
      <c r="CGT90" s="12"/>
      <c r="CGU90" s="13"/>
      <c r="CGV90" s="14"/>
      <c r="CGW90" s="15"/>
      <c r="CGX90" s="16"/>
      <c r="CGY90" s="17"/>
      <c r="CGZ90" s="18"/>
      <c r="CHA90" s="18"/>
      <c r="CHB90" s="19"/>
      <c r="CHC90" s="19"/>
      <c r="CHD90" s="20"/>
      <c r="CHE90" s="20"/>
      <c r="CHF90" s="20"/>
      <c r="CHG90" s="21"/>
      <c r="CHK90" s="12"/>
      <c r="CHL90" s="13"/>
      <c r="CHM90" s="14"/>
      <c r="CHN90" s="15"/>
      <c r="CHO90" s="16"/>
      <c r="CHP90" s="17"/>
      <c r="CHQ90" s="18"/>
      <c r="CHR90" s="18"/>
      <c r="CHS90" s="19"/>
      <c r="CHT90" s="19"/>
      <c r="CHU90" s="20"/>
      <c r="CHV90" s="20"/>
      <c r="CHW90" s="20"/>
      <c r="CHX90" s="21"/>
      <c r="CIB90" s="12"/>
      <c r="CIC90" s="13"/>
      <c r="CID90" s="14"/>
      <c r="CIE90" s="15"/>
      <c r="CIF90" s="16"/>
      <c r="CIG90" s="17"/>
      <c r="CIH90" s="18"/>
      <c r="CII90" s="18"/>
      <c r="CIJ90" s="19"/>
      <c r="CIK90" s="19"/>
      <c r="CIL90" s="20"/>
      <c r="CIM90" s="20"/>
      <c r="CIN90" s="20"/>
      <c r="CIO90" s="21"/>
      <c r="CIS90" s="12"/>
      <c r="CIT90" s="13"/>
      <c r="CIU90" s="14"/>
      <c r="CIV90" s="15"/>
      <c r="CIW90" s="16"/>
      <c r="CIX90" s="17"/>
      <c r="CIY90" s="18"/>
      <c r="CIZ90" s="18"/>
      <c r="CJA90" s="19"/>
      <c r="CJB90" s="19"/>
      <c r="CJC90" s="20"/>
      <c r="CJD90" s="20"/>
      <c r="CJE90" s="20"/>
      <c r="CJF90" s="21"/>
      <c r="CJJ90" s="12"/>
      <c r="CJK90" s="13"/>
      <c r="CJL90" s="14"/>
      <c r="CJM90" s="15"/>
      <c r="CJN90" s="16"/>
      <c r="CJO90" s="17"/>
      <c r="CJP90" s="18"/>
      <c r="CJQ90" s="18"/>
      <c r="CJR90" s="19"/>
      <c r="CJS90" s="19"/>
      <c r="CJT90" s="20"/>
      <c r="CJU90" s="20"/>
      <c r="CJV90" s="20"/>
      <c r="CJW90" s="21"/>
      <c r="CKA90" s="12"/>
      <c r="CKB90" s="13"/>
      <c r="CKC90" s="14"/>
      <c r="CKD90" s="15"/>
      <c r="CKE90" s="16"/>
      <c r="CKF90" s="17"/>
      <c r="CKG90" s="18"/>
      <c r="CKH90" s="18"/>
      <c r="CKI90" s="19"/>
      <c r="CKJ90" s="19"/>
      <c r="CKK90" s="20"/>
      <c r="CKL90" s="20"/>
      <c r="CKM90" s="20"/>
      <c r="CKN90" s="21"/>
      <c r="CKR90" s="12"/>
      <c r="CKS90" s="13"/>
      <c r="CKT90" s="14"/>
      <c r="CKU90" s="15"/>
      <c r="CKV90" s="16"/>
      <c r="CKW90" s="17"/>
      <c r="CKX90" s="18"/>
      <c r="CKY90" s="18"/>
      <c r="CKZ90" s="19"/>
      <c r="CLA90" s="19"/>
      <c r="CLB90" s="20"/>
      <c r="CLC90" s="20"/>
      <c r="CLD90" s="20"/>
      <c r="CLE90" s="21"/>
      <c r="CLI90" s="12"/>
      <c r="CLJ90" s="13"/>
      <c r="CLK90" s="14"/>
      <c r="CLL90" s="15"/>
      <c r="CLM90" s="16"/>
      <c r="CLN90" s="17"/>
      <c r="CLO90" s="18"/>
      <c r="CLP90" s="18"/>
      <c r="CLQ90" s="19"/>
      <c r="CLR90" s="19"/>
      <c r="CLS90" s="20"/>
      <c r="CLT90" s="20"/>
      <c r="CLU90" s="20"/>
      <c r="CLV90" s="21"/>
      <c r="CLZ90" s="12"/>
      <c r="CMA90" s="13"/>
      <c r="CMB90" s="14"/>
      <c r="CMC90" s="15"/>
      <c r="CMD90" s="16"/>
      <c r="CME90" s="17"/>
      <c r="CMF90" s="18"/>
      <c r="CMG90" s="18"/>
      <c r="CMH90" s="19"/>
      <c r="CMI90" s="19"/>
      <c r="CMJ90" s="20"/>
      <c r="CMK90" s="20"/>
      <c r="CML90" s="20"/>
      <c r="CMM90" s="21"/>
      <c r="CMQ90" s="12"/>
      <c r="CMR90" s="13"/>
      <c r="CMS90" s="14"/>
      <c r="CMT90" s="15"/>
      <c r="CMU90" s="16"/>
      <c r="CMV90" s="17"/>
      <c r="CMW90" s="18"/>
      <c r="CMX90" s="18"/>
      <c r="CMY90" s="19"/>
      <c r="CMZ90" s="19"/>
      <c r="CNA90" s="20"/>
      <c r="CNB90" s="20"/>
      <c r="CNC90" s="20"/>
      <c r="CND90" s="21"/>
      <c r="CNH90" s="12"/>
      <c r="CNI90" s="13"/>
      <c r="CNJ90" s="14"/>
      <c r="CNK90" s="15"/>
      <c r="CNL90" s="16"/>
      <c r="CNM90" s="17"/>
      <c r="CNN90" s="18"/>
      <c r="CNO90" s="18"/>
      <c r="CNP90" s="19"/>
      <c r="CNQ90" s="19"/>
      <c r="CNR90" s="20"/>
      <c r="CNS90" s="20"/>
      <c r="CNT90" s="20"/>
      <c r="CNU90" s="21"/>
      <c r="CNY90" s="12"/>
      <c r="CNZ90" s="13"/>
      <c r="COA90" s="14"/>
      <c r="COB90" s="15"/>
      <c r="COC90" s="16"/>
      <c r="COD90" s="17"/>
      <c r="COE90" s="18"/>
      <c r="COF90" s="18"/>
      <c r="COG90" s="19"/>
      <c r="COH90" s="19"/>
      <c r="COI90" s="20"/>
      <c r="COJ90" s="20"/>
      <c r="COK90" s="20"/>
      <c r="COL90" s="21"/>
      <c r="COP90" s="12"/>
      <c r="COQ90" s="13"/>
      <c r="COR90" s="14"/>
      <c r="COS90" s="15"/>
      <c r="COT90" s="16"/>
      <c r="COU90" s="17"/>
      <c r="COV90" s="18"/>
      <c r="COW90" s="18"/>
      <c r="COX90" s="19"/>
      <c r="COY90" s="19"/>
      <c r="COZ90" s="20"/>
      <c r="CPA90" s="20"/>
      <c r="CPB90" s="20"/>
      <c r="CPC90" s="21"/>
      <c r="CPG90" s="12"/>
      <c r="CPH90" s="13"/>
      <c r="CPI90" s="14"/>
      <c r="CPJ90" s="15"/>
      <c r="CPK90" s="16"/>
      <c r="CPL90" s="17"/>
      <c r="CPM90" s="18"/>
      <c r="CPN90" s="18"/>
      <c r="CPO90" s="19"/>
      <c r="CPP90" s="19"/>
      <c r="CPQ90" s="20"/>
      <c r="CPR90" s="20"/>
      <c r="CPS90" s="20"/>
      <c r="CPT90" s="21"/>
      <c r="CPX90" s="12"/>
      <c r="CPY90" s="13"/>
      <c r="CPZ90" s="14"/>
      <c r="CQA90" s="15"/>
      <c r="CQB90" s="16"/>
      <c r="CQC90" s="17"/>
      <c r="CQD90" s="18"/>
      <c r="CQE90" s="18"/>
      <c r="CQF90" s="19"/>
      <c r="CQG90" s="19"/>
      <c r="CQH90" s="20"/>
      <c r="CQI90" s="20"/>
      <c r="CQJ90" s="20"/>
      <c r="CQK90" s="21"/>
      <c r="CQO90" s="12"/>
      <c r="CQP90" s="13"/>
      <c r="CQQ90" s="14"/>
      <c r="CQR90" s="15"/>
      <c r="CQS90" s="16"/>
      <c r="CQT90" s="17"/>
      <c r="CQU90" s="18"/>
      <c r="CQV90" s="18"/>
      <c r="CQW90" s="19"/>
      <c r="CQX90" s="19"/>
      <c r="CQY90" s="20"/>
      <c r="CQZ90" s="20"/>
      <c r="CRA90" s="20"/>
      <c r="CRB90" s="21"/>
      <c r="CRF90" s="12"/>
      <c r="CRG90" s="13"/>
      <c r="CRH90" s="14"/>
      <c r="CRI90" s="15"/>
      <c r="CRJ90" s="16"/>
      <c r="CRK90" s="17"/>
      <c r="CRL90" s="18"/>
      <c r="CRM90" s="18"/>
      <c r="CRN90" s="19"/>
      <c r="CRO90" s="19"/>
      <c r="CRP90" s="20"/>
      <c r="CRQ90" s="20"/>
      <c r="CRR90" s="20"/>
      <c r="CRS90" s="21"/>
      <c r="CRW90" s="12"/>
      <c r="CRX90" s="13"/>
      <c r="CRY90" s="14"/>
      <c r="CRZ90" s="15"/>
      <c r="CSA90" s="16"/>
      <c r="CSB90" s="17"/>
      <c r="CSC90" s="18"/>
      <c r="CSD90" s="18"/>
      <c r="CSE90" s="19"/>
      <c r="CSF90" s="19"/>
      <c r="CSG90" s="20"/>
      <c r="CSH90" s="20"/>
      <c r="CSI90" s="20"/>
      <c r="CSJ90" s="21"/>
      <c r="CSN90" s="12"/>
      <c r="CSO90" s="13"/>
      <c r="CSP90" s="14"/>
      <c r="CSQ90" s="15"/>
      <c r="CSR90" s="16"/>
      <c r="CSS90" s="17"/>
      <c r="CST90" s="18"/>
      <c r="CSU90" s="18"/>
      <c r="CSV90" s="19"/>
      <c r="CSW90" s="19"/>
      <c r="CSX90" s="20"/>
      <c r="CSY90" s="20"/>
      <c r="CSZ90" s="20"/>
      <c r="CTA90" s="21"/>
      <c r="CTE90" s="12"/>
      <c r="CTF90" s="13"/>
      <c r="CTG90" s="14"/>
      <c r="CTH90" s="15"/>
      <c r="CTI90" s="16"/>
      <c r="CTJ90" s="17"/>
      <c r="CTK90" s="18"/>
      <c r="CTL90" s="18"/>
      <c r="CTM90" s="19"/>
      <c r="CTN90" s="19"/>
      <c r="CTO90" s="20"/>
      <c r="CTP90" s="20"/>
      <c r="CTQ90" s="20"/>
      <c r="CTR90" s="21"/>
      <c r="CTV90" s="12"/>
      <c r="CTW90" s="13"/>
      <c r="CTX90" s="14"/>
      <c r="CTY90" s="15"/>
      <c r="CTZ90" s="16"/>
      <c r="CUA90" s="17"/>
      <c r="CUB90" s="18"/>
      <c r="CUC90" s="18"/>
      <c r="CUD90" s="19"/>
      <c r="CUE90" s="19"/>
      <c r="CUF90" s="20"/>
      <c r="CUG90" s="20"/>
      <c r="CUH90" s="20"/>
      <c r="CUI90" s="21"/>
      <c r="CUM90" s="12"/>
      <c r="CUN90" s="13"/>
      <c r="CUO90" s="14"/>
      <c r="CUP90" s="15"/>
      <c r="CUQ90" s="16"/>
      <c r="CUR90" s="17"/>
      <c r="CUS90" s="18"/>
      <c r="CUT90" s="18"/>
      <c r="CUU90" s="19"/>
      <c r="CUV90" s="19"/>
      <c r="CUW90" s="20"/>
      <c r="CUX90" s="20"/>
      <c r="CUY90" s="20"/>
      <c r="CUZ90" s="21"/>
      <c r="CVD90" s="12"/>
      <c r="CVE90" s="13"/>
      <c r="CVF90" s="14"/>
      <c r="CVG90" s="15"/>
      <c r="CVH90" s="16"/>
      <c r="CVI90" s="17"/>
      <c r="CVJ90" s="18"/>
      <c r="CVK90" s="18"/>
      <c r="CVL90" s="19"/>
      <c r="CVM90" s="19"/>
      <c r="CVN90" s="20"/>
      <c r="CVO90" s="20"/>
      <c r="CVP90" s="20"/>
      <c r="CVQ90" s="21"/>
      <c r="CVU90" s="12"/>
      <c r="CVV90" s="13"/>
      <c r="CVW90" s="14"/>
      <c r="CVX90" s="15"/>
      <c r="CVY90" s="16"/>
      <c r="CVZ90" s="17"/>
      <c r="CWA90" s="18"/>
      <c r="CWB90" s="18"/>
      <c r="CWC90" s="19"/>
      <c r="CWD90" s="19"/>
      <c r="CWE90" s="20"/>
      <c r="CWF90" s="20"/>
      <c r="CWG90" s="20"/>
      <c r="CWH90" s="21"/>
      <c r="CWL90" s="12"/>
      <c r="CWM90" s="13"/>
      <c r="CWN90" s="14"/>
      <c r="CWO90" s="15"/>
      <c r="CWP90" s="16"/>
      <c r="CWQ90" s="17"/>
      <c r="CWR90" s="18"/>
      <c r="CWS90" s="18"/>
      <c r="CWT90" s="19"/>
      <c r="CWU90" s="19"/>
      <c r="CWV90" s="20"/>
      <c r="CWW90" s="20"/>
      <c r="CWX90" s="20"/>
      <c r="CWY90" s="21"/>
      <c r="CXC90" s="12"/>
      <c r="CXD90" s="13"/>
      <c r="CXE90" s="14"/>
      <c r="CXF90" s="15"/>
      <c r="CXG90" s="16"/>
      <c r="CXH90" s="17"/>
      <c r="CXI90" s="18"/>
      <c r="CXJ90" s="18"/>
      <c r="CXK90" s="19"/>
      <c r="CXL90" s="19"/>
      <c r="CXM90" s="20"/>
      <c r="CXN90" s="20"/>
      <c r="CXO90" s="20"/>
      <c r="CXP90" s="21"/>
      <c r="CXT90" s="12"/>
      <c r="CXU90" s="13"/>
      <c r="CXV90" s="14"/>
      <c r="CXW90" s="15"/>
      <c r="CXX90" s="16"/>
      <c r="CXY90" s="17"/>
      <c r="CXZ90" s="18"/>
      <c r="CYA90" s="18"/>
      <c r="CYB90" s="19"/>
      <c r="CYC90" s="19"/>
      <c r="CYD90" s="20"/>
      <c r="CYE90" s="20"/>
      <c r="CYF90" s="20"/>
      <c r="CYG90" s="21"/>
      <c r="CYK90" s="12"/>
      <c r="CYL90" s="13"/>
      <c r="CYM90" s="14"/>
      <c r="CYN90" s="15"/>
      <c r="CYO90" s="16"/>
      <c r="CYP90" s="17"/>
      <c r="CYQ90" s="18"/>
      <c r="CYR90" s="18"/>
      <c r="CYS90" s="19"/>
      <c r="CYT90" s="19"/>
      <c r="CYU90" s="20"/>
      <c r="CYV90" s="20"/>
      <c r="CYW90" s="20"/>
      <c r="CYX90" s="21"/>
      <c r="CZB90" s="12"/>
      <c r="CZC90" s="13"/>
      <c r="CZD90" s="14"/>
      <c r="CZE90" s="15"/>
      <c r="CZF90" s="16"/>
      <c r="CZG90" s="17"/>
      <c r="CZH90" s="18"/>
      <c r="CZI90" s="18"/>
      <c r="CZJ90" s="19"/>
      <c r="CZK90" s="19"/>
      <c r="CZL90" s="20"/>
      <c r="CZM90" s="20"/>
      <c r="CZN90" s="20"/>
      <c r="CZO90" s="21"/>
      <c r="CZS90" s="12"/>
      <c r="CZT90" s="13"/>
      <c r="CZU90" s="14"/>
      <c r="CZV90" s="15"/>
      <c r="CZW90" s="16"/>
      <c r="CZX90" s="17"/>
      <c r="CZY90" s="18"/>
      <c r="CZZ90" s="18"/>
      <c r="DAA90" s="19"/>
      <c r="DAB90" s="19"/>
      <c r="DAC90" s="20"/>
      <c r="DAD90" s="20"/>
      <c r="DAE90" s="20"/>
      <c r="DAF90" s="21"/>
      <c r="DAJ90" s="12"/>
      <c r="DAK90" s="13"/>
      <c r="DAL90" s="14"/>
      <c r="DAM90" s="15"/>
      <c r="DAN90" s="16"/>
      <c r="DAO90" s="17"/>
      <c r="DAP90" s="18"/>
      <c r="DAQ90" s="18"/>
      <c r="DAR90" s="19"/>
      <c r="DAS90" s="19"/>
      <c r="DAT90" s="20"/>
      <c r="DAU90" s="20"/>
      <c r="DAV90" s="20"/>
      <c r="DAW90" s="21"/>
      <c r="DBA90" s="12"/>
      <c r="DBB90" s="13"/>
      <c r="DBC90" s="14"/>
      <c r="DBD90" s="15"/>
      <c r="DBE90" s="16"/>
      <c r="DBF90" s="17"/>
      <c r="DBG90" s="18"/>
      <c r="DBH90" s="18"/>
      <c r="DBI90" s="19"/>
      <c r="DBJ90" s="19"/>
      <c r="DBK90" s="20"/>
      <c r="DBL90" s="20"/>
      <c r="DBM90" s="20"/>
      <c r="DBN90" s="21"/>
      <c r="DBR90" s="12"/>
      <c r="DBS90" s="13"/>
      <c r="DBT90" s="14"/>
      <c r="DBU90" s="15"/>
      <c r="DBV90" s="16"/>
      <c r="DBW90" s="17"/>
      <c r="DBX90" s="18"/>
      <c r="DBY90" s="18"/>
      <c r="DBZ90" s="19"/>
      <c r="DCA90" s="19"/>
      <c r="DCB90" s="20"/>
      <c r="DCC90" s="20"/>
      <c r="DCD90" s="20"/>
      <c r="DCE90" s="21"/>
      <c r="DCI90" s="12"/>
      <c r="DCJ90" s="13"/>
      <c r="DCK90" s="14"/>
      <c r="DCL90" s="15"/>
      <c r="DCM90" s="16"/>
      <c r="DCN90" s="17"/>
      <c r="DCO90" s="18"/>
      <c r="DCP90" s="18"/>
      <c r="DCQ90" s="19"/>
      <c r="DCR90" s="19"/>
      <c r="DCS90" s="20"/>
      <c r="DCT90" s="20"/>
      <c r="DCU90" s="20"/>
      <c r="DCV90" s="21"/>
      <c r="DCZ90" s="12"/>
      <c r="DDA90" s="13"/>
      <c r="DDB90" s="14"/>
      <c r="DDC90" s="15"/>
      <c r="DDD90" s="16"/>
      <c r="DDE90" s="17"/>
      <c r="DDF90" s="18"/>
      <c r="DDG90" s="18"/>
      <c r="DDH90" s="19"/>
      <c r="DDI90" s="19"/>
      <c r="DDJ90" s="20"/>
      <c r="DDK90" s="20"/>
      <c r="DDL90" s="20"/>
      <c r="DDM90" s="21"/>
      <c r="DDQ90" s="12"/>
      <c r="DDR90" s="13"/>
      <c r="DDS90" s="14"/>
      <c r="DDT90" s="15"/>
      <c r="DDU90" s="16"/>
      <c r="DDV90" s="17"/>
      <c r="DDW90" s="18"/>
      <c r="DDX90" s="18"/>
      <c r="DDY90" s="19"/>
      <c r="DDZ90" s="19"/>
      <c r="DEA90" s="20"/>
      <c r="DEB90" s="20"/>
      <c r="DEC90" s="20"/>
      <c r="DED90" s="21"/>
      <c r="DEH90" s="12"/>
      <c r="DEI90" s="13"/>
      <c r="DEJ90" s="14"/>
      <c r="DEK90" s="15"/>
      <c r="DEL90" s="16"/>
      <c r="DEM90" s="17"/>
      <c r="DEN90" s="18"/>
      <c r="DEO90" s="18"/>
      <c r="DEP90" s="19"/>
      <c r="DEQ90" s="19"/>
      <c r="DER90" s="20"/>
      <c r="DES90" s="20"/>
      <c r="DET90" s="20"/>
      <c r="DEU90" s="21"/>
      <c r="DEY90" s="12"/>
      <c r="DEZ90" s="13"/>
      <c r="DFA90" s="14"/>
      <c r="DFB90" s="15"/>
      <c r="DFC90" s="16"/>
      <c r="DFD90" s="17"/>
      <c r="DFE90" s="18"/>
      <c r="DFF90" s="18"/>
      <c r="DFG90" s="19"/>
      <c r="DFH90" s="19"/>
      <c r="DFI90" s="20"/>
      <c r="DFJ90" s="20"/>
      <c r="DFK90" s="20"/>
      <c r="DFL90" s="21"/>
      <c r="DFP90" s="12"/>
      <c r="DFQ90" s="13"/>
      <c r="DFR90" s="14"/>
      <c r="DFS90" s="15"/>
      <c r="DFT90" s="16"/>
      <c r="DFU90" s="17"/>
      <c r="DFV90" s="18"/>
      <c r="DFW90" s="18"/>
      <c r="DFX90" s="19"/>
      <c r="DFY90" s="19"/>
      <c r="DFZ90" s="20"/>
      <c r="DGA90" s="20"/>
      <c r="DGB90" s="20"/>
      <c r="DGC90" s="21"/>
      <c r="DGG90" s="12"/>
      <c r="DGH90" s="13"/>
      <c r="DGI90" s="14"/>
      <c r="DGJ90" s="15"/>
      <c r="DGK90" s="16"/>
      <c r="DGL90" s="17"/>
      <c r="DGM90" s="18"/>
      <c r="DGN90" s="18"/>
      <c r="DGO90" s="19"/>
      <c r="DGP90" s="19"/>
      <c r="DGQ90" s="20"/>
      <c r="DGR90" s="20"/>
      <c r="DGS90" s="20"/>
      <c r="DGT90" s="21"/>
      <c r="DGX90" s="12"/>
      <c r="DGY90" s="13"/>
      <c r="DGZ90" s="14"/>
      <c r="DHA90" s="15"/>
      <c r="DHB90" s="16"/>
      <c r="DHC90" s="17"/>
      <c r="DHD90" s="18"/>
      <c r="DHE90" s="18"/>
      <c r="DHF90" s="19"/>
      <c r="DHG90" s="19"/>
      <c r="DHH90" s="20"/>
      <c r="DHI90" s="20"/>
      <c r="DHJ90" s="20"/>
      <c r="DHK90" s="21"/>
      <c r="DHO90" s="12"/>
      <c r="DHP90" s="13"/>
      <c r="DHQ90" s="14"/>
      <c r="DHR90" s="15"/>
      <c r="DHS90" s="16"/>
      <c r="DHT90" s="17"/>
      <c r="DHU90" s="18"/>
      <c r="DHV90" s="18"/>
      <c r="DHW90" s="19"/>
      <c r="DHX90" s="19"/>
      <c r="DHY90" s="20"/>
      <c r="DHZ90" s="20"/>
      <c r="DIA90" s="20"/>
      <c r="DIB90" s="21"/>
      <c r="DIF90" s="12"/>
      <c r="DIG90" s="13"/>
      <c r="DIH90" s="14"/>
      <c r="DII90" s="15"/>
      <c r="DIJ90" s="16"/>
      <c r="DIK90" s="17"/>
      <c r="DIL90" s="18"/>
      <c r="DIM90" s="18"/>
      <c r="DIN90" s="19"/>
      <c r="DIO90" s="19"/>
      <c r="DIP90" s="20"/>
      <c r="DIQ90" s="20"/>
      <c r="DIR90" s="20"/>
      <c r="DIS90" s="21"/>
      <c r="DIW90" s="12"/>
      <c r="DIX90" s="13"/>
      <c r="DIY90" s="14"/>
      <c r="DIZ90" s="15"/>
      <c r="DJA90" s="16"/>
      <c r="DJB90" s="17"/>
      <c r="DJC90" s="18"/>
      <c r="DJD90" s="18"/>
      <c r="DJE90" s="19"/>
      <c r="DJF90" s="19"/>
      <c r="DJG90" s="20"/>
      <c r="DJH90" s="20"/>
      <c r="DJI90" s="20"/>
      <c r="DJJ90" s="21"/>
      <c r="DJN90" s="12"/>
      <c r="DJO90" s="13"/>
      <c r="DJP90" s="14"/>
      <c r="DJQ90" s="15"/>
      <c r="DJR90" s="16"/>
      <c r="DJS90" s="17"/>
      <c r="DJT90" s="18"/>
      <c r="DJU90" s="18"/>
      <c r="DJV90" s="19"/>
      <c r="DJW90" s="19"/>
      <c r="DJX90" s="20"/>
      <c r="DJY90" s="20"/>
      <c r="DJZ90" s="20"/>
      <c r="DKA90" s="21"/>
      <c r="DKE90" s="12"/>
      <c r="DKF90" s="13"/>
      <c r="DKG90" s="14"/>
      <c r="DKH90" s="15"/>
      <c r="DKI90" s="16"/>
      <c r="DKJ90" s="17"/>
      <c r="DKK90" s="18"/>
      <c r="DKL90" s="18"/>
      <c r="DKM90" s="19"/>
      <c r="DKN90" s="19"/>
      <c r="DKO90" s="20"/>
      <c r="DKP90" s="20"/>
      <c r="DKQ90" s="20"/>
      <c r="DKR90" s="21"/>
      <c r="DKV90" s="12"/>
      <c r="DKW90" s="13"/>
      <c r="DKX90" s="14"/>
      <c r="DKY90" s="15"/>
      <c r="DKZ90" s="16"/>
      <c r="DLA90" s="17"/>
      <c r="DLB90" s="18"/>
      <c r="DLC90" s="18"/>
      <c r="DLD90" s="19"/>
      <c r="DLE90" s="19"/>
      <c r="DLF90" s="20"/>
      <c r="DLG90" s="20"/>
      <c r="DLH90" s="20"/>
      <c r="DLI90" s="21"/>
      <c r="DLM90" s="12"/>
      <c r="DLN90" s="13"/>
      <c r="DLO90" s="14"/>
      <c r="DLP90" s="15"/>
      <c r="DLQ90" s="16"/>
      <c r="DLR90" s="17"/>
      <c r="DLS90" s="18"/>
      <c r="DLT90" s="18"/>
      <c r="DLU90" s="19"/>
      <c r="DLV90" s="19"/>
      <c r="DLW90" s="20"/>
      <c r="DLX90" s="20"/>
      <c r="DLY90" s="20"/>
      <c r="DLZ90" s="21"/>
      <c r="DMD90" s="12"/>
      <c r="DME90" s="13"/>
      <c r="DMF90" s="14"/>
      <c r="DMG90" s="15"/>
      <c r="DMH90" s="16"/>
      <c r="DMI90" s="17"/>
      <c r="DMJ90" s="18"/>
      <c r="DMK90" s="18"/>
      <c r="DML90" s="19"/>
      <c r="DMM90" s="19"/>
      <c r="DMN90" s="20"/>
      <c r="DMO90" s="20"/>
      <c r="DMP90" s="20"/>
      <c r="DMQ90" s="21"/>
      <c r="DMU90" s="12"/>
      <c r="DMV90" s="13"/>
      <c r="DMW90" s="14"/>
      <c r="DMX90" s="15"/>
      <c r="DMY90" s="16"/>
      <c r="DMZ90" s="17"/>
      <c r="DNA90" s="18"/>
      <c r="DNB90" s="18"/>
      <c r="DNC90" s="19"/>
      <c r="DND90" s="19"/>
      <c r="DNE90" s="20"/>
      <c r="DNF90" s="20"/>
      <c r="DNG90" s="20"/>
      <c r="DNH90" s="21"/>
      <c r="DNL90" s="12"/>
      <c r="DNM90" s="13"/>
      <c r="DNN90" s="14"/>
      <c r="DNO90" s="15"/>
      <c r="DNP90" s="16"/>
      <c r="DNQ90" s="17"/>
      <c r="DNR90" s="18"/>
      <c r="DNS90" s="18"/>
      <c r="DNT90" s="19"/>
      <c r="DNU90" s="19"/>
      <c r="DNV90" s="20"/>
      <c r="DNW90" s="20"/>
      <c r="DNX90" s="20"/>
      <c r="DNY90" s="21"/>
      <c r="DOC90" s="12"/>
      <c r="DOD90" s="13"/>
      <c r="DOE90" s="14"/>
      <c r="DOF90" s="15"/>
      <c r="DOG90" s="16"/>
      <c r="DOH90" s="17"/>
      <c r="DOI90" s="18"/>
      <c r="DOJ90" s="18"/>
      <c r="DOK90" s="19"/>
      <c r="DOL90" s="19"/>
      <c r="DOM90" s="20"/>
      <c r="DON90" s="20"/>
      <c r="DOO90" s="20"/>
      <c r="DOP90" s="21"/>
      <c r="DOT90" s="12"/>
      <c r="DOU90" s="13"/>
      <c r="DOV90" s="14"/>
      <c r="DOW90" s="15"/>
      <c r="DOX90" s="16"/>
      <c r="DOY90" s="17"/>
      <c r="DOZ90" s="18"/>
      <c r="DPA90" s="18"/>
      <c r="DPB90" s="19"/>
      <c r="DPC90" s="19"/>
      <c r="DPD90" s="20"/>
      <c r="DPE90" s="20"/>
      <c r="DPF90" s="20"/>
      <c r="DPG90" s="21"/>
      <c r="DPK90" s="12"/>
      <c r="DPL90" s="13"/>
      <c r="DPM90" s="14"/>
      <c r="DPN90" s="15"/>
      <c r="DPO90" s="16"/>
      <c r="DPP90" s="17"/>
      <c r="DPQ90" s="18"/>
      <c r="DPR90" s="18"/>
      <c r="DPS90" s="19"/>
      <c r="DPT90" s="19"/>
      <c r="DPU90" s="20"/>
      <c r="DPV90" s="20"/>
      <c r="DPW90" s="20"/>
      <c r="DPX90" s="21"/>
      <c r="DQB90" s="12"/>
      <c r="DQC90" s="13"/>
      <c r="DQD90" s="14"/>
      <c r="DQE90" s="15"/>
      <c r="DQF90" s="16"/>
      <c r="DQG90" s="17"/>
      <c r="DQH90" s="18"/>
      <c r="DQI90" s="18"/>
      <c r="DQJ90" s="19"/>
      <c r="DQK90" s="19"/>
      <c r="DQL90" s="20"/>
      <c r="DQM90" s="20"/>
      <c r="DQN90" s="20"/>
      <c r="DQO90" s="21"/>
      <c r="DQS90" s="12"/>
      <c r="DQT90" s="13"/>
      <c r="DQU90" s="14"/>
      <c r="DQV90" s="15"/>
      <c r="DQW90" s="16"/>
      <c r="DQX90" s="17"/>
      <c r="DQY90" s="18"/>
      <c r="DQZ90" s="18"/>
      <c r="DRA90" s="19"/>
      <c r="DRB90" s="19"/>
      <c r="DRC90" s="20"/>
      <c r="DRD90" s="20"/>
      <c r="DRE90" s="20"/>
      <c r="DRF90" s="21"/>
      <c r="DRJ90" s="12"/>
      <c r="DRK90" s="13"/>
      <c r="DRL90" s="14"/>
      <c r="DRM90" s="15"/>
      <c r="DRN90" s="16"/>
      <c r="DRO90" s="17"/>
      <c r="DRP90" s="18"/>
      <c r="DRQ90" s="18"/>
      <c r="DRR90" s="19"/>
      <c r="DRS90" s="19"/>
      <c r="DRT90" s="20"/>
      <c r="DRU90" s="20"/>
      <c r="DRV90" s="20"/>
      <c r="DRW90" s="21"/>
      <c r="DSA90" s="12"/>
      <c r="DSB90" s="13"/>
      <c r="DSC90" s="14"/>
      <c r="DSD90" s="15"/>
      <c r="DSE90" s="16"/>
      <c r="DSF90" s="17"/>
      <c r="DSG90" s="18"/>
      <c r="DSH90" s="18"/>
      <c r="DSI90" s="19"/>
      <c r="DSJ90" s="19"/>
      <c r="DSK90" s="20"/>
      <c r="DSL90" s="20"/>
      <c r="DSM90" s="20"/>
      <c r="DSN90" s="21"/>
      <c r="DSR90" s="12"/>
      <c r="DSS90" s="13"/>
      <c r="DST90" s="14"/>
      <c r="DSU90" s="15"/>
      <c r="DSV90" s="16"/>
      <c r="DSW90" s="17"/>
      <c r="DSX90" s="18"/>
      <c r="DSY90" s="18"/>
      <c r="DSZ90" s="19"/>
      <c r="DTA90" s="19"/>
      <c r="DTB90" s="20"/>
      <c r="DTC90" s="20"/>
      <c r="DTD90" s="20"/>
      <c r="DTE90" s="21"/>
      <c r="DTI90" s="12"/>
      <c r="DTJ90" s="13"/>
      <c r="DTK90" s="14"/>
      <c r="DTL90" s="15"/>
      <c r="DTM90" s="16"/>
      <c r="DTN90" s="17"/>
      <c r="DTO90" s="18"/>
      <c r="DTP90" s="18"/>
      <c r="DTQ90" s="19"/>
      <c r="DTR90" s="19"/>
      <c r="DTS90" s="20"/>
      <c r="DTT90" s="20"/>
      <c r="DTU90" s="20"/>
      <c r="DTV90" s="21"/>
      <c r="DTZ90" s="12"/>
      <c r="DUA90" s="13"/>
      <c r="DUB90" s="14"/>
      <c r="DUC90" s="15"/>
      <c r="DUD90" s="16"/>
      <c r="DUE90" s="17"/>
      <c r="DUF90" s="18"/>
      <c r="DUG90" s="18"/>
      <c r="DUH90" s="19"/>
      <c r="DUI90" s="19"/>
      <c r="DUJ90" s="20"/>
      <c r="DUK90" s="20"/>
      <c r="DUL90" s="20"/>
      <c r="DUM90" s="21"/>
      <c r="DUQ90" s="12"/>
      <c r="DUR90" s="13"/>
      <c r="DUS90" s="14"/>
      <c r="DUT90" s="15"/>
      <c r="DUU90" s="16"/>
      <c r="DUV90" s="17"/>
      <c r="DUW90" s="18"/>
      <c r="DUX90" s="18"/>
      <c r="DUY90" s="19"/>
      <c r="DUZ90" s="19"/>
      <c r="DVA90" s="20"/>
      <c r="DVB90" s="20"/>
      <c r="DVC90" s="20"/>
      <c r="DVD90" s="21"/>
      <c r="DVH90" s="12"/>
      <c r="DVI90" s="13"/>
      <c r="DVJ90" s="14"/>
      <c r="DVK90" s="15"/>
      <c r="DVL90" s="16"/>
      <c r="DVM90" s="17"/>
      <c r="DVN90" s="18"/>
      <c r="DVO90" s="18"/>
      <c r="DVP90" s="19"/>
      <c r="DVQ90" s="19"/>
      <c r="DVR90" s="20"/>
      <c r="DVS90" s="20"/>
      <c r="DVT90" s="20"/>
      <c r="DVU90" s="21"/>
      <c r="DVY90" s="12"/>
      <c r="DVZ90" s="13"/>
      <c r="DWA90" s="14"/>
      <c r="DWB90" s="15"/>
      <c r="DWC90" s="16"/>
      <c r="DWD90" s="17"/>
      <c r="DWE90" s="18"/>
      <c r="DWF90" s="18"/>
      <c r="DWG90" s="19"/>
      <c r="DWH90" s="19"/>
      <c r="DWI90" s="20"/>
      <c r="DWJ90" s="20"/>
      <c r="DWK90" s="20"/>
      <c r="DWL90" s="21"/>
      <c r="DWP90" s="12"/>
      <c r="DWQ90" s="13"/>
      <c r="DWR90" s="14"/>
      <c r="DWS90" s="15"/>
      <c r="DWT90" s="16"/>
      <c r="DWU90" s="17"/>
      <c r="DWV90" s="18"/>
      <c r="DWW90" s="18"/>
      <c r="DWX90" s="19"/>
      <c r="DWY90" s="19"/>
      <c r="DWZ90" s="20"/>
      <c r="DXA90" s="20"/>
      <c r="DXB90" s="20"/>
      <c r="DXC90" s="21"/>
      <c r="DXG90" s="12"/>
      <c r="DXH90" s="13"/>
      <c r="DXI90" s="14"/>
      <c r="DXJ90" s="15"/>
      <c r="DXK90" s="16"/>
      <c r="DXL90" s="17"/>
      <c r="DXM90" s="18"/>
      <c r="DXN90" s="18"/>
      <c r="DXO90" s="19"/>
      <c r="DXP90" s="19"/>
      <c r="DXQ90" s="20"/>
      <c r="DXR90" s="20"/>
      <c r="DXS90" s="20"/>
      <c r="DXT90" s="21"/>
      <c r="DXX90" s="12"/>
      <c r="DXY90" s="13"/>
      <c r="DXZ90" s="14"/>
      <c r="DYA90" s="15"/>
      <c r="DYB90" s="16"/>
      <c r="DYC90" s="17"/>
      <c r="DYD90" s="18"/>
      <c r="DYE90" s="18"/>
      <c r="DYF90" s="19"/>
      <c r="DYG90" s="19"/>
      <c r="DYH90" s="20"/>
      <c r="DYI90" s="20"/>
      <c r="DYJ90" s="20"/>
      <c r="DYK90" s="21"/>
      <c r="DYO90" s="12"/>
      <c r="DYP90" s="13"/>
      <c r="DYQ90" s="14"/>
      <c r="DYR90" s="15"/>
      <c r="DYS90" s="16"/>
      <c r="DYT90" s="17"/>
      <c r="DYU90" s="18"/>
      <c r="DYV90" s="18"/>
      <c r="DYW90" s="19"/>
      <c r="DYX90" s="19"/>
      <c r="DYY90" s="20"/>
      <c r="DYZ90" s="20"/>
      <c r="DZA90" s="20"/>
      <c r="DZB90" s="21"/>
      <c r="DZF90" s="12"/>
      <c r="DZG90" s="13"/>
      <c r="DZH90" s="14"/>
      <c r="DZI90" s="15"/>
      <c r="DZJ90" s="16"/>
      <c r="DZK90" s="17"/>
      <c r="DZL90" s="18"/>
      <c r="DZM90" s="18"/>
      <c r="DZN90" s="19"/>
      <c r="DZO90" s="19"/>
      <c r="DZP90" s="20"/>
      <c r="DZQ90" s="20"/>
      <c r="DZR90" s="20"/>
      <c r="DZS90" s="21"/>
      <c r="DZW90" s="12"/>
      <c r="DZX90" s="13"/>
      <c r="DZY90" s="14"/>
      <c r="DZZ90" s="15"/>
      <c r="EAA90" s="16"/>
      <c r="EAB90" s="17"/>
      <c r="EAC90" s="18"/>
      <c r="EAD90" s="18"/>
      <c r="EAE90" s="19"/>
      <c r="EAF90" s="19"/>
      <c r="EAG90" s="20"/>
      <c r="EAH90" s="20"/>
      <c r="EAI90" s="20"/>
      <c r="EAJ90" s="21"/>
      <c r="EAN90" s="12"/>
      <c r="EAO90" s="13"/>
      <c r="EAP90" s="14"/>
      <c r="EAQ90" s="15"/>
      <c r="EAR90" s="16"/>
      <c r="EAS90" s="17"/>
      <c r="EAT90" s="18"/>
      <c r="EAU90" s="18"/>
      <c r="EAV90" s="19"/>
      <c r="EAW90" s="19"/>
      <c r="EAX90" s="20"/>
      <c r="EAY90" s="20"/>
      <c r="EAZ90" s="20"/>
      <c r="EBA90" s="21"/>
      <c r="EBE90" s="12"/>
      <c r="EBF90" s="13"/>
      <c r="EBG90" s="14"/>
      <c r="EBH90" s="15"/>
      <c r="EBI90" s="16"/>
      <c r="EBJ90" s="17"/>
      <c r="EBK90" s="18"/>
      <c r="EBL90" s="18"/>
      <c r="EBM90" s="19"/>
      <c r="EBN90" s="19"/>
      <c r="EBO90" s="20"/>
      <c r="EBP90" s="20"/>
      <c r="EBQ90" s="20"/>
      <c r="EBR90" s="21"/>
      <c r="EBV90" s="12"/>
      <c r="EBW90" s="13"/>
      <c r="EBX90" s="14"/>
      <c r="EBY90" s="15"/>
      <c r="EBZ90" s="16"/>
      <c r="ECA90" s="17"/>
      <c r="ECB90" s="18"/>
      <c r="ECC90" s="18"/>
      <c r="ECD90" s="19"/>
      <c r="ECE90" s="19"/>
      <c r="ECF90" s="20"/>
      <c r="ECG90" s="20"/>
      <c r="ECH90" s="20"/>
      <c r="ECI90" s="21"/>
      <c r="ECM90" s="12"/>
      <c r="ECN90" s="13"/>
      <c r="ECO90" s="14"/>
      <c r="ECP90" s="15"/>
      <c r="ECQ90" s="16"/>
      <c r="ECR90" s="17"/>
      <c r="ECS90" s="18"/>
      <c r="ECT90" s="18"/>
      <c r="ECU90" s="19"/>
      <c r="ECV90" s="19"/>
      <c r="ECW90" s="20"/>
      <c r="ECX90" s="20"/>
      <c r="ECY90" s="20"/>
      <c r="ECZ90" s="21"/>
      <c r="EDD90" s="12"/>
      <c r="EDE90" s="13"/>
      <c r="EDF90" s="14"/>
      <c r="EDG90" s="15"/>
      <c r="EDH90" s="16"/>
      <c r="EDI90" s="17"/>
      <c r="EDJ90" s="18"/>
      <c r="EDK90" s="18"/>
      <c r="EDL90" s="19"/>
      <c r="EDM90" s="19"/>
      <c r="EDN90" s="20"/>
      <c r="EDO90" s="20"/>
      <c r="EDP90" s="20"/>
      <c r="EDQ90" s="21"/>
      <c r="EDU90" s="12"/>
      <c r="EDV90" s="13"/>
      <c r="EDW90" s="14"/>
      <c r="EDX90" s="15"/>
      <c r="EDY90" s="16"/>
      <c r="EDZ90" s="17"/>
      <c r="EEA90" s="18"/>
      <c r="EEB90" s="18"/>
      <c r="EEC90" s="19"/>
      <c r="EED90" s="19"/>
      <c r="EEE90" s="20"/>
      <c r="EEF90" s="20"/>
      <c r="EEG90" s="20"/>
      <c r="EEH90" s="21"/>
      <c r="EEL90" s="12"/>
      <c r="EEM90" s="13"/>
      <c r="EEN90" s="14"/>
      <c r="EEO90" s="15"/>
      <c r="EEP90" s="16"/>
      <c r="EEQ90" s="17"/>
      <c r="EER90" s="18"/>
      <c r="EES90" s="18"/>
      <c r="EET90" s="19"/>
      <c r="EEU90" s="19"/>
      <c r="EEV90" s="20"/>
      <c r="EEW90" s="20"/>
      <c r="EEX90" s="20"/>
      <c r="EEY90" s="21"/>
      <c r="EFC90" s="12"/>
      <c r="EFD90" s="13"/>
      <c r="EFE90" s="14"/>
      <c r="EFF90" s="15"/>
      <c r="EFG90" s="16"/>
      <c r="EFH90" s="17"/>
      <c r="EFI90" s="18"/>
      <c r="EFJ90" s="18"/>
      <c r="EFK90" s="19"/>
      <c r="EFL90" s="19"/>
      <c r="EFM90" s="20"/>
      <c r="EFN90" s="20"/>
      <c r="EFO90" s="20"/>
      <c r="EFP90" s="21"/>
      <c r="EFT90" s="12"/>
      <c r="EFU90" s="13"/>
      <c r="EFV90" s="14"/>
      <c r="EFW90" s="15"/>
      <c r="EFX90" s="16"/>
      <c r="EFY90" s="17"/>
      <c r="EFZ90" s="18"/>
      <c r="EGA90" s="18"/>
      <c r="EGB90" s="19"/>
      <c r="EGC90" s="19"/>
      <c r="EGD90" s="20"/>
      <c r="EGE90" s="20"/>
      <c r="EGF90" s="20"/>
      <c r="EGG90" s="21"/>
      <c r="EGK90" s="12"/>
      <c r="EGL90" s="13"/>
      <c r="EGM90" s="14"/>
      <c r="EGN90" s="15"/>
      <c r="EGO90" s="16"/>
      <c r="EGP90" s="17"/>
      <c r="EGQ90" s="18"/>
      <c r="EGR90" s="18"/>
      <c r="EGS90" s="19"/>
      <c r="EGT90" s="19"/>
      <c r="EGU90" s="20"/>
      <c r="EGV90" s="20"/>
      <c r="EGW90" s="20"/>
      <c r="EGX90" s="21"/>
      <c r="EHB90" s="12"/>
      <c r="EHC90" s="13"/>
      <c r="EHD90" s="14"/>
      <c r="EHE90" s="15"/>
      <c r="EHF90" s="16"/>
      <c r="EHG90" s="17"/>
      <c r="EHH90" s="18"/>
      <c r="EHI90" s="18"/>
      <c r="EHJ90" s="19"/>
      <c r="EHK90" s="19"/>
      <c r="EHL90" s="20"/>
      <c r="EHM90" s="20"/>
      <c r="EHN90" s="20"/>
      <c r="EHO90" s="21"/>
      <c r="EHS90" s="12"/>
      <c r="EHT90" s="13"/>
      <c r="EHU90" s="14"/>
      <c r="EHV90" s="15"/>
      <c r="EHW90" s="16"/>
      <c r="EHX90" s="17"/>
      <c r="EHY90" s="18"/>
      <c r="EHZ90" s="18"/>
      <c r="EIA90" s="19"/>
      <c r="EIB90" s="19"/>
      <c r="EIC90" s="20"/>
      <c r="EID90" s="20"/>
      <c r="EIE90" s="20"/>
      <c r="EIF90" s="21"/>
      <c r="EIJ90" s="12"/>
      <c r="EIK90" s="13"/>
      <c r="EIL90" s="14"/>
      <c r="EIM90" s="15"/>
      <c r="EIN90" s="16"/>
      <c r="EIO90" s="17"/>
      <c r="EIP90" s="18"/>
      <c r="EIQ90" s="18"/>
      <c r="EIR90" s="19"/>
      <c r="EIS90" s="19"/>
      <c r="EIT90" s="20"/>
      <c r="EIU90" s="20"/>
      <c r="EIV90" s="20"/>
      <c r="EIW90" s="21"/>
      <c r="EJA90" s="12"/>
      <c r="EJB90" s="13"/>
      <c r="EJC90" s="14"/>
      <c r="EJD90" s="15"/>
      <c r="EJE90" s="16"/>
      <c r="EJF90" s="17"/>
      <c r="EJG90" s="18"/>
      <c r="EJH90" s="18"/>
      <c r="EJI90" s="19"/>
      <c r="EJJ90" s="19"/>
      <c r="EJK90" s="20"/>
      <c r="EJL90" s="20"/>
      <c r="EJM90" s="20"/>
      <c r="EJN90" s="21"/>
      <c r="EJR90" s="12"/>
      <c r="EJS90" s="13"/>
      <c r="EJT90" s="14"/>
      <c r="EJU90" s="15"/>
      <c r="EJV90" s="16"/>
      <c r="EJW90" s="17"/>
      <c r="EJX90" s="18"/>
      <c r="EJY90" s="18"/>
      <c r="EJZ90" s="19"/>
      <c r="EKA90" s="19"/>
      <c r="EKB90" s="20"/>
      <c r="EKC90" s="20"/>
      <c r="EKD90" s="20"/>
      <c r="EKE90" s="21"/>
      <c r="EKI90" s="12"/>
      <c r="EKJ90" s="13"/>
      <c r="EKK90" s="14"/>
      <c r="EKL90" s="15"/>
      <c r="EKM90" s="16"/>
      <c r="EKN90" s="17"/>
      <c r="EKO90" s="18"/>
      <c r="EKP90" s="18"/>
      <c r="EKQ90" s="19"/>
      <c r="EKR90" s="19"/>
      <c r="EKS90" s="20"/>
      <c r="EKT90" s="20"/>
      <c r="EKU90" s="20"/>
      <c r="EKV90" s="21"/>
      <c r="EKZ90" s="12"/>
      <c r="ELA90" s="13"/>
      <c r="ELB90" s="14"/>
      <c r="ELC90" s="15"/>
      <c r="ELD90" s="16"/>
      <c r="ELE90" s="17"/>
      <c r="ELF90" s="18"/>
      <c r="ELG90" s="18"/>
      <c r="ELH90" s="19"/>
      <c r="ELI90" s="19"/>
      <c r="ELJ90" s="20"/>
      <c r="ELK90" s="20"/>
      <c r="ELL90" s="20"/>
      <c r="ELM90" s="21"/>
      <c r="ELQ90" s="12"/>
      <c r="ELR90" s="13"/>
      <c r="ELS90" s="14"/>
      <c r="ELT90" s="15"/>
      <c r="ELU90" s="16"/>
      <c r="ELV90" s="17"/>
      <c r="ELW90" s="18"/>
      <c r="ELX90" s="18"/>
      <c r="ELY90" s="19"/>
      <c r="ELZ90" s="19"/>
      <c r="EMA90" s="20"/>
      <c r="EMB90" s="20"/>
      <c r="EMC90" s="20"/>
      <c r="EMD90" s="21"/>
      <c r="EMH90" s="12"/>
      <c r="EMI90" s="13"/>
      <c r="EMJ90" s="14"/>
      <c r="EMK90" s="15"/>
      <c r="EML90" s="16"/>
      <c r="EMM90" s="17"/>
      <c r="EMN90" s="18"/>
      <c r="EMO90" s="18"/>
      <c r="EMP90" s="19"/>
      <c r="EMQ90" s="19"/>
      <c r="EMR90" s="20"/>
      <c r="EMS90" s="20"/>
      <c r="EMT90" s="20"/>
      <c r="EMU90" s="21"/>
      <c r="EMY90" s="12"/>
      <c r="EMZ90" s="13"/>
      <c r="ENA90" s="14"/>
      <c r="ENB90" s="15"/>
      <c r="ENC90" s="16"/>
      <c r="END90" s="17"/>
      <c r="ENE90" s="18"/>
      <c r="ENF90" s="18"/>
      <c r="ENG90" s="19"/>
      <c r="ENH90" s="19"/>
      <c r="ENI90" s="20"/>
      <c r="ENJ90" s="20"/>
      <c r="ENK90" s="20"/>
      <c r="ENL90" s="21"/>
      <c r="ENP90" s="12"/>
      <c r="ENQ90" s="13"/>
      <c r="ENR90" s="14"/>
      <c r="ENS90" s="15"/>
      <c r="ENT90" s="16"/>
      <c r="ENU90" s="17"/>
      <c r="ENV90" s="18"/>
      <c r="ENW90" s="18"/>
      <c r="ENX90" s="19"/>
      <c r="ENY90" s="19"/>
      <c r="ENZ90" s="20"/>
      <c r="EOA90" s="20"/>
      <c r="EOB90" s="20"/>
      <c r="EOC90" s="21"/>
      <c r="EOG90" s="12"/>
      <c r="EOH90" s="13"/>
      <c r="EOI90" s="14"/>
      <c r="EOJ90" s="15"/>
      <c r="EOK90" s="16"/>
      <c r="EOL90" s="17"/>
      <c r="EOM90" s="18"/>
      <c r="EON90" s="18"/>
      <c r="EOO90" s="19"/>
      <c r="EOP90" s="19"/>
      <c r="EOQ90" s="20"/>
      <c r="EOR90" s="20"/>
      <c r="EOS90" s="20"/>
      <c r="EOT90" s="21"/>
      <c r="EOX90" s="12"/>
      <c r="EOY90" s="13"/>
      <c r="EOZ90" s="14"/>
      <c r="EPA90" s="15"/>
      <c r="EPB90" s="16"/>
      <c r="EPC90" s="17"/>
      <c r="EPD90" s="18"/>
      <c r="EPE90" s="18"/>
      <c r="EPF90" s="19"/>
      <c r="EPG90" s="19"/>
      <c r="EPH90" s="20"/>
      <c r="EPI90" s="20"/>
      <c r="EPJ90" s="20"/>
      <c r="EPK90" s="21"/>
      <c r="EPO90" s="12"/>
      <c r="EPP90" s="13"/>
      <c r="EPQ90" s="14"/>
      <c r="EPR90" s="15"/>
      <c r="EPS90" s="16"/>
      <c r="EPT90" s="17"/>
      <c r="EPU90" s="18"/>
      <c r="EPV90" s="18"/>
      <c r="EPW90" s="19"/>
      <c r="EPX90" s="19"/>
      <c r="EPY90" s="20"/>
      <c r="EPZ90" s="20"/>
      <c r="EQA90" s="20"/>
      <c r="EQB90" s="21"/>
      <c r="EQF90" s="12"/>
      <c r="EQG90" s="13"/>
      <c r="EQH90" s="14"/>
      <c r="EQI90" s="15"/>
      <c r="EQJ90" s="16"/>
      <c r="EQK90" s="17"/>
      <c r="EQL90" s="18"/>
      <c r="EQM90" s="18"/>
      <c r="EQN90" s="19"/>
      <c r="EQO90" s="19"/>
      <c r="EQP90" s="20"/>
      <c r="EQQ90" s="20"/>
      <c r="EQR90" s="20"/>
      <c r="EQS90" s="21"/>
      <c r="EQW90" s="12"/>
      <c r="EQX90" s="13"/>
      <c r="EQY90" s="14"/>
      <c r="EQZ90" s="15"/>
      <c r="ERA90" s="16"/>
      <c r="ERB90" s="17"/>
      <c r="ERC90" s="18"/>
      <c r="ERD90" s="18"/>
      <c r="ERE90" s="19"/>
      <c r="ERF90" s="19"/>
      <c r="ERG90" s="20"/>
      <c r="ERH90" s="20"/>
      <c r="ERI90" s="20"/>
      <c r="ERJ90" s="21"/>
      <c r="ERN90" s="12"/>
      <c r="ERO90" s="13"/>
      <c r="ERP90" s="14"/>
      <c r="ERQ90" s="15"/>
      <c r="ERR90" s="16"/>
      <c r="ERS90" s="17"/>
      <c r="ERT90" s="18"/>
      <c r="ERU90" s="18"/>
      <c r="ERV90" s="19"/>
      <c r="ERW90" s="19"/>
      <c r="ERX90" s="20"/>
      <c r="ERY90" s="20"/>
      <c r="ERZ90" s="20"/>
      <c r="ESA90" s="21"/>
      <c r="ESE90" s="12"/>
      <c r="ESF90" s="13"/>
      <c r="ESG90" s="14"/>
      <c r="ESH90" s="15"/>
      <c r="ESI90" s="16"/>
      <c r="ESJ90" s="17"/>
      <c r="ESK90" s="18"/>
      <c r="ESL90" s="18"/>
      <c r="ESM90" s="19"/>
      <c r="ESN90" s="19"/>
      <c r="ESO90" s="20"/>
      <c r="ESP90" s="20"/>
      <c r="ESQ90" s="20"/>
      <c r="ESR90" s="21"/>
      <c r="ESV90" s="12"/>
      <c r="ESW90" s="13"/>
      <c r="ESX90" s="14"/>
      <c r="ESY90" s="15"/>
      <c r="ESZ90" s="16"/>
      <c r="ETA90" s="17"/>
      <c r="ETB90" s="18"/>
      <c r="ETC90" s="18"/>
      <c r="ETD90" s="19"/>
      <c r="ETE90" s="19"/>
      <c r="ETF90" s="20"/>
      <c r="ETG90" s="20"/>
      <c r="ETH90" s="20"/>
      <c r="ETI90" s="21"/>
      <c r="ETM90" s="12"/>
      <c r="ETN90" s="13"/>
      <c r="ETO90" s="14"/>
      <c r="ETP90" s="15"/>
      <c r="ETQ90" s="16"/>
      <c r="ETR90" s="17"/>
      <c r="ETS90" s="18"/>
      <c r="ETT90" s="18"/>
      <c r="ETU90" s="19"/>
      <c r="ETV90" s="19"/>
      <c r="ETW90" s="20"/>
      <c r="ETX90" s="20"/>
      <c r="ETY90" s="20"/>
      <c r="ETZ90" s="21"/>
      <c r="EUD90" s="12"/>
      <c r="EUE90" s="13"/>
      <c r="EUF90" s="14"/>
      <c r="EUG90" s="15"/>
      <c r="EUH90" s="16"/>
      <c r="EUI90" s="17"/>
      <c r="EUJ90" s="18"/>
      <c r="EUK90" s="18"/>
      <c r="EUL90" s="19"/>
      <c r="EUM90" s="19"/>
      <c r="EUN90" s="20"/>
      <c r="EUO90" s="20"/>
      <c r="EUP90" s="20"/>
      <c r="EUQ90" s="21"/>
      <c r="EUU90" s="12"/>
      <c r="EUV90" s="13"/>
      <c r="EUW90" s="14"/>
      <c r="EUX90" s="15"/>
      <c r="EUY90" s="16"/>
      <c r="EUZ90" s="17"/>
      <c r="EVA90" s="18"/>
      <c r="EVB90" s="18"/>
      <c r="EVC90" s="19"/>
      <c r="EVD90" s="19"/>
      <c r="EVE90" s="20"/>
      <c r="EVF90" s="20"/>
      <c r="EVG90" s="20"/>
      <c r="EVH90" s="21"/>
      <c r="EVL90" s="12"/>
      <c r="EVM90" s="13"/>
      <c r="EVN90" s="14"/>
      <c r="EVO90" s="15"/>
      <c r="EVP90" s="16"/>
      <c r="EVQ90" s="17"/>
      <c r="EVR90" s="18"/>
      <c r="EVS90" s="18"/>
      <c r="EVT90" s="19"/>
      <c r="EVU90" s="19"/>
      <c r="EVV90" s="20"/>
      <c r="EVW90" s="20"/>
      <c r="EVX90" s="20"/>
      <c r="EVY90" s="21"/>
      <c r="EWC90" s="12"/>
      <c r="EWD90" s="13"/>
      <c r="EWE90" s="14"/>
      <c r="EWF90" s="15"/>
      <c r="EWG90" s="16"/>
      <c r="EWH90" s="17"/>
      <c r="EWI90" s="18"/>
      <c r="EWJ90" s="18"/>
      <c r="EWK90" s="19"/>
      <c r="EWL90" s="19"/>
      <c r="EWM90" s="20"/>
      <c r="EWN90" s="20"/>
      <c r="EWO90" s="20"/>
      <c r="EWP90" s="21"/>
      <c r="EWT90" s="12"/>
      <c r="EWU90" s="13"/>
      <c r="EWV90" s="14"/>
      <c r="EWW90" s="15"/>
      <c r="EWX90" s="16"/>
      <c r="EWY90" s="17"/>
      <c r="EWZ90" s="18"/>
      <c r="EXA90" s="18"/>
      <c r="EXB90" s="19"/>
      <c r="EXC90" s="19"/>
      <c r="EXD90" s="20"/>
      <c r="EXE90" s="20"/>
      <c r="EXF90" s="20"/>
      <c r="EXG90" s="21"/>
      <c r="EXK90" s="12"/>
      <c r="EXL90" s="13"/>
      <c r="EXM90" s="14"/>
      <c r="EXN90" s="15"/>
      <c r="EXO90" s="16"/>
      <c r="EXP90" s="17"/>
      <c r="EXQ90" s="18"/>
      <c r="EXR90" s="18"/>
      <c r="EXS90" s="19"/>
      <c r="EXT90" s="19"/>
      <c r="EXU90" s="20"/>
      <c r="EXV90" s="20"/>
      <c r="EXW90" s="20"/>
      <c r="EXX90" s="21"/>
      <c r="EYB90" s="12"/>
      <c r="EYC90" s="13"/>
      <c r="EYD90" s="14"/>
      <c r="EYE90" s="15"/>
      <c r="EYF90" s="16"/>
      <c r="EYG90" s="17"/>
      <c r="EYH90" s="18"/>
      <c r="EYI90" s="18"/>
      <c r="EYJ90" s="19"/>
      <c r="EYK90" s="19"/>
      <c r="EYL90" s="20"/>
      <c r="EYM90" s="20"/>
      <c r="EYN90" s="20"/>
      <c r="EYO90" s="21"/>
      <c r="EYS90" s="12"/>
      <c r="EYT90" s="13"/>
      <c r="EYU90" s="14"/>
      <c r="EYV90" s="15"/>
      <c r="EYW90" s="16"/>
      <c r="EYX90" s="17"/>
      <c r="EYY90" s="18"/>
      <c r="EYZ90" s="18"/>
      <c r="EZA90" s="19"/>
      <c r="EZB90" s="19"/>
      <c r="EZC90" s="20"/>
      <c r="EZD90" s="20"/>
      <c r="EZE90" s="20"/>
      <c r="EZF90" s="21"/>
      <c r="EZJ90" s="12"/>
      <c r="EZK90" s="13"/>
      <c r="EZL90" s="14"/>
      <c r="EZM90" s="15"/>
      <c r="EZN90" s="16"/>
      <c r="EZO90" s="17"/>
      <c r="EZP90" s="18"/>
      <c r="EZQ90" s="18"/>
      <c r="EZR90" s="19"/>
      <c r="EZS90" s="19"/>
      <c r="EZT90" s="20"/>
      <c r="EZU90" s="20"/>
      <c r="EZV90" s="20"/>
      <c r="EZW90" s="21"/>
      <c r="FAA90" s="12"/>
      <c r="FAB90" s="13"/>
      <c r="FAC90" s="14"/>
      <c r="FAD90" s="15"/>
      <c r="FAE90" s="16"/>
      <c r="FAF90" s="17"/>
      <c r="FAG90" s="18"/>
      <c r="FAH90" s="18"/>
      <c r="FAI90" s="19"/>
      <c r="FAJ90" s="19"/>
      <c r="FAK90" s="20"/>
      <c r="FAL90" s="20"/>
      <c r="FAM90" s="20"/>
      <c r="FAN90" s="21"/>
      <c r="FAR90" s="12"/>
      <c r="FAS90" s="13"/>
      <c r="FAT90" s="14"/>
      <c r="FAU90" s="15"/>
      <c r="FAV90" s="16"/>
      <c r="FAW90" s="17"/>
      <c r="FAX90" s="18"/>
      <c r="FAY90" s="18"/>
      <c r="FAZ90" s="19"/>
      <c r="FBA90" s="19"/>
      <c r="FBB90" s="20"/>
      <c r="FBC90" s="20"/>
      <c r="FBD90" s="20"/>
      <c r="FBE90" s="21"/>
      <c r="FBI90" s="12"/>
      <c r="FBJ90" s="13"/>
      <c r="FBK90" s="14"/>
      <c r="FBL90" s="15"/>
      <c r="FBM90" s="16"/>
      <c r="FBN90" s="17"/>
      <c r="FBO90" s="18"/>
      <c r="FBP90" s="18"/>
      <c r="FBQ90" s="19"/>
      <c r="FBR90" s="19"/>
      <c r="FBS90" s="20"/>
      <c r="FBT90" s="20"/>
      <c r="FBU90" s="20"/>
      <c r="FBV90" s="21"/>
      <c r="FBZ90" s="12"/>
      <c r="FCA90" s="13"/>
      <c r="FCB90" s="14"/>
      <c r="FCC90" s="15"/>
      <c r="FCD90" s="16"/>
      <c r="FCE90" s="17"/>
      <c r="FCF90" s="18"/>
      <c r="FCG90" s="18"/>
      <c r="FCH90" s="19"/>
      <c r="FCI90" s="19"/>
      <c r="FCJ90" s="20"/>
      <c r="FCK90" s="20"/>
      <c r="FCL90" s="20"/>
      <c r="FCM90" s="21"/>
      <c r="FCQ90" s="12"/>
      <c r="FCR90" s="13"/>
      <c r="FCS90" s="14"/>
      <c r="FCT90" s="15"/>
      <c r="FCU90" s="16"/>
      <c r="FCV90" s="17"/>
      <c r="FCW90" s="18"/>
      <c r="FCX90" s="18"/>
      <c r="FCY90" s="19"/>
      <c r="FCZ90" s="19"/>
      <c r="FDA90" s="20"/>
      <c r="FDB90" s="20"/>
      <c r="FDC90" s="20"/>
      <c r="FDD90" s="21"/>
      <c r="FDH90" s="12"/>
      <c r="FDI90" s="13"/>
      <c r="FDJ90" s="14"/>
      <c r="FDK90" s="15"/>
      <c r="FDL90" s="16"/>
      <c r="FDM90" s="17"/>
      <c r="FDN90" s="18"/>
      <c r="FDO90" s="18"/>
      <c r="FDP90" s="19"/>
      <c r="FDQ90" s="19"/>
      <c r="FDR90" s="20"/>
      <c r="FDS90" s="20"/>
      <c r="FDT90" s="20"/>
      <c r="FDU90" s="21"/>
      <c r="FDY90" s="12"/>
      <c r="FDZ90" s="13"/>
      <c r="FEA90" s="14"/>
      <c r="FEB90" s="15"/>
      <c r="FEC90" s="16"/>
      <c r="FED90" s="17"/>
      <c r="FEE90" s="18"/>
      <c r="FEF90" s="18"/>
      <c r="FEG90" s="19"/>
      <c r="FEH90" s="19"/>
      <c r="FEI90" s="20"/>
      <c r="FEJ90" s="20"/>
      <c r="FEK90" s="20"/>
      <c r="FEL90" s="21"/>
      <c r="FEP90" s="12"/>
      <c r="FEQ90" s="13"/>
      <c r="FER90" s="14"/>
      <c r="FES90" s="15"/>
      <c r="FET90" s="16"/>
      <c r="FEU90" s="17"/>
      <c r="FEV90" s="18"/>
      <c r="FEW90" s="18"/>
      <c r="FEX90" s="19"/>
      <c r="FEY90" s="19"/>
      <c r="FEZ90" s="20"/>
      <c r="FFA90" s="20"/>
      <c r="FFB90" s="20"/>
      <c r="FFC90" s="21"/>
      <c r="FFG90" s="12"/>
      <c r="FFH90" s="13"/>
      <c r="FFI90" s="14"/>
      <c r="FFJ90" s="15"/>
      <c r="FFK90" s="16"/>
      <c r="FFL90" s="17"/>
      <c r="FFM90" s="18"/>
      <c r="FFN90" s="18"/>
      <c r="FFO90" s="19"/>
      <c r="FFP90" s="19"/>
      <c r="FFQ90" s="20"/>
      <c r="FFR90" s="20"/>
      <c r="FFS90" s="20"/>
      <c r="FFT90" s="21"/>
      <c r="FFX90" s="12"/>
      <c r="FFY90" s="13"/>
      <c r="FFZ90" s="14"/>
      <c r="FGA90" s="15"/>
      <c r="FGB90" s="16"/>
      <c r="FGC90" s="17"/>
      <c r="FGD90" s="18"/>
      <c r="FGE90" s="18"/>
      <c r="FGF90" s="19"/>
      <c r="FGG90" s="19"/>
      <c r="FGH90" s="20"/>
      <c r="FGI90" s="20"/>
      <c r="FGJ90" s="20"/>
      <c r="FGK90" s="21"/>
      <c r="FGO90" s="12"/>
      <c r="FGP90" s="13"/>
      <c r="FGQ90" s="14"/>
      <c r="FGR90" s="15"/>
      <c r="FGS90" s="16"/>
      <c r="FGT90" s="17"/>
      <c r="FGU90" s="18"/>
      <c r="FGV90" s="18"/>
      <c r="FGW90" s="19"/>
      <c r="FGX90" s="19"/>
      <c r="FGY90" s="20"/>
      <c r="FGZ90" s="20"/>
      <c r="FHA90" s="20"/>
      <c r="FHB90" s="21"/>
      <c r="FHF90" s="12"/>
      <c r="FHG90" s="13"/>
      <c r="FHH90" s="14"/>
      <c r="FHI90" s="15"/>
      <c r="FHJ90" s="16"/>
      <c r="FHK90" s="17"/>
      <c r="FHL90" s="18"/>
      <c r="FHM90" s="18"/>
      <c r="FHN90" s="19"/>
      <c r="FHO90" s="19"/>
      <c r="FHP90" s="20"/>
      <c r="FHQ90" s="20"/>
      <c r="FHR90" s="20"/>
      <c r="FHS90" s="21"/>
      <c r="FHW90" s="12"/>
      <c r="FHX90" s="13"/>
      <c r="FHY90" s="14"/>
      <c r="FHZ90" s="15"/>
      <c r="FIA90" s="16"/>
      <c r="FIB90" s="17"/>
      <c r="FIC90" s="18"/>
      <c r="FID90" s="18"/>
      <c r="FIE90" s="19"/>
      <c r="FIF90" s="19"/>
      <c r="FIG90" s="20"/>
      <c r="FIH90" s="20"/>
      <c r="FII90" s="20"/>
      <c r="FIJ90" s="21"/>
      <c r="FIN90" s="12"/>
      <c r="FIO90" s="13"/>
      <c r="FIP90" s="14"/>
      <c r="FIQ90" s="15"/>
      <c r="FIR90" s="16"/>
      <c r="FIS90" s="17"/>
      <c r="FIT90" s="18"/>
      <c r="FIU90" s="18"/>
      <c r="FIV90" s="19"/>
      <c r="FIW90" s="19"/>
      <c r="FIX90" s="20"/>
      <c r="FIY90" s="20"/>
      <c r="FIZ90" s="20"/>
      <c r="FJA90" s="21"/>
      <c r="FJE90" s="12"/>
      <c r="FJF90" s="13"/>
      <c r="FJG90" s="14"/>
      <c r="FJH90" s="15"/>
      <c r="FJI90" s="16"/>
      <c r="FJJ90" s="17"/>
      <c r="FJK90" s="18"/>
      <c r="FJL90" s="18"/>
      <c r="FJM90" s="19"/>
      <c r="FJN90" s="19"/>
      <c r="FJO90" s="20"/>
      <c r="FJP90" s="20"/>
      <c r="FJQ90" s="20"/>
      <c r="FJR90" s="21"/>
      <c r="FJV90" s="12"/>
      <c r="FJW90" s="13"/>
      <c r="FJX90" s="14"/>
      <c r="FJY90" s="15"/>
      <c r="FJZ90" s="16"/>
      <c r="FKA90" s="17"/>
      <c r="FKB90" s="18"/>
      <c r="FKC90" s="18"/>
      <c r="FKD90" s="19"/>
      <c r="FKE90" s="19"/>
      <c r="FKF90" s="20"/>
      <c r="FKG90" s="20"/>
      <c r="FKH90" s="20"/>
      <c r="FKI90" s="21"/>
      <c r="FKM90" s="12"/>
      <c r="FKN90" s="13"/>
      <c r="FKO90" s="14"/>
      <c r="FKP90" s="15"/>
      <c r="FKQ90" s="16"/>
      <c r="FKR90" s="17"/>
      <c r="FKS90" s="18"/>
      <c r="FKT90" s="18"/>
      <c r="FKU90" s="19"/>
      <c r="FKV90" s="19"/>
      <c r="FKW90" s="20"/>
      <c r="FKX90" s="20"/>
      <c r="FKY90" s="20"/>
      <c r="FKZ90" s="21"/>
      <c r="FLD90" s="12"/>
      <c r="FLE90" s="13"/>
      <c r="FLF90" s="14"/>
      <c r="FLG90" s="15"/>
      <c r="FLH90" s="16"/>
      <c r="FLI90" s="17"/>
      <c r="FLJ90" s="18"/>
      <c r="FLK90" s="18"/>
      <c r="FLL90" s="19"/>
      <c r="FLM90" s="19"/>
      <c r="FLN90" s="20"/>
      <c r="FLO90" s="20"/>
      <c r="FLP90" s="20"/>
      <c r="FLQ90" s="21"/>
      <c r="FLU90" s="12"/>
      <c r="FLV90" s="13"/>
      <c r="FLW90" s="14"/>
      <c r="FLX90" s="15"/>
      <c r="FLY90" s="16"/>
      <c r="FLZ90" s="17"/>
      <c r="FMA90" s="18"/>
      <c r="FMB90" s="18"/>
      <c r="FMC90" s="19"/>
      <c r="FMD90" s="19"/>
      <c r="FME90" s="20"/>
      <c r="FMF90" s="20"/>
      <c r="FMG90" s="20"/>
      <c r="FMH90" s="21"/>
      <c r="FML90" s="12"/>
      <c r="FMM90" s="13"/>
      <c r="FMN90" s="14"/>
      <c r="FMO90" s="15"/>
      <c r="FMP90" s="16"/>
      <c r="FMQ90" s="17"/>
      <c r="FMR90" s="18"/>
      <c r="FMS90" s="18"/>
      <c r="FMT90" s="19"/>
      <c r="FMU90" s="19"/>
      <c r="FMV90" s="20"/>
      <c r="FMW90" s="20"/>
      <c r="FMX90" s="20"/>
      <c r="FMY90" s="21"/>
      <c r="FNC90" s="12"/>
      <c r="FND90" s="13"/>
      <c r="FNE90" s="14"/>
      <c r="FNF90" s="15"/>
      <c r="FNG90" s="16"/>
      <c r="FNH90" s="17"/>
      <c r="FNI90" s="18"/>
      <c r="FNJ90" s="18"/>
      <c r="FNK90" s="19"/>
      <c r="FNL90" s="19"/>
      <c r="FNM90" s="20"/>
      <c r="FNN90" s="20"/>
      <c r="FNO90" s="20"/>
      <c r="FNP90" s="21"/>
      <c r="FNT90" s="12"/>
      <c r="FNU90" s="13"/>
      <c r="FNV90" s="14"/>
      <c r="FNW90" s="15"/>
      <c r="FNX90" s="16"/>
      <c r="FNY90" s="17"/>
      <c r="FNZ90" s="18"/>
      <c r="FOA90" s="18"/>
      <c r="FOB90" s="19"/>
      <c r="FOC90" s="19"/>
      <c r="FOD90" s="20"/>
      <c r="FOE90" s="20"/>
      <c r="FOF90" s="20"/>
      <c r="FOG90" s="21"/>
      <c r="FOK90" s="12"/>
      <c r="FOL90" s="13"/>
      <c r="FOM90" s="14"/>
      <c r="FON90" s="15"/>
      <c r="FOO90" s="16"/>
      <c r="FOP90" s="17"/>
      <c r="FOQ90" s="18"/>
      <c r="FOR90" s="18"/>
      <c r="FOS90" s="19"/>
      <c r="FOT90" s="19"/>
      <c r="FOU90" s="20"/>
      <c r="FOV90" s="20"/>
      <c r="FOW90" s="20"/>
      <c r="FOX90" s="21"/>
      <c r="FPB90" s="12"/>
      <c r="FPC90" s="13"/>
      <c r="FPD90" s="14"/>
      <c r="FPE90" s="15"/>
      <c r="FPF90" s="16"/>
      <c r="FPG90" s="17"/>
      <c r="FPH90" s="18"/>
      <c r="FPI90" s="18"/>
      <c r="FPJ90" s="19"/>
      <c r="FPK90" s="19"/>
      <c r="FPL90" s="20"/>
      <c r="FPM90" s="20"/>
      <c r="FPN90" s="20"/>
      <c r="FPO90" s="21"/>
      <c r="FPS90" s="12"/>
      <c r="FPT90" s="13"/>
      <c r="FPU90" s="14"/>
      <c r="FPV90" s="15"/>
      <c r="FPW90" s="16"/>
      <c r="FPX90" s="17"/>
      <c r="FPY90" s="18"/>
      <c r="FPZ90" s="18"/>
      <c r="FQA90" s="19"/>
      <c r="FQB90" s="19"/>
      <c r="FQC90" s="20"/>
      <c r="FQD90" s="20"/>
      <c r="FQE90" s="20"/>
      <c r="FQF90" s="21"/>
      <c r="FQJ90" s="12"/>
      <c r="FQK90" s="13"/>
      <c r="FQL90" s="14"/>
      <c r="FQM90" s="15"/>
      <c r="FQN90" s="16"/>
      <c r="FQO90" s="17"/>
      <c r="FQP90" s="18"/>
      <c r="FQQ90" s="18"/>
      <c r="FQR90" s="19"/>
      <c r="FQS90" s="19"/>
      <c r="FQT90" s="20"/>
      <c r="FQU90" s="20"/>
      <c r="FQV90" s="20"/>
      <c r="FQW90" s="21"/>
      <c r="FRA90" s="12"/>
      <c r="FRB90" s="13"/>
      <c r="FRC90" s="14"/>
      <c r="FRD90" s="15"/>
      <c r="FRE90" s="16"/>
      <c r="FRF90" s="17"/>
      <c r="FRG90" s="18"/>
      <c r="FRH90" s="18"/>
      <c r="FRI90" s="19"/>
      <c r="FRJ90" s="19"/>
      <c r="FRK90" s="20"/>
      <c r="FRL90" s="20"/>
      <c r="FRM90" s="20"/>
      <c r="FRN90" s="21"/>
      <c r="FRR90" s="12"/>
      <c r="FRS90" s="13"/>
      <c r="FRT90" s="14"/>
      <c r="FRU90" s="15"/>
      <c r="FRV90" s="16"/>
      <c r="FRW90" s="17"/>
      <c r="FRX90" s="18"/>
      <c r="FRY90" s="18"/>
      <c r="FRZ90" s="19"/>
      <c r="FSA90" s="19"/>
      <c r="FSB90" s="20"/>
      <c r="FSC90" s="20"/>
      <c r="FSD90" s="20"/>
      <c r="FSE90" s="21"/>
      <c r="FSI90" s="12"/>
      <c r="FSJ90" s="13"/>
      <c r="FSK90" s="14"/>
      <c r="FSL90" s="15"/>
      <c r="FSM90" s="16"/>
      <c r="FSN90" s="17"/>
      <c r="FSO90" s="18"/>
      <c r="FSP90" s="18"/>
      <c r="FSQ90" s="19"/>
      <c r="FSR90" s="19"/>
      <c r="FSS90" s="20"/>
      <c r="FST90" s="20"/>
      <c r="FSU90" s="20"/>
      <c r="FSV90" s="21"/>
      <c r="FSZ90" s="12"/>
      <c r="FTA90" s="13"/>
      <c r="FTB90" s="14"/>
      <c r="FTC90" s="15"/>
      <c r="FTD90" s="16"/>
      <c r="FTE90" s="17"/>
      <c r="FTF90" s="18"/>
      <c r="FTG90" s="18"/>
      <c r="FTH90" s="19"/>
      <c r="FTI90" s="19"/>
      <c r="FTJ90" s="20"/>
      <c r="FTK90" s="20"/>
      <c r="FTL90" s="20"/>
      <c r="FTM90" s="21"/>
      <c r="FTQ90" s="12"/>
      <c r="FTR90" s="13"/>
      <c r="FTS90" s="14"/>
      <c r="FTT90" s="15"/>
      <c r="FTU90" s="16"/>
      <c r="FTV90" s="17"/>
      <c r="FTW90" s="18"/>
      <c r="FTX90" s="18"/>
      <c r="FTY90" s="19"/>
      <c r="FTZ90" s="19"/>
      <c r="FUA90" s="20"/>
      <c r="FUB90" s="20"/>
      <c r="FUC90" s="20"/>
      <c r="FUD90" s="21"/>
      <c r="FUH90" s="12"/>
      <c r="FUI90" s="13"/>
      <c r="FUJ90" s="14"/>
      <c r="FUK90" s="15"/>
      <c r="FUL90" s="16"/>
      <c r="FUM90" s="17"/>
      <c r="FUN90" s="18"/>
      <c r="FUO90" s="18"/>
      <c r="FUP90" s="19"/>
      <c r="FUQ90" s="19"/>
      <c r="FUR90" s="20"/>
      <c r="FUS90" s="20"/>
      <c r="FUT90" s="20"/>
      <c r="FUU90" s="21"/>
      <c r="FUY90" s="12"/>
      <c r="FUZ90" s="13"/>
      <c r="FVA90" s="14"/>
      <c r="FVB90" s="15"/>
      <c r="FVC90" s="16"/>
      <c r="FVD90" s="17"/>
      <c r="FVE90" s="18"/>
      <c r="FVF90" s="18"/>
      <c r="FVG90" s="19"/>
      <c r="FVH90" s="19"/>
      <c r="FVI90" s="20"/>
      <c r="FVJ90" s="20"/>
      <c r="FVK90" s="20"/>
      <c r="FVL90" s="21"/>
      <c r="FVP90" s="12"/>
      <c r="FVQ90" s="13"/>
      <c r="FVR90" s="14"/>
      <c r="FVS90" s="15"/>
      <c r="FVT90" s="16"/>
      <c r="FVU90" s="17"/>
      <c r="FVV90" s="18"/>
      <c r="FVW90" s="18"/>
      <c r="FVX90" s="19"/>
      <c r="FVY90" s="19"/>
      <c r="FVZ90" s="20"/>
      <c r="FWA90" s="20"/>
      <c r="FWB90" s="20"/>
      <c r="FWC90" s="21"/>
      <c r="FWG90" s="12"/>
      <c r="FWH90" s="13"/>
      <c r="FWI90" s="14"/>
      <c r="FWJ90" s="15"/>
      <c r="FWK90" s="16"/>
      <c r="FWL90" s="17"/>
      <c r="FWM90" s="18"/>
      <c r="FWN90" s="18"/>
      <c r="FWO90" s="19"/>
      <c r="FWP90" s="19"/>
      <c r="FWQ90" s="20"/>
      <c r="FWR90" s="20"/>
      <c r="FWS90" s="20"/>
      <c r="FWT90" s="21"/>
      <c r="FWX90" s="12"/>
      <c r="FWY90" s="13"/>
      <c r="FWZ90" s="14"/>
      <c r="FXA90" s="15"/>
      <c r="FXB90" s="16"/>
      <c r="FXC90" s="17"/>
      <c r="FXD90" s="18"/>
      <c r="FXE90" s="18"/>
      <c r="FXF90" s="19"/>
      <c r="FXG90" s="19"/>
      <c r="FXH90" s="20"/>
      <c r="FXI90" s="20"/>
      <c r="FXJ90" s="20"/>
      <c r="FXK90" s="21"/>
      <c r="FXO90" s="12"/>
      <c r="FXP90" s="13"/>
      <c r="FXQ90" s="14"/>
      <c r="FXR90" s="15"/>
      <c r="FXS90" s="16"/>
      <c r="FXT90" s="17"/>
      <c r="FXU90" s="18"/>
      <c r="FXV90" s="18"/>
      <c r="FXW90" s="19"/>
      <c r="FXX90" s="19"/>
      <c r="FXY90" s="20"/>
      <c r="FXZ90" s="20"/>
      <c r="FYA90" s="20"/>
      <c r="FYB90" s="21"/>
      <c r="FYF90" s="12"/>
      <c r="FYG90" s="13"/>
      <c r="FYH90" s="14"/>
      <c r="FYI90" s="15"/>
      <c r="FYJ90" s="16"/>
      <c r="FYK90" s="17"/>
      <c r="FYL90" s="18"/>
      <c r="FYM90" s="18"/>
      <c r="FYN90" s="19"/>
      <c r="FYO90" s="19"/>
      <c r="FYP90" s="20"/>
      <c r="FYQ90" s="20"/>
      <c r="FYR90" s="20"/>
      <c r="FYS90" s="21"/>
      <c r="FYW90" s="12"/>
      <c r="FYX90" s="13"/>
      <c r="FYY90" s="14"/>
      <c r="FYZ90" s="15"/>
      <c r="FZA90" s="16"/>
      <c r="FZB90" s="17"/>
      <c r="FZC90" s="18"/>
      <c r="FZD90" s="18"/>
      <c r="FZE90" s="19"/>
      <c r="FZF90" s="19"/>
      <c r="FZG90" s="20"/>
      <c r="FZH90" s="20"/>
      <c r="FZI90" s="20"/>
      <c r="FZJ90" s="21"/>
      <c r="FZN90" s="12"/>
      <c r="FZO90" s="13"/>
      <c r="FZP90" s="14"/>
      <c r="FZQ90" s="15"/>
      <c r="FZR90" s="16"/>
      <c r="FZS90" s="17"/>
      <c r="FZT90" s="18"/>
      <c r="FZU90" s="18"/>
      <c r="FZV90" s="19"/>
      <c r="FZW90" s="19"/>
      <c r="FZX90" s="20"/>
      <c r="FZY90" s="20"/>
      <c r="FZZ90" s="20"/>
      <c r="GAA90" s="21"/>
      <c r="GAE90" s="12"/>
      <c r="GAF90" s="13"/>
      <c r="GAG90" s="14"/>
      <c r="GAH90" s="15"/>
      <c r="GAI90" s="16"/>
      <c r="GAJ90" s="17"/>
      <c r="GAK90" s="18"/>
      <c r="GAL90" s="18"/>
      <c r="GAM90" s="19"/>
      <c r="GAN90" s="19"/>
      <c r="GAO90" s="20"/>
      <c r="GAP90" s="20"/>
      <c r="GAQ90" s="20"/>
      <c r="GAR90" s="21"/>
      <c r="GAV90" s="12"/>
      <c r="GAW90" s="13"/>
      <c r="GAX90" s="14"/>
      <c r="GAY90" s="15"/>
      <c r="GAZ90" s="16"/>
      <c r="GBA90" s="17"/>
      <c r="GBB90" s="18"/>
      <c r="GBC90" s="18"/>
      <c r="GBD90" s="19"/>
      <c r="GBE90" s="19"/>
      <c r="GBF90" s="20"/>
      <c r="GBG90" s="20"/>
      <c r="GBH90" s="20"/>
      <c r="GBI90" s="21"/>
      <c r="GBM90" s="12"/>
      <c r="GBN90" s="13"/>
      <c r="GBO90" s="14"/>
      <c r="GBP90" s="15"/>
      <c r="GBQ90" s="16"/>
      <c r="GBR90" s="17"/>
      <c r="GBS90" s="18"/>
      <c r="GBT90" s="18"/>
      <c r="GBU90" s="19"/>
      <c r="GBV90" s="19"/>
      <c r="GBW90" s="20"/>
      <c r="GBX90" s="20"/>
      <c r="GBY90" s="20"/>
      <c r="GBZ90" s="21"/>
      <c r="GCD90" s="12"/>
      <c r="GCE90" s="13"/>
      <c r="GCF90" s="14"/>
      <c r="GCG90" s="15"/>
      <c r="GCH90" s="16"/>
      <c r="GCI90" s="17"/>
      <c r="GCJ90" s="18"/>
      <c r="GCK90" s="18"/>
      <c r="GCL90" s="19"/>
      <c r="GCM90" s="19"/>
      <c r="GCN90" s="20"/>
      <c r="GCO90" s="20"/>
      <c r="GCP90" s="20"/>
      <c r="GCQ90" s="21"/>
      <c r="GCU90" s="12"/>
      <c r="GCV90" s="13"/>
      <c r="GCW90" s="14"/>
      <c r="GCX90" s="15"/>
      <c r="GCY90" s="16"/>
      <c r="GCZ90" s="17"/>
      <c r="GDA90" s="18"/>
      <c r="GDB90" s="18"/>
      <c r="GDC90" s="19"/>
      <c r="GDD90" s="19"/>
      <c r="GDE90" s="20"/>
      <c r="GDF90" s="20"/>
      <c r="GDG90" s="20"/>
      <c r="GDH90" s="21"/>
      <c r="GDL90" s="12"/>
      <c r="GDM90" s="13"/>
      <c r="GDN90" s="14"/>
      <c r="GDO90" s="15"/>
      <c r="GDP90" s="16"/>
      <c r="GDQ90" s="17"/>
      <c r="GDR90" s="18"/>
      <c r="GDS90" s="18"/>
      <c r="GDT90" s="19"/>
      <c r="GDU90" s="19"/>
      <c r="GDV90" s="20"/>
      <c r="GDW90" s="20"/>
      <c r="GDX90" s="20"/>
      <c r="GDY90" s="21"/>
      <c r="GEC90" s="12"/>
      <c r="GED90" s="13"/>
      <c r="GEE90" s="14"/>
      <c r="GEF90" s="15"/>
      <c r="GEG90" s="16"/>
      <c r="GEH90" s="17"/>
      <c r="GEI90" s="18"/>
      <c r="GEJ90" s="18"/>
      <c r="GEK90" s="19"/>
      <c r="GEL90" s="19"/>
      <c r="GEM90" s="20"/>
      <c r="GEN90" s="20"/>
      <c r="GEO90" s="20"/>
      <c r="GEP90" s="21"/>
      <c r="GET90" s="12"/>
      <c r="GEU90" s="13"/>
      <c r="GEV90" s="14"/>
      <c r="GEW90" s="15"/>
      <c r="GEX90" s="16"/>
      <c r="GEY90" s="17"/>
      <c r="GEZ90" s="18"/>
      <c r="GFA90" s="18"/>
      <c r="GFB90" s="19"/>
      <c r="GFC90" s="19"/>
      <c r="GFD90" s="20"/>
      <c r="GFE90" s="20"/>
      <c r="GFF90" s="20"/>
      <c r="GFG90" s="21"/>
      <c r="GFK90" s="12"/>
      <c r="GFL90" s="13"/>
      <c r="GFM90" s="14"/>
      <c r="GFN90" s="15"/>
      <c r="GFO90" s="16"/>
      <c r="GFP90" s="17"/>
      <c r="GFQ90" s="18"/>
      <c r="GFR90" s="18"/>
      <c r="GFS90" s="19"/>
      <c r="GFT90" s="19"/>
      <c r="GFU90" s="20"/>
      <c r="GFV90" s="20"/>
      <c r="GFW90" s="20"/>
      <c r="GFX90" s="21"/>
      <c r="GGB90" s="12"/>
      <c r="GGC90" s="13"/>
      <c r="GGD90" s="14"/>
      <c r="GGE90" s="15"/>
      <c r="GGF90" s="16"/>
      <c r="GGG90" s="17"/>
      <c r="GGH90" s="18"/>
      <c r="GGI90" s="18"/>
      <c r="GGJ90" s="19"/>
      <c r="GGK90" s="19"/>
      <c r="GGL90" s="20"/>
      <c r="GGM90" s="20"/>
      <c r="GGN90" s="20"/>
      <c r="GGO90" s="21"/>
      <c r="GGS90" s="12"/>
      <c r="GGT90" s="13"/>
      <c r="GGU90" s="14"/>
      <c r="GGV90" s="15"/>
      <c r="GGW90" s="16"/>
      <c r="GGX90" s="17"/>
      <c r="GGY90" s="18"/>
      <c r="GGZ90" s="18"/>
      <c r="GHA90" s="19"/>
      <c r="GHB90" s="19"/>
      <c r="GHC90" s="20"/>
      <c r="GHD90" s="20"/>
      <c r="GHE90" s="20"/>
      <c r="GHF90" s="21"/>
      <c r="GHJ90" s="12"/>
      <c r="GHK90" s="13"/>
      <c r="GHL90" s="14"/>
      <c r="GHM90" s="15"/>
      <c r="GHN90" s="16"/>
      <c r="GHO90" s="17"/>
      <c r="GHP90" s="18"/>
      <c r="GHQ90" s="18"/>
      <c r="GHR90" s="19"/>
      <c r="GHS90" s="19"/>
      <c r="GHT90" s="20"/>
      <c r="GHU90" s="20"/>
      <c r="GHV90" s="20"/>
      <c r="GHW90" s="21"/>
      <c r="GIA90" s="12"/>
      <c r="GIB90" s="13"/>
      <c r="GIC90" s="14"/>
      <c r="GID90" s="15"/>
      <c r="GIE90" s="16"/>
      <c r="GIF90" s="17"/>
      <c r="GIG90" s="18"/>
      <c r="GIH90" s="18"/>
      <c r="GII90" s="19"/>
      <c r="GIJ90" s="19"/>
      <c r="GIK90" s="20"/>
      <c r="GIL90" s="20"/>
      <c r="GIM90" s="20"/>
      <c r="GIN90" s="21"/>
      <c r="GIR90" s="12"/>
      <c r="GIS90" s="13"/>
      <c r="GIT90" s="14"/>
      <c r="GIU90" s="15"/>
      <c r="GIV90" s="16"/>
      <c r="GIW90" s="17"/>
      <c r="GIX90" s="18"/>
      <c r="GIY90" s="18"/>
      <c r="GIZ90" s="19"/>
      <c r="GJA90" s="19"/>
      <c r="GJB90" s="20"/>
      <c r="GJC90" s="20"/>
      <c r="GJD90" s="20"/>
      <c r="GJE90" s="21"/>
      <c r="GJI90" s="12"/>
      <c r="GJJ90" s="13"/>
      <c r="GJK90" s="14"/>
      <c r="GJL90" s="15"/>
      <c r="GJM90" s="16"/>
      <c r="GJN90" s="17"/>
      <c r="GJO90" s="18"/>
      <c r="GJP90" s="18"/>
      <c r="GJQ90" s="19"/>
      <c r="GJR90" s="19"/>
      <c r="GJS90" s="20"/>
      <c r="GJT90" s="20"/>
      <c r="GJU90" s="20"/>
      <c r="GJV90" s="21"/>
      <c r="GJZ90" s="12"/>
      <c r="GKA90" s="13"/>
      <c r="GKB90" s="14"/>
      <c r="GKC90" s="15"/>
      <c r="GKD90" s="16"/>
      <c r="GKE90" s="17"/>
      <c r="GKF90" s="18"/>
      <c r="GKG90" s="18"/>
      <c r="GKH90" s="19"/>
      <c r="GKI90" s="19"/>
      <c r="GKJ90" s="20"/>
      <c r="GKK90" s="20"/>
      <c r="GKL90" s="20"/>
      <c r="GKM90" s="21"/>
      <c r="GKQ90" s="12"/>
      <c r="GKR90" s="13"/>
      <c r="GKS90" s="14"/>
      <c r="GKT90" s="15"/>
      <c r="GKU90" s="16"/>
      <c r="GKV90" s="17"/>
      <c r="GKW90" s="18"/>
      <c r="GKX90" s="18"/>
      <c r="GKY90" s="19"/>
      <c r="GKZ90" s="19"/>
      <c r="GLA90" s="20"/>
      <c r="GLB90" s="20"/>
      <c r="GLC90" s="20"/>
      <c r="GLD90" s="21"/>
      <c r="GLH90" s="12"/>
      <c r="GLI90" s="13"/>
      <c r="GLJ90" s="14"/>
      <c r="GLK90" s="15"/>
      <c r="GLL90" s="16"/>
      <c r="GLM90" s="17"/>
      <c r="GLN90" s="18"/>
      <c r="GLO90" s="18"/>
      <c r="GLP90" s="19"/>
      <c r="GLQ90" s="19"/>
      <c r="GLR90" s="20"/>
      <c r="GLS90" s="20"/>
      <c r="GLT90" s="20"/>
      <c r="GLU90" s="21"/>
      <c r="GLY90" s="12"/>
      <c r="GLZ90" s="13"/>
      <c r="GMA90" s="14"/>
      <c r="GMB90" s="15"/>
      <c r="GMC90" s="16"/>
      <c r="GMD90" s="17"/>
      <c r="GME90" s="18"/>
      <c r="GMF90" s="18"/>
      <c r="GMG90" s="19"/>
      <c r="GMH90" s="19"/>
      <c r="GMI90" s="20"/>
      <c r="GMJ90" s="20"/>
      <c r="GMK90" s="20"/>
      <c r="GML90" s="21"/>
      <c r="GMP90" s="12"/>
      <c r="GMQ90" s="13"/>
      <c r="GMR90" s="14"/>
      <c r="GMS90" s="15"/>
      <c r="GMT90" s="16"/>
      <c r="GMU90" s="17"/>
      <c r="GMV90" s="18"/>
      <c r="GMW90" s="18"/>
      <c r="GMX90" s="19"/>
      <c r="GMY90" s="19"/>
      <c r="GMZ90" s="20"/>
      <c r="GNA90" s="20"/>
      <c r="GNB90" s="20"/>
      <c r="GNC90" s="21"/>
      <c r="GNG90" s="12"/>
      <c r="GNH90" s="13"/>
      <c r="GNI90" s="14"/>
      <c r="GNJ90" s="15"/>
      <c r="GNK90" s="16"/>
      <c r="GNL90" s="17"/>
      <c r="GNM90" s="18"/>
      <c r="GNN90" s="18"/>
      <c r="GNO90" s="19"/>
      <c r="GNP90" s="19"/>
      <c r="GNQ90" s="20"/>
      <c r="GNR90" s="20"/>
      <c r="GNS90" s="20"/>
      <c r="GNT90" s="21"/>
      <c r="GNX90" s="12"/>
      <c r="GNY90" s="13"/>
      <c r="GNZ90" s="14"/>
      <c r="GOA90" s="15"/>
      <c r="GOB90" s="16"/>
      <c r="GOC90" s="17"/>
      <c r="GOD90" s="18"/>
      <c r="GOE90" s="18"/>
      <c r="GOF90" s="19"/>
      <c r="GOG90" s="19"/>
      <c r="GOH90" s="20"/>
      <c r="GOI90" s="20"/>
      <c r="GOJ90" s="20"/>
      <c r="GOK90" s="21"/>
      <c r="GOO90" s="12"/>
      <c r="GOP90" s="13"/>
      <c r="GOQ90" s="14"/>
      <c r="GOR90" s="15"/>
      <c r="GOS90" s="16"/>
      <c r="GOT90" s="17"/>
      <c r="GOU90" s="18"/>
      <c r="GOV90" s="18"/>
      <c r="GOW90" s="19"/>
      <c r="GOX90" s="19"/>
      <c r="GOY90" s="20"/>
      <c r="GOZ90" s="20"/>
      <c r="GPA90" s="20"/>
      <c r="GPB90" s="21"/>
      <c r="GPF90" s="12"/>
      <c r="GPG90" s="13"/>
      <c r="GPH90" s="14"/>
      <c r="GPI90" s="15"/>
      <c r="GPJ90" s="16"/>
      <c r="GPK90" s="17"/>
      <c r="GPL90" s="18"/>
      <c r="GPM90" s="18"/>
      <c r="GPN90" s="19"/>
      <c r="GPO90" s="19"/>
      <c r="GPP90" s="20"/>
      <c r="GPQ90" s="20"/>
      <c r="GPR90" s="20"/>
      <c r="GPS90" s="21"/>
      <c r="GPW90" s="12"/>
      <c r="GPX90" s="13"/>
      <c r="GPY90" s="14"/>
      <c r="GPZ90" s="15"/>
      <c r="GQA90" s="16"/>
      <c r="GQB90" s="17"/>
      <c r="GQC90" s="18"/>
      <c r="GQD90" s="18"/>
      <c r="GQE90" s="19"/>
      <c r="GQF90" s="19"/>
      <c r="GQG90" s="20"/>
      <c r="GQH90" s="20"/>
      <c r="GQI90" s="20"/>
      <c r="GQJ90" s="21"/>
      <c r="GQN90" s="12"/>
      <c r="GQO90" s="13"/>
      <c r="GQP90" s="14"/>
      <c r="GQQ90" s="15"/>
      <c r="GQR90" s="16"/>
      <c r="GQS90" s="17"/>
      <c r="GQT90" s="18"/>
      <c r="GQU90" s="18"/>
      <c r="GQV90" s="19"/>
      <c r="GQW90" s="19"/>
      <c r="GQX90" s="20"/>
      <c r="GQY90" s="20"/>
      <c r="GQZ90" s="20"/>
      <c r="GRA90" s="21"/>
      <c r="GRE90" s="12"/>
      <c r="GRF90" s="13"/>
      <c r="GRG90" s="14"/>
      <c r="GRH90" s="15"/>
      <c r="GRI90" s="16"/>
      <c r="GRJ90" s="17"/>
      <c r="GRK90" s="18"/>
      <c r="GRL90" s="18"/>
      <c r="GRM90" s="19"/>
      <c r="GRN90" s="19"/>
      <c r="GRO90" s="20"/>
      <c r="GRP90" s="20"/>
      <c r="GRQ90" s="20"/>
      <c r="GRR90" s="21"/>
      <c r="GRV90" s="12"/>
      <c r="GRW90" s="13"/>
      <c r="GRX90" s="14"/>
      <c r="GRY90" s="15"/>
      <c r="GRZ90" s="16"/>
      <c r="GSA90" s="17"/>
      <c r="GSB90" s="18"/>
      <c r="GSC90" s="18"/>
      <c r="GSD90" s="19"/>
      <c r="GSE90" s="19"/>
      <c r="GSF90" s="20"/>
      <c r="GSG90" s="20"/>
      <c r="GSH90" s="20"/>
      <c r="GSI90" s="21"/>
      <c r="GSM90" s="12"/>
      <c r="GSN90" s="13"/>
      <c r="GSO90" s="14"/>
      <c r="GSP90" s="15"/>
      <c r="GSQ90" s="16"/>
      <c r="GSR90" s="17"/>
      <c r="GSS90" s="18"/>
      <c r="GST90" s="18"/>
      <c r="GSU90" s="19"/>
      <c r="GSV90" s="19"/>
      <c r="GSW90" s="20"/>
      <c r="GSX90" s="20"/>
      <c r="GSY90" s="20"/>
      <c r="GSZ90" s="21"/>
      <c r="GTD90" s="12"/>
      <c r="GTE90" s="13"/>
      <c r="GTF90" s="14"/>
      <c r="GTG90" s="15"/>
      <c r="GTH90" s="16"/>
      <c r="GTI90" s="17"/>
      <c r="GTJ90" s="18"/>
      <c r="GTK90" s="18"/>
      <c r="GTL90" s="19"/>
      <c r="GTM90" s="19"/>
      <c r="GTN90" s="20"/>
      <c r="GTO90" s="20"/>
      <c r="GTP90" s="20"/>
      <c r="GTQ90" s="21"/>
      <c r="GTU90" s="12"/>
      <c r="GTV90" s="13"/>
      <c r="GTW90" s="14"/>
      <c r="GTX90" s="15"/>
      <c r="GTY90" s="16"/>
      <c r="GTZ90" s="17"/>
      <c r="GUA90" s="18"/>
      <c r="GUB90" s="18"/>
      <c r="GUC90" s="19"/>
      <c r="GUD90" s="19"/>
      <c r="GUE90" s="20"/>
      <c r="GUF90" s="20"/>
      <c r="GUG90" s="20"/>
      <c r="GUH90" s="21"/>
      <c r="GUL90" s="12"/>
      <c r="GUM90" s="13"/>
      <c r="GUN90" s="14"/>
      <c r="GUO90" s="15"/>
      <c r="GUP90" s="16"/>
      <c r="GUQ90" s="17"/>
      <c r="GUR90" s="18"/>
      <c r="GUS90" s="18"/>
      <c r="GUT90" s="19"/>
      <c r="GUU90" s="19"/>
      <c r="GUV90" s="20"/>
      <c r="GUW90" s="20"/>
      <c r="GUX90" s="20"/>
      <c r="GUY90" s="21"/>
      <c r="GVC90" s="12"/>
      <c r="GVD90" s="13"/>
      <c r="GVE90" s="14"/>
      <c r="GVF90" s="15"/>
      <c r="GVG90" s="16"/>
      <c r="GVH90" s="17"/>
      <c r="GVI90" s="18"/>
      <c r="GVJ90" s="18"/>
      <c r="GVK90" s="19"/>
      <c r="GVL90" s="19"/>
      <c r="GVM90" s="20"/>
      <c r="GVN90" s="20"/>
      <c r="GVO90" s="20"/>
      <c r="GVP90" s="21"/>
      <c r="GVT90" s="12"/>
      <c r="GVU90" s="13"/>
      <c r="GVV90" s="14"/>
      <c r="GVW90" s="15"/>
      <c r="GVX90" s="16"/>
      <c r="GVY90" s="17"/>
      <c r="GVZ90" s="18"/>
      <c r="GWA90" s="18"/>
      <c r="GWB90" s="19"/>
      <c r="GWC90" s="19"/>
      <c r="GWD90" s="20"/>
      <c r="GWE90" s="20"/>
      <c r="GWF90" s="20"/>
      <c r="GWG90" s="21"/>
      <c r="GWK90" s="12"/>
      <c r="GWL90" s="13"/>
      <c r="GWM90" s="14"/>
      <c r="GWN90" s="15"/>
      <c r="GWO90" s="16"/>
      <c r="GWP90" s="17"/>
      <c r="GWQ90" s="18"/>
      <c r="GWR90" s="18"/>
      <c r="GWS90" s="19"/>
      <c r="GWT90" s="19"/>
      <c r="GWU90" s="20"/>
      <c r="GWV90" s="20"/>
      <c r="GWW90" s="20"/>
      <c r="GWX90" s="21"/>
      <c r="GXB90" s="12"/>
      <c r="GXC90" s="13"/>
      <c r="GXD90" s="14"/>
      <c r="GXE90" s="15"/>
      <c r="GXF90" s="16"/>
      <c r="GXG90" s="17"/>
      <c r="GXH90" s="18"/>
      <c r="GXI90" s="18"/>
      <c r="GXJ90" s="19"/>
      <c r="GXK90" s="19"/>
      <c r="GXL90" s="20"/>
      <c r="GXM90" s="20"/>
      <c r="GXN90" s="20"/>
      <c r="GXO90" s="21"/>
      <c r="GXS90" s="12"/>
      <c r="GXT90" s="13"/>
      <c r="GXU90" s="14"/>
      <c r="GXV90" s="15"/>
      <c r="GXW90" s="16"/>
      <c r="GXX90" s="17"/>
      <c r="GXY90" s="18"/>
      <c r="GXZ90" s="18"/>
      <c r="GYA90" s="19"/>
      <c r="GYB90" s="19"/>
      <c r="GYC90" s="20"/>
      <c r="GYD90" s="20"/>
      <c r="GYE90" s="20"/>
      <c r="GYF90" s="21"/>
      <c r="GYJ90" s="12"/>
      <c r="GYK90" s="13"/>
      <c r="GYL90" s="14"/>
      <c r="GYM90" s="15"/>
      <c r="GYN90" s="16"/>
      <c r="GYO90" s="17"/>
      <c r="GYP90" s="18"/>
      <c r="GYQ90" s="18"/>
      <c r="GYR90" s="19"/>
      <c r="GYS90" s="19"/>
      <c r="GYT90" s="20"/>
      <c r="GYU90" s="20"/>
      <c r="GYV90" s="20"/>
      <c r="GYW90" s="21"/>
      <c r="GZA90" s="12"/>
      <c r="GZB90" s="13"/>
      <c r="GZC90" s="14"/>
      <c r="GZD90" s="15"/>
      <c r="GZE90" s="16"/>
      <c r="GZF90" s="17"/>
      <c r="GZG90" s="18"/>
      <c r="GZH90" s="18"/>
      <c r="GZI90" s="19"/>
      <c r="GZJ90" s="19"/>
      <c r="GZK90" s="20"/>
      <c r="GZL90" s="20"/>
      <c r="GZM90" s="20"/>
      <c r="GZN90" s="21"/>
      <c r="GZR90" s="12"/>
      <c r="GZS90" s="13"/>
      <c r="GZT90" s="14"/>
      <c r="GZU90" s="15"/>
      <c r="GZV90" s="16"/>
      <c r="GZW90" s="17"/>
      <c r="GZX90" s="18"/>
      <c r="GZY90" s="18"/>
      <c r="GZZ90" s="19"/>
      <c r="HAA90" s="19"/>
      <c r="HAB90" s="20"/>
      <c r="HAC90" s="20"/>
      <c r="HAD90" s="20"/>
      <c r="HAE90" s="21"/>
      <c r="HAI90" s="12"/>
      <c r="HAJ90" s="13"/>
      <c r="HAK90" s="14"/>
      <c r="HAL90" s="15"/>
      <c r="HAM90" s="16"/>
      <c r="HAN90" s="17"/>
      <c r="HAO90" s="18"/>
      <c r="HAP90" s="18"/>
      <c r="HAQ90" s="19"/>
      <c r="HAR90" s="19"/>
      <c r="HAS90" s="20"/>
      <c r="HAT90" s="20"/>
      <c r="HAU90" s="20"/>
      <c r="HAV90" s="21"/>
      <c r="HAZ90" s="12"/>
      <c r="HBA90" s="13"/>
      <c r="HBB90" s="14"/>
      <c r="HBC90" s="15"/>
      <c r="HBD90" s="16"/>
      <c r="HBE90" s="17"/>
      <c r="HBF90" s="18"/>
      <c r="HBG90" s="18"/>
      <c r="HBH90" s="19"/>
      <c r="HBI90" s="19"/>
      <c r="HBJ90" s="20"/>
      <c r="HBK90" s="20"/>
      <c r="HBL90" s="20"/>
      <c r="HBM90" s="21"/>
      <c r="HBQ90" s="12"/>
      <c r="HBR90" s="13"/>
      <c r="HBS90" s="14"/>
      <c r="HBT90" s="15"/>
      <c r="HBU90" s="16"/>
      <c r="HBV90" s="17"/>
      <c r="HBW90" s="18"/>
      <c r="HBX90" s="18"/>
      <c r="HBY90" s="19"/>
      <c r="HBZ90" s="19"/>
      <c r="HCA90" s="20"/>
      <c r="HCB90" s="20"/>
      <c r="HCC90" s="20"/>
      <c r="HCD90" s="21"/>
      <c r="HCH90" s="12"/>
      <c r="HCI90" s="13"/>
      <c r="HCJ90" s="14"/>
      <c r="HCK90" s="15"/>
      <c r="HCL90" s="16"/>
      <c r="HCM90" s="17"/>
      <c r="HCN90" s="18"/>
      <c r="HCO90" s="18"/>
      <c r="HCP90" s="19"/>
      <c r="HCQ90" s="19"/>
      <c r="HCR90" s="20"/>
      <c r="HCS90" s="20"/>
      <c r="HCT90" s="20"/>
      <c r="HCU90" s="21"/>
      <c r="HCY90" s="12"/>
      <c r="HCZ90" s="13"/>
      <c r="HDA90" s="14"/>
      <c r="HDB90" s="15"/>
      <c r="HDC90" s="16"/>
      <c r="HDD90" s="17"/>
      <c r="HDE90" s="18"/>
      <c r="HDF90" s="18"/>
      <c r="HDG90" s="19"/>
      <c r="HDH90" s="19"/>
      <c r="HDI90" s="20"/>
      <c r="HDJ90" s="20"/>
      <c r="HDK90" s="20"/>
      <c r="HDL90" s="21"/>
      <c r="HDP90" s="12"/>
      <c r="HDQ90" s="13"/>
      <c r="HDR90" s="14"/>
      <c r="HDS90" s="15"/>
      <c r="HDT90" s="16"/>
      <c r="HDU90" s="17"/>
      <c r="HDV90" s="18"/>
      <c r="HDW90" s="18"/>
      <c r="HDX90" s="19"/>
      <c r="HDY90" s="19"/>
      <c r="HDZ90" s="20"/>
      <c r="HEA90" s="20"/>
      <c r="HEB90" s="20"/>
      <c r="HEC90" s="21"/>
      <c r="HEG90" s="12"/>
      <c r="HEH90" s="13"/>
      <c r="HEI90" s="14"/>
      <c r="HEJ90" s="15"/>
      <c r="HEK90" s="16"/>
      <c r="HEL90" s="17"/>
      <c r="HEM90" s="18"/>
      <c r="HEN90" s="18"/>
      <c r="HEO90" s="19"/>
      <c r="HEP90" s="19"/>
      <c r="HEQ90" s="20"/>
      <c r="HER90" s="20"/>
      <c r="HES90" s="20"/>
      <c r="HET90" s="21"/>
      <c r="HEX90" s="12"/>
      <c r="HEY90" s="13"/>
      <c r="HEZ90" s="14"/>
      <c r="HFA90" s="15"/>
      <c r="HFB90" s="16"/>
      <c r="HFC90" s="17"/>
      <c r="HFD90" s="18"/>
      <c r="HFE90" s="18"/>
      <c r="HFF90" s="19"/>
      <c r="HFG90" s="19"/>
      <c r="HFH90" s="20"/>
      <c r="HFI90" s="20"/>
      <c r="HFJ90" s="20"/>
      <c r="HFK90" s="21"/>
      <c r="HFO90" s="12"/>
      <c r="HFP90" s="13"/>
      <c r="HFQ90" s="14"/>
      <c r="HFR90" s="15"/>
      <c r="HFS90" s="16"/>
      <c r="HFT90" s="17"/>
      <c r="HFU90" s="18"/>
      <c r="HFV90" s="18"/>
      <c r="HFW90" s="19"/>
      <c r="HFX90" s="19"/>
      <c r="HFY90" s="20"/>
      <c r="HFZ90" s="20"/>
      <c r="HGA90" s="20"/>
      <c r="HGB90" s="21"/>
      <c r="HGF90" s="12"/>
      <c r="HGG90" s="13"/>
      <c r="HGH90" s="14"/>
      <c r="HGI90" s="15"/>
      <c r="HGJ90" s="16"/>
      <c r="HGK90" s="17"/>
      <c r="HGL90" s="18"/>
      <c r="HGM90" s="18"/>
      <c r="HGN90" s="19"/>
      <c r="HGO90" s="19"/>
      <c r="HGP90" s="20"/>
      <c r="HGQ90" s="20"/>
      <c r="HGR90" s="20"/>
      <c r="HGS90" s="21"/>
      <c r="HGW90" s="12"/>
      <c r="HGX90" s="13"/>
      <c r="HGY90" s="14"/>
      <c r="HGZ90" s="15"/>
      <c r="HHA90" s="16"/>
      <c r="HHB90" s="17"/>
      <c r="HHC90" s="18"/>
      <c r="HHD90" s="18"/>
      <c r="HHE90" s="19"/>
      <c r="HHF90" s="19"/>
      <c r="HHG90" s="20"/>
      <c r="HHH90" s="20"/>
      <c r="HHI90" s="20"/>
      <c r="HHJ90" s="21"/>
      <c r="HHN90" s="12"/>
      <c r="HHO90" s="13"/>
      <c r="HHP90" s="14"/>
      <c r="HHQ90" s="15"/>
      <c r="HHR90" s="16"/>
      <c r="HHS90" s="17"/>
      <c r="HHT90" s="18"/>
      <c r="HHU90" s="18"/>
      <c r="HHV90" s="19"/>
      <c r="HHW90" s="19"/>
      <c r="HHX90" s="20"/>
      <c r="HHY90" s="20"/>
      <c r="HHZ90" s="20"/>
      <c r="HIA90" s="21"/>
      <c r="HIE90" s="12"/>
      <c r="HIF90" s="13"/>
      <c r="HIG90" s="14"/>
      <c r="HIH90" s="15"/>
      <c r="HII90" s="16"/>
      <c r="HIJ90" s="17"/>
      <c r="HIK90" s="18"/>
      <c r="HIL90" s="18"/>
      <c r="HIM90" s="19"/>
      <c r="HIN90" s="19"/>
      <c r="HIO90" s="20"/>
      <c r="HIP90" s="20"/>
      <c r="HIQ90" s="20"/>
      <c r="HIR90" s="21"/>
      <c r="HIV90" s="12"/>
      <c r="HIW90" s="13"/>
      <c r="HIX90" s="14"/>
      <c r="HIY90" s="15"/>
      <c r="HIZ90" s="16"/>
      <c r="HJA90" s="17"/>
      <c r="HJB90" s="18"/>
      <c r="HJC90" s="18"/>
      <c r="HJD90" s="19"/>
      <c r="HJE90" s="19"/>
      <c r="HJF90" s="20"/>
      <c r="HJG90" s="20"/>
      <c r="HJH90" s="20"/>
      <c r="HJI90" s="21"/>
      <c r="HJM90" s="12"/>
      <c r="HJN90" s="13"/>
      <c r="HJO90" s="14"/>
      <c r="HJP90" s="15"/>
      <c r="HJQ90" s="16"/>
      <c r="HJR90" s="17"/>
      <c r="HJS90" s="18"/>
      <c r="HJT90" s="18"/>
      <c r="HJU90" s="19"/>
      <c r="HJV90" s="19"/>
      <c r="HJW90" s="20"/>
      <c r="HJX90" s="20"/>
      <c r="HJY90" s="20"/>
      <c r="HJZ90" s="21"/>
      <c r="HKD90" s="12"/>
      <c r="HKE90" s="13"/>
      <c r="HKF90" s="14"/>
      <c r="HKG90" s="15"/>
      <c r="HKH90" s="16"/>
      <c r="HKI90" s="17"/>
      <c r="HKJ90" s="18"/>
      <c r="HKK90" s="18"/>
      <c r="HKL90" s="19"/>
      <c r="HKM90" s="19"/>
      <c r="HKN90" s="20"/>
      <c r="HKO90" s="20"/>
      <c r="HKP90" s="20"/>
      <c r="HKQ90" s="21"/>
      <c r="HKU90" s="12"/>
      <c r="HKV90" s="13"/>
      <c r="HKW90" s="14"/>
      <c r="HKX90" s="15"/>
      <c r="HKY90" s="16"/>
      <c r="HKZ90" s="17"/>
      <c r="HLA90" s="18"/>
      <c r="HLB90" s="18"/>
      <c r="HLC90" s="19"/>
      <c r="HLD90" s="19"/>
      <c r="HLE90" s="20"/>
      <c r="HLF90" s="20"/>
      <c r="HLG90" s="20"/>
      <c r="HLH90" s="21"/>
      <c r="HLL90" s="12"/>
      <c r="HLM90" s="13"/>
      <c r="HLN90" s="14"/>
      <c r="HLO90" s="15"/>
      <c r="HLP90" s="16"/>
      <c r="HLQ90" s="17"/>
      <c r="HLR90" s="18"/>
      <c r="HLS90" s="18"/>
      <c r="HLT90" s="19"/>
      <c r="HLU90" s="19"/>
      <c r="HLV90" s="20"/>
      <c r="HLW90" s="20"/>
      <c r="HLX90" s="20"/>
      <c r="HLY90" s="21"/>
      <c r="HMC90" s="12"/>
      <c r="HMD90" s="13"/>
      <c r="HME90" s="14"/>
      <c r="HMF90" s="15"/>
      <c r="HMG90" s="16"/>
      <c r="HMH90" s="17"/>
      <c r="HMI90" s="18"/>
      <c r="HMJ90" s="18"/>
      <c r="HMK90" s="19"/>
      <c r="HML90" s="19"/>
      <c r="HMM90" s="20"/>
      <c r="HMN90" s="20"/>
      <c r="HMO90" s="20"/>
      <c r="HMP90" s="21"/>
      <c r="HMT90" s="12"/>
      <c r="HMU90" s="13"/>
      <c r="HMV90" s="14"/>
      <c r="HMW90" s="15"/>
      <c r="HMX90" s="16"/>
      <c r="HMY90" s="17"/>
      <c r="HMZ90" s="18"/>
      <c r="HNA90" s="18"/>
      <c r="HNB90" s="19"/>
      <c r="HNC90" s="19"/>
      <c r="HND90" s="20"/>
      <c r="HNE90" s="20"/>
      <c r="HNF90" s="20"/>
      <c r="HNG90" s="21"/>
      <c r="HNK90" s="12"/>
      <c r="HNL90" s="13"/>
      <c r="HNM90" s="14"/>
      <c r="HNN90" s="15"/>
      <c r="HNO90" s="16"/>
      <c r="HNP90" s="17"/>
      <c r="HNQ90" s="18"/>
      <c r="HNR90" s="18"/>
      <c r="HNS90" s="19"/>
      <c r="HNT90" s="19"/>
      <c r="HNU90" s="20"/>
      <c r="HNV90" s="20"/>
      <c r="HNW90" s="20"/>
      <c r="HNX90" s="21"/>
      <c r="HOB90" s="12"/>
      <c r="HOC90" s="13"/>
      <c r="HOD90" s="14"/>
      <c r="HOE90" s="15"/>
      <c r="HOF90" s="16"/>
      <c r="HOG90" s="17"/>
      <c r="HOH90" s="18"/>
      <c r="HOI90" s="18"/>
      <c r="HOJ90" s="19"/>
      <c r="HOK90" s="19"/>
      <c r="HOL90" s="20"/>
      <c r="HOM90" s="20"/>
      <c r="HON90" s="20"/>
      <c r="HOO90" s="21"/>
      <c r="HOS90" s="12"/>
      <c r="HOT90" s="13"/>
      <c r="HOU90" s="14"/>
      <c r="HOV90" s="15"/>
      <c r="HOW90" s="16"/>
      <c r="HOX90" s="17"/>
      <c r="HOY90" s="18"/>
      <c r="HOZ90" s="18"/>
      <c r="HPA90" s="19"/>
      <c r="HPB90" s="19"/>
      <c r="HPC90" s="20"/>
      <c r="HPD90" s="20"/>
      <c r="HPE90" s="20"/>
      <c r="HPF90" s="21"/>
      <c r="HPJ90" s="12"/>
      <c r="HPK90" s="13"/>
      <c r="HPL90" s="14"/>
      <c r="HPM90" s="15"/>
      <c r="HPN90" s="16"/>
      <c r="HPO90" s="17"/>
      <c r="HPP90" s="18"/>
      <c r="HPQ90" s="18"/>
      <c r="HPR90" s="19"/>
      <c r="HPS90" s="19"/>
      <c r="HPT90" s="20"/>
      <c r="HPU90" s="20"/>
      <c r="HPV90" s="20"/>
      <c r="HPW90" s="21"/>
      <c r="HQA90" s="12"/>
      <c r="HQB90" s="13"/>
      <c r="HQC90" s="14"/>
      <c r="HQD90" s="15"/>
      <c r="HQE90" s="16"/>
      <c r="HQF90" s="17"/>
      <c r="HQG90" s="18"/>
      <c r="HQH90" s="18"/>
      <c r="HQI90" s="19"/>
      <c r="HQJ90" s="19"/>
      <c r="HQK90" s="20"/>
      <c r="HQL90" s="20"/>
      <c r="HQM90" s="20"/>
      <c r="HQN90" s="21"/>
      <c r="HQR90" s="12"/>
      <c r="HQS90" s="13"/>
      <c r="HQT90" s="14"/>
      <c r="HQU90" s="15"/>
      <c r="HQV90" s="16"/>
      <c r="HQW90" s="17"/>
      <c r="HQX90" s="18"/>
      <c r="HQY90" s="18"/>
      <c r="HQZ90" s="19"/>
      <c r="HRA90" s="19"/>
      <c r="HRB90" s="20"/>
      <c r="HRC90" s="20"/>
      <c r="HRD90" s="20"/>
      <c r="HRE90" s="21"/>
      <c r="HRI90" s="12"/>
      <c r="HRJ90" s="13"/>
      <c r="HRK90" s="14"/>
      <c r="HRL90" s="15"/>
      <c r="HRM90" s="16"/>
      <c r="HRN90" s="17"/>
      <c r="HRO90" s="18"/>
      <c r="HRP90" s="18"/>
      <c r="HRQ90" s="19"/>
      <c r="HRR90" s="19"/>
      <c r="HRS90" s="20"/>
      <c r="HRT90" s="20"/>
      <c r="HRU90" s="20"/>
      <c r="HRV90" s="21"/>
      <c r="HRZ90" s="12"/>
      <c r="HSA90" s="13"/>
      <c r="HSB90" s="14"/>
      <c r="HSC90" s="15"/>
      <c r="HSD90" s="16"/>
      <c r="HSE90" s="17"/>
      <c r="HSF90" s="18"/>
      <c r="HSG90" s="18"/>
      <c r="HSH90" s="19"/>
      <c r="HSI90" s="19"/>
      <c r="HSJ90" s="20"/>
      <c r="HSK90" s="20"/>
      <c r="HSL90" s="20"/>
      <c r="HSM90" s="21"/>
      <c r="HSQ90" s="12"/>
      <c r="HSR90" s="13"/>
      <c r="HSS90" s="14"/>
      <c r="HST90" s="15"/>
      <c r="HSU90" s="16"/>
      <c r="HSV90" s="17"/>
      <c r="HSW90" s="18"/>
      <c r="HSX90" s="18"/>
      <c r="HSY90" s="19"/>
      <c r="HSZ90" s="19"/>
      <c r="HTA90" s="20"/>
      <c r="HTB90" s="20"/>
      <c r="HTC90" s="20"/>
      <c r="HTD90" s="21"/>
      <c r="HTH90" s="12"/>
      <c r="HTI90" s="13"/>
      <c r="HTJ90" s="14"/>
      <c r="HTK90" s="15"/>
      <c r="HTL90" s="16"/>
      <c r="HTM90" s="17"/>
      <c r="HTN90" s="18"/>
      <c r="HTO90" s="18"/>
      <c r="HTP90" s="19"/>
      <c r="HTQ90" s="19"/>
      <c r="HTR90" s="20"/>
      <c r="HTS90" s="20"/>
      <c r="HTT90" s="20"/>
      <c r="HTU90" s="21"/>
      <c r="HTY90" s="12"/>
      <c r="HTZ90" s="13"/>
      <c r="HUA90" s="14"/>
      <c r="HUB90" s="15"/>
      <c r="HUC90" s="16"/>
      <c r="HUD90" s="17"/>
      <c r="HUE90" s="18"/>
      <c r="HUF90" s="18"/>
      <c r="HUG90" s="19"/>
      <c r="HUH90" s="19"/>
      <c r="HUI90" s="20"/>
      <c r="HUJ90" s="20"/>
      <c r="HUK90" s="20"/>
      <c r="HUL90" s="21"/>
      <c r="HUP90" s="12"/>
      <c r="HUQ90" s="13"/>
      <c r="HUR90" s="14"/>
      <c r="HUS90" s="15"/>
      <c r="HUT90" s="16"/>
      <c r="HUU90" s="17"/>
      <c r="HUV90" s="18"/>
      <c r="HUW90" s="18"/>
      <c r="HUX90" s="19"/>
      <c r="HUY90" s="19"/>
      <c r="HUZ90" s="20"/>
      <c r="HVA90" s="20"/>
      <c r="HVB90" s="20"/>
      <c r="HVC90" s="21"/>
      <c r="HVG90" s="12"/>
      <c r="HVH90" s="13"/>
      <c r="HVI90" s="14"/>
      <c r="HVJ90" s="15"/>
      <c r="HVK90" s="16"/>
      <c r="HVL90" s="17"/>
      <c r="HVM90" s="18"/>
      <c r="HVN90" s="18"/>
      <c r="HVO90" s="19"/>
      <c r="HVP90" s="19"/>
      <c r="HVQ90" s="20"/>
      <c r="HVR90" s="20"/>
      <c r="HVS90" s="20"/>
      <c r="HVT90" s="21"/>
      <c r="HVX90" s="12"/>
      <c r="HVY90" s="13"/>
      <c r="HVZ90" s="14"/>
      <c r="HWA90" s="15"/>
      <c r="HWB90" s="16"/>
      <c r="HWC90" s="17"/>
      <c r="HWD90" s="18"/>
      <c r="HWE90" s="18"/>
      <c r="HWF90" s="19"/>
      <c r="HWG90" s="19"/>
      <c r="HWH90" s="20"/>
      <c r="HWI90" s="20"/>
      <c r="HWJ90" s="20"/>
      <c r="HWK90" s="21"/>
      <c r="HWO90" s="12"/>
      <c r="HWP90" s="13"/>
      <c r="HWQ90" s="14"/>
      <c r="HWR90" s="15"/>
      <c r="HWS90" s="16"/>
      <c r="HWT90" s="17"/>
      <c r="HWU90" s="18"/>
      <c r="HWV90" s="18"/>
      <c r="HWW90" s="19"/>
      <c r="HWX90" s="19"/>
      <c r="HWY90" s="20"/>
      <c r="HWZ90" s="20"/>
      <c r="HXA90" s="20"/>
      <c r="HXB90" s="21"/>
      <c r="HXF90" s="12"/>
      <c r="HXG90" s="13"/>
      <c r="HXH90" s="14"/>
      <c r="HXI90" s="15"/>
      <c r="HXJ90" s="16"/>
      <c r="HXK90" s="17"/>
      <c r="HXL90" s="18"/>
      <c r="HXM90" s="18"/>
      <c r="HXN90" s="19"/>
      <c r="HXO90" s="19"/>
      <c r="HXP90" s="20"/>
      <c r="HXQ90" s="20"/>
      <c r="HXR90" s="20"/>
      <c r="HXS90" s="21"/>
      <c r="HXW90" s="12"/>
      <c r="HXX90" s="13"/>
      <c r="HXY90" s="14"/>
      <c r="HXZ90" s="15"/>
      <c r="HYA90" s="16"/>
      <c r="HYB90" s="17"/>
      <c r="HYC90" s="18"/>
      <c r="HYD90" s="18"/>
      <c r="HYE90" s="19"/>
      <c r="HYF90" s="19"/>
      <c r="HYG90" s="20"/>
      <c r="HYH90" s="20"/>
      <c r="HYI90" s="20"/>
      <c r="HYJ90" s="21"/>
      <c r="HYN90" s="12"/>
      <c r="HYO90" s="13"/>
      <c r="HYP90" s="14"/>
      <c r="HYQ90" s="15"/>
      <c r="HYR90" s="16"/>
      <c r="HYS90" s="17"/>
      <c r="HYT90" s="18"/>
      <c r="HYU90" s="18"/>
      <c r="HYV90" s="19"/>
      <c r="HYW90" s="19"/>
      <c r="HYX90" s="20"/>
      <c r="HYY90" s="20"/>
      <c r="HYZ90" s="20"/>
      <c r="HZA90" s="21"/>
      <c r="HZE90" s="12"/>
      <c r="HZF90" s="13"/>
      <c r="HZG90" s="14"/>
      <c r="HZH90" s="15"/>
      <c r="HZI90" s="16"/>
      <c r="HZJ90" s="17"/>
      <c r="HZK90" s="18"/>
      <c r="HZL90" s="18"/>
      <c r="HZM90" s="19"/>
      <c r="HZN90" s="19"/>
      <c r="HZO90" s="20"/>
      <c r="HZP90" s="20"/>
      <c r="HZQ90" s="20"/>
      <c r="HZR90" s="21"/>
      <c r="HZV90" s="12"/>
      <c r="HZW90" s="13"/>
      <c r="HZX90" s="14"/>
      <c r="HZY90" s="15"/>
      <c r="HZZ90" s="16"/>
      <c r="IAA90" s="17"/>
      <c r="IAB90" s="18"/>
      <c r="IAC90" s="18"/>
      <c r="IAD90" s="19"/>
      <c r="IAE90" s="19"/>
      <c r="IAF90" s="20"/>
      <c r="IAG90" s="20"/>
      <c r="IAH90" s="20"/>
      <c r="IAI90" s="21"/>
      <c r="IAM90" s="12"/>
      <c r="IAN90" s="13"/>
      <c r="IAO90" s="14"/>
      <c r="IAP90" s="15"/>
      <c r="IAQ90" s="16"/>
      <c r="IAR90" s="17"/>
      <c r="IAS90" s="18"/>
      <c r="IAT90" s="18"/>
      <c r="IAU90" s="19"/>
      <c r="IAV90" s="19"/>
      <c r="IAW90" s="20"/>
      <c r="IAX90" s="20"/>
      <c r="IAY90" s="20"/>
      <c r="IAZ90" s="21"/>
      <c r="IBD90" s="12"/>
      <c r="IBE90" s="13"/>
      <c r="IBF90" s="14"/>
      <c r="IBG90" s="15"/>
      <c r="IBH90" s="16"/>
      <c r="IBI90" s="17"/>
      <c r="IBJ90" s="18"/>
      <c r="IBK90" s="18"/>
      <c r="IBL90" s="19"/>
      <c r="IBM90" s="19"/>
      <c r="IBN90" s="20"/>
      <c r="IBO90" s="20"/>
      <c r="IBP90" s="20"/>
      <c r="IBQ90" s="21"/>
      <c r="IBU90" s="12"/>
      <c r="IBV90" s="13"/>
      <c r="IBW90" s="14"/>
      <c r="IBX90" s="15"/>
      <c r="IBY90" s="16"/>
      <c r="IBZ90" s="17"/>
      <c r="ICA90" s="18"/>
      <c r="ICB90" s="18"/>
      <c r="ICC90" s="19"/>
      <c r="ICD90" s="19"/>
      <c r="ICE90" s="20"/>
      <c r="ICF90" s="20"/>
      <c r="ICG90" s="20"/>
      <c r="ICH90" s="21"/>
      <c r="ICL90" s="12"/>
      <c r="ICM90" s="13"/>
      <c r="ICN90" s="14"/>
      <c r="ICO90" s="15"/>
      <c r="ICP90" s="16"/>
      <c r="ICQ90" s="17"/>
      <c r="ICR90" s="18"/>
      <c r="ICS90" s="18"/>
      <c r="ICT90" s="19"/>
      <c r="ICU90" s="19"/>
      <c r="ICV90" s="20"/>
      <c r="ICW90" s="20"/>
      <c r="ICX90" s="20"/>
      <c r="ICY90" s="21"/>
      <c r="IDC90" s="12"/>
      <c r="IDD90" s="13"/>
      <c r="IDE90" s="14"/>
      <c r="IDF90" s="15"/>
      <c r="IDG90" s="16"/>
      <c r="IDH90" s="17"/>
      <c r="IDI90" s="18"/>
      <c r="IDJ90" s="18"/>
      <c r="IDK90" s="19"/>
      <c r="IDL90" s="19"/>
      <c r="IDM90" s="20"/>
      <c r="IDN90" s="20"/>
      <c r="IDO90" s="20"/>
      <c r="IDP90" s="21"/>
      <c r="IDT90" s="12"/>
      <c r="IDU90" s="13"/>
      <c r="IDV90" s="14"/>
      <c r="IDW90" s="15"/>
      <c r="IDX90" s="16"/>
      <c r="IDY90" s="17"/>
      <c r="IDZ90" s="18"/>
      <c r="IEA90" s="18"/>
      <c r="IEB90" s="19"/>
      <c r="IEC90" s="19"/>
      <c r="IED90" s="20"/>
      <c r="IEE90" s="20"/>
      <c r="IEF90" s="20"/>
      <c r="IEG90" s="21"/>
      <c r="IEK90" s="12"/>
      <c r="IEL90" s="13"/>
      <c r="IEM90" s="14"/>
      <c r="IEN90" s="15"/>
      <c r="IEO90" s="16"/>
      <c r="IEP90" s="17"/>
      <c r="IEQ90" s="18"/>
      <c r="IER90" s="18"/>
      <c r="IES90" s="19"/>
      <c r="IET90" s="19"/>
      <c r="IEU90" s="20"/>
      <c r="IEV90" s="20"/>
      <c r="IEW90" s="20"/>
      <c r="IEX90" s="21"/>
      <c r="IFB90" s="12"/>
      <c r="IFC90" s="13"/>
      <c r="IFD90" s="14"/>
      <c r="IFE90" s="15"/>
      <c r="IFF90" s="16"/>
      <c r="IFG90" s="17"/>
      <c r="IFH90" s="18"/>
      <c r="IFI90" s="18"/>
      <c r="IFJ90" s="19"/>
      <c r="IFK90" s="19"/>
      <c r="IFL90" s="20"/>
      <c r="IFM90" s="20"/>
      <c r="IFN90" s="20"/>
      <c r="IFO90" s="21"/>
      <c r="IFS90" s="12"/>
      <c r="IFT90" s="13"/>
      <c r="IFU90" s="14"/>
      <c r="IFV90" s="15"/>
      <c r="IFW90" s="16"/>
      <c r="IFX90" s="17"/>
      <c r="IFY90" s="18"/>
      <c r="IFZ90" s="18"/>
      <c r="IGA90" s="19"/>
      <c r="IGB90" s="19"/>
      <c r="IGC90" s="20"/>
      <c r="IGD90" s="20"/>
      <c r="IGE90" s="20"/>
      <c r="IGF90" s="21"/>
      <c r="IGJ90" s="12"/>
      <c r="IGK90" s="13"/>
      <c r="IGL90" s="14"/>
      <c r="IGM90" s="15"/>
      <c r="IGN90" s="16"/>
      <c r="IGO90" s="17"/>
      <c r="IGP90" s="18"/>
      <c r="IGQ90" s="18"/>
      <c r="IGR90" s="19"/>
      <c r="IGS90" s="19"/>
      <c r="IGT90" s="20"/>
      <c r="IGU90" s="20"/>
      <c r="IGV90" s="20"/>
      <c r="IGW90" s="21"/>
      <c r="IHA90" s="12"/>
      <c r="IHB90" s="13"/>
      <c r="IHC90" s="14"/>
      <c r="IHD90" s="15"/>
      <c r="IHE90" s="16"/>
      <c r="IHF90" s="17"/>
      <c r="IHG90" s="18"/>
      <c r="IHH90" s="18"/>
      <c r="IHI90" s="19"/>
      <c r="IHJ90" s="19"/>
      <c r="IHK90" s="20"/>
      <c r="IHL90" s="20"/>
      <c r="IHM90" s="20"/>
      <c r="IHN90" s="21"/>
      <c r="IHR90" s="12"/>
      <c r="IHS90" s="13"/>
      <c r="IHT90" s="14"/>
      <c r="IHU90" s="15"/>
      <c r="IHV90" s="16"/>
      <c r="IHW90" s="17"/>
      <c r="IHX90" s="18"/>
      <c r="IHY90" s="18"/>
      <c r="IHZ90" s="19"/>
      <c r="IIA90" s="19"/>
      <c r="IIB90" s="20"/>
      <c r="IIC90" s="20"/>
      <c r="IID90" s="20"/>
      <c r="IIE90" s="21"/>
      <c r="III90" s="12"/>
      <c r="IIJ90" s="13"/>
      <c r="IIK90" s="14"/>
      <c r="IIL90" s="15"/>
      <c r="IIM90" s="16"/>
      <c r="IIN90" s="17"/>
      <c r="IIO90" s="18"/>
      <c r="IIP90" s="18"/>
      <c r="IIQ90" s="19"/>
      <c r="IIR90" s="19"/>
      <c r="IIS90" s="20"/>
      <c r="IIT90" s="20"/>
      <c r="IIU90" s="20"/>
      <c r="IIV90" s="21"/>
      <c r="IIZ90" s="12"/>
      <c r="IJA90" s="13"/>
      <c r="IJB90" s="14"/>
      <c r="IJC90" s="15"/>
      <c r="IJD90" s="16"/>
      <c r="IJE90" s="17"/>
      <c r="IJF90" s="18"/>
      <c r="IJG90" s="18"/>
      <c r="IJH90" s="19"/>
      <c r="IJI90" s="19"/>
      <c r="IJJ90" s="20"/>
      <c r="IJK90" s="20"/>
      <c r="IJL90" s="20"/>
      <c r="IJM90" s="21"/>
      <c r="IJQ90" s="12"/>
      <c r="IJR90" s="13"/>
      <c r="IJS90" s="14"/>
      <c r="IJT90" s="15"/>
      <c r="IJU90" s="16"/>
      <c r="IJV90" s="17"/>
      <c r="IJW90" s="18"/>
      <c r="IJX90" s="18"/>
      <c r="IJY90" s="19"/>
      <c r="IJZ90" s="19"/>
      <c r="IKA90" s="20"/>
      <c r="IKB90" s="20"/>
      <c r="IKC90" s="20"/>
      <c r="IKD90" s="21"/>
      <c r="IKH90" s="12"/>
      <c r="IKI90" s="13"/>
      <c r="IKJ90" s="14"/>
      <c r="IKK90" s="15"/>
      <c r="IKL90" s="16"/>
      <c r="IKM90" s="17"/>
      <c r="IKN90" s="18"/>
      <c r="IKO90" s="18"/>
      <c r="IKP90" s="19"/>
      <c r="IKQ90" s="19"/>
      <c r="IKR90" s="20"/>
      <c r="IKS90" s="20"/>
      <c r="IKT90" s="20"/>
      <c r="IKU90" s="21"/>
      <c r="IKY90" s="12"/>
      <c r="IKZ90" s="13"/>
      <c r="ILA90" s="14"/>
      <c r="ILB90" s="15"/>
      <c r="ILC90" s="16"/>
      <c r="ILD90" s="17"/>
      <c r="ILE90" s="18"/>
      <c r="ILF90" s="18"/>
      <c r="ILG90" s="19"/>
      <c r="ILH90" s="19"/>
      <c r="ILI90" s="20"/>
      <c r="ILJ90" s="20"/>
      <c r="ILK90" s="20"/>
      <c r="ILL90" s="21"/>
      <c r="ILP90" s="12"/>
      <c r="ILQ90" s="13"/>
      <c r="ILR90" s="14"/>
      <c r="ILS90" s="15"/>
      <c r="ILT90" s="16"/>
      <c r="ILU90" s="17"/>
      <c r="ILV90" s="18"/>
      <c r="ILW90" s="18"/>
      <c r="ILX90" s="19"/>
      <c r="ILY90" s="19"/>
      <c r="ILZ90" s="20"/>
      <c r="IMA90" s="20"/>
      <c r="IMB90" s="20"/>
      <c r="IMC90" s="21"/>
      <c r="IMG90" s="12"/>
      <c r="IMH90" s="13"/>
      <c r="IMI90" s="14"/>
      <c r="IMJ90" s="15"/>
      <c r="IMK90" s="16"/>
      <c r="IML90" s="17"/>
      <c r="IMM90" s="18"/>
      <c r="IMN90" s="18"/>
      <c r="IMO90" s="19"/>
      <c r="IMP90" s="19"/>
      <c r="IMQ90" s="20"/>
      <c r="IMR90" s="20"/>
      <c r="IMS90" s="20"/>
      <c r="IMT90" s="21"/>
      <c r="IMX90" s="12"/>
      <c r="IMY90" s="13"/>
      <c r="IMZ90" s="14"/>
      <c r="INA90" s="15"/>
      <c r="INB90" s="16"/>
      <c r="INC90" s="17"/>
      <c r="IND90" s="18"/>
      <c r="INE90" s="18"/>
      <c r="INF90" s="19"/>
      <c r="ING90" s="19"/>
      <c r="INH90" s="20"/>
      <c r="INI90" s="20"/>
      <c r="INJ90" s="20"/>
      <c r="INK90" s="21"/>
      <c r="INO90" s="12"/>
      <c r="INP90" s="13"/>
      <c r="INQ90" s="14"/>
      <c r="INR90" s="15"/>
      <c r="INS90" s="16"/>
      <c r="INT90" s="17"/>
      <c r="INU90" s="18"/>
      <c r="INV90" s="18"/>
      <c r="INW90" s="19"/>
      <c r="INX90" s="19"/>
      <c r="INY90" s="20"/>
      <c r="INZ90" s="20"/>
      <c r="IOA90" s="20"/>
      <c r="IOB90" s="21"/>
      <c r="IOF90" s="12"/>
      <c r="IOG90" s="13"/>
      <c r="IOH90" s="14"/>
      <c r="IOI90" s="15"/>
      <c r="IOJ90" s="16"/>
      <c r="IOK90" s="17"/>
      <c r="IOL90" s="18"/>
      <c r="IOM90" s="18"/>
      <c r="ION90" s="19"/>
      <c r="IOO90" s="19"/>
      <c r="IOP90" s="20"/>
      <c r="IOQ90" s="20"/>
      <c r="IOR90" s="20"/>
      <c r="IOS90" s="21"/>
      <c r="IOW90" s="12"/>
      <c r="IOX90" s="13"/>
      <c r="IOY90" s="14"/>
      <c r="IOZ90" s="15"/>
      <c r="IPA90" s="16"/>
      <c r="IPB90" s="17"/>
      <c r="IPC90" s="18"/>
      <c r="IPD90" s="18"/>
      <c r="IPE90" s="19"/>
      <c r="IPF90" s="19"/>
      <c r="IPG90" s="20"/>
      <c r="IPH90" s="20"/>
      <c r="IPI90" s="20"/>
      <c r="IPJ90" s="21"/>
      <c r="IPN90" s="12"/>
      <c r="IPO90" s="13"/>
      <c r="IPP90" s="14"/>
      <c r="IPQ90" s="15"/>
      <c r="IPR90" s="16"/>
      <c r="IPS90" s="17"/>
      <c r="IPT90" s="18"/>
      <c r="IPU90" s="18"/>
      <c r="IPV90" s="19"/>
      <c r="IPW90" s="19"/>
      <c r="IPX90" s="20"/>
      <c r="IPY90" s="20"/>
      <c r="IPZ90" s="20"/>
      <c r="IQA90" s="21"/>
      <c r="IQE90" s="12"/>
      <c r="IQF90" s="13"/>
      <c r="IQG90" s="14"/>
      <c r="IQH90" s="15"/>
      <c r="IQI90" s="16"/>
      <c r="IQJ90" s="17"/>
      <c r="IQK90" s="18"/>
      <c r="IQL90" s="18"/>
      <c r="IQM90" s="19"/>
      <c r="IQN90" s="19"/>
      <c r="IQO90" s="20"/>
      <c r="IQP90" s="20"/>
      <c r="IQQ90" s="20"/>
      <c r="IQR90" s="21"/>
      <c r="IQV90" s="12"/>
      <c r="IQW90" s="13"/>
      <c r="IQX90" s="14"/>
      <c r="IQY90" s="15"/>
      <c r="IQZ90" s="16"/>
      <c r="IRA90" s="17"/>
      <c r="IRB90" s="18"/>
      <c r="IRC90" s="18"/>
      <c r="IRD90" s="19"/>
      <c r="IRE90" s="19"/>
      <c r="IRF90" s="20"/>
      <c r="IRG90" s="20"/>
      <c r="IRH90" s="20"/>
      <c r="IRI90" s="21"/>
      <c r="IRM90" s="12"/>
      <c r="IRN90" s="13"/>
      <c r="IRO90" s="14"/>
      <c r="IRP90" s="15"/>
      <c r="IRQ90" s="16"/>
      <c r="IRR90" s="17"/>
      <c r="IRS90" s="18"/>
      <c r="IRT90" s="18"/>
      <c r="IRU90" s="19"/>
      <c r="IRV90" s="19"/>
      <c r="IRW90" s="20"/>
      <c r="IRX90" s="20"/>
      <c r="IRY90" s="20"/>
      <c r="IRZ90" s="21"/>
      <c r="ISD90" s="12"/>
      <c r="ISE90" s="13"/>
      <c r="ISF90" s="14"/>
      <c r="ISG90" s="15"/>
      <c r="ISH90" s="16"/>
      <c r="ISI90" s="17"/>
      <c r="ISJ90" s="18"/>
      <c r="ISK90" s="18"/>
      <c r="ISL90" s="19"/>
      <c r="ISM90" s="19"/>
      <c r="ISN90" s="20"/>
      <c r="ISO90" s="20"/>
      <c r="ISP90" s="20"/>
      <c r="ISQ90" s="21"/>
      <c r="ISU90" s="12"/>
      <c r="ISV90" s="13"/>
      <c r="ISW90" s="14"/>
      <c r="ISX90" s="15"/>
      <c r="ISY90" s="16"/>
      <c r="ISZ90" s="17"/>
      <c r="ITA90" s="18"/>
      <c r="ITB90" s="18"/>
      <c r="ITC90" s="19"/>
      <c r="ITD90" s="19"/>
      <c r="ITE90" s="20"/>
      <c r="ITF90" s="20"/>
      <c r="ITG90" s="20"/>
      <c r="ITH90" s="21"/>
      <c r="ITL90" s="12"/>
      <c r="ITM90" s="13"/>
      <c r="ITN90" s="14"/>
      <c r="ITO90" s="15"/>
      <c r="ITP90" s="16"/>
      <c r="ITQ90" s="17"/>
      <c r="ITR90" s="18"/>
      <c r="ITS90" s="18"/>
      <c r="ITT90" s="19"/>
      <c r="ITU90" s="19"/>
      <c r="ITV90" s="20"/>
      <c r="ITW90" s="20"/>
      <c r="ITX90" s="20"/>
      <c r="ITY90" s="21"/>
      <c r="IUC90" s="12"/>
      <c r="IUD90" s="13"/>
      <c r="IUE90" s="14"/>
      <c r="IUF90" s="15"/>
      <c r="IUG90" s="16"/>
      <c r="IUH90" s="17"/>
      <c r="IUI90" s="18"/>
      <c r="IUJ90" s="18"/>
      <c r="IUK90" s="19"/>
      <c r="IUL90" s="19"/>
      <c r="IUM90" s="20"/>
      <c r="IUN90" s="20"/>
      <c r="IUO90" s="20"/>
      <c r="IUP90" s="21"/>
      <c r="IUT90" s="12"/>
      <c r="IUU90" s="13"/>
      <c r="IUV90" s="14"/>
      <c r="IUW90" s="15"/>
      <c r="IUX90" s="16"/>
      <c r="IUY90" s="17"/>
      <c r="IUZ90" s="18"/>
      <c r="IVA90" s="18"/>
      <c r="IVB90" s="19"/>
      <c r="IVC90" s="19"/>
      <c r="IVD90" s="20"/>
      <c r="IVE90" s="20"/>
      <c r="IVF90" s="20"/>
      <c r="IVG90" s="21"/>
      <c r="IVK90" s="12"/>
      <c r="IVL90" s="13"/>
      <c r="IVM90" s="14"/>
      <c r="IVN90" s="15"/>
      <c r="IVO90" s="16"/>
      <c r="IVP90" s="17"/>
      <c r="IVQ90" s="18"/>
      <c r="IVR90" s="18"/>
      <c r="IVS90" s="19"/>
      <c r="IVT90" s="19"/>
      <c r="IVU90" s="20"/>
      <c r="IVV90" s="20"/>
      <c r="IVW90" s="20"/>
      <c r="IVX90" s="21"/>
      <c r="IWB90" s="12"/>
      <c r="IWC90" s="13"/>
      <c r="IWD90" s="14"/>
      <c r="IWE90" s="15"/>
      <c r="IWF90" s="16"/>
      <c r="IWG90" s="17"/>
      <c r="IWH90" s="18"/>
      <c r="IWI90" s="18"/>
      <c r="IWJ90" s="19"/>
      <c r="IWK90" s="19"/>
      <c r="IWL90" s="20"/>
      <c r="IWM90" s="20"/>
      <c r="IWN90" s="20"/>
      <c r="IWO90" s="21"/>
      <c r="IWS90" s="12"/>
      <c r="IWT90" s="13"/>
      <c r="IWU90" s="14"/>
      <c r="IWV90" s="15"/>
      <c r="IWW90" s="16"/>
      <c r="IWX90" s="17"/>
      <c r="IWY90" s="18"/>
      <c r="IWZ90" s="18"/>
      <c r="IXA90" s="19"/>
      <c r="IXB90" s="19"/>
      <c r="IXC90" s="20"/>
      <c r="IXD90" s="20"/>
      <c r="IXE90" s="20"/>
      <c r="IXF90" s="21"/>
      <c r="IXJ90" s="12"/>
      <c r="IXK90" s="13"/>
      <c r="IXL90" s="14"/>
      <c r="IXM90" s="15"/>
      <c r="IXN90" s="16"/>
      <c r="IXO90" s="17"/>
      <c r="IXP90" s="18"/>
      <c r="IXQ90" s="18"/>
      <c r="IXR90" s="19"/>
      <c r="IXS90" s="19"/>
      <c r="IXT90" s="20"/>
      <c r="IXU90" s="20"/>
      <c r="IXV90" s="20"/>
      <c r="IXW90" s="21"/>
      <c r="IYA90" s="12"/>
      <c r="IYB90" s="13"/>
      <c r="IYC90" s="14"/>
      <c r="IYD90" s="15"/>
      <c r="IYE90" s="16"/>
      <c r="IYF90" s="17"/>
      <c r="IYG90" s="18"/>
      <c r="IYH90" s="18"/>
      <c r="IYI90" s="19"/>
      <c r="IYJ90" s="19"/>
      <c r="IYK90" s="20"/>
      <c r="IYL90" s="20"/>
      <c r="IYM90" s="20"/>
      <c r="IYN90" s="21"/>
      <c r="IYR90" s="12"/>
      <c r="IYS90" s="13"/>
      <c r="IYT90" s="14"/>
      <c r="IYU90" s="15"/>
      <c r="IYV90" s="16"/>
      <c r="IYW90" s="17"/>
      <c r="IYX90" s="18"/>
      <c r="IYY90" s="18"/>
      <c r="IYZ90" s="19"/>
      <c r="IZA90" s="19"/>
      <c r="IZB90" s="20"/>
      <c r="IZC90" s="20"/>
      <c r="IZD90" s="20"/>
      <c r="IZE90" s="21"/>
      <c r="IZI90" s="12"/>
      <c r="IZJ90" s="13"/>
      <c r="IZK90" s="14"/>
      <c r="IZL90" s="15"/>
      <c r="IZM90" s="16"/>
      <c r="IZN90" s="17"/>
      <c r="IZO90" s="18"/>
      <c r="IZP90" s="18"/>
      <c r="IZQ90" s="19"/>
      <c r="IZR90" s="19"/>
      <c r="IZS90" s="20"/>
      <c r="IZT90" s="20"/>
      <c r="IZU90" s="20"/>
      <c r="IZV90" s="21"/>
      <c r="IZZ90" s="12"/>
      <c r="JAA90" s="13"/>
      <c r="JAB90" s="14"/>
      <c r="JAC90" s="15"/>
      <c r="JAD90" s="16"/>
      <c r="JAE90" s="17"/>
      <c r="JAF90" s="18"/>
      <c r="JAG90" s="18"/>
      <c r="JAH90" s="19"/>
      <c r="JAI90" s="19"/>
      <c r="JAJ90" s="20"/>
      <c r="JAK90" s="20"/>
      <c r="JAL90" s="20"/>
      <c r="JAM90" s="21"/>
      <c r="JAQ90" s="12"/>
      <c r="JAR90" s="13"/>
      <c r="JAS90" s="14"/>
      <c r="JAT90" s="15"/>
      <c r="JAU90" s="16"/>
      <c r="JAV90" s="17"/>
      <c r="JAW90" s="18"/>
      <c r="JAX90" s="18"/>
      <c r="JAY90" s="19"/>
      <c r="JAZ90" s="19"/>
      <c r="JBA90" s="20"/>
      <c r="JBB90" s="20"/>
      <c r="JBC90" s="20"/>
      <c r="JBD90" s="21"/>
      <c r="JBH90" s="12"/>
      <c r="JBI90" s="13"/>
      <c r="JBJ90" s="14"/>
      <c r="JBK90" s="15"/>
      <c r="JBL90" s="16"/>
      <c r="JBM90" s="17"/>
      <c r="JBN90" s="18"/>
      <c r="JBO90" s="18"/>
      <c r="JBP90" s="19"/>
      <c r="JBQ90" s="19"/>
      <c r="JBR90" s="20"/>
      <c r="JBS90" s="20"/>
      <c r="JBT90" s="20"/>
      <c r="JBU90" s="21"/>
      <c r="JBY90" s="12"/>
      <c r="JBZ90" s="13"/>
      <c r="JCA90" s="14"/>
      <c r="JCB90" s="15"/>
      <c r="JCC90" s="16"/>
      <c r="JCD90" s="17"/>
      <c r="JCE90" s="18"/>
      <c r="JCF90" s="18"/>
      <c r="JCG90" s="19"/>
      <c r="JCH90" s="19"/>
      <c r="JCI90" s="20"/>
      <c r="JCJ90" s="20"/>
      <c r="JCK90" s="20"/>
      <c r="JCL90" s="21"/>
      <c r="JCP90" s="12"/>
      <c r="JCQ90" s="13"/>
      <c r="JCR90" s="14"/>
      <c r="JCS90" s="15"/>
      <c r="JCT90" s="16"/>
      <c r="JCU90" s="17"/>
      <c r="JCV90" s="18"/>
      <c r="JCW90" s="18"/>
      <c r="JCX90" s="19"/>
      <c r="JCY90" s="19"/>
      <c r="JCZ90" s="20"/>
      <c r="JDA90" s="20"/>
      <c r="JDB90" s="20"/>
      <c r="JDC90" s="21"/>
      <c r="JDG90" s="12"/>
      <c r="JDH90" s="13"/>
      <c r="JDI90" s="14"/>
      <c r="JDJ90" s="15"/>
      <c r="JDK90" s="16"/>
      <c r="JDL90" s="17"/>
      <c r="JDM90" s="18"/>
      <c r="JDN90" s="18"/>
      <c r="JDO90" s="19"/>
      <c r="JDP90" s="19"/>
      <c r="JDQ90" s="20"/>
      <c r="JDR90" s="20"/>
      <c r="JDS90" s="20"/>
      <c r="JDT90" s="21"/>
      <c r="JDX90" s="12"/>
      <c r="JDY90" s="13"/>
      <c r="JDZ90" s="14"/>
      <c r="JEA90" s="15"/>
      <c r="JEB90" s="16"/>
      <c r="JEC90" s="17"/>
      <c r="JED90" s="18"/>
      <c r="JEE90" s="18"/>
      <c r="JEF90" s="19"/>
      <c r="JEG90" s="19"/>
      <c r="JEH90" s="20"/>
      <c r="JEI90" s="20"/>
      <c r="JEJ90" s="20"/>
      <c r="JEK90" s="21"/>
      <c r="JEO90" s="12"/>
      <c r="JEP90" s="13"/>
      <c r="JEQ90" s="14"/>
      <c r="JER90" s="15"/>
      <c r="JES90" s="16"/>
      <c r="JET90" s="17"/>
      <c r="JEU90" s="18"/>
      <c r="JEV90" s="18"/>
      <c r="JEW90" s="19"/>
      <c r="JEX90" s="19"/>
      <c r="JEY90" s="20"/>
      <c r="JEZ90" s="20"/>
      <c r="JFA90" s="20"/>
      <c r="JFB90" s="21"/>
      <c r="JFF90" s="12"/>
      <c r="JFG90" s="13"/>
      <c r="JFH90" s="14"/>
      <c r="JFI90" s="15"/>
      <c r="JFJ90" s="16"/>
      <c r="JFK90" s="17"/>
      <c r="JFL90" s="18"/>
      <c r="JFM90" s="18"/>
      <c r="JFN90" s="19"/>
      <c r="JFO90" s="19"/>
      <c r="JFP90" s="20"/>
      <c r="JFQ90" s="20"/>
      <c r="JFR90" s="20"/>
      <c r="JFS90" s="21"/>
      <c r="JFW90" s="12"/>
      <c r="JFX90" s="13"/>
      <c r="JFY90" s="14"/>
      <c r="JFZ90" s="15"/>
      <c r="JGA90" s="16"/>
      <c r="JGB90" s="17"/>
      <c r="JGC90" s="18"/>
      <c r="JGD90" s="18"/>
      <c r="JGE90" s="19"/>
      <c r="JGF90" s="19"/>
      <c r="JGG90" s="20"/>
      <c r="JGH90" s="20"/>
      <c r="JGI90" s="20"/>
      <c r="JGJ90" s="21"/>
      <c r="JGN90" s="12"/>
      <c r="JGO90" s="13"/>
      <c r="JGP90" s="14"/>
      <c r="JGQ90" s="15"/>
      <c r="JGR90" s="16"/>
      <c r="JGS90" s="17"/>
      <c r="JGT90" s="18"/>
      <c r="JGU90" s="18"/>
      <c r="JGV90" s="19"/>
      <c r="JGW90" s="19"/>
      <c r="JGX90" s="20"/>
      <c r="JGY90" s="20"/>
      <c r="JGZ90" s="20"/>
      <c r="JHA90" s="21"/>
      <c r="JHE90" s="12"/>
      <c r="JHF90" s="13"/>
      <c r="JHG90" s="14"/>
      <c r="JHH90" s="15"/>
      <c r="JHI90" s="16"/>
      <c r="JHJ90" s="17"/>
      <c r="JHK90" s="18"/>
      <c r="JHL90" s="18"/>
      <c r="JHM90" s="19"/>
      <c r="JHN90" s="19"/>
      <c r="JHO90" s="20"/>
      <c r="JHP90" s="20"/>
      <c r="JHQ90" s="20"/>
      <c r="JHR90" s="21"/>
      <c r="JHV90" s="12"/>
      <c r="JHW90" s="13"/>
      <c r="JHX90" s="14"/>
      <c r="JHY90" s="15"/>
      <c r="JHZ90" s="16"/>
      <c r="JIA90" s="17"/>
      <c r="JIB90" s="18"/>
      <c r="JIC90" s="18"/>
      <c r="JID90" s="19"/>
      <c r="JIE90" s="19"/>
      <c r="JIF90" s="20"/>
      <c r="JIG90" s="20"/>
      <c r="JIH90" s="20"/>
      <c r="JII90" s="21"/>
      <c r="JIM90" s="12"/>
      <c r="JIN90" s="13"/>
      <c r="JIO90" s="14"/>
      <c r="JIP90" s="15"/>
      <c r="JIQ90" s="16"/>
      <c r="JIR90" s="17"/>
      <c r="JIS90" s="18"/>
      <c r="JIT90" s="18"/>
      <c r="JIU90" s="19"/>
      <c r="JIV90" s="19"/>
      <c r="JIW90" s="20"/>
      <c r="JIX90" s="20"/>
      <c r="JIY90" s="20"/>
      <c r="JIZ90" s="21"/>
      <c r="JJD90" s="12"/>
      <c r="JJE90" s="13"/>
      <c r="JJF90" s="14"/>
      <c r="JJG90" s="15"/>
      <c r="JJH90" s="16"/>
      <c r="JJI90" s="17"/>
      <c r="JJJ90" s="18"/>
      <c r="JJK90" s="18"/>
      <c r="JJL90" s="19"/>
      <c r="JJM90" s="19"/>
      <c r="JJN90" s="20"/>
      <c r="JJO90" s="20"/>
      <c r="JJP90" s="20"/>
      <c r="JJQ90" s="21"/>
      <c r="JJU90" s="12"/>
      <c r="JJV90" s="13"/>
      <c r="JJW90" s="14"/>
      <c r="JJX90" s="15"/>
      <c r="JJY90" s="16"/>
      <c r="JJZ90" s="17"/>
      <c r="JKA90" s="18"/>
      <c r="JKB90" s="18"/>
      <c r="JKC90" s="19"/>
      <c r="JKD90" s="19"/>
      <c r="JKE90" s="20"/>
      <c r="JKF90" s="20"/>
      <c r="JKG90" s="20"/>
      <c r="JKH90" s="21"/>
      <c r="JKL90" s="12"/>
      <c r="JKM90" s="13"/>
      <c r="JKN90" s="14"/>
      <c r="JKO90" s="15"/>
      <c r="JKP90" s="16"/>
      <c r="JKQ90" s="17"/>
      <c r="JKR90" s="18"/>
      <c r="JKS90" s="18"/>
      <c r="JKT90" s="19"/>
      <c r="JKU90" s="19"/>
      <c r="JKV90" s="20"/>
      <c r="JKW90" s="20"/>
      <c r="JKX90" s="20"/>
      <c r="JKY90" s="21"/>
      <c r="JLC90" s="12"/>
      <c r="JLD90" s="13"/>
      <c r="JLE90" s="14"/>
      <c r="JLF90" s="15"/>
      <c r="JLG90" s="16"/>
      <c r="JLH90" s="17"/>
      <c r="JLI90" s="18"/>
      <c r="JLJ90" s="18"/>
      <c r="JLK90" s="19"/>
      <c r="JLL90" s="19"/>
      <c r="JLM90" s="20"/>
      <c r="JLN90" s="20"/>
      <c r="JLO90" s="20"/>
      <c r="JLP90" s="21"/>
      <c r="JLT90" s="12"/>
      <c r="JLU90" s="13"/>
      <c r="JLV90" s="14"/>
      <c r="JLW90" s="15"/>
      <c r="JLX90" s="16"/>
      <c r="JLY90" s="17"/>
      <c r="JLZ90" s="18"/>
      <c r="JMA90" s="18"/>
      <c r="JMB90" s="19"/>
      <c r="JMC90" s="19"/>
      <c r="JMD90" s="20"/>
      <c r="JME90" s="20"/>
      <c r="JMF90" s="20"/>
      <c r="JMG90" s="21"/>
      <c r="JMK90" s="12"/>
      <c r="JML90" s="13"/>
      <c r="JMM90" s="14"/>
      <c r="JMN90" s="15"/>
      <c r="JMO90" s="16"/>
      <c r="JMP90" s="17"/>
      <c r="JMQ90" s="18"/>
      <c r="JMR90" s="18"/>
      <c r="JMS90" s="19"/>
      <c r="JMT90" s="19"/>
      <c r="JMU90" s="20"/>
      <c r="JMV90" s="20"/>
      <c r="JMW90" s="20"/>
      <c r="JMX90" s="21"/>
      <c r="JNB90" s="12"/>
      <c r="JNC90" s="13"/>
      <c r="JND90" s="14"/>
      <c r="JNE90" s="15"/>
      <c r="JNF90" s="16"/>
      <c r="JNG90" s="17"/>
      <c r="JNH90" s="18"/>
      <c r="JNI90" s="18"/>
      <c r="JNJ90" s="19"/>
      <c r="JNK90" s="19"/>
      <c r="JNL90" s="20"/>
      <c r="JNM90" s="20"/>
      <c r="JNN90" s="20"/>
      <c r="JNO90" s="21"/>
      <c r="JNS90" s="12"/>
      <c r="JNT90" s="13"/>
      <c r="JNU90" s="14"/>
      <c r="JNV90" s="15"/>
      <c r="JNW90" s="16"/>
      <c r="JNX90" s="17"/>
      <c r="JNY90" s="18"/>
      <c r="JNZ90" s="18"/>
      <c r="JOA90" s="19"/>
      <c r="JOB90" s="19"/>
      <c r="JOC90" s="20"/>
      <c r="JOD90" s="20"/>
      <c r="JOE90" s="20"/>
      <c r="JOF90" s="21"/>
      <c r="JOJ90" s="12"/>
      <c r="JOK90" s="13"/>
      <c r="JOL90" s="14"/>
      <c r="JOM90" s="15"/>
      <c r="JON90" s="16"/>
      <c r="JOO90" s="17"/>
      <c r="JOP90" s="18"/>
      <c r="JOQ90" s="18"/>
      <c r="JOR90" s="19"/>
      <c r="JOS90" s="19"/>
      <c r="JOT90" s="20"/>
      <c r="JOU90" s="20"/>
      <c r="JOV90" s="20"/>
      <c r="JOW90" s="21"/>
      <c r="JPA90" s="12"/>
      <c r="JPB90" s="13"/>
      <c r="JPC90" s="14"/>
      <c r="JPD90" s="15"/>
      <c r="JPE90" s="16"/>
      <c r="JPF90" s="17"/>
      <c r="JPG90" s="18"/>
      <c r="JPH90" s="18"/>
      <c r="JPI90" s="19"/>
      <c r="JPJ90" s="19"/>
      <c r="JPK90" s="20"/>
      <c r="JPL90" s="20"/>
      <c r="JPM90" s="20"/>
      <c r="JPN90" s="21"/>
      <c r="JPR90" s="12"/>
      <c r="JPS90" s="13"/>
      <c r="JPT90" s="14"/>
      <c r="JPU90" s="15"/>
      <c r="JPV90" s="16"/>
      <c r="JPW90" s="17"/>
      <c r="JPX90" s="18"/>
      <c r="JPY90" s="18"/>
      <c r="JPZ90" s="19"/>
      <c r="JQA90" s="19"/>
      <c r="JQB90" s="20"/>
      <c r="JQC90" s="20"/>
      <c r="JQD90" s="20"/>
      <c r="JQE90" s="21"/>
      <c r="JQI90" s="12"/>
      <c r="JQJ90" s="13"/>
      <c r="JQK90" s="14"/>
      <c r="JQL90" s="15"/>
      <c r="JQM90" s="16"/>
      <c r="JQN90" s="17"/>
      <c r="JQO90" s="18"/>
      <c r="JQP90" s="18"/>
      <c r="JQQ90" s="19"/>
      <c r="JQR90" s="19"/>
      <c r="JQS90" s="20"/>
      <c r="JQT90" s="20"/>
      <c r="JQU90" s="20"/>
      <c r="JQV90" s="21"/>
      <c r="JQZ90" s="12"/>
      <c r="JRA90" s="13"/>
      <c r="JRB90" s="14"/>
      <c r="JRC90" s="15"/>
      <c r="JRD90" s="16"/>
      <c r="JRE90" s="17"/>
      <c r="JRF90" s="18"/>
      <c r="JRG90" s="18"/>
      <c r="JRH90" s="19"/>
      <c r="JRI90" s="19"/>
      <c r="JRJ90" s="20"/>
      <c r="JRK90" s="20"/>
      <c r="JRL90" s="20"/>
      <c r="JRM90" s="21"/>
      <c r="JRQ90" s="12"/>
      <c r="JRR90" s="13"/>
      <c r="JRS90" s="14"/>
      <c r="JRT90" s="15"/>
      <c r="JRU90" s="16"/>
      <c r="JRV90" s="17"/>
      <c r="JRW90" s="18"/>
      <c r="JRX90" s="18"/>
      <c r="JRY90" s="19"/>
      <c r="JRZ90" s="19"/>
      <c r="JSA90" s="20"/>
      <c r="JSB90" s="20"/>
      <c r="JSC90" s="20"/>
      <c r="JSD90" s="21"/>
      <c r="JSH90" s="12"/>
      <c r="JSI90" s="13"/>
      <c r="JSJ90" s="14"/>
      <c r="JSK90" s="15"/>
      <c r="JSL90" s="16"/>
      <c r="JSM90" s="17"/>
      <c r="JSN90" s="18"/>
      <c r="JSO90" s="18"/>
      <c r="JSP90" s="19"/>
      <c r="JSQ90" s="19"/>
      <c r="JSR90" s="20"/>
      <c r="JSS90" s="20"/>
      <c r="JST90" s="20"/>
      <c r="JSU90" s="21"/>
      <c r="JSY90" s="12"/>
      <c r="JSZ90" s="13"/>
      <c r="JTA90" s="14"/>
      <c r="JTB90" s="15"/>
      <c r="JTC90" s="16"/>
      <c r="JTD90" s="17"/>
      <c r="JTE90" s="18"/>
      <c r="JTF90" s="18"/>
      <c r="JTG90" s="19"/>
      <c r="JTH90" s="19"/>
      <c r="JTI90" s="20"/>
      <c r="JTJ90" s="20"/>
      <c r="JTK90" s="20"/>
      <c r="JTL90" s="21"/>
      <c r="JTP90" s="12"/>
      <c r="JTQ90" s="13"/>
      <c r="JTR90" s="14"/>
      <c r="JTS90" s="15"/>
      <c r="JTT90" s="16"/>
      <c r="JTU90" s="17"/>
      <c r="JTV90" s="18"/>
      <c r="JTW90" s="18"/>
      <c r="JTX90" s="19"/>
      <c r="JTY90" s="19"/>
      <c r="JTZ90" s="20"/>
      <c r="JUA90" s="20"/>
      <c r="JUB90" s="20"/>
      <c r="JUC90" s="21"/>
      <c r="JUG90" s="12"/>
      <c r="JUH90" s="13"/>
      <c r="JUI90" s="14"/>
      <c r="JUJ90" s="15"/>
      <c r="JUK90" s="16"/>
      <c r="JUL90" s="17"/>
      <c r="JUM90" s="18"/>
      <c r="JUN90" s="18"/>
      <c r="JUO90" s="19"/>
      <c r="JUP90" s="19"/>
      <c r="JUQ90" s="20"/>
      <c r="JUR90" s="20"/>
      <c r="JUS90" s="20"/>
      <c r="JUT90" s="21"/>
      <c r="JUX90" s="12"/>
      <c r="JUY90" s="13"/>
      <c r="JUZ90" s="14"/>
      <c r="JVA90" s="15"/>
      <c r="JVB90" s="16"/>
      <c r="JVC90" s="17"/>
      <c r="JVD90" s="18"/>
      <c r="JVE90" s="18"/>
      <c r="JVF90" s="19"/>
      <c r="JVG90" s="19"/>
      <c r="JVH90" s="20"/>
      <c r="JVI90" s="20"/>
      <c r="JVJ90" s="20"/>
      <c r="JVK90" s="21"/>
      <c r="JVO90" s="12"/>
      <c r="JVP90" s="13"/>
      <c r="JVQ90" s="14"/>
      <c r="JVR90" s="15"/>
      <c r="JVS90" s="16"/>
      <c r="JVT90" s="17"/>
      <c r="JVU90" s="18"/>
      <c r="JVV90" s="18"/>
      <c r="JVW90" s="19"/>
      <c r="JVX90" s="19"/>
      <c r="JVY90" s="20"/>
      <c r="JVZ90" s="20"/>
      <c r="JWA90" s="20"/>
      <c r="JWB90" s="21"/>
      <c r="JWF90" s="12"/>
      <c r="JWG90" s="13"/>
      <c r="JWH90" s="14"/>
      <c r="JWI90" s="15"/>
      <c r="JWJ90" s="16"/>
      <c r="JWK90" s="17"/>
      <c r="JWL90" s="18"/>
      <c r="JWM90" s="18"/>
      <c r="JWN90" s="19"/>
      <c r="JWO90" s="19"/>
      <c r="JWP90" s="20"/>
      <c r="JWQ90" s="20"/>
      <c r="JWR90" s="20"/>
      <c r="JWS90" s="21"/>
      <c r="JWW90" s="12"/>
      <c r="JWX90" s="13"/>
      <c r="JWY90" s="14"/>
      <c r="JWZ90" s="15"/>
      <c r="JXA90" s="16"/>
      <c r="JXB90" s="17"/>
      <c r="JXC90" s="18"/>
      <c r="JXD90" s="18"/>
      <c r="JXE90" s="19"/>
      <c r="JXF90" s="19"/>
      <c r="JXG90" s="20"/>
      <c r="JXH90" s="20"/>
      <c r="JXI90" s="20"/>
      <c r="JXJ90" s="21"/>
      <c r="JXN90" s="12"/>
      <c r="JXO90" s="13"/>
      <c r="JXP90" s="14"/>
      <c r="JXQ90" s="15"/>
      <c r="JXR90" s="16"/>
      <c r="JXS90" s="17"/>
      <c r="JXT90" s="18"/>
      <c r="JXU90" s="18"/>
      <c r="JXV90" s="19"/>
      <c r="JXW90" s="19"/>
      <c r="JXX90" s="20"/>
      <c r="JXY90" s="20"/>
      <c r="JXZ90" s="20"/>
      <c r="JYA90" s="21"/>
      <c r="JYE90" s="12"/>
      <c r="JYF90" s="13"/>
      <c r="JYG90" s="14"/>
      <c r="JYH90" s="15"/>
      <c r="JYI90" s="16"/>
      <c r="JYJ90" s="17"/>
      <c r="JYK90" s="18"/>
      <c r="JYL90" s="18"/>
      <c r="JYM90" s="19"/>
      <c r="JYN90" s="19"/>
      <c r="JYO90" s="20"/>
      <c r="JYP90" s="20"/>
      <c r="JYQ90" s="20"/>
      <c r="JYR90" s="21"/>
      <c r="JYV90" s="12"/>
      <c r="JYW90" s="13"/>
      <c r="JYX90" s="14"/>
      <c r="JYY90" s="15"/>
      <c r="JYZ90" s="16"/>
      <c r="JZA90" s="17"/>
      <c r="JZB90" s="18"/>
      <c r="JZC90" s="18"/>
      <c r="JZD90" s="19"/>
      <c r="JZE90" s="19"/>
      <c r="JZF90" s="20"/>
      <c r="JZG90" s="20"/>
      <c r="JZH90" s="20"/>
      <c r="JZI90" s="21"/>
      <c r="JZM90" s="12"/>
      <c r="JZN90" s="13"/>
      <c r="JZO90" s="14"/>
      <c r="JZP90" s="15"/>
      <c r="JZQ90" s="16"/>
      <c r="JZR90" s="17"/>
      <c r="JZS90" s="18"/>
      <c r="JZT90" s="18"/>
      <c r="JZU90" s="19"/>
      <c r="JZV90" s="19"/>
      <c r="JZW90" s="20"/>
      <c r="JZX90" s="20"/>
      <c r="JZY90" s="20"/>
      <c r="JZZ90" s="21"/>
      <c r="KAD90" s="12"/>
      <c r="KAE90" s="13"/>
      <c r="KAF90" s="14"/>
      <c r="KAG90" s="15"/>
      <c r="KAH90" s="16"/>
      <c r="KAI90" s="17"/>
      <c r="KAJ90" s="18"/>
      <c r="KAK90" s="18"/>
      <c r="KAL90" s="19"/>
      <c r="KAM90" s="19"/>
      <c r="KAN90" s="20"/>
      <c r="KAO90" s="20"/>
      <c r="KAP90" s="20"/>
      <c r="KAQ90" s="21"/>
      <c r="KAU90" s="12"/>
      <c r="KAV90" s="13"/>
      <c r="KAW90" s="14"/>
      <c r="KAX90" s="15"/>
      <c r="KAY90" s="16"/>
      <c r="KAZ90" s="17"/>
      <c r="KBA90" s="18"/>
      <c r="KBB90" s="18"/>
      <c r="KBC90" s="19"/>
      <c r="KBD90" s="19"/>
      <c r="KBE90" s="20"/>
      <c r="KBF90" s="20"/>
      <c r="KBG90" s="20"/>
      <c r="KBH90" s="21"/>
      <c r="KBL90" s="12"/>
      <c r="KBM90" s="13"/>
      <c r="KBN90" s="14"/>
      <c r="KBO90" s="15"/>
      <c r="KBP90" s="16"/>
      <c r="KBQ90" s="17"/>
      <c r="KBR90" s="18"/>
      <c r="KBS90" s="18"/>
      <c r="KBT90" s="19"/>
      <c r="KBU90" s="19"/>
      <c r="KBV90" s="20"/>
      <c r="KBW90" s="20"/>
      <c r="KBX90" s="20"/>
      <c r="KBY90" s="21"/>
      <c r="KCC90" s="12"/>
      <c r="KCD90" s="13"/>
      <c r="KCE90" s="14"/>
      <c r="KCF90" s="15"/>
      <c r="KCG90" s="16"/>
      <c r="KCH90" s="17"/>
      <c r="KCI90" s="18"/>
      <c r="KCJ90" s="18"/>
      <c r="KCK90" s="19"/>
      <c r="KCL90" s="19"/>
      <c r="KCM90" s="20"/>
      <c r="KCN90" s="20"/>
      <c r="KCO90" s="20"/>
      <c r="KCP90" s="21"/>
      <c r="KCT90" s="12"/>
      <c r="KCU90" s="13"/>
      <c r="KCV90" s="14"/>
      <c r="KCW90" s="15"/>
      <c r="KCX90" s="16"/>
      <c r="KCY90" s="17"/>
      <c r="KCZ90" s="18"/>
      <c r="KDA90" s="18"/>
      <c r="KDB90" s="19"/>
      <c r="KDC90" s="19"/>
      <c r="KDD90" s="20"/>
      <c r="KDE90" s="20"/>
      <c r="KDF90" s="20"/>
      <c r="KDG90" s="21"/>
      <c r="KDK90" s="12"/>
      <c r="KDL90" s="13"/>
      <c r="KDM90" s="14"/>
      <c r="KDN90" s="15"/>
      <c r="KDO90" s="16"/>
      <c r="KDP90" s="17"/>
      <c r="KDQ90" s="18"/>
      <c r="KDR90" s="18"/>
      <c r="KDS90" s="19"/>
      <c r="KDT90" s="19"/>
      <c r="KDU90" s="20"/>
      <c r="KDV90" s="20"/>
      <c r="KDW90" s="20"/>
      <c r="KDX90" s="21"/>
      <c r="KEB90" s="12"/>
      <c r="KEC90" s="13"/>
      <c r="KED90" s="14"/>
      <c r="KEE90" s="15"/>
      <c r="KEF90" s="16"/>
      <c r="KEG90" s="17"/>
      <c r="KEH90" s="18"/>
      <c r="KEI90" s="18"/>
      <c r="KEJ90" s="19"/>
      <c r="KEK90" s="19"/>
      <c r="KEL90" s="20"/>
      <c r="KEM90" s="20"/>
      <c r="KEN90" s="20"/>
      <c r="KEO90" s="21"/>
      <c r="KES90" s="12"/>
      <c r="KET90" s="13"/>
      <c r="KEU90" s="14"/>
      <c r="KEV90" s="15"/>
      <c r="KEW90" s="16"/>
      <c r="KEX90" s="17"/>
      <c r="KEY90" s="18"/>
      <c r="KEZ90" s="18"/>
      <c r="KFA90" s="19"/>
      <c r="KFB90" s="19"/>
      <c r="KFC90" s="20"/>
      <c r="KFD90" s="20"/>
      <c r="KFE90" s="20"/>
      <c r="KFF90" s="21"/>
      <c r="KFJ90" s="12"/>
      <c r="KFK90" s="13"/>
      <c r="KFL90" s="14"/>
      <c r="KFM90" s="15"/>
      <c r="KFN90" s="16"/>
      <c r="KFO90" s="17"/>
      <c r="KFP90" s="18"/>
      <c r="KFQ90" s="18"/>
      <c r="KFR90" s="19"/>
      <c r="KFS90" s="19"/>
      <c r="KFT90" s="20"/>
      <c r="KFU90" s="20"/>
      <c r="KFV90" s="20"/>
      <c r="KFW90" s="21"/>
      <c r="KGA90" s="12"/>
      <c r="KGB90" s="13"/>
      <c r="KGC90" s="14"/>
      <c r="KGD90" s="15"/>
      <c r="KGE90" s="16"/>
      <c r="KGF90" s="17"/>
      <c r="KGG90" s="18"/>
      <c r="KGH90" s="18"/>
      <c r="KGI90" s="19"/>
      <c r="KGJ90" s="19"/>
      <c r="KGK90" s="20"/>
      <c r="KGL90" s="20"/>
      <c r="KGM90" s="20"/>
      <c r="KGN90" s="21"/>
      <c r="KGR90" s="12"/>
      <c r="KGS90" s="13"/>
      <c r="KGT90" s="14"/>
      <c r="KGU90" s="15"/>
      <c r="KGV90" s="16"/>
      <c r="KGW90" s="17"/>
      <c r="KGX90" s="18"/>
      <c r="KGY90" s="18"/>
      <c r="KGZ90" s="19"/>
      <c r="KHA90" s="19"/>
      <c r="KHB90" s="20"/>
      <c r="KHC90" s="20"/>
      <c r="KHD90" s="20"/>
      <c r="KHE90" s="21"/>
      <c r="KHI90" s="12"/>
      <c r="KHJ90" s="13"/>
      <c r="KHK90" s="14"/>
      <c r="KHL90" s="15"/>
      <c r="KHM90" s="16"/>
      <c r="KHN90" s="17"/>
      <c r="KHO90" s="18"/>
      <c r="KHP90" s="18"/>
      <c r="KHQ90" s="19"/>
      <c r="KHR90" s="19"/>
      <c r="KHS90" s="20"/>
      <c r="KHT90" s="20"/>
      <c r="KHU90" s="20"/>
      <c r="KHV90" s="21"/>
      <c r="KHZ90" s="12"/>
      <c r="KIA90" s="13"/>
      <c r="KIB90" s="14"/>
      <c r="KIC90" s="15"/>
      <c r="KID90" s="16"/>
      <c r="KIE90" s="17"/>
      <c r="KIF90" s="18"/>
      <c r="KIG90" s="18"/>
      <c r="KIH90" s="19"/>
      <c r="KII90" s="19"/>
      <c r="KIJ90" s="20"/>
      <c r="KIK90" s="20"/>
      <c r="KIL90" s="20"/>
      <c r="KIM90" s="21"/>
      <c r="KIQ90" s="12"/>
      <c r="KIR90" s="13"/>
      <c r="KIS90" s="14"/>
      <c r="KIT90" s="15"/>
      <c r="KIU90" s="16"/>
      <c r="KIV90" s="17"/>
      <c r="KIW90" s="18"/>
      <c r="KIX90" s="18"/>
      <c r="KIY90" s="19"/>
      <c r="KIZ90" s="19"/>
      <c r="KJA90" s="20"/>
      <c r="KJB90" s="20"/>
      <c r="KJC90" s="20"/>
      <c r="KJD90" s="21"/>
      <c r="KJH90" s="12"/>
      <c r="KJI90" s="13"/>
      <c r="KJJ90" s="14"/>
      <c r="KJK90" s="15"/>
      <c r="KJL90" s="16"/>
      <c r="KJM90" s="17"/>
      <c r="KJN90" s="18"/>
      <c r="KJO90" s="18"/>
      <c r="KJP90" s="19"/>
      <c r="KJQ90" s="19"/>
      <c r="KJR90" s="20"/>
      <c r="KJS90" s="20"/>
      <c r="KJT90" s="20"/>
      <c r="KJU90" s="21"/>
      <c r="KJY90" s="12"/>
      <c r="KJZ90" s="13"/>
      <c r="KKA90" s="14"/>
      <c r="KKB90" s="15"/>
      <c r="KKC90" s="16"/>
      <c r="KKD90" s="17"/>
      <c r="KKE90" s="18"/>
      <c r="KKF90" s="18"/>
      <c r="KKG90" s="19"/>
      <c r="KKH90" s="19"/>
      <c r="KKI90" s="20"/>
      <c r="KKJ90" s="20"/>
      <c r="KKK90" s="20"/>
      <c r="KKL90" s="21"/>
      <c r="KKP90" s="12"/>
      <c r="KKQ90" s="13"/>
      <c r="KKR90" s="14"/>
      <c r="KKS90" s="15"/>
      <c r="KKT90" s="16"/>
      <c r="KKU90" s="17"/>
      <c r="KKV90" s="18"/>
      <c r="KKW90" s="18"/>
      <c r="KKX90" s="19"/>
      <c r="KKY90" s="19"/>
      <c r="KKZ90" s="20"/>
      <c r="KLA90" s="20"/>
      <c r="KLB90" s="20"/>
      <c r="KLC90" s="21"/>
      <c r="KLG90" s="12"/>
      <c r="KLH90" s="13"/>
      <c r="KLI90" s="14"/>
      <c r="KLJ90" s="15"/>
      <c r="KLK90" s="16"/>
      <c r="KLL90" s="17"/>
      <c r="KLM90" s="18"/>
      <c r="KLN90" s="18"/>
      <c r="KLO90" s="19"/>
      <c r="KLP90" s="19"/>
      <c r="KLQ90" s="20"/>
      <c r="KLR90" s="20"/>
      <c r="KLS90" s="20"/>
      <c r="KLT90" s="21"/>
      <c r="KLX90" s="12"/>
      <c r="KLY90" s="13"/>
      <c r="KLZ90" s="14"/>
      <c r="KMA90" s="15"/>
      <c r="KMB90" s="16"/>
      <c r="KMC90" s="17"/>
      <c r="KMD90" s="18"/>
      <c r="KME90" s="18"/>
      <c r="KMF90" s="19"/>
      <c r="KMG90" s="19"/>
      <c r="KMH90" s="20"/>
      <c r="KMI90" s="20"/>
      <c r="KMJ90" s="20"/>
      <c r="KMK90" s="21"/>
      <c r="KMO90" s="12"/>
      <c r="KMP90" s="13"/>
      <c r="KMQ90" s="14"/>
      <c r="KMR90" s="15"/>
      <c r="KMS90" s="16"/>
      <c r="KMT90" s="17"/>
      <c r="KMU90" s="18"/>
      <c r="KMV90" s="18"/>
      <c r="KMW90" s="19"/>
      <c r="KMX90" s="19"/>
      <c r="KMY90" s="20"/>
      <c r="KMZ90" s="20"/>
      <c r="KNA90" s="20"/>
      <c r="KNB90" s="21"/>
      <c r="KNF90" s="12"/>
      <c r="KNG90" s="13"/>
      <c r="KNH90" s="14"/>
      <c r="KNI90" s="15"/>
      <c r="KNJ90" s="16"/>
      <c r="KNK90" s="17"/>
      <c r="KNL90" s="18"/>
      <c r="KNM90" s="18"/>
      <c r="KNN90" s="19"/>
      <c r="KNO90" s="19"/>
      <c r="KNP90" s="20"/>
      <c r="KNQ90" s="20"/>
      <c r="KNR90" s="20"/>
      <c r="KNS90" s="21"/>
      <c r="KNW90" s="12"/>
      <c r="KNX90" s="13"/>
      <c r="KNY90" s="14"/>
      <c r="KNZ90" s="15"/>
      <c r="KOA90" s="16"/>
      <c r="KOB90" s="17"/>
      <c r="KOC90" s="18"/>
      <c r="KOD90" s="18"/>
      <c r="KOE90" s="19"/>
      <c r="KOF90" s="19"/>
      <c r="KOG90" s="20"/>
      <c r="KOH90" s="20"/>
      <c r="KOI90" s="20"/>
      <c r="KOJ90" s="21"/>
      <c r="KON90" s="12"/>
      <c r="KOO90" s="13"/>
      <c r="KOP90" s="14"/>
      <c r="KOQ90" s="15"/>
      <c r="KOR90" s="16"/>
      <c r="KOS90" s="17"/>
      <c r="KOT90" s="18"/>
      <c r="KOU90" s="18"/>
      <c r="KOV90" s="19"/>
      <c r="KOW90" s="19"/>
      <c r="KOX90" s="20"/>
      <c r="KOY90" s="20"/>
      <c r="KOZ90" s="20"/>
      <c r="KPA90" s="21"/>
      <c r="KPE90" s="12"/>
      <c r="KPF90" s="13"/>
      <c r="KPG90" s="14"/>
      <c r="KPH90" s="15"/>
      <c r="KPI90" s="16"/>
      <c r="KPJ90" s="17"/>
      <c r="KPK90" s="18"/>
      <c r="KPL90" s="18"/>
      <c r="KPM90" s="19"/>
      <c r="KPN90" s="19"/>
      <c r="KPO90" s="20"/>
      <c r="KPP90" s="20"/>
      <c r="KPQ90" s="20"/>
      <c r="KPR90" s="21"/>
      <c r="KPV90" s="12"/>
      <c r="KPW90" s="13"/>
      <c r="KPX90" s="14"/>
      <c r="KPY90" s="15"/>
      <c r="KPZ90" s="16"/>
      <c r="KQA90" s="17"/>
      <c r="KQB90" s="18"/>
      <c r="KQC90" s="18"/>
      <c r="KQD90" s="19"/>
      <c r="KQE90" s="19"/>
      <c r="KQF90" s="20"/>
      <c r="KQG90" s="20"/>
      <c r="KQH90" s="20"/>
      <c r="KQI90" s="21"/>
      <c r="KQM90" s="12"/>
      <c r="KQN90" s="13"/>
      <c r="KQO90" s="14"/>
      <c r="KQP90" s="15"/>
      <c r="KQQ90" s="16"/>
      <c r="KQR90" s="17"/>
      <c r="KQS90" s="18"/>
      <c r="KQT90" s="18"/>
      <c r="KQU90" s="19"/>
      <c r="KQV90" s="19"/>
      <c r="KQW90" s="20"/>
      <c r="KQX90" s="20"/>
      <c r="KQY90" s="20"/>
      <c r="KQZ90" s="21"/>
      <c r="KRD90" s="12"/>
      <c r="KRE90" s="13"/>
      <c r="KRF90" s="14"/>
      <c r="KRG90" s="15"/>
      <c r="KRH90" s="16"/>
      <c r="KRI90" s="17"/>
      <c r="KRJ90" s="18"/>
      <c r="KRK90" s="18"/>
      <c r="KRL90" s="19"/>
      <c r="KRM90" s="19"/>
      <c r="KRN90" s="20"/>
      <c r="KRO90" s="20"/>
      <c r="KRP90" s="20"/>
      <c r="KRQ90" s="21"/>
      <c r="KRU90" s="12"/>
      <c r="KRV90" s="13"/>
      <c r="KRW90" s="14"/>
      <c r="KRX90" s="15"/>
      <c r="KRY90" s="16"/>
      <c r="KRZ90" s="17"/>
      <c r="KSA90" s="18"/>
      <c r="KSB90" s="18"/>
      <c r="KSC90" s="19"/>
      <c r="KSD90" s="19"/>
      <c r="KSE90" s="20"/>
      <c r="KSF90" s="20"/>
      <c r="KSG90" s="20"/>
      <c r="KSH90" s="21"/>
      <c r="KSL90" s="12"/>
      <c r="KSM90" s="13"/>
      <c r="KSN90" s="14"/>
      <c r="KSO90" s="15"/>
      <c r="KSP90" s="16"/>
      <c r="KSQ90" s="17"/>
      <c r="KSR90" s="18"/>
      <c r="KSS90" s="18"/>
      <c r="KST90" s="19"/>
      <c r="KSU90" s="19"/>
      <c r="KSV90" s="20"/>
      <c r="KSW90" s="20"/>
      <c r="KSX90" s="20"/>
      <c r="KSY90" s="21"/>
      <c r="KTC90" s="12"/>
      <c r="KTD90" s="13"/>
      <c r="KTE90" s="14"/>
      <c r="KTF90" s="15"/>
      <c r="KTG90" s="16"/>
      <c r="KTH90" s="17"/>
      <c r="KTI90" s="18"/>
      <c r="KTJ90" s="18"/>
      <c r="KTK90" s="19"/>
      <c r="KTL90" s="19"/>
      <c r="KTM90" s="20"/>
      <c r="KTN90" s="20"/>
      <c r="KTO90" s="20"/>
      <c r="KTP90" s="21"/>
      <c r="KTT90" s="12"/>
      <c r="KTU90" s="13"/>
      <c r="KTV90" s="14"/>
      <c r="KTW90" s="15"/>
      <c r="KTX90" s="16"/>
      <c r="KTY90" s="17"/>
      <c r="KTZ90" s="18"/>
      <c r="KUA90" s="18"/>
      <c r="KUB90" s="19"/>
      <c r="KUC90" s="19"/>
      <c r="KUD90" s="20"/>
      <c r="KUE90" s="20"/>
      <c r="KUF90" s="20"/>
      <c r="KUG90" s="21"/>
      <c r="KUK90" s="12"/>
      <c r="KUL90" s="13"/>
      <c r="KUM90" s="14"/>
      <c r="KUN90" s="15"/>
      <c r="KUO90" s="16"/>
      <c r="KUP90" s="17"/>
      <c r="KUQ90" s="18"/>
      <c r="KUR90" s="18"/>
      <c r="KUS90" s="19"/>
      <c r="KUT90" s="19"/>
      <c r="KUU90" s="20"/>
      <c r="KUV90" s="20"/>
      <c r="KUW90" s="20"/>
      <c r="KUX90" s="21"/>
      <c r="KVB90" s="12"/>
      <c r="KVC90" s="13"/>
      <c r="KVD90" s="14"/>
      <c r="KVE90" s="15"/>
      <c r="KVF90" s="16"/>
      <c r="KVG90" s="17"/>
      <c r="KVH90" s="18"/>
      <c r="KVI90" s="18"/>
      <c r="KVJ90" s="19"/>
      <c r="KVK90" s="19"/>
      <c r="KVL90" s="20"/>
      <c r="KVM90" s="20"/>
      <c r="KVN90" s="20"/>
      <c r="KVO90" s="21"/>
      <c r="KVS90" s="12"/>
      <c r="KVT90" s="13"/>
      <c r="KVU90" s="14"/>
      <c r="KVV90" s="15"/>
      <c r="KVW90" s="16"/>
      <c r="KVX90" s="17"/>
      <c r="KVY90" s="18"/>
      <c r="KVZ90" s="18"/>
      <c r="KWA90" s="19"/>
      <c r="KWB90" s="19"/>
      <c r="KWC90" s="20"/>
      <c r="KWD90" s="20"/>
      <c r="KWE90" s="20"/>
      <c r="KWF90" s="21"/>
      <c r="KWJ90" s="12"/>
      <c r="KWK90" s="13"/>
      <c r="KWL90" s="14"/>
      <c r="KWM90" s="15"/>
      <c r="KWN90" s="16"/>
      <c r="KWO90" s="17"/>
      <c r="KWP90" s="18"/>
      <c r="KWQ90" s="18"/>
      <c r="KWR90" s="19"/>
      <c r="KWS90" s="19"/>
      <c r="KWT90" s="20"/>
      <c r="KWU90" s="20"/>
      <c r="KWV90" s="20"/>
      <c r="KWW90" s="21"/>
      <c r="KXA90" s="12"/>
      <c r="KXB90" s="13"/>
      <c r="KXC90" s="14"/>
      <c r="KXD90" s="15"/>
      <c r="KXE90" s="16"/>
      <c r="KXF90" s="17"/>
      <c r="KXG90" s="18"/>
      <c r="KXH90" s="18"/>
      <c r="KXI90" s="19"/>
      <c r="KXJ90" s="19"/>
      <c r="KXK90" s="20"/>
      <c r="KXL90" s="20"/>
      <c r="KXM90" s="20"/>
      <c r="KXN90" s="21"/>
      <c r="KXR90" s="12"/>
      <c r="KXS90" s="13"/>
      <c r="KXT90" s="14"/>
      <c r="KXU90" s="15"/>
      <c r="KXV90" s="16"/>
      <c r="KXW90" s="17"/>
      <c r="KXX90" s="18"/>
      <c r="KXY90" s="18"/>
      <c r="KXZ90" s="19"/>
      <c r="KYA90" s="19"/>
      <c r="KYB90" s="20"/>
      <c r="KYC90" s="20"/>
      <c r="KYD90" s="20"/>
      <c r="KYE90" s="21"/>
      <c r="KYI90" s="12"/>
      <c r="KYJ90" s="13"/>
      <c r="KYK90" s="14"/>
      <c r="KYL90" s="15"/>
      <c r="KYM90" s="16"/>
      <c r="KYN90" s="17"/>
      <c r="KYO90" s="18"/>
      <c r="KYP90" s="18"/>
      <c r="KYQ90" s="19"/>
      <c r="KYR90" s="19"/>
      <c r="KYS90" s="20"/>
      <c r="KYT90" s="20"/>
      <c r="KYU90" s="20"/>
      <c r="KYV90" s="21"/>
      <c r="KYZ90" s="12"/>
      <c r="KZA90" s="13"/>
      <c r="KZB90" s="14"/>
      <c r="KZC90" s="15"/>
      <c r="KZD90" s="16"/>
      <c r="KZE90" s="17"/>
      <c r="KZF90" s="18"/>
      <c r="KZG90" s="18"/>
      <c r="KZH90" s="19"/>
      <c r="KZI90" s="19"/>
      <c r="KZJ90" s="20"/>
      <c r="KZK90" s="20"/>
      <c r="KZL90" s="20"/>
      <c r="KZM90" s="21"/>
      <c r="KZQ90" s="12"/>
      <c r="KZR90" s="13"/>
      <c r="KZS90" s="14"/>
      <c r="KZT90" s="15"/>
      <c r="KZU90" s="16"/>
      <c r="KZV90" s="17"/>
      <c r="KZW90" s="18"/>
      <c r="KZX90" s="18"/>
      <c r="KZY90" s="19"/>
      <c r="KZZ90" s="19"/>
      <c r="LAA90" s="20"/>
      <c r="LAB90" s="20"/>
      <c r="LAC90" s="20"/>
      <c r="LAD90" s="21"/>
      <c r="LAH90" s="12"/>
      <c r="LAI90" s="13"/>
      <c r="LAJ90" s="14"/>
      <c r="LAK90" s="15"/>
      <c r="LAL90" s="16"/>
      <c r="LAM90" s="17"/>
      <c r="LAN90" s="18"/>
      <c r="LAO90" s="18"/>
      <c r="LAP90" s="19"/>
      <c r="LAQ90" s="19"/>
      <c r="LAR90" s="20"/>
      <c r="LAS90" s="20"/>
      <c r="LAT90" s="20"/>
      <c r="LAU90" s="21"/>
      <c r="LAY90" s="12"/>
      <c r="LAZ90" s="13"/>
      <c r="LBA90" s="14"/>
      <c r="LBB90" s="15"/>
      <c r="LBC90" s="16"/>
      <c r="LBD90" s="17"/>
      <c r="LBE90" s="18"/>
      <c r="LBF90" s="18"/>
      <c r="LBG90" s="19"/>
      <c r="LBH90" s="19"/>
      <c r="LBI90" s="20"/>
      <c r="LBJ90" s="20"/>
      <c r="LBK90" s="20"/>
      <c r="LBL90" s="21"/>
      <c r="LBP90" s="12"/>
      <c r="LBQ90" s="13"/>
      <c r="LBR90" s="14"/>
      <c r="LBS90" s="15"/>
      <c r="LBT90" s="16"/>
      <c r="LBU90" s="17"/>
      <c r="LBV90" s="18"/>
      <c r="LBW90" s="18"/>
      <c r="LBX90" s="19"/>
      <c r="LBY90" s="19"/>
      <c r="LBZ90" s="20"/>
      <c r="LCA90" s="20"/>
      <c r="LCB90" s="20"/>
      <c r="LCC90" s="21"/>
      <c r="LCG90" s="12"/>
      <c r="LCH90" s="13"/>
      <c r="LCI90" s="14"/>
      <c r="LCJ90" s="15"/>
      <c r="LCK90" s="16"/>
      <c r="LCL90" s="17"/>
      <c r="LCM90" s="18"/>
      <c r="LCN90" s="18"/>
      <c r="LCO90" s="19"/>
      <c r="LCP90" s="19"/>
      <c r="LCQ90" s="20"/>
      <c r="LCR90" s="20"/>
      <c r="LCS90" s="20"/>
      <c r="LCT90" s="21"/>
      <c r="LCX90" s="12"/>
      <c r="LCY90" s="13"/>
      <c r="LCZ90" s="14"/>
      <c r="LDA90" s="15"/>
      <c r="LDB90" s="16"/>
      <c r="LDC90" s="17"/>
      <c r="LDD90" s="18"/>
      <c r="LDE90" s="18"/>
      <c r="LDF90" s="19"/>
      <c r="LDG90" s="19"/>
      <c r="LDH90" s="20"/>
      <c r="LDI90" s="20"/>
      <c r="LDJ90" s="20"/>
      <c r="LDK90" s="21"/>
      <c r="LDO90" s="12"/>
      <c r="LDP90" s="13"/>
      <c r="LDQ90" s="14"/>
      <c r="LDR90" s="15"/>
      <c r="LDS90" s="16"/>
      <c r="LDT90" s="17"/>
      <c r="LDU90" s="18"/>
      <c r="LDV90" s="18"/>
      <c r="LDW90" s="19"/>
      <c r="LDX90" s="19"/>
      <c r="LDY90" s="20"/>
      <c r="LDZ90" s="20"/>
      <c r="LEA90" s="20"/>
      <c r="LEB90" s="21"/>
      <c r="LEF90" s="12"/>
      <c r="LEG90" s="13"/>
      <c r="LEH90" s="14"/>
      <c r="LEI90" s="15"/>
      <c r="LEJ90" s="16"/>
      <c r="LEK90" s="17"/>
      <c r="LEL90" s="18"/>
      <c r="LEM90" s="18"/>
      <c r="LEN90" s="19"/>
      <c r="LEO90" s="19"/>
      <c r="LEP90" s="20"/>
      <c r="LEQ90" s="20"/>
      <c r="LER90" s="20"/>
      <c r="LES90" s="21"/>
      <c r="LEW90" s="12"/>
      <c r="LEX90" s="13"/>
      <c r="LEY90" s="14"/>
      <c r="LEZ90" s="15"/>
      <c r="LFA90" s="16"/>
      <c r="LFB90" s="17"/>
      <c r="LFC90" s="18"/>
      <c r="LFD90" s="18"/>
      <c r="LFE90" s="19"/>
      <c r="LFF90" s="19"/>
      <c r="LFG90" s="20"/>
      <c r="LFH90" s="20"/>
      <c r="LFI90" s="20"/>
      <c r="LFJ90" s="21"/>
      <c r="LFN90" s="12"/>
      <c r="LFO90" s="13"/>
      <c r="LFP90" s="14"/>
      <c r="LFQ90" s="15"/>
      <c r="LFR90" s="16"/>
      <c r="LFS90" s="17"/>
      <c r="LFT90" s="18"/>
      <c r="LFU90" s="18"/>
      <c r="LFV90" s="19"/>
      <c r="LFW90" s="19"/>
      <c r="LFX90" s="20"/>
      <c r="LFY90" s="20"/>
      <c r="LFZ90" s="20"/>
      <c r="LGA90" s="21"/>
      <c r="LGE90" s="12"/>
      <c r="LGF90" s="13"/>
      <c r="LGG90" s="14"/>
      <c r="LGH90" s="15"/>
      <c r="LGI90" s="16"/>
      <c r="LGJ90" s="17"/>
      <c r="LGK90" s="18"/>
      <c r="LGL90" s="18"/>
      <c r="LGM90" s="19"/>
      <c r="LGN90" s="19"/>
      <c r="LGO90" s="20"/>
      <c r="LGP90" s="20"/>
      <c r="LGQ90" s="20"/>
      <c r="LGR90" s="21"/>
      <c r="LGV90" s="12"/>
      <c r="LGW90" s="13"/>
      <c r="LGX90" s="14"/>
      <c r="LGY90" s="15"/>
      <c r="LGZ90" s="16"/>
      <c r="LHA90" s="17"/>
      <c r="LHB90" s="18"/>
      <c r="LHC90" s="18"/>
      <c r="LHD90" s="19"/>
      <c r="LHE90" s="19"/>
      <c r="LHF90" s="20"/>
      <c r="LHG90" s="20"/>
      <c r="LHH90" s="20"/>
      <c r="LHI90" s="21"/>
      <c r="LHM90" s="12"/>
      <c r="LHN90" s="13"/>
      <c r="LHO90" s="14"/>
      <c r="LHP90" s="15"/>
      <c r="LHQ90" s="16"/>
      <c r="LHR90" s="17"/>
      <c r="LHS90" s="18"/>
      <c r="LHT90" s="18"/>
      <c r="LHU90" s="19"/>
      <c r="LHV90" s="19"/>
      <c r="LHW90" s="20"/>
      <c r="LHX90" s="20"/>
      <c r="LHY90" s="20"/>
      <c r="LHZ90" s="21"/>
      <c r="LID90" s="12"/>
      <c r="LIE90" s="13"/>
      <c r="LIF90" s="14"/>
      <c r="LIG90" s="15"/>
      <c r="LIH90" s="16"/>
      <c r="LII90" s="17"/>
      <c r="LIJ90" s="18"/>
      <c r="LIK90" s="18"/>
      <c r="LIL90" s="19"/>
      <c r="LIM90" s="19"/>
      <c r="LIN90" s="20"/>
      <c r="LIO90" s="20"/>
      <c r="LIP90" s="20"/>
      <c r="LIQ90" s="21"/>
      <c r="LIU90" s="12"/>
      <c r="LIV90" s="13"/>
      <c r="LIW90" s="14"/>
      <c r="LIX90" s="15"/>
      <c r="LIY90" s="16"/>
      <c r="LIZ90" s="17"/>
      <c r="LJA90" s="18"/>
      <c r="LJB90" s="18"/>
      <c r="LJC90" s="19"/>
      <c r="LJD90" s="19"/>
      <c r="LJE90" s="20"/>
      <c r="LJF90" s="20"/>
      <c r="LJG90" s="20"/>
      <c r="LJH90" s="21"/>
      <c r="LJL90" s="12"/>
      <c r="LJM90" s="13"/>
      <c r="LJN90" s="14"/>
      <c r="LJO90" s="15"/>
      <c r="LJP90" s="16"/>
      <c r="LJQ90" s="17"/>
      <c r="LJR90" s="18"/>
      <c r="LJS90" s="18"/>
      <c r="LJT90" s="19"/>
      <c r="LJU90" s="19"/>
      <c r="LJV90" s="20"/>
      <c r="LJW90" s="20"/>
      <c r="LJX90" s="20"/>
      <c r="LJY90" s="21"/>
      <c r="LKC90" s="12"/>
      <c r="LKD90" s="13"/>
      <c r="LKE90" s="14"/>
      <c r="LKF90" s="15"/>
      <c r="LKG90" s="16"/>
      <c r="LKH90" s="17"/>
      <c r="LKI90" s="18"/>
      <c r="LKJ90" s="18"/>
      <c r="LKK90" s="19"/>
      <c r="LKL90" s="19"/>
      <c r="LKM90" s="20"/>
      <c r="LKN90" s="20"/>
      <c r="LKO90" s="20"/>
      <c r="LKP90" s="21"/>
      <c r="LKT90" s="12"/>
      <c r="LKU90" s="13"/>
      <c r="LKV90" s="14"/>
      <c r="LKW90" s="15"/>
      <c r="LKX90" s="16"/>
      <c r="LKY90" s="17"/>
      <c r="LKZ90" s="18"/>
      <c r="LLA90" s="18"/>
      <c r="LLB90" s="19"/>
      <c r="LLC90" s="19"/>
      <c r="LLD90" s="20"/>
      <c r="LLE90" s="20"/>
      <c r="LLF90" s="20"/>
      <c r="LLG90" s="21"/>
      <c r="LLK90" s="12"/>
      <c r="LLL90" s="13"/>
      <c r="LLM90" s="14"/>
      <c r="LLN90" s="15"/>
      <c r="LLO90" s="16"/>
      <c r="LLP90" s="17"/>
      <c r="LLQ90" s="18"/>
      <c r="LLR90" s="18"/>
      <c r="LLS90" s="19"/>
      <c r="LLT90" s="19"/>
      <c r="LLU90" s="20"/>
      <c r="LLV90" s="20"/>
      <c r="LLW90" s="20"/>
      <c r="LLX90" s="21"/>
      <c r="LMB90" s="12"/>
      <c r="LMC90" s="13"/>
      <c r="LMD90" s="14"/>
      <c r="LME90" s="15"/>
      <c r="LMF90" s="16"/>
      <c r="LMG90" s="17"/>
      <c r="LMH90" s="18"/>
      <c r="LMI90" s="18"/>
      <c r="LMJ90" s="19"/>
      <c r="LMK90" s="19"/>
      <c r="LML90" s="20"/>
      <c r="LMM90" s="20"/>
      <c r="LMN90" s="20"/>
      <c r="LMO90" s="21"/>
      <c r="LMS90" s="12"/>
      <c r="LMT90" s="13"/>
      <c r="LMU90" s="14"/>
      <c r="LMV90" s="15"/>
      <c r="LMW90" s="16"/>
      <c r="LMX90" s="17"/>
      <c r="LMY90" s="18"/>
      <c r="LMZ90" s="18"/>
      <c r="LNA90" s="19"/>
      <c r="LNB90" s="19"/>
      <c r="LNC90" s="20"/>
      <c r="LND90" s="20"/>
      <c r="LNE90" s="20"/>
      <c r="LNF90" s="21"/>
      <c r="LNJ90" s="12"/>
      <c r="LNK90" s="13"/>
      <c r="LNL90" s="14"/>
      <c r="LNM90" s="15"/>
      <c r="LNN90" s="16"/>
      <c r="LNO90" s="17"/>
      <c r="LNP90" s="18"/>
      <c r="LNQ90" s="18"/>
      <c r="LNR90" s="19"/>
      <c r="LNS90" s="19"/>
      <c r="LNT90" s="20"/>
      <c r="LNU90" s="20"/>
      <c r="LNV90" s="20"/>
      <c r="LNW90" s="21"/>
      <c r="LOA90" s="12"/>
      <c r="LOB90" s="13"/>
      <c r="LOC90" s="14"/>
      <c r="LOD90" s="15"/>
      <c r="LOE90" s="16"/>
      <c r="LOF90" s="17"/>
      <c r="LOG90" s="18"/>
      <c r="LOH90" s="18"/>
      <c r="LOI90" s="19"/>
      <c r="LOJ90" s="19"/>
      <c r="LOK90" s="20"/>
      <c r="LOL90" s="20"/>
      <c r="LOM90" s="20"/>
      <c r="LON90" s="21"/>
      <c r="LOR90" s="12"/>
      <c r="LOS90" s="13"/>
      <c r="LOT90" s="14"/>
      <c r="LOU90" s="15"/>
      <c r="LOV90" s="16"/>
      <c r="LOW90" s="17"/>
      <c r="LOX90" s="18"/>
      <c r="LOY90" s="18"/>
      <c r="LOZ90" s="19"/>
      <c r="LPA90" s="19"/>
      <c r="LPB90" s="20"/>
      <c r="LPC90" s="20"/>
      <c r="LPD90" s="20"/>
      <c r="LPE90" s="21"/>
      <c r="LPI90" s="12"/>
      <c r="LPJ90" s="13"/>
      <c r="LPK90" s="14"/>
      <c r="LPL90" s="15"/>
      <c r="LPM90" s="16"/>
      <c r="LPN90" s="17"/>
      <c r="LPO90" s="18"/>
      <c r="LPP90" s="18"/>
      <c r="LPQ90" s="19"/>
      <c r="LPR90" s="19"/>
      <c r="LPS90" s="20"/>
      <c r="LPT90" s="20"/>
      <c r="LPU90" s="20"/>
      <c r="LPV90" s="21"/>
      <c r="LPZ90" s="12"/>
      <c r="LQA90" s="13"/>
      <c r="LQB90" s="14"/>
      <c r="LQC90" s="15"/>
      <c r="LQD90" s="16"/>
      <c r="LQE90" s="17"/>
      <c r="LQF90" s="18"/>
      <c r="LQG90" s="18"/>
      <c r="LQH90" s="19"/>
      <c r="LQI90" s="19"/>
      <c r="LQJ90" s="20"/>
      <c r="LQK90" s="20"/>
      <c r="LQL90" s="20"/>
      <c r="LQM90" s="21"/>
      <c r="LQQ90" s="12"/>
      <c r="LQR90" s="13"/>
      <c r="LQS90" s="14"/>
      <c r="LQT90" s="15"/>
      <c r="LQU90" s="16"/>
      <c r="LQV90" s="17"/>
      <c r="LQW90" s="18"/>
      <c r="LQX90" s="18"/>
      <c r="LQY90" s="19"/>
      <c r="LQZ90" s="19"/>
      <c r="LRA90" s="20"/>
      <c r="LRB90" s="20"/>
      <c r="LRC90" s="20"/>
      <c r="LRD90" s="21"/>
      <c r="LRH90" s="12"/>
      <c r="LRI90" s="13"/>
      <c r="LRJ90" s="14"/>
      <c r="LRK90" s="15"/>
      <c r="LRL90" s="16"/>
      <c r="LRM90" s="17"/>
      <c r="LRN90" s="18"/>
      <c r="LRO90" s="18"/>
      <c r="LRP90" s="19"/>
      <c r="LRQ90" s="19"/>
      <c r="LRR90" s="20"/>
      <c r="LRS90" s="20"/>
      <c r="LRT90" s="20"/>
      <c r="LRU90" s="21"/>
      <c r="LRY90" s="12"/>
      <c r="LRZ90" s="13"/>
      <c r="LSA90" s="14"/>
      <c r="LSB90" s="15"/>
      <c r="LSC90" s="16"/>
      <c r="LSD90" s="17"/>
      <c r="LSE90" s="18"/>
      <c r="LSF90" s="18"/>
      <c r="LSG90" s="19"/>
      <c r="LSH90" s="19"/>
      <c r="LSI90" s="20"/>
      <c r="LSJ90" s="20"/>
      <c r="LSK90" s="20"/>
      <c r="LSL90" s="21"/>
      <c r="LSP90" s="12"/>
      <c r="LSQ90" s="13"/>
      <c r="LSR90" s="14"/>
      <c r="LSS90" s="15"/>
      <c r="LST90" s="16"/>
      <c r="LSU90" s="17"/>
      <c r="LSV90" s="18"/>
      <c r="LSW90" s="18"/>
      <c r="LSX90" s="19"/>
      <c r="LSY90" s="19"/>
      <c r="LSZ90" s="20"/>
      <c r="LTA90" s="20"/>
      <c r="LTB90" s="20"/>
      <c r="LTC90" s="21"/>
      <c r="LTG90" s="12"/>
      <c r="LTH90" s="13"/>
      <c r="LTI90" s="14"/>
      <c r="LTJ90" s="15"/>
      <c r="LTK90" s="16"/>
      <c r="LTL90" s="17"/>
      <c r="LTM90" s="18"/>
      <c r="LTN90" s="18"/>
      <c r="LTO90" s="19"/>
      <c r="LTP90" s="19"/>
      <c r="LTQ90" s="20"/>
      <c r="LTR90" s="20"/>
      <c r="LTS90" s="20"/>
      <c r="LTT90" s="21"/>
      <c r="LTX90" s="12"/>
      <c r="LTY90" s="13"/>
      <c r="LTZ90" s="14"/>
      <c r="LUA90" s="15"/>
      <c r="LUB90" s="16"/>
      <c r="LUC90" s="17"/>
      <c r="LUD90" s="18"/>
      <c r="LUE90" s="18"/>
      <c r="LUF90" s="19"/>
      <c r="LUG90" s="19"/>
      <c r="LUH90" s="20"/>
      <c r="LUI90" s="20"/>
      <c r="LUJ90" s="20"/>
      <c r="LUK90" s="21"/>
      <c r="LUO90" s="12"/>
      <c r="LUP90" s="13"/>
      <c r="LUQ90" s="14"/>
      <c r="LUR90" s="15"/>
      <c r="LUS90" s="16"/>
      <c r="LUT90" s="17"/>
      <c r="LUU90" s="18"/>
      <c r="LUV90" s="18"/>
      <c r="LUW90" s="19"/>
      <c r="LUX90" s="19"/>
      <c r="LUY90" s="20"/>
      <c r="LUZ90" s="20"/>
      <c r="LVA90" s="20"/>
      <c r="LVB90" s="21"/>
      <c r="LVF90" s="12"/>
      <c r="LVG90" s="13"/>
      <c r="LVH90" s="14"/>
      <c r="LVI90" s="15"/>
      <c r="LVJ90" s="16"/>
      <c r="LVK90" s="17"/>
      <c r="LVL90" s="18"/>
      <c r="LVM90" s="18"/>
      <c r="LVN90" s="19"/>
      <c r="LVO90" s="19"/>
      <c r="LVP90" s="20"/>
      <c r="LVQ90" s="20"/>
      <c r="LVR90" s="20"/>
      <c r="LVS90" s="21"/>
      <c r="LVW90" s="12"/>
      <c r="LVX90" s="13"/>
      <c r="LVY90" s="14"/>
      <c r="LVZ90" s="15"/>
      <c r="LWA90" s="16"/>
      <c r="LWB90" s="17"/>
      <c r="LWC90" s="18"/>
      <c r="LWD90" s="18"/>
      <c r="LWE90" s="19"/>
      <c r="LWF90" s="19"/>
      <c r="LWG90" s="20"/>
      <c r="LWH90" s="20"/>
      <c r="LWI90" s="20"/>
      <c r="LWJ90" s="21"/>
      <c r="LWN90" s="12"/>
      <c r="LWO90" s="13"/>
      <c r="LWP90" s="14"/>
      <c r="LWQ90" s="15"/>
      <c r="LWR90" s="16"/>
      <c r="LWS90" s="17"/>
      <c r="LWT90" s="18"/>
      <c r="LWU90" s="18"/>
      <c r="LWV90" s="19"/>
      <c r="LWW90" s="19"/>
      <c r="LWX90" s="20"/>
      <c r="LWY90" s="20"/>
      <c r="LWZ90" s="20"/>
      <c r="LXA90" s="21"/>
      <c r="LXE90" s="12"/>
      <c r="LXF90" s="13"/>
      <c r="LXG90" s="14"/>
      <c r="LXH90" s="15"/>
      <c r="LXI90" s="16"/>
      <c r="LXJ90" s="17"/>
      <c r="LXK90" s="18"/>
      <c r="LXL90" s="18"/>
      <c r="LXM90" s="19"/>
      <c r="LXN90" s="19"/>
      <c r="LXO90" s="20"/>
      <c r="LXP90" s="20"/>
      <c r="LXQ90" s="20"/>
      <c r="LXR90" s="21"/>
      <c r="LXV90" s="12"/>
      <c r="LXW90" s="13"/>
      <c r="LXX90" s="14"/>
      <c r="LXY90" s="15"/>
      <c r="LXZ90" s="16"/>
      <c r="LYA90" s="17"/>
      <c r="LYB90" s="18"/>
      <c r="LYC90" s="18"/>
      <c r="LYD90" s="19"/>
      <c r="LYE90" s="19"/>
      <c r="LYF90" s="20"/>
      <c r="LYG90" s="20"/>
      <c r="LYH90" s="20"/>
      <c r="LYI90" s="21"/>
      <c r="LYM90" s="12"/>
      <c r="LYN90" s="13"/>
      <c r="LYO90" s="14"/>
      <c r="LYP90" s="15"/>
      <c r="LYQ90" s="16"/>
      <c r="LYR90" s="17"/>
      <c r="LYS90" s="18"/>
      <c r="LYT90" s="18"/>
      <c r="LYU90" s="19"/>
      <c r="LYV90" s="19"/>
      <c r="LYW90" s="20"/>
      <c r="LYX90" s="20"/>
      <c r="LYY90" s="20"/>
      <c r="LYZ90" s="21"/>
      <c r="LZD90" s="12"/>
      <c r="LZE90" s="13"/>
      <c r="LZF90" s="14"/>
      <c r="LZG90" s="15"/>
      <c r="LZH90" s="16"/>
      <c r="LZI90" s="17"/>
      <c r="LZJ90" s="18"/>
      <c r="LZK90" s="18"/>
      <c r="LZL90" s="19"/>
      <c r="LZM90" s="19"/>
      <c r="LZN90" s="20"/>
      <c r="LZO90" s="20"/>
      <c r="LZP90" s="20"/>
      <c r="LZQ90" s="21"/>
      <c r="LZU90" s="12"/>
      <c r="LZV90" s="13"/>
      <c r="LZW90" s="14"/>
      <c r="LZX90" s="15"/>
      <c r="LZY90" s="16"/>
      <c r="LZZ90" s="17"/>
      <c r="MAA90" s="18"/>
      <c r="MAB90" s="18"/>
      <c r="MAC90" s="19"/>
      <c r="MAD90" s="19"/>
      <c r="MAE90" s="20"/>
      <c r="MAF90" s="20"/>
      <c r="MAG90" s="20"/>
      <c r="MAH90" s="21"/>
      <c r="MAL90" s="12"/>
      <c r="MAM90" s="13"/>
      <c r="MAN90" s="14"/>
      <c r="MAO90" s="15"/>
      <c r="MAP90" s="16"/>
      <c r="MAQ90" s="17"/>
      <c r="MAR90" s="18"/>
      <c r="MAS90" s="18"/>
      <c r="MAT90" s="19"/>
      <c r="MAU90" s="19"/>
      <c r="MAV90" s="20"/>
      <c r="MAW90" s="20"/>
      <c r="MAX90" s="20"/>
      <c r="MAY90" s="21"/>
      <c r="MBC90" s="12"/>
      <c r="MBD90" s="13"/>
      <c r="MBE90" s="14"/>
      <c r="MBF90" s="15"/>
      <c r="MBG90" s="16"/>
      <c r="MBH90" s="17"/>
      <c r="MBI90" s="18"/>
      <c r="MBJ90" s="18"/>
      <c r="MBK90" s="19"/>
      <c r="MBL90" s="19"/>
      <c r="MBM90" s="20"/>
      <c r="MBN90" s="20"/>
      <c r="MBO90" s="20"/>
      <c r="MBP90" s="21"/>
      <c r="MBT90" s="12"/>
      <c r="MBU90" s="13"/>
      <c r="MBV90" s="14"/>
      <c r="MBW90" s="15"/>
      <c r="MBX90" s="16"/>
      <c r="MBY90" s="17"/>
      <c r="MBZ90" s="18"/>
      <c r="MCA90" s="18"/>
      <c r="MCB90" s="19"/>
      <c r="MCC90" s="19"/>
      <c r="MCD90" s="20"/>
      <c r="MCE90" s="20"/>
      <c r="MCF90" s="20"/>
      <c r="MCG90" s="21"/>
      <c r="MCK90" s="12"/>
      <c r="MCL90" s="13"/>
      <c r="MCM90" s="14"/>
      <c r="MCN90" s="15"/>
      <c r="MCO90" s="16"/>
      <c r="MCP90" s="17"/>
      <c r="MCQ90" s="18"/>
      <c r="MCR90" s="18"/>
      <c r="MCS90" s="19"/>
      <c r="MCT90" s="19"/>
      <c r="MCU90" s="20"/>
      <c r="MCV90" s="20"/>
      <c r="MCW90" s="20"/>
      <c r="MCX90" s="21"/>
      <c r="MDB90" s="12"/>
      <c r="MDC90" s="13"/>
      <c r="MDD90" s="14"/>
      <c r="MDE90" s="15"/>
      <c r="MDF90" s="16"/>
      <c r="MDG90" s="17"/>
      <c r="MDH90" s="18"/>
      <c r="MDI90" s="18"/>
      <c r="MDJ90" s="19"/>
      <c r="MDK90" s="19"/>
      <c r="MDL90" s="20"/>
      <c r="MDM90" s="20"/>
      <c r="MDN90" s="20"/>
      <c r="MDO90" s="21"/>
      <c r="MDS90" s="12"/>
      <c r="MDT90" s="13"/>
      <c r="MDU90" s="14"/>
      <c r="MDV90" s="15"/>
      <c r="MDW90" s="16"/>
      <c r="MDX90" s="17"/>
      <c r="MDY90" s="18"/>
      <c r="MDZ90" s="18"/>
      <c r="MEA90" s="19"/>
      <c r="MEB90" s="19"/>
      <c r="MEC90" s="20"/>
      <c r="MED90" s="20"/>
      <c r="MEE90" s="20"/>
      <c r="MEF90" s="21"/>
      <c r="MEJ90" s="12"/>
      <c r="MEK90" s="13"/>
      <c r="MEL90" s="14"/>
      <c r="MEM90" s="15"/>
      <c r="MEN90" s="16"/>
      <c r="MEO90" s="17"/>
      <c r="MEP90" s="18"/>
      <c r="MEQ90" s="18"/>
      <c r="MER90" s="19"/>
      <c r="MES90" s="19"/>
      <c r="MET90" s="20"/>
      <c r="MEU90" s="20"/>
      <c r="MEV90" s="20"/>
      <c r="MEW90" s="21"/>
      <c r="MFA90" s="12"/>
      <c r="MFB90" s="13"/>
      <c r="MFC90" s="14"/>
      <c r="MFD90" s="15"/>
      <c r="MFE90" s="16"/>
      <c r="MFF90" s="17"/>
      <c r="MFG90" s="18"/>
      <c r="MFH90" s="18"/>
      <c r="MFI90" s="19"/>
      <c r="MFJ90" s="19"/>
      <c r="MFK90" s="20"/>
      <c r="MFL90" s="20"/>
      <c r="MFM90" s="20"/>
      <c r="MFN90" s="21"/>
      <c r="MFR90" s="12"/>
      <c r="MFS90" s="13"/>
      <c r="MFT90" s="14"/>
      <c r="MFU90" s="15"/>
      <c r="MFV90" s="16"/>
      <c r="MFW90" s="17"/>
      <c r="MFX90" s="18"/>
      <c r="MFY90" s="18"/>
      <c r="MFZ90" s="19"/>
      <c r="MGA90" s="19"/>
      <c r="MGB90" s="20"/>
      <c r="MGC90" s="20"/>
      <c r="MGD90" s="20"/>
      <c r="MGE90" s="21"/>
      <c r="MGI90" s="12"/>
      <c r="MGJ90" s="13"/>
      <c r="MGK90" s="14"/>
      <c r="MGL90" s="15"/>
      <c r="MGM90" s="16"/>
      <c r="MGN90" s="17"/>
      <c r="MGO90" s="18"/>
      <c r="MGP90" s="18"/>
      <c r="MGQ90" s="19"/>
      <c r="MGR90" s="19"/>
      <c r="MGS90" s="20"/>
      <c r="MGT90" s="20"/>
      <c r="MGU90" s="20"/>
      <c r="MGV90" s="21"/>
      <c r="MGZ90" s="12"/>
      <c r="MHA90" s="13"/>
      <c r="MHB90" s="14"/>
      <c r="MHC90" s="15"/>
      <c r="MHD90" s="16"/>
      <c r="MHE90" s="17"/>
      <c r="MHF90" s="18"/>
      <c r="MHG90" s="18"/>
      <c r="MHH90" s="19"/>
      <c r="MHI90" s="19"/>
      <c r="MHJ90" s="20"/>
      <c r="MHK90" s="20"/>
      <c r="MHL90" s="20"/>
      <c r="MHM90" s="21"/>
      <c r="MHQ90" s="12"/>
      <c r="MHR90" s="13"/>
      <c r="MHS90" s="14"/>
      <c r="MHT90" s="15"/>
      <c r="MHU90" s="16"/>
      <c r="MHV90" s="17"/>
      <c r="MHW90" s="18"/>
      <c r="MHX90" s="18"/>
      <c r="MHY90" s="19"/>
      <c r="MHZ90" s="19"/>
      <c r="MIA90" s="20"/>
      <c r="MIB90" s="20"/>
      <c r="MIC90" s="20"/>
      <c r="MID90" s="21"/>
      <c r="MIH90" s="12"/>
      <c r="MII90" s="13"/>
      <c r="MIJ90" s="14"/>
      <c r="MIK90" s="15"/>
      <c r="MIL90" s="16"/>
      <c r="MIM90" s="17"/>
      <c r="MIN90" s="18"/>
      <c r="MIO90" s="18"/>
      <c r="MIP90" s="19"/>
      <c r="MIQ90" s="19"/>
      <c r="MIR90" s="20"/>
      <c r="MIS90" s="20"/>
      <c r="MIT90" s="20"/>
      <c r="MIU90" s="21"/>
      <c r="MIY90" s="12"/>
      <c r="MIZ90" s="13"/>
      <c r="MJA90" s="14"/>
      <c r="MJB90" s="15"/>
      <c r="MJC90" s="16"/>
      <c r="MJD90" s="17"/>
      <c r="MJE90" s="18"/>
      <c r="MJF90" s="18"/>
      <c r="MJG90" s="19"/>
      <c r="MJH90" s="19"/>
      <c r="MJI90" s="20"/>
      <c r="MJJ90" s="20"/>
      <c r="MJK90" s="20"/>
      <c r="MJL90" s="21"/>
      <c r="MJP90" s="12"/>
      <c r="MJQ90" s="13"/>
      <c r="MJR90" s="14"/>
      <c r="MJS90" s="15"/>
      <c r="MJT90" s="16"/>
      <c r="MJU90" s="17"/>
      <c r="MJV90" s="18"/>
      <c r="MJW90" s="18"/>
      <c r="MJX90" s="19"/>
      <c r="MJY90" s="19"/>
      <c r="MJZ90" s="20"/>
      <c r="MKA90" s="20"/>
      <c r="MKB90" s="20"/>
      <c r="MKC90" s="21"/>
      <c r="MKG90" s="12"/>
      <c r="MKH90" s="13"/>
      <c r="MKI90" s="14"/>
      <c r="MKJ90" s="15"/>
      <c r="MKK90" s="16"/>
      <c r="MKL90" s="17"/>
      <c r="MKM90" s="18"/>
      <c r="MKN90" s="18"/>
      <c r="MKO90" s="19"/>
      <c r="MKP90" s="19"/>
      <c r="MKQ90" s="20"/>
      <c r="MKR90" s="20"/>
      <c r="MKS90" s="20"/>
      <c r="MKT90" s="21"/>
      <c r="MKX90" s="12"/>
      <c r="MKY90" s="13"/>
      <c r="MKZ90" s="14"/>
      <c r="MLA90" s="15"/>
      <c r="MLB90" s="16"/>
      <c r="MLC90" s="17"/>
      <c r="MLD90" s="18"/>
      <c r="MLE90" s="18"/>
      <c r="MLF90" s="19"/>
      <c r="MLG90" s="19"/>
      <c r="MLH90" s="20"/>
      <c r="MLI90" s="20"/>
      <c r="MLJ90" s="20"/>
      <c r="MLK90" s="21"/>
      <c r="MLO90" s="12"/>
      <c r="MLP90" s="13"/>
      <c r="MLQ90" s="14"/>
      <c r="MLR90" s="15"/>
      <c r="MLS90" s="16"/>
      <c r="MLT90" s="17"/>
      <c r="MLU90" s="18"/>
      <c r="MLV90" s="18"/>
      <c r="MLW90" s="19"/>
      <c r="MLX90" s="19"/>
      <c r="MLY90" s="20"/>
      <c r="MLZ90" s="20"/>
      <c r="MMA90" s="20"/>
      <c r="MMB90" s="21"/>
      <c r="MMF90" s="12"/>
      <c r="MMG90" s="13"/>
      <c r="MMH90" s="14"/>
      <c r="MMI90" s="15"/>
      <c r="MMJ90" s="16"/>
      <c r="MMK90" s="17"/>
      <c r="MML90" s="18"/>
      <c r="MMM90" s="18"/>
      <c r="MMN90" s="19"/>
      <c r="MMO90" s="19"/>
      <c r="MMP90" s="20"/>
      <c r="MMQ90" s="20"/>
      <c r="MMR90" s="20"/>
      <c r="MMS90" s="21"/>
      <c r="MMW90" s="12"/>
      <c r="MMX90" s="13"/>
      <c r="MMY90" s="14"/>
      <c r="MMZ90" s="15"/>
      <c r="MNA90" s="16"/>
      <c r="MNB90" s="17"/>
      <c r="MNC90" s="18"/>
      <c r="MND90" s="18"/>
      <c r="MNE90" s="19"/>
      <c r="MNF90" s="19"/>
      <c r="MNG90" s="20"/>
      <c r="MNH90" s="20"/>
      <c r="MNI90" s="20"/>
      <c r="MNJ90" s="21"/>
      <c r="MNN90" s="12"/>
      <c r="MNO90" s="13"/>
      <c r="MNP90" s="14"/>
      <c r="MNQ90" s="15"/>
      <c r="MNR90" s="16"/>
      <c r="MNS90" s="17"/>
      <c r="MNT90" s="18"/>
      <c r="MNU90" s="18"/>
      <c r="MNV90" s="19"/>
      <c r="MNW90" s="19"/>
      <c r="MNX90" s="20"/>
      <c r="MNY90" s="20"/>
      <c r="MNZ90" s="20"/>
      <c r="MOA90" s="21"/>
      <c r="MOE90" s="12"/>
      <c r="MOF90" s="13"/>
      <c r="MOG90" s="14"/>
      <c r="MOH90" s="15"/>
      <c r="MOI90" s="16"/>
      <c r="MOJ90" s="17"/>
      <c r="MOK90" s="18"/>
      <c r="MOL90" s="18"/>
      <c r="MOM90" s="19"/>
      <c r="MON90" s="19"/>
      <c r="MOO90" s="20"/>
      <c r="MOP90" s="20"/>
      <c r="MOQ90" s="20"/>
      <c r="MOR90" s="21"/>
      <c r="MOV90" s="12"/>
      <c r="MOW90" s="13"/>
      <c r="MOX90" s="14"/>
      <c r="MOY90" s="15"/>
      <c r="MOZ90" s="16"/>
      <c r="MPA90" s="17"/>
      <c r="MPB90" s="18"/>
      <c r="MPC90" s="18"/>
      <c r="MPD90" s="19"/>
      <c r="MPE90" s="19"/>
      <c r="MPF90" s="20"/>
      <c r="MPG90" s="20"/>
      <c r="MPH90" s="20"/>
      <c r="MPI90" s="21"/>
      <c r="MPM90" s="12"/>
      <c r="MPN90" s="13"/>
      <c r="MPO90" s="14"/>
      <c r="MPP90" s="15"/>
      <c r="MPQ90" s="16"/>
      <c r="MPR90" s="17"/>
      <c r="MPS90" s="18"/>
      <c r="MPT90" s="18"/>
      <c r="MPU90" s="19"/>
      <c r="MPV90" s="19"/>
      <c r="MPW90" s="20"/>
      <c r="MPX90" s="20"/>
      <c r="MPY90" s="20"/>
      <c r="MPZ90" s="21"/>
      <c r="MQD90" s="12"/>
      <c r="MQE90" s="13"/>
      <c r="MQF90" s="14"/>
      <c r="MQG90" s="15"/>
      <c r="MQH90" s="16"/>
      <c r="MQI90" s="17"/>
      <c r="MQJ90" s="18"/>
      <c r="MQK90" s="18"/>
      <c r="MQL90" s="19"/>
      <c r="MQM90" s="19"/>
      <c r="MQN90" s="20"/>
      <c r="MQO90" s="20"/>
      <c r="MQP90" s="20"/>
      <c r="MQQ90" s="21"/>
      <c r="MQU90" s="12"/>
      <c r="MQV90" s="13"/>
      <c r="MQW90" s="14"/>
      <c r="MQX90" s="15"/>
      <c r="MQY90" s="16"/>
      <c r="MQZ90" s="17"/>
      <c r="MRA90" s="18"/>
      <c r="MRB90" s="18"/>
      <c r="MRC90" s="19"/>
      <c r="MRD90" s="19"/>
      <c r="MRE90" s="20"/>
      <c r="MRF90" s="20"/>
      <c r="MRG90" s="20"/>
      <c r="MRH90" s="21"/>
      <c r="MRL90" s="12"/>
      <c r="MRM90" s="13"/>
      <c r="MRN90" s="14"/>
      <c r="MRO90" s="15"/>
      <c r="MRP90" s="16"/>
      <c r="MRQ90" s="17"/>
      <c r="MRR90" s="18"/>
      <c r="MRS90" s="18"/>
      <c r="MRT90" s="19"/>
      <c r="MRU90" s="19"/>
      <c r="MRV90" s="20"/>
      <c r="MRW90" s="20"/>
      <c r="MRX90" s="20"/>
      <c r="MRY90" s="21"/>
      <c r="MSC90" s="12"/>
      <c r="MSD90" s="13"/>
      <c r="MSE90" s="14"/>
      <c r="MSF90" s="15"/>
      <c r="MSG90" s="16"/>
      <c r="MSH90" s="17"/>
      <c r="MSI90" s="18"/>
      <c r="MSJ90" s="18"/>
      <c r="MSK90" s="19"/>
      <c r="MSL90" s="19"/>
      <c r="MSM90" s="20"/>
      <c r="MSN90" s="20"/>
      <c r="MSO90" s="20"/>
      <c r="MSP90" s="21"/>
      <c r="MST90" s="12"/>
      <c r="MSU90" s="13"/>
      <c r="MSV90" s="14"/>
      <c r="MSW90" s="15"/>
      <c r="MSX90" s="16"/>
      <c r="MSY90" s="17"/>
      <c r="MSZ90" s="18"/>
      <c r="MTA90" s="18"/>
      <c r="MTB90" s="19"/>
      <c r="MTC90" s="19"/>
      <c r="MTD90" s="20"/>
      <c r="MTE90" s="20"/>
      <c r="MTF90" s="20"/>
      <c r="MTG90" s="21"/>
      <c r="MTK90" s="12"/>
      <c r="MTL90" s="13"/>
      <c r="MTM90" s="14"/>
      <c r="MTN90" s="15"/>
      <c r="MTO90" s="16"/>
      <c r="MTP90" s="17"/>
      <c r="MTQ90" s="18"/>
      <c r="MTR90" s="18"/>
      <c r="MTS90" s="19"/>
      <c r="MTT90" s="19"/>
      <c r="MTU90" s="20"/>
      <c r="MTV90" s="20"/>
      <c r="MTW90" s="20"/>
      <c r="MTX90" s="21"/>
      <c r="MUB90" s="12"/>
      <c r="MUC90" s="13"/>
      <c r="MUD90" s="14"/>
      <c r="MUE90" s="15"/>
      <c r="MUF90" s="16"/>
      <c r="MUG90" s="17"/>
      <c r="MUH90" s="18"/>
      <c r="MUI90" s="18"/>
      <c r="MUJ90" s="19"/>
      <c r="MUK90" s="19"/>
      <c r="MUL90" s="20"/>
      <c r="MUM90" s="20"/>
      <c r="MUN90" s="20"/>
      <c r="MUO90" s="21"/>
      <c r="MUS90" s="12"/>
      <c r="MUT90" s="13"/>
      <c r="MUU90" s="14"/>
      <c r="MUV90" s="15"/>
      <c r="MUW90" s="16"/>
      <c r="MUX90" s="17"/>
      <c r="MUY90" s="18"/>
      <c r="MUZ90" s="18"/>
      <c r="MVA90" s="19"/>
      <c r="MVB90" s="19"/>
      <c r="MVC90" s="20"/>
      <c r="MVD90" s="20"/>
      <c r="MVE90" s="20"/>
      <c r="MVF90" s="21"/>
      <c r="MVJ90" s="12"/>
      <c r="MVK90" s="13"/>
      <c r="MVL90" s="14"/>
      <c r="MVM90" s="15"/>
      <c r="MVN90" s="16"/>
      <c r="MVO90" s="17"/>
      <c r="MVP90" s="18"/>
      <c r="MVQ90" s="18"/>
      <c r="MVR90" s="19"/>
      <c r="MVS90" s="19"/>
      <c r="MVT90" s="20"/>
      <c r="MVU90" s="20"/>
      <c r="MVV90" s="20"/>
      <c r="MVW90" s="21"/>
      <c r="MWA90" s="12"/>
      <c r="MWB90" s="13"/>
      <c r="MWC90" s="14"/>
      <c r="MWD90" s="15"/>
      <c r="MWE90" s="16"/>
      <c r="MWF90" s="17"/>
      <c r="MWG90" s="18"/>
      <c r="MWH90" s="18"/>
      <c r="MWI90" s="19"/>
      <c r="MWJ90" s="19"/>
      <c r="MWK90" s="20"/>
      <c r="MWL90" s="20"/>
      <c r="MWM90" s="20"/>
      <c r="MWN90" s="21"/>
      <c r="MWR90" s="12"/>
      <c r="MWS90" s="13"/>
      <c r="MWT90" s="14"/>
      <c r="MWU90" s="15"/>
      <c r="MWV90" s="16"/>
      <c r="MWW90" s="17"/>
      <c r="MWX90" s="18"/>
      <c r="MWY90" s="18"/>
      <c r="MWZ90" s="19"/>
      <c r="MXA90" s="19"/>
      <c r="MXB90" s="20"/>
      <c r="MXC90" s="20"/>
      <c r="MXD90" s="20"/>
      <c r="MXE90" s="21"/>
      <c r="MXI90" s="12"/>
      <c r="MXJ90" s="13"/>
      <c r="MXK90" s="14"/>
      <c r="MXL90" s="15"/>
      <c r="MXM90" s="16"/>
      <c r="MXN90" s="17"/>
      <c r="MXO90" s="18"/>
      <c r="MXP90" s="18"/>
      <c r="MXQ90" s="19"/>
      <c r="MXR90" s="19"/>
      <c r="MXS90" s="20"/>
      <c r="MXT90" s="20"/>
      <c r="MXU90" s="20"/>
      <c r="MXV90" s="21"/>
      <c r="MXZ90" s="12"/>
      <c r="MYA90" s="13"/>
      <c r="MYB90" s="14"/>
      <c r="MYC90" s="15"/>
      <c r="MYD90" s="16"/>
      <c r="MYE90" s="17"/>
      <c r="MYF90" s="18"/>
      <c r="MYG90" s="18"/>
      <c r="MYH90" s="19"/>
      <c r="MYI90" s="19"/>
      <c r="MYJ90" s="20"/>
      <c r="MYK90" s="20"/>
      <c r="MYL90" s="20"/>
      <c r="MYM90" s="21"/>
      <c r="MYQ90" s="12"/>
      <c r="MYR90" s="13"/>
      <c r="MYS90" s="14"/>
      <c r="MYT90" s="15"/>
      <c r="MYU90" s="16"/>
      <c r="MYV90" s="17"/>
      <c r="MYW90" s="18"/>
      <c r="MYX90" s="18"/>
      <c r="MYY90" s="19"/>
      <c r="MYZ90" s="19"/>
      <c r="MZA90" s="20"/>
      <c r="MZB90" s="20"/>
      <c r="MZC90" s="20"/>
      <c r="MZD90" s="21"/>
      <c r="MZH90" s="12"/>
      <c r="MZI90" s="13"/>
      <c r="MZJ90" s="14"/>
      <c r="MZK90" s="15"/>
      <c r="MZL90" s="16"/>
      <c r="MZM90" s="17"/>
      <c r="MZN90" s="18"/>
      <c r="MZO90" s="18"/>
      <c r="MZP90" s="19"/>
      <c r="MZQ90" s="19"/>
      <c r="MZR90" s="20"/>
      <c r="MZS90" s="20"/>
      <c r="MZT90" s="20"/>
      <c r="MZU90" s="21"/>
      <c r="MZY90" s="12"/>
      <c r="MZZ90" s="13"/>
      <c r="NAA90" s="14"/>
      <c r="NAB90" s="15"/>
      <c r="NAC90" s="16"/>
      <c r="NAD90" s="17"/>
      <c r="NAE90" s="18"/>
      <c r="NAF90" s="18"/>
      <c r="NAG90" s="19"/>
      <c r="NAH90" s="19"/>
      <c r="NAI90" s="20"/>
      <c r="NAJ90" s="20"/>
      <c r="NAK90" s="20"/>
      <c r="NAL90" s="21"/>
      <c r="NAP90" s="12"/>
      <c r="NAQ90" s="13"/>
      <c r="NAR90" s="14"/>
      <c r="NAS90" s="15"/>
      <c r="NAT90" s="16"/>
      <c r="NAU90" s="17"/>
      <c r="NAV90" s="18"/>
      <c r="NAW90" s="18"/>
      <c r="NAX90" s="19"/>
      <c r="NAY90" s="19"/>
      <c r="NAZ90" s="20"/>
      <c r="NBA90" s="20"/>
      <c r="NBB90" s="20"/>
      <c r="NBC90" s="21"/>
      <c r="NBG90" s="12"/>
      <c r="NBH90" s="13"/>
      <c r="NBI90" s="14"/>
      <c r="NBJ90" s="15"/>
      <c r="NBK90" s="16"/>
      <c r="NBL90" s="17"/>
      <c r="NBM90" s="18"/>
      <c r="NBN90" s="18"/>
      <c r="NBO90" s="19"/>
      <c r="NBP90" s="19"/>
      <c r="NBQ90" s="20"/>
      <c r="NBR90" s="20"/>
      <c r="NBS90" s="20"/>
      <c r="NBT90" s="21"/>
      <c r="NBX90" s="12"/>
      <c r="NBY90" s="13"/>
      <c r="NBZ90" s="14"/>
      <c r="NCA90" s="15"/>
      <c r="NCB90" s="16"/>
      <c r="NCC90" s="17"/>
      <c r="NCD90" s="18"/>
      <c r="NCE90" s="18"/>
      <c r="NCF90" s="19"/>
      <c r="NCG90" s="19"/>
      <c r="NCH90" s="20"/>
      <c r="NCI90" s="20"/>
      <c r="NCJ90" s="20"/>
      <c r="NCK90" s="21"/>
      <c r="NCO90" s="12"/>
      <c r="NCP90" s="13"/>
      <c r="NCQ90" s="14"/>
      <c r="NCR90" s="15"/>
      <c r="NCS90" s="16"/>
      <c r="NCT90" s="17"/>
      <c r="NCU90" s="18"/>
      <c r="NCV90" s="18"/>
      <c r="NCW90" s="19"/>
      <c r="NCX90" s="19"/>
      <c r="NCY90" s="20"/>
      <c r="NCZ90" s="20"/>
      <c r="NDA90" s="20"/>
      <c r="NDB90" s="21"/>
      <c r="NDF90" s="12"/>
      <c r="NDG90" s="13"/>
      <c r="NDH90" s="14"/>
      <c r="NDI90" s="15"/>
      <c r="NDJ90" s="16"/>
      <c r="NDK90" s="17"/>
      <c r="NDL90" s="18"/>
      <c r="NDM90" s="18"/>
      <c r="NDN90" s="19"/>
      <c r="NDO90" s="19"/>
      <c r="NDP90" s="20"/>
      <c r="NDQ90" s="20"/>
      <c r="NDR90" s="20"/>
      <c r="NDS90" s="21"/>
      <c r="NDW90" s="12"/>
      <c r="NDX90" s="13"/>
      <c r="NDY90" s="14"/>
      <c r="NDZ90" s="15"/>
      <c r="NEA90" s="16"/>
      <c r="NEB90" s="17"/>
      <c r="NEC90" s="18"/>
      <c r="NED90" s="18"/>
      <c r="NEE90" s="19"/>
      <c r="NEF90" s="19"/>
      <c r="NEG90" s="20"/>
      <c r="NEH90" s="20"/>
      <c r="NEI90" s="20"/>
      <c r="NEJ90" s="21"/>
      <c r="NEN90" s="12"/>
      <c r="NEO90" s="13"/>
      <c r="NEP90" s="14"/>
      <c r="NEQ90" s="15"/>
      <c r="NER90" s="16"/>
      <c r="NES90" s="17"/>
      <c r="NET90" s="18"/>
      <c r="NEU90" s="18"/>
      <c r="NEV90" s="19"/>
      <c r="NEW90" s="19"/>
      <c r="NEX90" s="20"/>
      <c r="NEY90" s="20"/>
      <c r="NEZ90" s="20"/>
      <c r="NFA90" s="21"/>
      <c r="NFE90" s="12"/>
      <c r="NFF90" s="13"/>
      <c r="NFG90" s="14"/>
      <c r="NFH90" s="15"/>
      <c r="NFI90" s="16"/>
      <c r="NFJ90" s="17"/>
      <c r="NFK90" s="18"/>
      <c r="NFL90" s="18"/>
      <c r="NFM90" s="19"/>
      <c r="NFN90" s="19"/>
      <c r="NFO90" s="20"/>
      <c r="NFP90" s="20"/>
      <c r="NFQ90" s="20"/>
      <c r="NFR90" s="21"/>
      <c r="NFV90" s="12"/>
      <c r="NFW90" s="13"/>
      <c r="NFX90" s="14"/>
      <c r="NFY90" s="15"/>
      <c r="NFZ90" s="16"/>
      <c r="NGA90" s="17"/>
      <c r="NGB90" s="18"/>
      <c r="NGC90" s="18"/>
      <c r="NGD90" s="19"/>
      <c r="NGE90" s="19"/>
      <c r="NGF90" s="20"/>
      <c r="NGG90" s="20"/>
      <c r="NGH90" s="20"/>
      <c r="NGI90" s="21"/>
      <c r="NGM90" s="12"/>
      <c r="NGN90" s="13"/>
      <c r="NGO90" s="14"/>
      <c r="NGP90" s="15"/>
      <c r="NGQ90" s="16"/>
      <c r="NGR90" s="17"/>
      <c r="NGS90" s="18"/>
      <c r="NGT90" s="18"/>
      <c r="NGU90" s="19"/>
      <c r="NGV90" s="19"/>
      <c r="NGW90" s="20"/>
      <c r="NGX90" s="20"/>
      <c r="NGY90" s="20"/>
      <c r="NGZ90" s="21"/>
      <c r="NHD90" s="12"/>
      <c r="NHE90" s="13"/>
      <c r="NHF90" s="14"/>
      <c r="NHG90" s="15"/>
      <c r="NHH90" s="16"/>
      <c r="NHI90" s="17"/>
      <c r="NHJ90" s="18"/>
      <c r="NHK90" s="18"/>
      <c r="NHL90" s="19"/>
      <c r="NHM90" s="19"/>
      <c r="NHN90" s="20"/>
      <c r="NHO90" s="20"/>
      <c r="NHP90" s="20"/>
      <c r="NHQ90" s="21"/>
      <c r="NHU90" s="12"/>
      <c r="NHV90" s="13"/>
      <c r="NHW90" s="14"/>
      <c r="NHX90" s="15"/>
      <c r="NHY90" s="16"/>
      <c r="NHZ90" s="17"/>
      <c r="NIA90" s="18"/>
      <c r="NIB90" s="18"/>
      <c r="NIC90" s="19"/>
      <c r="NID90" s="19"/>
      <c r="NIE90" s="20"/>
      <c r="NIF90" s="20"/>
      <c r="NIG90" s="20"/>
      <c r="NIH90" s="21"/>
      <c r="NIL90" s="12"/>
      <c r="NIM90" s="13"/>
      <c r="NIN90" s="14"/>
      <c r="NIO90" s="15"/>
      <c r="NIP90" s="16"/>
      <c r="NIQ90" s="17"/>
      <c r="NIR90" s="18"/>
      <c r="NIS90" s="18"/>
      <c r="NIT90" s="19"/>
      <c r="NIU90" s="19"/>
      <c r="NIV90" s="20"/>
      <c r="NIW90" s="20"/>
      <c r="NIX90" s="20"/>
      <c r="NIY90" s="21"/>
      <c r="NJC90" s="12"/>
      <c r="NJD90" s="13"/>
      <c r="NJE90" s="14"/>
      <c r="NJF90" s="15"/>
      <c r="NJG90" s="16"/>
      <c r="NJH90" s="17"/>
      <c r="NJI90" s="18"/>
      <c r="NJJ90" s="18"/>
      <c r="NJK90" s="19"/>
      <c r="NJL90" s="19"/>
      <c r="NJM90" s="20"/>
      <c r="NJN90" s="20"/>
      <c r="NJO90" s="20"/>
      <c r="NJP90" s="21"/>
      <c r="NJT90" s="12"/>
      <c r="NJU90" s="13"/>
      <c r="NJV90" s="14"/>
      <c r="NJW90" s="15"/>
      <c r="NJX90" s="16"/>
      <c r="NJY90" s="17"/>
      <c r="NJZ90" s="18"/>
      <c r="NKA90" s="18"/>
      <c r="NKB90" s="19"/>
      <c r="NKC90" s="19"/>
      <c r="NKD90" s="20"/>
      <c r="NKE90" s="20"/>
      <c r="NKF90" s="20"/>
      <c r="NKG90" s="21"/>
      <c r="NKK90" s="12"/>
      <c r="NKL90" s="13"/>
      <c r="NKM90" s="14"/>
      <c r="NKN90" s="15"/>
      <c r="NKO90" s="16"/>
      <c r="NKP90" s="17"/>
      <c r="NKQ90" s="18"/>
      <c r="NKR90" s="18"/>
      <c r="NKS90" s="19"/>
      <c r="NKT90" s="19"/>
      <c r="NKU90" s="20"/>
      <c r="NKV90" s="20"/>
      <c r="NKW90" s="20"/>
      <c r="NKX90" s="21"/>
      <c r="NLB90" s="12"/>
      <c r="NLC90" s="13"/>
      <c r="NLD90" s="14"/>
      <c r="NLE90" s="15"/>
      <c r="NLF90" s="16"/>
      <c r="NLG90" s="17"/>
      <c r="NLH90" s="18"/>
      <c r="NLI90" s="18"/>
      <c r="NLJ90" s="19"/>
      <c r="NLK90" s="19"/>
      <c r="NLL90" s="20"/>
      <c r="NLM90" s="20"/>
      <c r="NLN90" s="20"/>
      <c r="NLO90" s="21"/>
      <c r="NLS90" s="12"/>
      <c r="NLT90" s="13"/>
      <c r="NLU90" s="14"/>
      <c r="NLV90" s="15"/>
      <c r="NLW90" s="16"/>
      <c r="NLX90" s="17"/>
      <c r="NLY90" s="18"/>
      <c r="NLZ90" s="18"/>
      <c r="NMA90" s="19"/>
      <c r="NMB90" s="19"/>
      <c r="NMC90" s="20"/>
      <c r="NMD90" s="20"/>
      <c r="NME90" s="20"/>
      <c r="NMF90" s="21"/>
      <c r="NMJ90" s="12"/>
      <c r="NMK90" s="13"/>
      <c r="NML90" s="14"/>
      <c r="NMM90" s="15"/>
      <c r="NMN90" s="16"/>
      <c r="NMO90" s="17"/>
      <c r="NMP90" s="18"/>
      <c r="NMQ90" s="18"/>
      <c r="NMR90" s="19"/>
      <c r="NMS90" s="19"/>
      <c r="NMT90" s="20"/>
      <c r="NMU90" s="20"/>
      <c r="NMV90" s="20"/>
      <c r="NMW90" s="21"/>
      <c r="NNA90" s="12"/>
      <c r="NNB90" s="13"/>
      <c r="NNC90" s="14"/>
      <c r="NND90" s="15"/>
      <c r="NNE90" s="16"/>
      <c r="NNF90" s="17"/>
      <c r="NNG90" s="18"/>
      <c r="NNH90" s="18"/>
      <c r="NNI90" s="19"/>
      <c r="NNJ90" s="19"/>
      <c r="NNK90" s="20"/>
      <c r="NNL90" s="20"/>
      <c r="NNM90" s="20"/>
      <c r="NNN90" s="21"/>
      <c r="NNR90" s="12"/>
      <c r="NNS90" s="13"/>
      <c r="NNT90" s="14"/>
      <c r="NNU90" s="15"/>
      <c r="NNV90" s="16"/>
      <c r="NNW90" s="17"/>
      <c r="NNX90" s="18"/>
      <c r="NNY90" s="18"/>
      <c r="NNZ90" s="19"/>
      <c r="NOA90" s="19"/>
      <c r="NOB90" s="20"/>
      <c r="NOC90" s="20"/>
      <c r="NOD90" s="20"/>
      <c r="NOE90" s="21"/>
      <c r="NOI90" s="12"/>
      <c r="NOJ90" s="13"/>
      <c r="NOK90" s="14"/>
      <c r="NOL90" s="15"/>
      <c r="NOM90" s="16"/>
      <c r="NON90" s="17"/>
      <c r="NOO90" s="18"/>
      <c r="NOP90" s="18"/>
      <c r="NOQ90" s="19"/>
      <c r="NOR90" s="19"/>
      <c r="NOS90" s="20"/>
      <c r="NOT90" s="20"/>
      <c r="NOU90" s="20"/>
      <c r="NOV90" s="21"/>
      <c r="NOZ90" s="12"/>
      <c r="NPA90" s="13"/>
      <c r="NPB90" s="14"/>
      <c r="NPC90" s="15"/>
      <c r="NPD90" s="16"/>
      <c r="NPE90" s="17"/>
      <c r="NPF90" s="18"/>
      <c r="NPG90" s="18"/>
      <c r="NPH90" s="19"/>
      <c r="NPI90" s="19"/>
      <c r="NPJ90" s="20"/>
      <c r="NPK90" s="20"/>
      <c r="NPL90" s="20"/>
      <c r="NPM90" s="21"/>
      <c r="NPQ90" s="12"/>
      <c r="NPR90" s="13"/>
      <c r="NPS90" s="14"/>
      <c r="NPT90" s="15"/>
      <c r="NPU90" s="16"/>
      <c r="NPV90" s="17"/>
      <c r="NPW90" s="18"/>
      <c r="NPX90" s="18"/>
      <c r="NPY90" s="19"/>
      <c r="NPZ90" s="19"/>
      <c r="NQA90" s="20"/>
      <c r="NQB90" s="20"/>
      <c r="NQC90" s="20"/>
      <c r="NQD90" s="21"/>
      <c r="NQH90" s="12"/>
      <c r="NQI90" s="13"/>
      <c r="NQJ90" s="14"/>
      <c r="NQK90" s="15"/>
      <c r="NQL90" s="16"/>
      <c r="NQM90" s="17"/>
      <c r="NQN90" s="18"/>
      <c r="NQO90" s="18"/>
      <c r="NQP90" s="19"/>
      <c r="NQQ90" s="19"/>
      <c r="NQR90" s="20"/>
      <c r="NQS90" s="20"/>
      <c r="NQT90" s="20"/>
      <c r="NQU90" s="21"/>
      <c r="NQY90" s="12"/>
      <c r="NQZ90" s="13"/>
      <c r="NRA90" s="14"/>
      <c r="NRB90" s="15"/>
      <c r="NRC90" s="16"/>
      <c r="NRD90" s="17"/>
      <c r="NRE90" s="18"/>
      <c r="NRF90" s="18"/>
      <c r="NRG90" s="19"/>
      <c r="NRH90" s="19"/>
      <c r="NRI90" s="20"/>
      <c r="NRJ90" s="20"/>
      <c r="NRK90" s="20"/>
      <c r="NRL90" s="21"/>
      <c r="NRP90" s="12"/>
      <c r="NRQ90" s="13"/>
      <c r="NRR90" s="14"/>
      <c r="NRS90" s="15"/>
      <c r="NRT90" s="16"/>
      <c r="NRU90" s="17"/>
      <c r="NRV90" s="18"/>
      <c r="NRW90" s="18"/>
      <c r="NRX90" s="19"/>
      <c r="NRY90" s="19"/>
      <c r="NRZ90" s="20"/>
      <c r="NSA90" s="20"/>
      <c r="NSB90" s="20"/>
      <c r="NSC90" s="21"/>
      <c r="NSG90" s="12"/>
      <c r="NSH90" s="13"/>
      <c r="NSI90" s="14"/>
      <c r="NSJ90" s="15"/>
      <c r="NSK90" s="16"/>
      <c r="NSL90" s="17"/>
      <c r="NSM90" s="18"/>
      <c r="NSN90" s="18"/>
      <c r="NSO90" s="19"/>
      <c r="NSP90" s="19"/>
      <c r="NSQ90" s="20"/>
      <c r="NSR90" s="20"/>
      <c r="NSS90" s="20"/>
      <c r="NST90" s="21"/>
      <c r="NSX90" s="12"/>
      <c r="NSY90" s="13"/>
      <c r="NSZ90" s="14"/>
      <c r="NTA90" s="15"/>
      <c r="NTB90" s="16"/>
      <c r="NTC90" s="17"/>
      <c r="NTD90" s="18"/>
      <c r="NTE90" s="18"/>
      <c r="NTF90" s="19"/>
      <c r="NTG90" s="19"/>
      <c r="NTH90" s="20"/>
      <c r="NTI90" s="20"/>
      <c r="NTJ90" s="20"/>
      <c r="NTK90" s="21"/>
      <c r="NTO90" s="12"/>
      <c r="NTP90" s="13"/>
      <c r="NTQ90" s="14"/>
      <c r="NTR90" s="15"/>
      <c r="NTS90" s="16"/>
      <c r="NTT90" s="17"/>
      <c r="NTU90" s="18"/>
      <c r="NTV90" s="18"/>
      <c r="NTW90" s="19"/>
      <c r="NTX90" s="19"/>
      <c r="NTY90" s="20"/>
      <c r="NTZ90" s="20"/>
      <c r="NUA90" s="20"/>
      <c r="NUB90" s="21"/>
      <c r="NUF90" s="12"/>
      <c r="NUG90" s="13"/>
      <c r="NUH90" s="14"/>
      <c r="NUI90" s="15"/>
      <c r="NUJ90" s="16"/>
      <c r="NUK90" s="17"/>
      <c r="NUL90" s="18"/>
      <c r="NUM90" s="18"/>
      <c r="NUN90" s="19"/>
      <c r="NUO90" s="19"/>
      <c r="NUP90" s="20"/>
      <c r="NUQ90" s="20"/>
      <c r="NUR90" s="20"/>
      <c r="NUS90" s="21"/>
      <c r="NUW90" s="12"/>
      <c r="NUX90" s="13"/>
      <c r="NUY90" s="14"/>
      <c r="NUZ90" s="15"/>
      <c r="NVA90" s="16"/>
      <c r="NVB90" s="17"/>
      <c r="NVC90" s="18"/>
      <c r="NVD90" s="18"/>
      <c r="NVE90" s="19"/>
      <c r="NVF90" s="19"/>
      <c r="NVG90" s="20"/>
      <c r="NVH90" s="20"/>
      <c r="NVI90" s="20"/>
      <c r="NVJ90" s="21"/>
      <c r="NVN90" s="12"/>
      <c r="NVO90" s="13"/>
      <c r="NVP90" s="14"/>
      <c r="NVQ90" s="15"/>
      <c r="NVR90" s="16"/>
      <c r="NVS90" s="17"/>
      <c r="NVT90" s="18"/>
      <c r="NVU90" s="18"/>
      <c r="NVV90" s="19"/>
      <c r="NVW90" s="19"/>
      <c r="NVX90" s="20"/>
      <c r="NVY90" s="20"/>
      <c r="NVZ90" s="20"/>
      <c r="NWA90" s="21"/>
      <c r="NWE90" s="12"/>
      <c r="NWF90" s="13"/>
      <c r="NWG90" s="14"/>
      <c r="NWH90" s="15"/>
      <c r="NWI90" s="16"/>
      <c r="NWJ90" s="17"/>
      <c r="NWK90" s="18"/>
      <c r="NWL90" s="18"/>
      <c r="NWM90" s="19"/>
      <c r="NWN90" s="19"/>
      <c r="NWO90" s="20"/>
      <c r="NWP90" s="20"/>
      <c r="NWQ90" s="20"/>
      <c r="NWR90" s="21"/>
      <c r="NWV90" s="12"/>
      <c r="NWW90" s="13"/>
      <c r="NWX90" s="14"/>
      <c r="NWY90" s="15"/>
      <c r="NWZ90" s="16"/>
      <c r="NXA90" s="17"/>
      <c r="NXB90" s="18"/>
      <c r="NXC90" s="18"/>
      <c r="NXD90" s="19"/>
      <c r="NXE90" s="19"/>
      <c r="NXF90" s="20"/>
      <c r="NXG90" s="20"/>
      <c r="NXH90" s="20"/>
      <c r="NXI90" s="21"/>
      <c r="NXM90" s="12"/>
      <c r="NXN90" s="13"/>
      <c r="NXO90" s="14"/>
      <c r="NXP90" s="15"/>
      <c r="NXQ90" s="16"/>
      <c r="NXR90" s="17"/>
      <c r="NXS90" s="18"/>
      <c r="NXT90" s="18"/>
      <c r="NXU90" s="19"/>
      <c r="NXV90" s="19"/>
      <c r="NXW90" s="20"/>
      <c r="NXX90" s="20"/>
      <c r="NXY90" s="20"/>
      <c r="NXZ90" s="21"/>
      <c r="NYD90" s="12"/>
      <c r="NYE90" s="13"/>
      <c r="NYF90" s="14"/>
      <c r="NYG90" s="15"/>
      <c r="NYH90" s="16"/>
      <c r="NYI90" s="17"/>
      <c r="NYJ90" s="18"/>
      <c r="NYK90" s="18"/>
      <c r="NYL90" s="19"/>
      <c r="NYM90" s="19"/>
      <c r="NYN90" s="20"/>
      <c r="NYO90" s="20"/>
      <c r="NYP90" s="20"/>
      <c r="NYQ90" s="21"/>
      <c r="NYU90" s="12"/>
      <c r="NYV90" s="13"/>
      <c r="NYW90" s="14"/>
      <c r="NYX90" s="15"/>
      <c r="NYY90" s="16"/>
      <c r="NYZ90" s="17"/>
      <c r="NZA90" s="18"/>
      <c r="NZB90" s="18"/>
      <c r="NZC90" s="19"/>
      <c r="NZD90" s="19"/>
      <c r="NZE90" s="20"/>
      <c r="NZF90" s="20"/>
      <c r="NZG90" s="20"/>
      <c r="NZH90" s="21"/>
      <c r="NZL90" s="12"/>
      <c r="NZM90" s="13"/>
      <c r="NZN90" s="14"/>
      <c r="NZO90" s="15"/>
      <c r="NZP90" s="16"/>
      <c r="NZQ90" s="17"/>
      <c r="NZR90" s="18"/>
      <c r="NZS90" s="18"/>
      <c r="NZT90" s="19"/>
      <c r="NZU90" s="19"/>
      <c r="NZV90" s="20"/>
      <c r="NZW90" s="20"/>
      <c r="NZX90" s="20"/>
      <c r="NZY90" s="21"/>
      <c r="OAC90" s="12"/>
      <c r="OAD90" s="13"/>
      <c r="OAE90" s="14"/>
      <c r="OAF90" s="15"/>
      <c r="OAG90" s="16"/>
      <c r="OAH90" s="17"/>
      <c r="OAI90" s="18"/>
      <c r="OAJ90" s="18"/>
      <c r="OAK90" s="19"/>
      <c r="OAL90" s="19"/>
      <c r="OAM90" s="20"/>
      <c r="OAN90" s="20"/>
      <c r="OAO90" s="20"/>
      <c r="OAP90" s="21"/>
      <c r="OAT90" s="12"/>
      <c r="OAU90" s="13"/>
      <c r="OAV90" s="14"/>
      <c r="OAW90" s="15"/>
      <c r="OAX90" s="16"/>
      <c r="OAY90" s="17"/>
      <c r="OAZ90" s="18"/>
      <c r="OBA90" s="18"/>
      <c r="OBB90" s="19"/>
      <c r="OBC90" s="19"/>
      <c r="OBD90" s="20"/>
      <c r="OBE90" s="20"/>
      <c r="OBF90" s="20"/>
      <c r="OBG90" s="21"/>
      <c r="OBK90" s="12"/>
      <c r="OBL90" s="13"/>
      <c r="OBM90" s="14"/>
      <c r="OBN90" s="15"/>
      <c r="OBO90" s="16"/>
      <c r="OBP90" s="17"/>
      <c r="OBQ90" s="18"/>
      <c r="OBR90" s="18"/>
      <c r="OBS90" s="19"/>
      <c r="OBT90" s="19"/>
      <c r="OBU90" s="20"/>
      <c r="OBV90" s="20"/>
      <c r="OBW90" s="20"/>
      <c r="OBX90" s="21"/>
      <c r="OCB90" s="12"/>
      <c r="OCC90" s="13"/>
      <c r="OCD90" s="14"/>
      <c r="OCE90" s="15"/>
      <c r="OCF90" s="16"/>
      <c r="OCG90" s="17"/>
      <c r="OCH90" s="18"/>
      <c r="OCI90" s="18"/>
      <c r="OCJ90" s="19"/>
      <c r="OCK90" s="19"/>
      <c r="OCL90" s="20"/>
      <c r="OCM90" s="20"/>
      <c r="OCN90" s="20"/>
      <c r="OCO90" s="21"/>
      <c r="OCS90" s="12"/>
      <c r="OCT90" s="13"/>
      <c r="OCU90" s="14"/>
      <c r="OCV90" s="15"/>
      <c r="OCW90" s="16"/>
      <c r="OCX90" s="17"/>
      <c r="OCY90" s="18"/>
      <c r="OCZ90" s="18"/>
      <c r="ODA90" s="19"/>
      <c r="ODB90" s="19"/>
      <c r="ODC90" s="20"/>
      <c r="ODD90" s="20"/>
      <c r="ODE90" s="20"/>
      <c r="ODF90" s="21"/>
      <c r="ODJ90" s="12"/>
      <c r="ODK90" s="13"/>
      <c r="ODL90" s="14"/>
      <c r="ODM90" s="15"/>
      <c r="ODN90" s="16"/>
      <c r="ODO90" s="17"/>
      <c r="ODP90" s="18"/>
      <c r="ODQ90" s="18"/>
      <c r="ODR90" s="19"/>
      <c r="ODS90" s="19"/>
      <c r="ODT90" s="20"/>
      <c r="ODU90" s="20"/>
      <c r="ODV90" s="20"/>
      <c r="ODW90" s="21"/>
      <c r="OEA90" s="12"/>
      <c r="OEB90" s="13"/>
      <c r="OEC90" s="14"/>
      <c r="OED90" s="15"/>
      <c r="OEE90" s="16"/>
      <c r="OEF90" s="17"/>
      <c r="OEG90" s="18"/>
      <c r="OEH90" s="18"/>
      <c r="OEI90" s="19"/>
      <c r="OEJ90" s="19"/>
      <c r="OEK90" s="20"/>
      <c r="OEL90" s="20"/>
      <c r="OEM90" s="20"/>
      <c r="OEN90" s="21"/>
      <c r="OER90" s="12"/>
      <c r="OES90" s="13"/>
      <c r="OET90" s="14"/>
      <c r="OEU90" s="15"/>
      <c r="OEV90" s="16"/>
      <c r="OEW90" s="17"/>
      <c r="OEX90" s="18"/>
      <c r="OEY90" s="18"/>
      <c r="OEZ90" s="19"/>
      <c r="OFA90" s="19"/>
      <c r="OFB90" s="20"/>
      <c r="OFC90" s="20"/>
      <c r="OFD90" s="20"/>
      <c r="OFE90" s="21"/>
      <c r="OFI90" s="12"/>
      <c r="OFJ90" s="13"/>
      <c r="OFK90" s="14"/>
      <c r="OFL90" s="15"/>
      <c r="OFM90" s="16"/>
      <c r="OFN90" s="17"/>
      <c r="OFO90" s="18"/>
      <c r="OFP90" s="18"/>
      <c r="OFQ90" s="19"/>
      <c r="OFR90" s="19"/>
      <c r="OFS90" s="20"/>
      <c r="OFT90" s="20"/>
      <c r="OFU90" s="20"/>
      <c r="OFV90" s="21"/>
      <c r="OFZ90" s="12"/>
      <c r="OGA90" s="13"/>
      <c r="OGB90" s="14"/>
      <c r="OGC90" s="15"/>
      <c r="OGD90" s="16"/>
      <c r="OGE90" s="17"/>
      <c r="OGF90" s="18"/>
      <c r="OGG90" s="18"/>
      <c r="OGH90" s="19"/>
      <c r="OGI90" s="19"/>
      <c r="OGJ90" s="20"/>
      <c r="OGK90" s="20"/>
      <c r="OGL90" s="20"/>
      <c r="OGM90" s="21"/>
      <c r="OGQ90" s="12"/>
      <c r="OGR90" s="13"/>
      <c r="OGS90" s="14"/>
      <c r="OGT90" s="15"/>
      <c r="OGU90" s="16"/>
      <c r="OGV90" s="17"/>
      <c r="OGW90" s="18"/>
      <c r="OGX90" s="18"/>
      <c r="OGY90" s="19"/>
      <c r="OGZ90" s="19"/>
      <c r="OHA90" s="20"/>
      <c r="OHB90" s="20"/>
      <c r="OHC90" s="20"/>
      <c r="OHD90" s="21"/>
      <c r="OHH90" s="12"/>
      <c r="OHI90" s="13"/>
      <c r="OHJ90" s="14"/>
      <c r="OHK90" s="15"/>
      <c r="OHL90" s="16"/>
      <c r="OHM90" s="17"/>
      <c r="OHN90" s="18"/>
      <c r="OHO90" s="18"/>
      <c r="OHP90" s="19"/>
      <c r="OHQ90" s="19"/>
      <c r="OHR90" s="20"/>
      <c r="OHS90" s="20"/>
      <c r="OHT90" s="20"/>
      <c r="OHU90" s="21"/>
      <c r="OHY90" s="12"/>
      <c r="OHZ90" s="13"/>
      <c r="OIA90" s="14"/>
      <c r="OIB90" s="15"/>
      <c r="OIC90" s="16"/>
      <c r="OID90" s="17"/>
      <c r="OIE90" s="18"/>
      <c r="OIF90" s="18"/>
      <c r="OIG90" s="19"/>
      <c r="OIH90" s="19"/>
      <c r="OII90" s="20"/>
      <c r="OIJ90" s="20"/>
      <c r="OIK90" s="20"/>
      <c r="OIL90" s="21"/>
      <c r="OIP90" s="12"/>
      <c r="OIQ90" s="13"/>
      <c r="OIR90" s="14"/>
      <c r="OIS90" s="15"/>
      <c r="OIT90" s="16"/>
      <c r="OIU90" s="17"/>
      <c r="OIV90" s="18"/>
      <c r="OIW90" s="18"/>
      <c r="OIX90" s="19"/>
      <c r="OIY90" s="19"/>
      <c r="OIZ90" s="20"/>
      <c r="OJA90" s="20"/>
      <c r="OJB90" s="20"/>
      <c r="OJC90" s="21"/>
      <c r="OJG90" s="12"/>
      <c r="OJH90" s="13"/>
      <c r="OJI90" s="14"/>
      <c r="OJJ90" s="15"/>
      <c r="OJK90" s="16"/>
      <c r="OJL90" s="17"/>
      <c r="OJM90" s="18"/>
      <c r="OJN90" s="18"/>
      <c r="OJO90" s="19"/>
      <c r="OJP90" s="19"/>
      <c r="OJQ90" s="20"/>
      <c r="OJR90" s="20"/>
      <c r="OJS90" s="20"/>
      <c r="OJT90" s="21"/>
      <c r="OJX90" s="12"/>
      <c r="OJY90" s="13"/>
      <c r="OJZ90" s="14"/>
      <c r="OKA90" s="15"/>
      <c r="OKB90" s="16"/>
      <c r="OKC90" s="17"/>
      <c r="OKD90" s="18"/>
      <c r="OKE90" s="18"/>
      <c r="OKF90" s="19"/>
      <c r="OKG90" s="19"/>
      <c r="OKH90" s="20"/>
      <c r="OKI90" s="20"/>
      <c r="OKJ90" s="20"/>
      <c r="OKK90" s="21"/>
      <c r="OKO90" s="12"/>
      <c r="OKP90" s="13"/>
      <c r="OKQ90" s="14"/>
      <c r="OKR90" s="15"/>
      <c r="OKS90" s="16"/>
      <c r="OKT90" s="17"/>
      <c r="OKU90" s="18"/>
      <c r="OKV90" s="18"/>
      <c r="OKW90" s="19"/>
      <c r="OKX90" s="19"/>
      <c r="OKY90" s="20"/>
      <c r="OKZ90" s="20"/>
      <c r="OLA90" s="20"/>
      <c r="OLB90" s="21"/>
      <c r="OLF90" s="12"/>
      <c r="OLG90" s="13"/>
      <c r="OLH90" s="14"/>
      <c r="OLI90" s="15"/>
      <c r="OLJ90" s="16"/>
      <c r="OLK90" s="17"/>
      <c r="OLL90" s="18"/>
      <c r="OLM90" s="18"/>
      <c r="OLN90" s="19"/>
      <c r="OLO90" s="19"/>
      <c r="OLP90" s="20"/>
      <c r="OLQ90" s="20"/>
      <c r="OLR90" s="20"/>
      <c r="OLS90" s="21"/>
      <c r="OLW90" s="12"/>
      <c r="OLX90" s="13"/>
      <c r="OLY90" s="14"/>
      <c r="OLZ90" s="15"/>
      <c r="OMA90" s="16"/>
      <c r="OMB90" s="17"/>
      <c r="OMC90" s="18"/>
      <c r="OMD90" s="18"/>
      <c r="OME90" s="19"/>
      <c r="OMF90" s="19"/>
      <c r="OMG90" s="20"/>
      <c r="OMH90" s="20"/>
      <c r="OMI90" s="20"/>
      <c r="OMJ90" s="21"/>
      <c r="OMN90" s="12"/>
      <c r="OMO90" s="13"/>
      <c r="OMP90" s="14"/>
      <c r="OMQ90" s="15"/>
      <c r="OMR90" s="16"/>
      <c r="OMS90" s="17"/>
      <c r="OMT90" s="18"/>
      <c r="OMU90" s="18"/>
      <c r="OMV90" s="19"/>
      <c r="OMW90" s="19"/>
      <c r="OMX90" s="20"/>
      <c r="OMY90" s="20"/>
      <c r="OMZ90" s="20"/>
      <c r="ONA90" s="21"/>
      <c r="ONE90" s="12"/>
      <c r="ONF90" s="13"/>
      <c r="ONG90" s="14"/>
      <c r="ONH90" s="15"/>
      <c r="ONI90" s="16"/>
      <c r="ONJ90" s="17"/>
      <c r="ONK90" s="18"/>
      <c r="ONL90" s="18"/>
      <c r="ONM90" s="19"/>
      <c r="ONN90" s="19"/>
      <c r="ONO90" s="20"/>
      <c r="ONP90" s="20"/>
      <c r="ONQ90" s="20"/>
      <c r="ONR90" s="21"/>
      <c r="ONV90" s="12"/>
      <c r="ONW90" s="13"/>
      <c r="ONX90" s="14"/>
      <c r="ONY90" s="15"/>
      <c r="ONZ90" s="16"/>
      <c r="OOA90" s="17"/>
      <c r="OOB90" s="18"/>
      <c r="OOC90" s="18"/>
      <c r="OOD90" s="19"/>
      <c r="OOE90" s="19"/>
      <c r="OOF90" s="20"/>
      <c r="OOG90" s="20"/>
      <c r="OOH90" s="20"/>
      <c r="OOI90" s="21"/>
      <c r="OOM90" s="12"/>
      <c r="OON90" s="13"/>
      <c r="OOO90" s="14"/>
      <c r="OOP90" s="15"/>
      <c r="OOQ90" s="16"/>
      <c r="OOR90" s="17"/>
      <c r="OOS90" s="18"/>
      <c r="OOT90" s="18"/>
      <c r="OOU90" s="19"/>
      <c r="OOV90" s="19"/>
      <c r="OOW90" s="20"/>
      <c r="OOX90" s="20"/>
      <c r="OOY90" s="20"/>
      <c r="OOZ90" s="21"/>
      <c r="OPD90" s="12"/>
      <c r="OPE90" s="13"/>
      <c r="OPF90" s="14"/>
      <c r="OPG90" s="15"/>
      <c r="OPH90" s="16"/>
      <c r="OPI90" s="17"/>
      <c r="OPJ90" s="18"/>
      <c r="OPK90" s="18"/>
      <c r="OPL90" s="19"/>
      <c r="OPM90" s="19"/>
      <c r="OPN90" s="20"/>
      <c r="OPO90" s="20"/>
      <c r="OPP90" s="20"/>
      <c r="OPQ90" s="21"/>
      <c r="OPU90" s="12"/>
      <c r="OPV90" s="13"/>
      <c r="OPW90" s="14"/>
      <c r="OPX90" s="15"/>
      <c r="OPY90" s="16"/>
      <c r="OPZ90" s="17"/>
      <c r="OQA90" s="18"/>
      <c r="OQB90" s="18"/>
      <c r="OQC90" s="19"/>
      <c r="OQD90" s="19"/>
      <c r="OQE90" s="20"/>
      <c r="OQF90" s="20"/>
      <c r="OQG90" s="20"/>
      <c r="OQH90" s="21"/>
      <c r="OQL90" s="12"/>
      <c r="OQM90" s="13"/>
      <c r="OQN90" s="14"/>
      <c r="OQO90" s="15"/>
      <c r="OQP90" s="16"/>
      <c r="OQQ90" s="17"/>
      <c r="OQR90" s="18"/>
      <c r="OQS90" s="18"/>
      <c r="OQT90" s="19"/>
      <c r="OQU90" s="19"/>
      <c r="OQV90" s="20"/>
      <c r="OQW90" s="20"/>
      <c r="OQX90" s="20"/>
      <c r="OQY90" s="21"/>
      <c r="ORC90" s="12"/>
      <c r="ORD90" s="13"/>
      <c r="ORE90" s="14"/>
      <c r="ORF90" s="15"/>
      <c r="ORG90" s="16"/>
      <c r="ORH90" s="17"/>
      <c r="ORI90" s="18"/>
      <c r="ORJ90" s="18"/>
      <c r="ORK90" s="19"/>
      <c r="ORL90" s="19"/>
      <c r="ORM90" s="20"/>
      <c r="ORN90" s="20"/>
      <c r="ORO90" s="20"/>
      <c r="ORP90" s="21"/>
      <c r="ORT90" s="12"/>
      <c r="ORU90" s="13"/>
      <c r="ORV90" s="14"/>
      <c r="ORW90" s="15"/>
      <c r="ORX90" s="16"/>
      <c r="ORY90" s="17"/>
      <c r="ORZ90" s="18"/>
      <c r="OSA90" s="18"/>
      <c r="OSB90" s="19"/>
      <c r="OSC90" s="19"/>
      <c r="OSD90" s="20"/>
      <c r="OSE90" s="20"/>
      <c r="OSF90" s="20"/>
      <c r="OSG90" s="21"/>
      <c r="OSK90" s="12"/>
      <c r="OSL90" s="13"/>
      <c r="OSM90" s="14"/>
      <c r="OSN90" s="15"/>
      <c r="OSO90" s="16"/>
      <c r="OSP90" s="17"/>
      <c r="OSQ90" s="18"/>
      <c r="OSR90" s="18"/>
      <c r="OSS90" s="19"/>
      <c r="OST90" s="19"/>
      <c r="OSU90" s="20"/>
      <c r="OSV90" s="20"/>
      <c r="OSW90" s="20"/>
      <c r="OSX90" s="21"/>
      <c r="OTB90" s="12"/>
      <c r="OTC90" s="13"/>
      <c r="OTD90" s="14"/>
      <c r="OTE90" s="15"/>
      <c r="OTF90" s="16"/>
      <c r="OTG90" s="17"/>
      <c r="OTH90" s="18"/>
      <c r="OTI90" s="18"/>
      <c r="OTJ90" s="19"/>
      <c r="OTK90" s="19"/>
      <c r="OTL90" s="20"/>
      <c r="OTM90" s="20"/>
      <c r="OTN90" s="20"/>
      <c r="OTO90" s="21"/>
      <c r="OTS90" s="12"/>
      <c r="OTT90" s="13"/>
      <c r="OTU90" s="14"/>
      <c r="OTV90" s="15"/>
      <c r="OTW90" s="16"/>
      <c r="OTX90" s="17"/>
      <c r="OTY90" s="18"/>
      <c r="OTZ90" s="18"/>
      <c r="OUA90" s="19"/>
      <c r="OUB90" s="19"/>
      <c r="OUC90" s="20"/>
      <c r="OUD90" s="20"/>
      <c r="OUE90" s="20"/>
      <c r="OUF90" s="21"/>
      <c r="OUJ90" s="12"/>
      <c r="OUK90" s="13"/>
      <c r="OUL90" s="14"/>
      <c r="OUM90" s="15"/>
      <c r="OUN90" s="16"/>
      <c r="OUO90" s="17"/>
      <c r="OUP90" s="18"/>
      <c r="OUQ90" s="18"/>
      <c r="OUR90" s="19"/>
      <c r="OUS90" s="19"/>
      <c r="OUT90" s="20"/>
      <c r="OUU90" s="20"/>
      <c r="OUV90" s="20"/>
      <c r="OUW90" s="21"/>
      <c r="OVA90" s="12"/>
      <c r="OVB90" s="13"/>
      <c r="OVC90" s="14"/>
      <c r="OVD90" s="15"/>
      <c r="OVE90" s="16"/>
      <c r="OVF90" s="17"/>
      <c r="OVG90" s="18"/>
      <c r="OVH90" s="18"/>
      <c r="OVI90" s="19"/>
      <c r="OVJ90" s="19"/>
      <c r="OVK90" s="20"/>
      <c r="OVL90" s="20"/>
      <c r="OVM90" s="20"/>
      <c r="OVN90" s="21"/>
      <c r="OVR90" s="12"/>
      <c r="OVS90" s="13"/>
      <c r="OVT90" s="14"/>
      <c r="OVU90" s="15"/>
      <c r="OVV90" s="16"/>
      <c r="OVW90" s="17"/>
      <c r="OVX90" s="18"/>
      <c r="OVY90" s="18"/>
      <c r="OVZ90" s="19"/>
      <c r="OWA90" s="19"/>
      <c r="OWB90" s="20"/>
      <c r="OWC90" s="20"/>
      <c r="OWD90" s="20"/>
      <c r="OWE90" s="21"/>
      <c r="OWI90" s="12"/>
      <c r="OWJ90" s="13"/>
      <c r="OWK90" s="14"/>
      <c r="OWL90" s="15"/>
      <c r="OWM90" s="16"/>
      <c r="OWN90" s="17"/>
      <c r="OWO90" s="18"/>
      <c r="OWP90" s="18"/>
      <c r="OWQ90" s="19"/>
      <c r="OWR90" s="19"/>
      <c r="OWS90" s="20"/>
      <c r="OWT90" s="20"/>
      <c r="OWU90" s="20"/>
      <c r="OWV90" s="21"/>
      <c r="OWZ90" s="12"/>
      <c r="OXA90" s="13"/>
      <c r="OXB90" s="14"/>
      <c r="OXC90" s="15"/>
      <c r="OXD90" s="16"/>
      <c r="OXE90" s="17"/>
      <c r="OXF90" s="18"/>
      <c r="OXG90" s="18"/>
      <c r="OXH90" s="19"/>
      <c r="OXI90" s="19"/>
      <c r="OXJ90" s="20"/>
      <c r="OXK90" s="20"/>
      <c r="OXL90" s="20"/>
      <c r="OXM90" s="21"/>
      <c r="OXQ90" s="12"/>
      <c r="OXR90" s="13"/>
      <c r="OXS90" s="14"/>
      <c r="OXT90" s="15"/>
      <c r="OXU90" s="16"/>
      <c r="OXV90" s="17"/>
      <c r="OXW90" s="18"/>
      <c r="OXX90" s="18"/>
      <c r="OXY90" s="19"/>
      <c r="OXZ90" s="19"/>
      <c r="OYA90" s="20"/>
      <c r="OYB90" s="20"/>
      <c r="OYC90" s="20"/>
      <c r="OYD90" s="21"/>
      <c r="OYH90" s="12"/>
      <c r="OYI90" s="13"/>
      <c r="OYJ90" s="14"/>
      <c r="OYK90" s="15"/>
      <c r="OYL90" s="16"/>
      <c r="OYM90" s="17"/>
      <c r="OYN90" s="18"/>
      <c r="OYO90" s="18"/>
      <c r="OYP90" s="19"/>
      <c r="OYQ90" s="19"/>
      <c r="OYR90" s="20"/>
      <c r="OYS90" s="20"/>
      <c r="OYT90" s="20"/>
      <c r="OYU90" s="21"/>
      <c r="OYY90" s="12"/>
      <c r="OYZ90" s="13"/>
      <c r="OZA90" s="14"/>
      <c r="OZB90" s="15"/>
      <c r="OZC90" s="16"/>
      <c r="OZD90" s="17"/>
      <c r="OZE90" s="18"/>
      <c r="OZF90" s="18"/>
      <c r="OZG90" s="19"/>
      <c r="OZH90" s="19"/>
      <c r="OZI90" s="20"/>
      <c r="OZJ90" s="20"/>
      <c r="OZK90" s="20"/>
      <c r="OZL90" s="21"/>
      <c r="OZP90" s="12"/>
      <c r="OZQ90" s="13"/>
      <c r="OZR90" s="14"/>
      <c r="OZS90" s="15"/>
      <c r="OZT90" s="16"/>
      <c r="OZU90" s="17"/>
      <c r="OZV90" s="18"/>
      <c r="OZW90" s="18"/>
      <c r="OZX90" s="19"/>
      <c r="OZY90" s="19"/>
      <c r="OZZ90" s="20"/>
      <c r="PAA90" s="20"/>
      <c r="PAB90" s="20"/>
      <c r="PAC90" s="21"/>
      <c r="PAG90" s="12"/>
      <c r="PAH90" s="13"/>
      <c r="PAI90" s="14"/>
      <c r="PAJ90" s="15"/>
      <c r="PAK90" s="16"/>
      <c r="PAL90" s="17"/>
      <c r="PAM90" s="18"/>
      <c r="PAN90" s="18"/>
      <c r="PAO90" s="19"/>
      <c r="PAP90" s="19"/>
      <c r="PAQ90" s="20"/>
      <c r="PAR90" s="20"/>
      <c r="PAS90" s="20"/>
      <c r="PAT90" s="21"/>
      <c r="PAX90" s="12"/>
      <c r="PAY90" s="13"/>
      <c r="PAZ90" s="14"/>
      <c r="PBA90" s="15"/>
      <c r="PBB90" s="16"/>
      <c r="PBC90" s="17"/>
      <c r="PBD90" s="18"/>
      <c r="PBE90" s="18"/>
      <c r="PBF90" s="19"/>
      <c r="PBG90" s="19"/>
      <c r="PBH90" s="20"/>
      <c r="PBI90" s="20"/>
      <c r="PBJ90" s="20"/>
      <c r="PBK90" s="21"/>
      <c r="PBO90" s="12"/>
      <c r="PBP90" s="13"/>
      <c r="PBQ90" s="14"/>
      <c r="PBR90" s="15"/>
      <c r="PBS90" s="16"/>
      <c r="PBT90" s="17"/>
      <c r="PBU90" s="18"/>
      <c r="PBV90" s="18"/>
      <c r="PBW90" s="19"/>
      <c r="PBX90" s="19"/>
      <c r="PBY90" s="20"/>
      <c r="PBZ90" s="20"/>
      <c r="PCA90" s="20"/>
      <c r="PCB90" s="21"/>
      <c r="PCF90" s="12"/>
      <c r="PCG90" s="13"/>
      <c r="PCH90" s="14"/>
      <c r="PCI90" s="15"/>
      <c r="PCJ90" s="16"/>
      <c r="PCK90" s="17"/>
      <c r="PCL90" s="18"/>
      <c r="PCM90" s="18"/>
      <c r="PCN90" s="19"/>
      <c r="PCO90" s="19"/>
      <c r="PCP90" s="20"/>
      <c r="PCQ90" s="20"/>
      <c r="PCR90" s="20"/>
      <c r="PCS90" s="21"/>
      <c r="PCW90" s="12"/>
      <c r="PCX90" s="13"/>
      <c r="PCY90" s="14"/>
      <c r="PCZ90" s="15"/>
      <c r="PDA90" s="16"/>
      <c r="PDB90" s="17"/>
      <c r="PDC90" s="18"/>
      <c r="PDD90" s="18"/>
      <c r="PDE90" s="19"/>
      <c r="PDF90" s="19"/>
      <c r="PDG90" s="20"/>
      <c r="PDH90" s="20"/>
      <c r="PDI90" s="20"/>
      <c r="PDJ90" s="21"/>
      <c r="PDN90" s="12"/>
      <c r="PDO90" s="13"/>
      <c r="PDP90" s="14"/>
      <c r="PDQ90" s="15"/>
      <c r="PDR90" s="16"/>
      <c r="PDS90" s="17"/>
      <c r="PDT90" s="18"/>
      <c r="PDU90" s="18"/>
      <c r="PDV90" s="19"/>
      <c r="PDW90" s="19"/>
      <c r="PDX90" s="20"/>
      <c r="PDY90" s="20"/>
      <c r="PDZ90" s="20"/>
      <c r="PEA90" s="21"/>
      <c r="PEE90" s="12"/>
      <c r="PEF90" s="13"/>
      <c r="PEG90" s="14"/>
      <c r="PEH90" s="15"/>
      <c r="PEI90" s="16"/>
      <c r="PEJ90" s="17"/>
      <c r="PEK90" s="18"/>
      <c r="PEL90" s="18"/>
      <c r="PEM90" s="19"/>
      <c r="PEN90" s="19"/>
      <c r="PEO90" s="20"/>
      <c r="PEP90" s="20"/>
      <c r="PEQ90" s="20"/>
      <c r="PER90" s="21"/>
      <c r="PEV90" s="12"/>
      <c r="PEW90" s="13"/>
      <c r="PEX90" s="14"/>
      <c r="PEY90" s="15"/>
      <c r="PEZ90" s="16"/>
      <c r="PFA90" s="17"/>
      <c r="PFB90" s="18"/>
      <c r="PFC90" s="18"/>
      <c r="PFD90" s="19"/>
      <c r="PFE90" s="19"/>
      <c r="PFF90" s="20"/>
      <c r="PFG90" s="20"/>
      <c r="PFH90" s="20"/>
      <c r="PFI90" s="21"/>
      <c r="PFM90" s="12"/>
      <c r="PFN90" s="13"/>
      <c r="PFO90" s="14"/>
      <c r="PFP90" s="15"/>
      <c r="PFQ90" s="16"/>
      <c r="PFR90" s="17"/>
      <c r="PFS90" s="18"/>
      <c r="PFT90" s="18"/>
      <c r="PFU90" s="19"/>
      <c r="PFV90" s="19"/>
      <c r="PFW90" s="20"/>
      <c r="PFX90" s="20"/>
      <c r="PFY90" s="20"/>
      <c r="PFZ90" s="21"/>
      <c r="PGD90" s="12"/>
      <c r="PGE90" s="13"/>
      <c r="PGF90" s="14"/>
      <c r="PGG90" s="15"/>
      <c r="PGH90" s="16"/>
      <c r="PGI90" s="17"/>
      <c r="PGJ90" s="18"/>
      <c r="PGK90" s="18"/>
      <c r="PGL90" s="19"/>
      <c r="PGM90" s="19"/>
      <c r="PGN90" s="20"/>
      <c r="PGO90" s="20"/>
      <c r="PGP90" s="20"/>
      <c r="PGQ90" s="21"/>
      <c r="PGU90" s="12"/>
      <c r="PGV90" s="13"/>
      <c r="PGW90" s="14"/>
      <c r="PGX90" s="15"/>
      <c r="PGY90" s="16"/>
      <c r="PGZ90" s="17"/>
      <c r="PHA90" s="18"/>
      <c r="PHB90" s="18"/>
      <c r="PHC90" s="19"/>
      <c r="PHD90" s="19"/>
      <c r="PHE90" s="20"/>
      <c r="PHF90" s="20"/>
      <c r="PHG90" s="20"/>
      <c r="PHH90" s="21"/>
      <c r="PHL90" s="12"/>
      <c r="PHM90" s="13"/>
      <c r="PHN90" s="14"/>
      <c r="PHO90" s="15"/>
      <c r="PHP90" s="16"/>
      <c r="PHQ90" s="17"/>
      <c r="PHR90" s="18"/>
      <c r="PHS90" s="18"/>
      <c r="PHT90" s="19"/>
      <c r="PHU90" s="19"/>
      <c r="PHV90" s="20"/>
      <c r="PHW90" s="20"/>
      <c r="PHX90" s="20"/>
      <c r="PHY90" s="21"/>
      <c r="PIC90" s="12"/>
      <c r="PID90" s="13"/>
      <c r="PIE90" s="14"/>
      <c r="PIF90" s="15"/>
      <c r="PIG90" s="16"/>
      <c r="PIH90" s="17"/>
      <c r="PII90" s="18"/>
      <c r="PIJ90" s="18"/>
      <c r="PIK90" s="19"/>
      <c r="PIL90" s="19"/>
      <c r="PIM90" s="20"/>
      <c r="PIN90" s="20"/>
      <c r="PIO90" s="20"/>
      <c r="PIP90" s="21"/>
      <c r="PIT90" s="12"/>
      <c r="PIU90" s="13"/>
      <c r="PIV90" s="14"/>
      <c r="PIW90" s="15"/>
      <c r="PIX90" s="16"/>
      <c r="PIY90" s="17"/>
      <c r="PIZ90" s="18"/>
      <c r="PJA90" s="18"/>
      <c r="PJB90" s="19"/>
      <c r="PJC90" s="19"/>
      <c r="PJD90" s="20"/>
      <c r="PJE90" s="20"/>
      <c r="PJF90" s="20"/>
      <c r="PJG90" s="21"/>
      <c r="PJK90" s="12"/>
      <c r="PJL90" s="13"/>
      <c r="PJM90" s="14"/>
      <c r="PJN90" s="15"/>
      <c r="PJO90" s="16"/>
      <c r="PJP90" s="17"/>
      <c r="PJQ90" s="18"/>
      <c r="PJR90" s="18"/>
      <c r="PJS90" s="19"/>
      <c r="PJT90" s="19"/>
      <c r="PJU90" s="20"/>
      <c r="PJV90" s="20"/>
      <c r="PJW90" s="20"/>
      <c r="PJX90" s="21"/>
      <c r="PKB90" s="12"/>
      <c r="PKC90" s="13"/>
      <c r="PKD90" s="14"/>
      <c r="PKE90" s="15"/>
      <c r="PKF90" s="16"/>
      <c r="PKG90" s="17"/>
      <c r="PKH90" s="18"/>
      <c r="PKI90" s="18"/>
      <c r="PKJ90" s="19"/>
      <c r="PKK90" s="19"/>
      <c r="PKL90" s="20"/>
      <c r="PKM90" s="20"/>
      <c r="PKN90" s="20"/>
      <c r="PKO90" s="21"/>
      <c r="PKS90" s="12"/>
      <c r="PKT90" s="13"/>
      <c r="PKU90" s="14"/>
      <c r="PKV90" s="15"/>
      <c r="PKW90" s="16"/>
      <c r="PKX90" s="17"/>
      <c r="PKY90" s="18"/>
      <c r="PKZ90" s="18"/>
      <c r="PLA90" s="19"/>
      <c r="PLB90" s="19"/>
      <c r="PLC90" s="20"/>
      <c r="PLD90" s="20"/>
      <c r="PLE90" s="20"/>
      <c r="PLF90" s="21"/>
      <c r="PLJ90" s="12"/>
      <c r="PLK90" s="13"/>
      <c r="PLL90" s="14"/>
      <c r="PLM90" s="15"/>
      <c r="PLN90" s="16"/>
      <c r="PLO90" s="17"/>
      <c r="PLP90" s="18"/>
      <c r="PLQ90" s="18"/>
      <c r="PLR90" s="19"/>
      <c r="PLS90" s="19"/>
      <c r="PLT90" s="20"/>
      <c r="PLU90" s="20"/>
      <c r="PLV90" s="20"/>
      <c r="PLW90" s="21"/>
      <c r="PMA90" s="12"/>
      <c r="PMB90" s="13"/>
      <c r="PMC90" s="14"/>
      <c r="PMD90" s="15"/>
      <c r="PME90" s="16"/>
      <c r="PMF90" s="17"/>
      <c r="PMG90" s="18"/>
      <c r="PMH90" s="18"/>
      <c r="PMI90" s="19"/>
      <c r="PMJ90" s="19"/>
      <c r="PMK90" s="20"/>
      <c r="PML90" s="20"/>
      <c r="PMM90" s="20"/>
      <c r="PMN90" s="21"/>
      <c r="PMR90" s="12"/>
      <c r="PMS90" s="13"/>
      <c r="PMT90" s="14"/>
      <c r="PMU90" s="15"/>
      <c r="PMV90" s="16"/>
      <c r="PMW90" s="17"/>
      <c r="PMX90" s="18"/>
      <c r="PMY90" s="18"/>
      <c r="PMZ90" s="19"/>
      <c r="PNA90" s="19"/>
      <c r="PNB90" s="20"/>
      <c r="PNC90" s="20"/>
      <c r="PND90" s="20"/>
      <c r="PNE90" s="21"/>
      <c r="PNI90" s="12"/>
      <c r="PNJ90" s="13"/>
      <c r="PNK90" s="14"/>
      <c r="PNL90" s="15"/>
      <c r="PNM90" s="16"/>
      <c r="PNN90" s="17"/>
      <c r="PNO90" s="18"/>
      <c r="PNP90" s="18"/>
      <c r="PNQ90" s="19"/>
      <c r="PNR90" s="19"/>
      <c r="PNS90" s="20"/>
      <c r="PNT90" s="20"/>
      <c r="PNU90" s="20"/>
      <c r="PNV90" s="21"/>
      <c r="PNZ90" s="12"/>
      <c r="POA90" s="13"/>
      <c r="POB90" s="14"/>
      <c r="POC90" s="15"/>
      <c r="POD90" s="16"/>
      <c r="POE90" s="17"/>
      <c r="POF90" s="18"/>
      <c r="POG90" s="18"/>
      <c r="POH90" s="19"/>
      <c r="POI90" s="19"/>
      <c r="POJ90" s="20"/>
      <c r="POK90" s="20"/>
      <c r="POL90" s="20"/>
      <c r="POM90" s="21"/>
      <c r="POQ90" s="12"/>
      <c r="POR90" s="13"/>
      <c r="POS90" s="14"/>
      <c r="POT90" s="15"/>
      <c r="POU90" s="16"/>
      <c r="POV90" s="17"/>
      <c r="POW90" s="18"/>
      <c r="POX90" s="18"/>
      <c r="POY90" s="19"/>
      <c r="POZ90" s="19"/>
      <c r="PPA90" s="20"/>
      <c r="PPB90" s="20"/>
      <c r="PPC90" s="20"/>
      <c r="PPD90" s="21"/>
      <c r="PPH90" s="12"/>
      <c r="PPI90" s="13"/>
      <c r="PPJ90" s="14"/>
      <c r="PPK90" s="15"/>
      <c r="PPL90" s="16"/>
      <c r="PPM90" s="17"/>
      <c r="PPN90" s="18"/>
      <c r="PPO90" s="18"/>
      <c r="PPP90" s="19"/>
      <c r="PPQ90" s="19"/>
      <c r="PPR90" s="20"/>
      <c r="PPS90" s="20"/>
      <c r="PPT90" s="20"/>
      <c r="PPU90" s="21"/>
      <c r="PPY90" s="12"/>
      <c r="PPZ90" s="13"/>
      <c r="PQA90" s="14"/>
      <c r="PQB90" s="15"/>
      <c r="PQC90" s="16"/>
      <c r="PQD90" s="17"/>
      <c r="PQE90" s="18"/>
      <c r="PQF90" s="18"/>
      <c r="PQG90" s="19"/>
      <c r="PQH90" s="19"/>
      <c r="PQI90" s="20"/>
      <c r="PQJ90" s="20"/>
      <c r="PQK90" s="20"/>
      <c r="PQL90" s="21"/>
      <c r="PQP90" s="12"/>
      <c r="PQQ90" s="13"/>
      <c r="PQR90" s="14"/>
      <c r="PQS90" s="15"/>
      <c r="PQT90" s="16"/>
      <c r="PQU90" s="17"/>
      <c r="PQV90" s="18"/>
      <c r="PQW90" s="18"/>
      <c r="PQX90" s="19"/>
      <c r="PQY90" s="19"/>
      <c r="PQZ90" s="20"/>
      <c r="PRA90" s="20"/>
      <c r="PRB90" s="20"/>
      <c r="PRC90" s="21"/>
      <c r="PRG90" s="12"/>
      <c r="PRH90" s="13"/>
      <c r="PRI90" s="14"/>
      <c r="PRJ90" s="15"/>
      <c r="PRK90" s="16"/>
      <c r="PRL90" s="17"/>
      <c r="PRM90" s="18"/>
      <c r="PRN90" s="18"/>
      <c r="PRO90" s="19"/>
      <c r="PRP90" s="19"/>
      <c r="PRQ90" s="20"/>
      <c r="PRR90" s="20"/>
      <c r="PRS90" s="20"/>
      <c r="PRT90" s="21"/>
      <c r="PRX90" s="12"/>
      <c r="PRY90" s="13"/>
      <c r="PRZ90" s="14"/>
      <c r="PSA90" s="15"/>
      <c r="PSB90" s="16"/>
      <c r="PSC90" s="17"/>
      <c r="PSD90" s="18"/>
      <c r="PSE90" s="18"/>
      <c r="PSF90" s="19"/>
      <c r="PSG90" s="19"/>
      <c r="PSH90" s="20"/>
      <c r="PSI90" s="20"/>
      <c r="PSJ90" s="20"/>
      <c r="PSK90" s="21"/>
      <c r="PSO90" s="12"/>
      <c r="PSP90" s="13"/>
      <c r="PSQ90" s="14"/>
      <c r="PSR90" s="15"/>
      <c r="PSS90" s="16"/>
      <c r="PST90" s="17"/>
      <c r="PSU90" s="18"/>
      <c r="PSV90" s="18"/>
      <c r="PSW90" s="19"/>
      <c r="PSX90" s="19"/>
      <c r="PSY90" s="20"/>
      <c r="PSZ90" s="20"/>
      <c r="PTA90" s="20"/>
      <c r="PTB90" s="21"/>
      <c r="PTF90" s="12"/>
      <c r="PTG90" s="13"/>
      <c r="PTH90" s="14"/>
      <c r="PTI90" s="15"/>
      <c r="PTJ90" s="16"/>
      <c r="PTK90" s="17"/>
      <c r="PTL90" s="18"/>
      <c r="PTM90" s="18"/>
      <c r="PTN90" s="19"/>
      <c r="PTO90" s="19"/>
      <c r="PTP90" s="20"/>
      <c r="PTQ90" s="20"/>
      <c r="PTR90" s="20"/>
      <c r="PTS90" s="21"/>
      <c r="PTW90" s="12"/>
      <c r="PTX90" s="13"/>
      <c r="PTY90" s="14"/>
      <c r="PTZ90" s="15"/>
      <c r="PUA90" s="16"/>
      <c r="PUB90" s="17"/>
      <c r="PUC90" s="18"/>
      <c r="PUD90" s="18"/>
      <c r="PUE90" s="19"/>
      <c r="PUF90" s="19"/>
      <c r="PUG90" s="20"/>
      <c r="PUH90" s="20"/>
      <c r="PUI90" s="20"/>
      <c r="PUJ90" s="21"/>
      <c r="PUN90" s="12"/>
      <c r="PUO90" s="13"/>
      <c r="PUP90" s="14"/>
      <c r="PUQ90" s="15"/>
      <c r="PUR90" s="16"/>
      <c r="PUS90" s="17"/>
      <c r="PUT90" s="18"/>
      <c r="PUU90" s="18"/>
      <c r="PUV90" s="19"/>
      <c r="PUW90" s="19"/>
      <c r="PUX90" s="20"/>
      <c r="PUY90" s="20"/>
      <c r="PUZ90" s="20"/>
      <c r="PVA90" s="21"/>
      <c r="PVE90" s="12"/>
      <c r="PVF90" s="13"/>
      <c r="PVG90" s="14"/>
      <c r="PVH90" s="15"/>
      <c r="PVI90" s="16"/>
      <c r="PVJ90" s="17"/>
      <c r="PVK90" s="18"/>
      <c r="PVL90" s="18"/>
      <c r="PVM90" s="19"/>
      <c r="PVN90" s="19"/>
      <c r="PVO90" s="20"/>
      <c r="PVP90" s="20"/>
      <c r="PVQ90" s="20"/>
      <c r="PVR90" s="21"/>
      <c r="PVV90" s="12"/>
      <c r="PVW90" s="13"/>
      <c r="PVX90" s="14"/>
      <c r="PVY90" s="15"/>
      <c r="PVZ90" s="16"/>
      <c r="PWA90" s="17"/>
      <c r="PWB90" s="18"/>
      <c r="PWC90" s="18"/>
      <c r="PWD90" s="19"/>
      <c r="PWE90" s="19"/>
      <c r="PWF90" s="20"/>
      <c r="PWG90" s="20"/>
      <c r="PWH90" s="20"/>
      <c r="PWI90" s="21"/>
      <c r="PWM90" s="12"/>
      <c r="PWN90" s="13"/>
      <c r="PWO90" s="14"/>
      <c r="PWP90" s="15"/>
      <c r="PWQ90" s="16"/>
      <c r="PWR90" s="17"/>
      <c r="PWS90" s="18"/>
      <c r="PWT90" s="18"/>
      <c r="PWU90" s="19"/>
      <c r="PWV90" s="19"/>
      <c r="PWW90" s="20"/>
      <c r="PWX90" s="20"/>
      <c r="PWY90" s="20"/>
      <c r="PWZ90" s="21"/>
      <c r="PXD90" s="12"/>
      <c r="PXE90" s="13"/>
      <c r="PXF90" s="14"/>
      <c r="PXG90" s="15"/>
      <c r="PXH90" s="16"/>
      <c r="PXI90" s="17"/>
      <c r="PXJ90" s="18"/>
      <c r="PXK90" s="18"/>
      <c r="PXL90" s="19"/>
      <c r="PXM90" s="19"/>
      <c r="PXN90" s="20"/>
      <c r="PXO90" s="20"/>
      <c r="PXP90" s="20"/>
      <c r="PXQ90" s="21"/>
      <c r="PXU90" s="12"/>
      <c r="PXV90" s="13"/>
      <c r="PXW90" s="14"/>
      <c r="PXX90" s="15"/>
      <c r="PXY90" s="16"/>
      <c r="PXZ90" s="17"/>
      <c r="PYA90" s="18"/>
      <c r="PYB90" s="18"/>
      <c r="PYC90" s="19"/>
      <c r="PYD90" s="19"/>
      <c r="PYE90" s="20"/>
      <c r="PYF90" s="20"/>
      <c r="PYG90" s="20"/>
      <c r="PYH90" s="21"/>
      <c r="PYL90" s="12"/>
      <c r="PYM90" s="13"/>
      <c r="PYN90" s="14"/>
      <c r="PYO90" s="15"/>
      <c r="PYP90" s="16"/>
      <c r="PYQ90" s="17"/>
      <c r="PYR90" s="18"/>
      <c r="PYS90" s="18"/>
      <c r="PYT90" s="19"/>
      <c r="PYU90" s="19"/>
      <c r="PYV90" s="20"/>
      <c r="PYW90" s="20"/>
      <c r="PYX90" s="20"/>
      <c r="PYY90" s="21"/>
      <c r="PZC90" s="12"/>
      <c r="PZD90" s="13"/>
      <c r="PZE90" s="14"/>
      <c r="PZF90" s="15"/>
      <c r="PZG90" s="16"/>
      <c r="PZH90" s="17"/>
      <c r="PZI90" s="18"/>
      <c r="PZJ90" s="18"/>
      <c r="PZK90" s="19"/>
      <c r="PZL90" s="19"/>
      <c r="PZM90" s="20"/>
      <c r="PZN90" s="20"/>
      <c r="PZO90" s="20"/>
      <c r="PZP90" s="21"/>
      <c r="PZT90" s="12"/>
      <c r="PZU90" s="13"/>
      <c r="PZV90" s="14"/>
      <c r="PZW90" s="15"/>
      <c r="PZX90" s="16"/>
      <c r="PZY90" s="17"/>
      <c r="PZZ90" s="18"/>
      <c r="QAA90" s="18"/>
      <c r="QAB90" s="19"/>
      <c r="QAC90" s="19"/>
      <c r="QAD90" s="20"/>
      <c r="QAE90" s="20"/>
      <c r="QAF90" s="20"/>
      <c r="QAG90" s="21"/>
      <c r="QAK90" s="12"/>
      <c r="QAL90" s="13"/>
      <c r="QAM90" s="14"/>
      <c r="QAN90" s="15"/>
      <c r="QAO90" s="16"/>
      <c r="QAP90" s="17"/>
      <c r="QAQ90" s="18"/>
      <c r="QAR90" s="18"/>
      <c r="QAS90" s="19"/>
      <c r="QAT90" s="19"/>
      <c r="QAU90" s="20"/>
      <c r="QAV90" s="20"/>
      <c r="QAW90" s="20"/>
      <c r="QAX90" s="21"/>
      <c r="QBB90" s="12"/>
      <c r="QBC90" s="13"/>
      <c r="QBD90" s="14"/>
      <c r="QBE90" s="15"/>
      <c r="QBF90" s="16"/>
      <c r="QBG90" s="17"/>
      <c r="QBH90" s="18"/>
      <c r="QBI90" s="18"/>
      <c r="QBJ90" s="19"/>
      <c r="QBK90" s="19"/>
      <c r="QBL90" s="20"/>
      <c r="QBM90" s="20"/>
      <c r="QBN90" s="20"/>
      <c r="QBO90" s="21"/>
      <c r="QBS90" s="12"/>
      <c r="QBT90" s="13"/>
      <c r="QBU90" s="14"/>
      <c r="QBV90" s="15"/>
      <c r="QBW90" s="16"/>
      <c r="QBX90" s="17"/>
      <c r="QBY90" s="18"/>
      <c r="QBZ90" s="18"/>
      <c r="QCA90" s="19"/>
      <c r="QCB90" s="19"/>
      <c r="QCC90" s="20"/>
      <c r="QCD90" s="20"/>
      <c r="QCE90" s="20"/>
      <c r="QCF90" s="21"/>
      <c r="QCJ90" s="12"/>
      <c r="QCK90" s="13"/>
      <c r="QCL90" s="14"/>
      <c r="QCM90" s="15"/>
      <c r="QCN90" s="16"/>
      <c r="QCO90" s="17"/>
      <c r="QCP90" s="18"/>
      <c r="QCQ90" s="18"/>
      <c r="QCR90" s="19"/>
      <c r="QCS90" s="19"/>
      <c r="QCT90" s="20"/>
      <c r="QCU90" s="20"/>
      <c r="QCV90" s="20"/>
      <c r="QCW90" s="21"/>
      <c r="QDA90" s="12"/>
      <c r="QDB90" s="13"/>
      <c r="QDC90" s="14"/>
      <c r="QDD90" s="15"/>
      <c r="QDE90" s="16"/>
      <c r="QDF90" s="17"/>
      <c r="QDG90" s="18"/>
      <c r="QDH90" s="18"/>
      <c r="QDI90" s="19"/>
      <c r="QDJ90" s="19"/>
      <c r="QDK90" s="20"/>
      <c r="QDL90" s="20"/>
      <c r="QDM90" s="20"/>
      <c r="QDN90" s="21"/>
      <c r="QDR90" s="12"/>
      <c r="QDS90" s="13"/>
      <c r="QDT90" s="14"/>
      <c r="QDU90" s="15"/>
      <c r="QDV90" s="16"/>
      <c r="QDW90" s="17"/>
      <c r="QDX90" s="18"/>
      <c r="QDY90" s="18"/>
      <c r="QDZ90" s="19"/>
      <c r="QEA90" s="19"/>
      <c r="QEB90" s="20"/>
      <c r="QEC90" s="20"/>
      <c r="QED90" s="20"/>
      <c r="QEE90" s="21"/>
      <c r="QEI90" s="12"/>
      <c r="QEJ90" s="13"/>
      <c r="QEK90" s="14"/>
      <c r="QEL90" s="15"/>
      <c r="QEM90" s="16"/>
      <c r="QEN90" s="17"/>
      <c r="QEO90" s="18"/>
      <c r="QEP90" s="18"/>
      <c r="QEQ90" s="19"/>
      <c r="QER90" s="19"/>
      <c r="QES90" s="20"/>
      <c r="QET90" s="20"/>
      <c r="QEU90" s="20"/>
      <c r="QEV90" s="21"/>
      <c r="QEZ90" s="12"/>
      <c r="QFA90" s="13"/>
      <c r="QFB90" s="14"/>
      <c r="QFC90" s="15"/>
      <c r="QFD90" s="16"/>
      <c r="QFE90" s="17"/>
      <c r="QFF90" s="18"/>
      <c r="QFG90" s="18"/>
      <c r="QFH90" s="19"/>
      <c r="QFI90" s="19"/>
      <c r="QFJ90" s="20"/>
      <c r="QFK90" s="20"/>
      <c r="QFL90" s="20"/>
      <c r="QFM90" s="21"/>
      <c r="QFQ90" s="12"/>
      <c r="QFR90" s="13"/>
      <c r="QFS90" s="14"/>
      <c r="QFT90" s="15"/>
      <c r="QFU90" s="16"/>
      <c r="QFV90" s="17"/>
      <c r="QFW90" s="18"/>
      <c r="QFX90" s="18"/>
      <c r="QFY90" s="19"/>
      <c r="QFZ90" s="19"/>
      <c r="QGA90" s="20"/>
      <c r="QGB90" s="20"/>
      <c r="QGC90" s="20"/>
      <c r="QGD90" s="21"/>
      <c r="QGH90" s="12"/>
      <c r="QGI90" s="13"/>
      <c r="QGJ90" s="14"/>
      <c r="QGK90" s="15"/>
      <c r="QGL90" s="16"/>
      <c r="QGM90" s="17"/>
      <c r="QGN90" s="18"/>
      <c r="QGO90" s="18"/>
      <c r="QGP90" s="19"/>
      <c r="QGQ90" s="19"/>
      <c r="QGR90" s="20"/>
      <c r="QGS90" s="20"/>
      <c r="QGT90" s="20"/>
      <c r="QGU90" s="21"/>
      <c r="QGY90" s="12"/>
      <c r="QGZ90" s="13"/>
      <c r="QHA90" s="14"/>
      <c r="QHB90" s="15"/>
      <c r="QHC90" s="16"/>
      <c r="QHD90" s="17"/>
      <c r="QHE90" s="18"/>
      <c r="QHF90" s="18"/>
      <c r="QHG90" s="19"/>
      <c r="QHH90" s="19"/>
      <c r="QHI90" s="20"/>
      <c r="QHJ90" s="20"/>
      <c r="QHK90" s="20"/>
      <c r="QHL90" s="21"/>
      <c r="QHP90" s="12"/>
      <c r="QHQ90" s="13"/>
      <c r="QHR90" s="14"/>
      <c r="QHS90" s="15"/>
      <c r="QHT90" s="16"/>
      <c r="QHU90" s="17"/>
      <c r="QHV90" s="18"/>
      <c r="QHW90" s="18"/>
      <c r="QHX90" s="19"/>
      <c r="QHY90" s="19"/>
      <c r="QHZ90" s="20"/>
      <c r="QIA90" s="20"/>
      <c r="QIB90" s="20"/>
      <c r="QIC90" s="21"/>
      <c r="QIG90" s="12"/>
      <c r="QIH90" s="13"/>
      <c r="QII90" s="14"/>
      <c r="QIJ90" s="15"/>
      <c r="QIK90" s="16"/>
      <c r="QIL90" s="17"/>
      <c r="QIM90" s="18"/>
      <c r="QIN90" s="18"/>
      <c r="QIO90" s="19"/>
      <c r="QIP90" s="19"/>
      <c r="QIQ90" s="20"/>
      <c r="QIR90" s="20"/>
      <c r="QIS90" s="20"/>
      <c r="QIT90" s="21"/>
      <c r="QIX90" s="12"/>
      <c r="QIY90" s="13"/>
      <c r="QIZ90" s="14"/>
      <c r="QJA90" s="15"/>
      <c r="QJB90" s="16"/>
      <c r="QJC90" s="17"/>
      <c r="QJD90" s="18"/>
      <c r="QJE90" s="18"/>
      <c r="QJF90" s="19"/>
      <c r="QJG90" s="19"/>
      <c r="QJH90" s="20"/>
      <c r="QJI90" s="20"/>
      <c r="QJJ90" s="20"/>
      <c r="QJK90" s="21"/>
      <c r="QJO90" s="12"/>
      <c r="QJP90" s="13"/>
      <c r="QJQ90" s="14"/>
      <c r="QJR90" s="15"/>
      <c r="QJS90" s="16"/>
      <c r="QJT90" s="17"/>
      <c r="QJU90" s="18"/>
      <c r="QJV90" s="18"/>
      <c r="QJW90" s="19"/>
      <c r="QJX90" s="19"/>
      <c r="QJY90" s="20"/>
      <c r="QJZ90" s="20"/>
      <c r="QKA90" s="20"/>
      <c r="QKB90" s="21"/>
      <c r="QKF90" s="12"/>
      <c r="QKG90" s="13"/>
      <c r="QKH90" s="14"/>
      <c r="QKI90" s="15"/>
      <c r="QKJ90" s="16"/>
      <c r="QKK90" s="17"/>
      <c r="QKL90" s="18"/>
      <c r="QKM90" s="18"/>
      <c r="QKN90" s="19"/>
      <c r="QKO90" s="19"/>
      <c r="QKP90" s="20"/>
      <c r="QKQ90" s="20"/>
      <c r="QKR90" s="20"/>
      <c r="QKS90" s="21"/>
      <c r="QKW90" s="12"/>
      <c r="QKX90" s="13"/>
      <c r="QKY90" s="14"/>
      <c r="QKZ90" s="15"/>
      <c r="QLA90" s="16"/>
      <c r="QLB90" s="17"/>
      <c r="QLC90" s="18"/>
      <c r="QLD90" s="18"/>
      <c r="QLE90" s="19"/>
      <c r="QLF90" s="19"/>
      <c r="QLG90" s="20"/>
      <c r="QLH90" s="20"/>
      <c r="QLI90" s="20"/>
      <c r="QLJ90" s="21"/>
      <c r="QLN90" s="12"/>
      <c r="QLO90" s="13"/>
      <c r="QLP90" s="14"/>
      <c r="QLQ90" s="15"/>
      <c r="QLR90" s="16"/>
      <c r="QLS90" s="17"/>
      <c r="QLT90" s="18"/>
      <c r="QLU90" s="18"/>
      <c r="QLV90" s="19"/>
      <c r="QLW90" s="19"/>
      <c r="QLX90" s="20"/>
      <c r="QLY90" s="20"/>
      <c r="QLZ90" s="20"/>
      <c r="QMA90" s="21"/>
      <c r="QME90" s="12"/>
      <c r="QMF90" s="13"/>
      <c r="QMG90" s="14"/>
      <c r="QMH90" s="15"/>
      <c r="QMI90" s="16"/>
      <c r="QMJ90" s="17"/>
      <c r="QMK90" s="18"/>
      <c r="QML90" s="18"/>
      <c r="QMM90" s="19"/>
      <c r="QMN90" s="19"/>
      <c r="QMO90" s="20"/>
      <c r="QMP90" s="20"/>
      <c r="QMQ90" s="20"/>
      <c r="QMR90" s="21"/>
      <c r="QMV90" s="12"/>
      <c r="QMW90" s="13"/>
      <c r="QMX90" s="14"/>
      <c r="QMY90" s="15"/>
      <c r="QMZ90" s="16"/>
      <c r="QNA90" s="17"/>
      <c r="QNB90" s="18"/>
      <c r="QNC90" s="18"/>
      <c r="QND90" s="19"/>
      <c r="QNE90" s="19"/>
      <c r="QNF90" s="20"/>
      <c r="QNG90" s="20"/>
      <c r="QNH90" s="20"/>
      <c r="QNI90" s="21"/>
      <c r="QNM90" s="12"/>
      <c r="QNN90" s="13"/>
      <c r="QNO90" s="14"/>
      <c r="QNP90" s="15"/>
      <c r="QNQ90" s="16"/>
      <c r="QNR90" s="17"/>
      <c r="QNS90" s="18"/>
      <c r="QNT90" s="18"/>
      <c r="QNU90" s="19"/>
      <c r="QNV90" s="19"/>
      <c r="QNW90" s="20"/>
      <c r="QNX90" s="20"/>
      <c r="QNY90" s="20"/>
      <c r="QNZ90" s="21"/>
      <c r="QOD90" s="12"/>
      <c r="QOE90" s="13"/>
      <c r="QOF90" s="14"/>
      <c r="QOG90" s="15"/>
      <c r="QOH90" s="16"/>
      <c r="QOI90" s="17"/>
      <c r="QOJ90" s="18"/>
      <c r="QOK90" s="18"/>
      <c r="QOL90" s="19"/>
      <c r="QOM90" s="19"/>
      <c r="QON90" s="20"/>
      <c r="QOO90" s="20"/>
      <c r="QOP90" s="20"/>
      <c r="QOQ90" s="21"/>
      <c r="QOU90" s="12"/>
      <c r="QOV90" s="13"/>
      <c r="QOW90" s="14"/>
      <c r="QOX90" s="15"/>
      <c r="QOY90" s="16"/>
      <c r="QOZ90" s="17"/>
      <c r="QPA90" s="18"/>
      <c r="QPB90" s="18"/>
      <c r="QPC90" s="19"/>
      <c r="QPD90" s="19"/>
      <c r="QPE90" s="20"/>
      <c r="QPF90" s="20"/>
      <c r="QPG90" s="20"/>
      <c r="QPH90" s="21"/>
      <c r="QPL90" s="12"/>
      <c r="QPM90" s="13"/>
      <c r="QPN90" s="14"/>
      <c r="QPO90" s="15"/>
      <c r="QPP90" s="16"/>
      <c r="QPQ90" s="17"/>
      <c r="QPR90" s="18"/>
      <c r="QPS90" s="18"/>
      <c r="QPT90" s="19"/>
      <c r="QPU90" s="19"/>
      <c r="QPV90" s="20"/>
      <c r="QPW90" s="20"/>
      <c r="QPX90" s="20"/>
      <c r="QPY90" s="21"/>
      <c r="QQC90" s="12"/>
      <c r="QQD90" s="13"/>
      <c r="QQE90" s="14"/>
      <c r="QQF90" s="15"/>
      <c r="QQG90" s="16"/>
      <c r="QQH90" s="17"/>
      <c r="QQI90" s="18"/>
      <c r="QQJ90" s="18"/>
      <c r="QQK90" s="19"/>
      <c r="QQL90" s="19"/>
      <c r="QQM90" s="20"/>
      <c r="QQN90" s="20"/>
      <c r="QQO90" s="20"/>
      <c r="QQP90" s="21"/>
      <c r="QQT90" s="12"/>
      <c r="QQU90" s="13"/>
      <c r="QQV90" s="14"/>
      <c r="QQW90" s="15"/>
      <c r="QQX90" s="16"/>
      <c r="QQY90" s="17"/>
      <c r="QQZ90" s="18"/>
      <c r="QRA90" s="18"/>
      <c r="QRB90" s="19"/>
      <c r="QRC90" s="19"/>
      <c r="QRD90" s="20"/>
      <c r="QRE90" s="20"/>
      <c r="QRF90" s="20"/>
      <c r="QRG90" s="21"/>
      <c r="QRK90" s="12"/>
      <c r="QRL90" s="13"/>
      <c r="QRM90" s="14"/>
      <c r="QRN90" s="15"/>
      <c r="QRO90" s="16"/>
      <c r="QRP90" s="17"/>
      <c r="QRQ90" s="18"/>
      <c r="QRR90" s="18"/>
      <c r="QRS90" s="19"/>
      <c r="QRT90" s="19"/>
      <c r="QRU90" s="20"/>
      <c r="QRV90" s="20"/>
      <c r="QRW90" s="20"/>
      <c r="QRX90" s="21"/>
      <c r="QSB90" s="12"/>
      <c r="QSC90" s="13"/>
      <c r="QSD90" s="14"/>
      <c r="QSE90" s="15"/>
      <c r="QSF90" s="16"/>
      <c r="QSG90" s="17"/>
      <c r="QSH90" s="18"/>
      <c r="QSI90" s="18"/>
      <c r="QSJ90" s="19"/>
      <c r="QSK90" s="19"/>
      <c r="QSL90" s="20"/>
      <c r="QSM90" s="20"/>
      <c r="QSN90" s="20"/>
      <c r="QSO90" s="21"/>
      <c r="QSS90" s="12"/>
      <c r="QST90" s="13"/>
      <c r="QSU90" s="14"/>
      <c r="QSV90" s="15"/>
      <c r="QSW90" s="16"/>
      <c r="QSX90" s="17"/>
      <c r="QSY90" s="18"/>
      <c r="QSZ90" s="18"/>
      <c r="QTA90" s="19"/>
      <c r="QTB90" s="19"/>
      <c r="QTC90" s="20"/>
      <c r="QTD90" s="20"/>
      <c r="QTE90" s="20"/>
      <c r="QTF90" s="21"/>
      <c r="QTJ90" s="12"/>
      <c r="QTK90" s="13"/>
      <c r="QTL90" s="14"/>
      <c r="QTM90" s="15"/>
      <c r="QTN90" s="16"/>
      <c r="QTO90" s="17"/>
      <c r="QTP90" s="18"/>
      <c r="QTQ90" s="18"/>
      <c r="QTR90" s="19"/>
      <c r="QTS90" s="19"/>
      <c r="QTT90" s="20"/>
      <c r="QTU90" s="20"/>
      <c r="QTV90" s="20"/>
      <c r="QTW90" s="21"/>
      <c r="QUA90" s="12"/>
      <c r="QUB90" s="13"/>
      <c r="QUC90" s="14"/>
      <c r="QUD90" s="15"/>
      <c r="QUE90" s="16"/>
      <c r="QUF90" s="17"/>
      <c r="QUG90" s="18"/>
      <c r="QUH90" s="18"/>
      <c r="QUI90" s="19"/>
      <c r="QUJ90" s="19"/>
      <c r="QUK90" s="20"/>
      <c r="QUL90" s="20"/>
      <c r="QUM90" s="20"/>
      <c r="QUN90" s="21"/>
      <c r="QUR90" s="12"/>
      <c r="QUS90" s="13"/>
      <c r="QUT90" s="14"/>
      <c r="QUU90" s="15"/>
      <c r="QUV90" s="16"/>
      <c r="QUW90" s="17"/>
      <c r="QUX90" s="18"/>
      <c r="QUY90" s="18"/>
      <c r="QUZ90" s="19"/>
      <c r="QVA90" s="19"/>
      <c r="QVB90" s="20"/>
      <c r="QVC90" s="20"/>
      <c r="QVD90" s="20"/>
      <c r="QVE90" s="21"/>
      <c r="QVI90" s="12"/>
      <c r="QVJ90" s="13"/>
      <c r="QVK90" s="14"/>
      <c r="QVL90" s="15"/>
      <c r="QVM90" s="16"/>
      <c r="QVN90" s="17"/>
      <c r="QVO90" s="18"/>
      <c r="QVP90" s="18"/>
      <c r="QVQ90" s="19"/>
      <c r="QVR90" s="19"/>
      <c r="QVS90" s="20"/>
      <c r="QVT90" s="20"/>
      <c r="QVU90" s="20"/>
      <c r="QVV90" s="21"/>
      <c r="QVZ90" s="12"/>
      <c r="QWA90" s="13"/>
      <c r="QWB90" s="14"/>
      <c r="QWC90" s="15"/>
      <c r="QWD90" s="16"/>
      <c r="QWE90" s="17"/>
      <c r="QWF90" s="18"/>
      <c r="QWG90" s="18"/>
      <c r="QWH90" s="19"/>
      <c r="QWI90" s="19"/>
      <c r="QWJ90" s="20"/>
      <c r="QWK90" s="20"/>
      <c r="QWL90" s="20"/>
      <c r="QWM90" s="21"/>
      <c r="QWQ90" s="12"/>
      <c r="QWR90" s="13"/>
      <c r="QWS90" s="14"/>
      <c r="QWT90" s="15"/>
      <c r="QWU90" s="16"/>
      <c r="QWV90" s="17"/>
      <c r="QWW90" s="18"/>
      <c r="QWX90" s="18"/>
      <c r="QWY90" s="19"/>
      <c r="QWZ90" s="19"/>
      <c r="QXA90" s="20"/>
      <c r="QXB90" s="20"/>
      <c r="QXC90" s="20"/>
      <c r="QXD90" s="21"/>
      <c r="QXH90" s="12"/>
      <c r="QXI90" s="13"/>
      <c r="QXJ90" s="14"/>
      <c r="QXK90" s="15"/>
      <c r="QXL90" s="16"/>
      <c r="QXM90" s="17"/>
      <c r="QXN90" s="18"/>
      <c r="QXO90" s="18"/>
      <c r="QXP90" s="19"/>
      <c r="QXQ90" s="19"/>
      <c r="QXR90" s="20"/>
      <c r="QXS90" s="20"/>
      <c r="QXT90" s="20"/>
      <c r="QXU90" s="21"/>
      <c r="QXY90" s="12"/>
      <c r="QXZ90" s="13"/>
      <c r="QYA90" s="14"/>
      <c r="QYB90" s="15"/>
      <c r="QYC90" s="16"/>
      <c r="QYD90" s="17"/>
      <c r="QYE90" s="18"/>
      <c r="QYF90" s="18"/>
      <c r="QYG90" s="19"/>
      <c r="QYH90" s="19"/>
      <c r="QYI90" s="20"/>
      <c r="QYJ90" s="20"/>
      <c r="QYK90" s="20"/>
      <c r="QYL90" s="21"/>
      <c r="QYP90" s="12"/>
      <c r="QYQ90" s="13"/>
      <c r="QYR90" s="14"/>
      <c r="QYS90" s="15"/>
      <c r="QYT90" s="16"/>
      <c r="QYU90" s="17"/>
      <c r="QYV90" s="18"/>
      <c r="QYW90" s="18"/>
      <c r="QYX90" s="19"/>
      <c r="QYY90" s="19"/>
      <c r="QYZ90" s="20"/>
      <c r="QZA90" s="20"/>
      <c r="QZB90" s="20"/>
      <c r="QZC90" s="21"/>
      <c r="QZG90" s="12"/>
      <c r="QZH90" s="13"/>
      <c r="QZI90" s="14"/>
      <c r="QZJ90" s="15"/>
      <c r="QZK90" s="16"/>
      <c r="QZL90" s="17"/>
      <c r="QZM90" s="18"/>
      <c r="QZN90" s="18"/>
      <c r="QZO90" s="19"/>
      <c r="QZP90" s="19"/>
      <c r="QZQ90" s="20"/>
      <c r="QZR90" s="20"/>
      <c r="QZS90" s="20"/>
      <c r="QZT90" s="21"/>
      <c r="QZX90" s="12"/>
      <c r="QZY90" s="13"/>
      <c r="QZZ90" s="14"/>
      <c r="RAA90" s="15"/>
      <c r="RAB90" s="16"/>
      <c r="RAC90" s="17"/>
      <c r="RAD90" s="18"/>
      <c r="RAE90" s="18"/>
      <c r="RAF90" s="19"/>
      <c r="RAG90" s="19"/>
      <c r="RAH90" s="20"/>
      <c r="RAI90" s="20"/>
      <c r="RAJ90" s="20"/>
      <c r="RAK90" s="21"/>
      <c r="RAO90" s="12"/>
      <c r="RAP90" s="13"/>
      <c r="RAQ90" s="14"/>
      <c r="RAR90" s="15"/>
      <c r="RAS90" s="16"/>
      <c r="RAT90" s="17"/>
      <c r="RAU90" s="18"/>
      <c r="RAV90" s="18"/>
      <c r="RAW90" s="19"/>
      <c r="RAX90" s="19"/>
      <c r="RAY90" s="20"/>
      <c r="RAZ90" s="20"/>
      <c r="RBA90" s="20"/>
      <c r="RBB90" s="21"/>
      <c r="RBF90" s="12"/>
      <c r="RBG90" s="13"/>
      <c r="RBH90" s="14"/>
      <c r="RBI90" s="15"/>
      <c r="RBJ90" s="16"/>
      <c r="RBK90" s="17"/>
      <c r="RBL90" s="18"/>
      <c r="RBM90" s="18"/>
      <c r="RBN90" s="19"/>
      <c r="RBO90" s="19"/>
      <c r="RBP90" s="20"/>
      <c r="RBQ90" s="20"/>
      <c r="RBR90" s="20"/>
      <c r="RBS90" s="21"/>
      <c r="RBW90" s="12"/>
      <c r="RBX90" s="13"/>
      <c r="RBY90" s="14"/>
      <c r="RBZ90" s="15"/>
      <c r="RCA90" s="16"/>
      <c r="RCB90" s="17"/>
      <c r="RCC90" s="18"/>
      <c r="RCD90" s="18"/>
      <c r="RCE90" s="19"/>
      <c r="RCF90" s="19"/>
      <c r="RCG90" s="20"/>
      <c r="RCH90" s="20"/>
      <c r="RCI90" s="20"/>
      <c r="RCJ90" s="21"/>
      <c r="RCN90" s="12"/>
      <c r="RCO90" s="13"/>
      <c r="RCP90" s="14"/>
      <c r="RCQ90" s="15"/>
      <c r="RCR90" s="16"/>
      <c r="RCS90" s="17"/>
      <c r="RCT90" s="18"/>
      <c r="RCU90" s="18"/>
      <c r="RCV90" s="19"/>
      <c r="RCW90" s="19"/>
      <c r="RCX90" s="20"/>
      <c r="RCY90" s="20"/>
      <c r="RCZ90" s="20"/>
      <c r="RDA90" s="21"/>
      <c r="RDE90" s="12"/>
      <c r="RDF90" s="13"/>
      <c r="RDG90" s="14"/>
      <c r="RDH90" s="15"/>
      <c r="RDI90" s="16"/>
      <c r="RDJ90" s="17"/>
      <c r="RDK90" s="18"/>
      <c r="RDL90" s="18"/>
      <c r="RDM90" s="19"/>
      <c r="RDN90" s="19"/>
      <c r="RDO90" s="20"/>
      <c r="RDP90" s="20"/>
      <c r="RDQ90" s="20"/>
      <c r="RDR90" s="21"/>
      <c r="RDV90" s="12"/>
      <c r="RDW90" s="13"/>
      <c r="RDX90" s="14"/>
      <c r="RDY90" s="15"/>
      <c r="RDZ90" s="16"/>
      <c r="REA90" s="17"/>
      <c r="REB90" s="18"/>
      <c r="REC90" s="18"/>
      <c r="RED90" s="19"/>
      <c r="REE90" s="19"/>
      <c r="REF90" s="20"/>
      <c r="REG90" s="20"/>
      <c r="REH90" s="20"/>
      <c r="REI90" s="21"/>
      <c r="REM90" s="12"/>
      <c r="REN90" s="13"/>
      <c r="REO90" s="14"/>
      <c r="REP90" s="15"/>
      <c r="REQ90" s="16"/>
      <c r="RER90" s="17"/>
      <c r="RES90" s="18"/>
      <c r="RET90" s="18"/>
      <c r="REU90" s="19"/>
      <c r="REV90" s="19"/>
      <c r="REW90" s="20"/>
      <c r="REX90" s="20"/>
      <c r="REY90" s="20"/>
      <c r="REZ90" s="21"/>
      <c r="RFD90" s="12"/>
      <c r="RFE90" s="13"/>
      <c r="RFF90" s="14"/>
      <c r="RFG90" s="15"/>
      <c r="RFH90" s="16"/>
      <c r="RFI90" s="17"/>
      <c r="RFJ90" s="18"/>
      <c r="RFK90" s="18"/>
      <c r="RFL90" s="19"/>
      <c r="RFM90" s="19"/>
      <c r="RFN90" s="20"/>
      <c r="RFO90" s="20"/>
      <c r="RFP90" s="20"/>
      <c r="RFQ90" s="21"/>
      <c r="RFU90" s="12"/>
      <c r="RFV90" s="13"/>
      <c r="RFW90" s="14"/>
      <c r="RFX90" s="15"/>
      <c r="RFY90" s="16"/>
      <c r="RFZ90" s="17"/>
      <c r="RGA90" s="18"/>
      <c r="RGB90" s="18"/>
      <c r="RGC90" s="19"/>
      <c r="RGD90" s="19"/>
      <c r="RGE90" s="20"/>
      <c r="RGF90" s="20"/>
      <c r="RGG90" s="20"/>
      <c r="RGH90" s="21"/>
      <c r="RGL90" s="12"/>
      <c r="RGM90" s="13"/>
      <c r="RGN90" s="14"/>
      <c r="RGO90" s="15"/>
      <c r="RGP90" s="16"/>
      <c r="RGQ90" s="17"/>
      <c r="RGR90" s="18"/>
      <c r="RGS90" s="18"/>
      <c r="RGT90" s="19"/>
      <c r="RGU90" s="19"/>
      <c r="RGV90" s="20"/>
      <c r="RGW90" s="20"/>
      <c r="RGX90" s="20"/>
      <c r="RGY90" s="21"/>
      <c r="RHC90" s="12"/>
      <c r="RHD90" s="13"/>
      <c r="RHE90" s="14"/>
      <c r="RHF90" s="15"/>
      <c r="RHG90" s="16"/>
      <c r="RHH90" s="17"/>
      <c r="RHI90" s="18"/>
      <c r="RHJ90" s="18"/>
      <c r="RHK90" s="19"/>
      <c r="RHL90" s="19"/>
      <c r="RHM90" s="20"/>
      <c r="RHN90" s="20"/>
      <c r="RHO90" s="20"/>
      <c r="RHP90" s="21"/>
      <c r="RHT90" s="12"/>
      <c r="RHU90" s="13"/>
      <c r="RHV90" s="14"/>
      <c r="RHW90" s="15"/>
      <c r="RHX90" s="16"/>
      <c r="RHY90" s="17"/>
      <c r="RHZ90" s="18"/>
      <c r="RIA90" s="18"/>
      <c r="RIB90" s="19"/>
      <c r="RIC90" s="19"/>
      <c r="RID90" s="20"/>
      <c r="RIE90" s="20"/>
      <c r="RIF90" s="20"/>
      <c r="RIG90" s="21"/>
      <c r="RIK90" s="12"/>
      <c r="RIL90" s="13"/>
      <c r="RIM90" s="14"/>
      <c r="RIN90" s="15"/>
      <c r="RIO90" s="16"/>
      <c r="RIP90" s="17"/>
      <c r="RIQ90" s="18"/>
      <c r="RIR90" s="18"/>
      <c r="RIS90" s="19"/>
      <c r="RIT90" s="19"/>
      <c r="RIU90" s="20"/>
      <c r="RIV90" s="20"/>
      <c r="RIW90" s="20"/>
      <c r="RIX90" s="21"/>
      <c r="RJB90" s="12"/>
      <c r="RJC90" s="13"/>
      <c r="RJD90" s="14"/>
      <c r="RJE90" s="15"/>
      <c r="RJF90" s="16"/>
      <c r="RJG90" s="17"/>
      <c r="RJH90" s="18"/>
      <c r="RJI90" s="18"/>
      <c r="RJJ90" s="19"/>
      <c r="RJK90" s="19"/>
      <c r="RJL90" s="20"/>
      <c r="RJM90" s="20"/>
      <c r="RJN90" s="20"/>
      <c r="RJO90" s="21"/>
      <c r="RJS90" s="12"/>
      <c r="RJT90" s="13"/>
      <c r="RJU90" s="14"/>
      <c r="RJV90" s="15"/>
      <c r="RJW90" s="16"/>
      <c r="RJX90" s="17"/>
      <c r="RJY90" s="18"/>
      <c r="RJZ90" s="18"/>
      <c r="RKA90" s="19"/>
      <c r="RKB90" s="19"/>
      <c r="RKC90" s="20"/>
      <c r="RKD90" s="20"/>
      <c r="RKE90" s="20"/>
      <c r="RKF90" s="21"/>
      <c r="RKJ90" s="12"/>
      <c r="RKK90" s="13"/>
      <c r="RKL90" s="14"/>
      <c r="RKM90" s="15"/>
      <c r="RKN90" s="16"/>
      <c r="RKO90" s="17"/>
      <c r="RKP90" s="18"/>
      <c r="RKQ90" s="18"/>
      <c r="RKR90" s="19"/>
      <c r="RKS90" s="19"/>
      <c r="RKT90" s="20"/>
      <c r="RKU90" s="20"/>
      <c r="RKV90" s="20"/>
      <c r="RKW90" s="21"/>
      <c r="RLA90" s="12"/>
      <c r="RLB90" s="13"/>
      <c r="RLC90" s="14"/>
      <c r="RLD90" s="15"/>
      <c r="RLE90" s="16"/>
      <c r="RLF90" s="17"/>
      <c r="RLG90" s="18"/>
      <c r="RLH90" s="18"/>
      <c r="RLI90" s="19"/>
      <c r="RLJ90" s="19"/>
      <c r="RLK90" s="20"/>
      <c r="RLL90" s="20"/>
      <c r="RLM90" s="20"/>
      <c r="RLN90" s="21"/>
      <c r="RLR90" s="12"/>
      <c r="RLS90" s="13"/>
      <c r="RLT90" s="14"/>
      <c r="RLU90" s="15"/>
      <c r="RLV90" s="16"/>
      <c r="RLW90" s="17"/>
      <c r="RLX90" s="18"/>
      <c r="RLY90" s="18"/>
      <c r="RLZ90" s="19"/>
      <c r="RMA90" s="19"/>
      <c r="RMB90" s="20"/>
      <c r="RMC90" s="20"/>
      <c r="RMD90" s="20"/>
      <c r="RME90" s="21"/>
      <c r="RMI90" s="12"/>
      <c r="RMJ90" s="13"/>
      <c r="RMK90" s="14"/>
      <c r="RML90" s="15"/>
      <c r="RMM90" s="16"/>
      <c r="RMN90" s="17"/>
      <c r="RMO90" s="18"/>
      <c r="RMP90" s="18"/>
      <c r="RMQ90" s="19"/>
      <c r="RMR90" s="19"/>
      <c r="RMS90" s="20"/>
      <c r="RMT90" s="20"/>
      <c r="RMU90" s="20"/>
      <c r="RMV90" s="21"/>
      <c r="RMZ90" s="12"/>
      <c r="RNA90" s="13"/>
      <c r="RNB90" s="14"/>
      <c r="RNC90" s="15"/>
      <c r="RND90" s="16"/>
      <c r="RNE90" s="17"/>
      <c r="RNF90" s="18"/>
      <c r="RNG90" s="18"/>
      <c r="RNH90" s="19"/>
      <c r="RNI90" s="19"/>
      <c r="RNJ90" s="20"/>
      <c r="RNK90" s="20"/>
      <c r="RNL90" s="20"/>
      <c r="RNM90" s="21"/>
      <c r="RNQ90" s="12"/>
      <c r="RNR90" s="13"/>
      <c r="RNS90" s="14"/>
      <c r="RNT90" s="15"/>
      <c r="RNU90" s="16"/>
      <c r="RNV90" s="17"/>
      <c r="RNW90" s="18"/>
      <c r="RNX90" s="18"/>
      <c r="RNY90" s="19"/>
      <c r="RNZ90" s="19"/>
      <c r="ROA90" s="20"/>
      <c r="ROB90" s="20"/>
      <c r="ROC90" s="20"/>
      <c r="ROD90" s="21"/>
      <c r="ROH90" s="12"/>
      <c r="ROI90" s="13"/>
      <c r="ROJ90" s="14"/>
      <c r="ROK90" s="15"/>
      <c r="ROL90" s="16"/>
      <c r="ROM90" s="17"/>
      <c r="RON90" s="18"/>
      <c r="ROO90" s="18"/>
      <c r="ROP90" s="19"/>
      <c r="ROQ90" s="19"/>
      <c r="ROR90" s="20"/>
      <c r="ROS90" s="20"/>
      <c r="ROT90" s="20"/>
      <c r="ROU90" s="21"/>
      <c r="ROY90" s="12"/>
      <c r="ROZ90" s="13"/>
      <c r="RPA90" s="14"/>
      <c r="RPB90" s="15"/>
      <c r="RPC90" s="16"/>
      <c r="RPD90" s="17"/>
      <c r="RPE90" s="18"/>
      <c r="RPF90" s="18"/>
      <c r="RPG90" s="19"/>
      <c r="RPH90" s="19"/>
      <c r="RPI90" s="20"/>
      <c r="RPJ90" s="20"/>
      <c r="RPK90" s="20"/>
      <c r="RPL90" s="21"/>
      <c r="RPP90" s="12"/>
      <c r="RPQ90" s="13"/>
      <c r="RPR90" s="14"/>
      <c r="RPS90" s="15"/>
      <c r="RPT90" s="16"/>
      <c r="RPU90" s="17"/>
      <c r="RPV90" s="18"/>
      <c r="RPW90" s="18"/>
      <c r="RPX90" s="19"/>
      <c r="RPY90" s="19"/>
      <c r="RPZ90" s="20"/>
      <c r="RQA90" s="20"/>
      <c r="RQB90" s="20"/>
      <c r="RQC90" s="21"/>
      <c r="RQG90" s="12"/>
      <c r="RQH90" s="13"/>
      <c r="RQI90" s="14"/>
      <c r="RQJ90" s="15"/>
      <c r="RQK90" s="16"/>
      <c r="RQL90" s="17"/>
      <c r="RQM90" s="18"/>
      <c r="RQN90" s="18"/>
      <c r="RQO90" s="19"/>
      <c r="RQP90" s="19"/>
      <c r="RQQ90" s="20"/>
      <c r="RQR90" s="20"/>
      <c r="RQS90" s="20"/>
      <c r="RQT90" s="21"/>
      <c r="RQX90" s="12"/>
      <c r="RQY90" s="13"/>
      <c r="RQZ90" s="14"/>
      <c r="RRA90" s="15"/>
      <c r="RRB90" s="16"/>
      <c r="RRC90" s="17"/>
      <c r="RRD90" s="18"/>
      <c r="RRE90" s="18"/>
      <c r="RRF90" s="19"/>
      <c r="RRG90" s="19"/>
      <c r="RRH90" s="20"/>
      <c r="RRI90" s="20"/>
      <c r="RRJ90" s="20"/>
      <c r="RRK90" s="21"/>
      <c r="RRO90" s="12"/>
      <c r="RRP90" s="13"/>
      <c r="RRQ90" s="14"/>
      <c r="RRR90" s="15"/>
      <c r="RRS90" s="16"/>
      <c r="RRT90" s="17"/>
      <c r="RRU90" s="18"/>
      <c r="RRV90" s="18"/>
      <c r="RRW90" s="19"/>
      <c r="RRX90" s="19"/>
      <c r="RRY90" s="20"/>
      <c r="RRZ90" s="20"/>
      <c r="RSA90" s="20"/>
      <c r="RSB90" s="21"/>
      <c r="RSF90" s="12"/>
      <c r="RSG90" s="13"/>
      <c r="RSH90" s="14"/>
      <c r="RSI90" s="15"/>
      <c r="RSJ90" s="16"/>
      <c r="RSK90" s="17"/>
      <c r="RSL90" s="18"/>
      <c r="RSM90" s="18"/>
      <c r="RSN90" s="19"/>
      <c r="RSO90" s="19"/>
      <c r="RSP90" s="20"/>
      <c r="RSQ90" s="20"/>
      <c r="RSR90" s="20"/>
      <c r="RSS90" s="21"/>
      <c r="RSW90" s="12"/>
      <c r="RSX90" s="13"/>
      <c r="RSY90" s="14"/>
      <c r="RSZ90" s="15"/>
      <c r="RTA90" s="16"/>
      <c r="RTB90" s="17"/>
      <c r="RTC90" s="18"/>
      <c r="RTD90" s="18"/>
      <c r="RTE90" s="19"/>
      <c r="RTF90" s="19"/>
      <c r="RTG90" s="20"/>
      <c r="RTH90" s="20"/>
      <c r="RTI90" s="20"/>
      <c r="RTJ90" s="21"/>
      <c r="RTN90" s="12"/>
      <c r="RTO90" s="13"/>
      <c r="RTP90" s="14"/>
      <c r="RTQ90" s="15"/>
      <c r="RTR90" s="16"/>
      <c r="RTS90" s="17"/>
      <c r="RTT90" s="18"/>
      <c r="RTU90" s="18"/>
      <c r="RTV90" s="19"/>
      <c r="RTW90" s="19"/>
      <c r="RTX90" s="20"/>
      <c r="RTY90" s="20"/>
      <c r="RTZ90" s="20"/>
      <c r="RUA90" s="21"/>
      <c r="RUE90" s="12"/>
      <c r="RUF90" s="13"/>
      <c r="RUG90" s="14"/>
      <c r="RUH90" s="15"/>
      <c r="RUI90" s="16"/>
      <c r="RUJ90" s="17"/>
      <c r="RUK90" s="18"/>
      <c r="RUL90" s="18"/>
      <c r="RUM90" s="19"/>
      <c r="RUN90" s="19"/>
      <c r="RUO90" s="20"/>
      <c r="RUP90" s="20"/>
      <c r="RUQ90" s="20"/>
      <c r="RUR90" s="21"/>
      <c r="RUV90" s="12"/>
      <c r="RUW90" s="13"/>
      <c r="RUX90" s="14"/>
      <c r="RUY90" s="15"/>
      <c r="RUZ90" s="16"/>
      <c r="RVA90" s="17"/>
      <c r="RVB90" s="18"/>
      <c r="RVC90" s="18"/>
      <c r="RVD90" s="19"/>
      <c r="RVE90" s="19"/>
      <c r="RVF90" s="20"/>
      <c r="RVG90" s="20"/>
      <c r="RVH90" s="20"/>
      <c r="RVI90" s="21"/>
      <c r="RVM90" s="12"/>
      <c r="RVN90" s="13"/>
      <c r="RVO90" s="14"/>
      <c r="RVP90" s="15"/>
      <c r="RVQ90" s="16"/>
      <c r="RVR90" s="17"/>
      <c r="RVS90" s="18"/>
      <c r="RVT90" s="18"/>
      <c r="RVU90" s="19"/>
      <c r="RVV90" s="19"/>
      <c r="RVW90" s="20"/>
      <c r="RVX90" s="20"/>
      <c r="RVY90" s="20"/>
      <c r="RVZ90" s="21"/>
      <c r="RWD90" s="12"/>
      <c r="RWE90" s="13"/>
      <c r="RWF90" s="14"/>
      <c r="RWG90" s="15"/>
      <c r="RWH90" s="16"/>
      <c r="RWI90" s="17"/>
      <c r="RWJ90" s="18"/>
      <c r="RWK90" s="18"/>
      <c r="RWL90" s="19"/>
      <c r="RWM90" s="19"/>
      <c r="RWN90" s="20"/>
      <c r="RWO90" s="20"/>
      <c r="RWP90" s="20"/>
      <c r="RWQ90" s="21"/>
      <c r="RWU90" s="12"/>
      <c r="RWV90" s="13"/>
      <c r="RWW90" s="14"/>
      <c r="RWX90" s="15"/>
      <c r="RWY90" s="16"/>
      <c r="RWZ90" s="17"/>
      <c r="RXA90" s="18"/>
      <c r="RXB90" s="18"/>
      <c r="RXC90" s="19"/>
      <c r="RXD90" s="19"/>
      <c r="RXE90" s="20"/>
      <c r="RXF90" s="20"/>
      <c r="RXG90" s="20"/>
      <c r="RXH90" s="21"/>
      <c r="RXL90" s="12"/>
      <c r="RXM90" s="13"/>
      <c r="RXN90" s="14"/>
      <c r="RXO90" s="15"/>
      <c r="RXP90" s="16"/>
      <c r="RXQ90" s="17"/>
      <c r="RXR90" s="18"/>
      <c r="RXS90" s="18"/>
      <c r="RXT90" s="19"/>
      <c r="RXU90" s="19"/>
      <c r="RXV90" s="20"/>
      <c r="RXW90" s="20"/>
      <c r="RXX90" s="20"/>
      <c r="RXY90" s="21"/>
      <c r="RYC90" s="12"/>
      <c r="RYD90" s="13"/>
      <c r="RYE90" s="14"/>
      <c r="RYF90" s="15"/>
      <c r="RYG90" s="16"/>
      <c r="RYH90" s="17"/>
      <c r="RYI90" s="18"/>
      <c r="RYJ90" s="18"/>
      <c r="RYK90" s="19"/>
      <c r="RYL90" s="19"/>
      <c r="RYM90" s="20"/>
      <c r="RYN90" s="20"/>
      <c r="RYO90" s="20"/>
      <c r="RYP90" s="21"/>
      <c r="RYT90" s="12"/>
      <c r="RYU90" s="13"/>
      <c r="RYV90" s="14"/>
      <c r="RYW90" s="15"/>
      <c r="RYX90" s="16"/>
      <c r="RYY90" s="17"/>
      <c r="RYZ90" s="18"/>
      <c r="RZA90" s="18"/>
      <c r="RZB90" s="19"/>
      <c r="RZC90" s="19"/>
      <c r="RZD90" s="20"/>
      <c r="RZE90" s="20"/>
      <c r="RZF90" s="20"/>
      <c r="RZG90" s="21"/>
      <c r="RZK90" s="12"/>
      <c r="RZL90" s="13"/>
      <c r="RZM90" s="14"/>
      <c r="RZN90" s="15"/>
      <c r="RZO90" s="16"/>
      <c r="RZP90" s="17"/>
      <c r="RZQ90" s="18"/>
      <c r="RZR90" s="18"/>
      <c r="RZS90" s="19"/>
      <c r="RZT90" s="19"/>
      <c r="RZU90" s="20"/>
      <c r="RZV90" s="20"/>
      <c r="RZW90" s="20"/>
      <c r="RZX90" s="21"/>
      <c r="SAB90" s="12"/>
      <c r="SAC90" s="13"/>
      <c r="SAD90" s="14"/>
      <c r="SAE90" s="15"/>
      <c r="SAF90" s="16"/>
      <c r="SAG90" s="17"/>
      <c r="SAH90" s="18"/>
      <c r="SAI90" s="18"/>
      <c r="SAJ90" s="19"/>
      <c r="SAK90" s="19"/>
      <c r="SAL90" s="20"/>
      <c r="SAM90" s="20"/>
      <c r="SAN90" s="20"/>
      <c r="SAO90" s="21"/>
      <c r="SAS90" s="12"/>
      <c r="SAT90" s="13"/>
      <c r="SAU90" s="14"/>
      <c r="SAV90" s="15"/>
      <c r="SAW90" s="16"/>
      <c r="SAX90" s="17"/>
      <c r="SAY90" s="18"/>
      <c r="SAZ90" s="18"/>
      <c r="SBA90" s="19"/>
      <c r="SBB90" s="19"/>
      <c r="SBC90" s="20"/>
      <c r="SBD90" s="20"/>
      <c r="SBE90" s="20"/>
      <c r="SBF90" s="21"/>
      <c r="SBJ90" s="12"/>
      <c r="SBK90" s="13"/>
      <c r="SBL90" s="14"/>
      <c r="SBM90" s="15"/>
      <c r="SBN90" s="16"/>
      <c r="SBO90" s="17"/>
      <c r="SBP90" s="18"/>
      <c r="SBQ90" s="18"/>
      <c r="SBR90" s="19"/>
      <c r="SBS90" s="19"/>
      <c r="SBT90" s="20"/>
      <c r="SBU90" s="20"/>
      <c r="SBV90" s="20"/>
      <c r="SBW90" s="21"/>
      <c r="SCA90" s="12"/>
      <c r="SCB90" s="13"/>
      <c r="SCC90" s="14"/>
      <c r="SCD90" s="15"/>
      <c r="SCE90" s="16"/>
      <c r="SCF90" s="17"/>
      <c r="SCG90" s="18"/>
      <c r="SCH90" s="18"/>
      <c r="SCI90" s="19"/>
      <c r="SCJ90" s="19"/>
      <c r="SCK90" s="20"/>
      <c r="SCL90" s="20"/>
      <c r="SCM90" s="20"/>
      <c r="SCN90" s="21"/>
      <c r="SCR90" s="12"/>
      <c r="SCS90" s="13"/>
      <c r="SCT90" s="14"/>
      <c r="SCU90" s="15"/>
      <c r="SCV90" s="16"/>
      <c r="SCW90" s="17"/>
      <c r="SCX90" s="18"/>
      <c r="SCY90" s="18"/>
      <c r="SCZ90" s="19"/>
      <c r="SDA90" s="19"/>
      <c r="SDB90" s="20"/>
      <c r="SDC90" s="20"/>
      <c r="SDD90" s="20"/>
      <c r="SDE90" s="21"/>
      <c r="SDI90" s="12"/>
      <c r="SDJ90" s="13"/>
      <c r="SDK90" s="14"/>
      <c r="SDL90" s="15"/>
      <c r="SDM90" s="16"/>
      <c r="SDN90" s="17"/>
      <c r="SDO90" s="18"/>
      <c r="SDP90" s="18"/>
      <c r="SDQ90" s="19"/>
      <c r="SDR90" s="19"/>
      <c r="SDS90" s="20"/>
      <c r="SDT90" s="20"/>
      <c r="SDU90" s="20"/>
      <c r="SDV90" s="21"/>
      <c r="SDZ90" s="12"/>
      <c r="SEA90" s="13"/>
      <c r="SEB90" s="14"/>
      <c r="SEC90" s="15"/>
      <c r="SED90" s="16"/>
      <c r="SEE90" s="17"/>
      <c r="SEF90" s="18"/>
      <c r="SEG90" s="18"/>
      <c r="SEH90" s="19"/>
      <c r="SEI90" s="19"/>
      <c r="SEJ90" s="20"/>
      <c r="SEK90" s="20"/>
      <c r="SEL90" s="20"/>
      <c r="SEM90" s="21"/>
      <c r="SEQ90" s="12"/>
      <c r="SER90" s="13"/>
      <c r="SES90" s="14"/>
      <c r="SET90" s="15"/>
      <c r="SEU90" s="16"/>
      <c r="SEV90" s="17"/>
      <c r="SEW90" s="18"/>
      <c r="SEX90" s="18"/>
      <c r="SEY90" s="19"/>
      <c r="SEZ90" s="19"/>
      <c r="SFA90" s="20"/>
      <c r="SFB90" s="20"/>
      <c r="SFC90" s="20"/>
      <c r="SFD90" s="21"/>
      <c r="SFH90" s="12"/>
      <c r="SFI90" s="13"/>
      <c r="SFJ90" s="14"/>
      <c r="SFK90" s="15"/>
      <c r="SFL90" s="16"/>
      <c r="SFM90" s="17"/>
      <c r="SFN90" s="18"/>
      <c r="SFO90" s="18"/>
      <c r="SFP90" s="19"/>
      <c r="SFQ90" s="19"/>
      <c r="SFR90" s="20"/>
      <c r="SFS90" s="20"/>
      <c r="SFT90" s="20"/>
      <c r="SFU90" s="21"/>
      <c r="SFY90" s="12"/>
      <c r="SFZ90" s="13"/>
      <c r="SGA90" s="14"/>
      <c r="SGB90" s="15"/>
      <c r="SGC90" s="16"/>
      <c r="SGD90" s="17"/>
      <c r="SGE90" s="18"/>
      <c r="SGF90" s="18"/>
      <c r="SGG90" s="19"/>
      <c r="SGH90" s="19"/>
      <c r="SGI90" s="20"/>
      <c r="SGJ90" s="20"/>
      <c r="SGK90" s="20"/>
      <c r="SGL90" s="21"/>
      <c r="SGP90" s="12"/>
      <c r="SGQ90" s="13"/>
      <c r="SGR90" s="14"/>
      <c r="SGS90" s="15"/>
      <c r="SGT90" s="16"/>
      <c r="SGU90" s="17"/>
      <c r="SGV90" s="18"/>
      <c r="SGW90" s="18"/>
      <c r="SGX90" s="19"/>
      <c r="SGY90" s="19"/>
      <c r="SGZ90" s="20"/>
      <c r="SHA90" s="20"/>
      <c r="SHB90" s="20"/>
      <c r="SHC90" s="21"/>
      <c r="SHG90" s="12"/>
      <c r="SHH90" s="13"/>
      <c r="SHI90" s="14"/>
      <c r="SHJ90" s="15"/>
      <c r="SHK90" s="16"/>
      <c r="SHL90" s="17"/>
      <c r="SHM90" s="18"/>
      <c r="SHN90" s="18"/>
      <c r="SHO90" s="19"/>
      <c r="SHP90" s="19"/>
      <c r="SHQ90" s="20"/>
      <c r="SHR90" s="20"/>
      <c r="SHS90" s="20"/>
      <c r="SHT90" s="21"/>
      <c r="SHX90" s="12"/>
      <c r="SHY90" s="13"/>
      <c r="SHZ90" s="14"/>
      <c r="SIA90" s="15"/>
      <c r="SIB90" s="16"/>
      <c r="SIC90" s="17"/>
      <c r="SID90" s="18"/>
      <c r="SIE90" s="18"/>
      <c r="SIF90" s="19"/>
      <c r="SIG90" s="19"/>
      <c r="SIH90" s="20"/>
      <c r="SII90" s="20"/>
      <c r="SIJ90" s="20"/>
      <c r="SIK90" s="21"/>
      <c r="SIO90" s="12"/>
      <c r="SIP90" s="13"/>
      <c r="SIQ90" s="14"/>
      <c r="SIR90" s="15"/>
      <c r="SIS90" s="16"/>
      <c r="SIT90" s="17"/>
      <c r="SIU90" s="18"/>
      <c r="SIV90" s="18"/>
      <c r="SIW90" s="19"/>
      <c r="SIX90" s="19"/>
      <c r="SIY90" s="20"/>
      <c r="SIZ90" s="20"/>
      <c r="SJA90" s="20"/>
      <c r="SJB90" s="21"/>
      <c r="SJF90" s="12"/>
      <c r="SJG90" s="13"/>
      <c r="SJH90" s="14"/>
      <c r="SJI90" s="15"/>
      <c r="SJJ90" s="16"/>
      <c r="SJK90" s="17"/>
      <c r="SJL90" s="18"/>
      <c r="SJM90" s="18"/>
      <c r="SJN90" s="19"/>
      <c r="SJO90" s="19"/>
      <c r="SJP90" s="20"/>
      <c r="SJQ90" s="20"/>
      <c r="SJR90" s="20"/>
      <c r="SJS90" s="21"/>
      <c r="SJW90" s="12"/>
      <c r="SJX90" s="13"/>
      <c r="SJY90" s="14"/>
      <c r="SJZ90" s="15"/>
      <c r="SKA90" s="16"/>
      <c r="SKB90" s="17"/>
      <c r="SKC90" s="18"/>
      <c r="SKD90" s="18"/>
      <c r="SKE90" s="19"/>
      <c r="SKF90" s="19"/>
      <c r="SKG90" s="20"/>
      <c r="SKH90" s="20"/>
      <c r="SKI90" s="20"/>
      <c r="SKJ90" s="21"/>
      <c r="SKN90" s="12"/>
      <c r="SKO90" s="13"/>
      <c r="SKP90" s="14"/>
      <c r="SKQ90" s="15"/>
      <c r="SKR90" s="16"/>
      <c r="SKS90" s="17"/>
      <c r="SKT90" s="18"/>
      <c r="SKU90" s="18"/>
      <c r="SKV90" s="19"/>
      <c r="SKW90" s="19"/>
      <c r="SKX90" s="20"/>
      <c r="SKY90" s="20"/>
      <c r="SKZ90" s="20"/>
      <c r="SLA90" s="21"/>
      <c r="SLE90" s="12"/>
      <c r="SLF90" s="13"/>
      <c r="SLG90" s="14"/>
      <c r="SLH90" s="15"/>
      <c r="SLI90" s="16"/>
      <c r="SLJ90" s="17"/>
      <c r="SLK90" s="18"/>
      <c r="SLL90" s="18"/>
      <c r="SLM90" s="19"/>
      <c r="SLN90" s="19"/>
      <c r="SLO90" s="20"/>
      <c r="SLP90" s="20"/>
      <c r="SLQ90" s="20"/>
      <c r="SLR90" s="21"/>
      <c r="SLV90" s="12"/>
      <c r="SLW90" s="13"/>
      <c r="SLX90" s="14"/>
      <c r="SLY90" s="15"/>
      <c r="SLZ90" s="16"/>
      <c r="SMA90" s="17"/>
      <c r="SMB90" s="18"/>
      <c r="SMC90" s="18"/>
      <c r="SMD90" s="19"/>
      <c r="SME90" s="19"/>
      <c r="SMF90" s="20"/>
      <c r="SMG90" s="20"/>
      <c r="SMH90" s="20"/>
      <c r="SMI90" s="21"/>
      <c r="SMM90" s="12"/>
      <c r="SMN90" s="13"/>
      <c r="SMO90" s="14"/>
      <c r="SMP90" s="15"/>
      <c r="SMQ90" s="16"/>
      <c r="SMR90" s="17"/>
      <c r="SMS90" s="18"/>
      <c r="SMT90" s="18"/>
      <c r="SMU90" s="19"/>
      <c r="SMV90" s="19"/>
      <c r="SMW90" s="20"/>
      <c r="SMX90" s="20"/>
      <c r="SMY90" s="20"/>
      <c r="SMZ90" s="21"/>
      <c r="SND90" s="12"/>
      <c r="SNE90" s="13"/>
      <c r="SNF90" s="14"/>
      <c r="SNG90" s="15"/>
      <c r="SNH90" s="16"/>
      <c r="SNI90" s="17"/>
      <c r="SNJ90" s="18"/>
      <c r="SNK90" s="18"/>
      <c r="SNL90" s="19"/>
      <c r="SNM90" s="19"/>
      <c r="SNN90" s="20"/>
      <c r="SNO90" s="20"/>
      <c r="SNP90" s="20"/>
      <c r="SNQ90" s="21"/>
      <c r="SNU90" s="12"/>
      <c r="SNV90" s="13"/>
      <c r="SNW90" s="14"/>
      <c r="SNX90" s="15"/>
      <c r="SNY90" s="16"/>
      <c r="SNZ90" s="17"/>
      <c r="SOA90" s="18"/>
      <c r="SOB90" s="18"/>
      <c r="SOC90" s="19"/>
      <c r="SOD90" s="19"/>
      <c r="SOE90" s="20"/>
      <c r="SOF90" s="20"/>
      <c r="SOG90" s="20"/>
      <c r="SOH90" s="21"/>
      <c r="SOL90" s="12"/>
      <c r="SOM90" s="13"/>
      <c r="SON90" s="14"/>
      <c r="SOO90" s="15"/>
      <c r="SOP90" s="16"/>
      <c r="SOQ90" s="17"/>
      <c r="SOR90" s="18"/>
      <c r="SOS90" s="18"/>
      <c r="SOT90" s="19"/>
      <c r="SOU90" s="19"/>
      <c r="SOV90" s="20"/>
      <c r="SOW90" s="20"/>
      <c r="SOX90" s="20"/>
      <c r="SOY90" s="21"/>
      <c r="SPC90" s="12"/>
      <c r="SPD90" s="13"/>
      <c r="SPE90" s="14"/>
      <c r="SPF90" s="15"/>
      <c r="SPG90" s="16"/>
      <c r="SPH90" s="17"/>
      <c r="SPI90" s="18"/>
      <c r="SPJ90" s="18"/>
      <c r="SPK90" s="19"/>
      <c r="SPL90" s="19"/>
      <c r="SPM90" s="20"/>
      <c r="SPN90" s="20"/>
      <c r="SPO90" s="20"/>
      <c r="SPP90" s="21"/>
      <c r="SPT90" s="12"/>
      <c r="SPU90" s="13"/>
      <c r="SPV90" s="14"/>
      <c r="SPW90" s="15"/>
      <c r="SPX90" s="16"/>
      <c r="SPY90" s="17"/>
      <c r="SPZ90" s="18"/>
      <c r="SQA90" s="18"/>
      <c r="SQB90" s="19"/>
      <c r="SQC90" s="19"/>
      <c r="SQD90" s="20"/>
      <c r="SQE90" s="20"/>
      <c r="SQF90" s="20"/>
      <c r="SQG90" s="21"/>
      <c r="SQK90" s="12"/>
      <c r="SQL90" s="13"/>
      <c r="SQM90" s="14"/>
      <c r="SQN90" s="15"/>
      <c r="SQO90" s="16"/>
      <c r="SQP90" s="17"/>
      <c r="SQQ90" s="18"/>
      <c r="SQR90" s="18"/>
      <c r="SQS90" s="19"/>
      <c r="SQT90" s="19"/>
      <c r="SQU90" s="20"/>
      <c r="SQV90" s="20"/>
      <c r="SQW90" s="20"/>
      <c r="SQX90" s="21"/>
      <c r="SRB90" s="12"/>
      <c r="SRC90" s="13"/>
      <c r="SRD90" s="14"/>
      <c r="SRE90" s="15"/>
      <c r="SRF90" s="16"/>
      <c r="SRG90" s="17"/>
      <c r="SRH90" s="18"/>
      <c r="SRI90" s="18"/>
      <c r="SRJ90" s="19"/>
      <c r="SRK90" s="19"/>
      <c r="SRL90" s="20"/>
      <c r="SRM90" s="20"/>
      <c r="SRN90" s="20"/>
      <c r="SRO90" s="21"/>
      <c r="SRS90" s="12"/>
      <c r="SRT90" s="13"/>
      <c r="SRU90" s="14"/>
      <c r="SRV90" s="15"/>
      <c r="SRW90" s="16"/>
      <c r="SRX90" s="17"/>
      <c r="SRY90" s="18"/>
      <c r="SRZ90" s="18"/>
      <c r="SSA90" s="19"/>
      <c r="SSB90" s="19"/>
      <c r="SSC90" s="20"/>
      <c r="SSD90" s="20"/>
      <c r="SSE90" s="20"/>
      <c r="SSF90" s="21"/>
      <c r="SSJ90" s="12"/>
      <c r="SSK90" s="13"/>
      <c r="SSL90" s="14"/>
      <c r="SSM90" s="15"/>
      <c r="SSN90" s="16"/>
      <c r="SSO90" s="17"/>
      <c r="SSP90" s="18"/>
      <c r="SSQ90" s="18"/>
      <c r="SSR90" s="19"/>
      <c r="SSS90" s="19"/>
      <c r="SST90" s="20"/>
      <c r="SSU90" s="20"/>
      <c r="SSV90" s="20"/>
      <c r="SSW90" s="21"/>
      <c r="STA90" s="12"/>
      <c r="STB90" s="13"/>
      <c r="STC90" s="14"/>
      <c r="STD90" s="15"/>
      <c r="STE90" s="16"/>
      <c r="STF90" s="17"/>
      <c r="STG90" s="18"/>
      <c r="STH90" s="18"/>
      <c r="STI90" s="19"/>
      <c r="STJ90" s="19"/>
      <c r="STK90" s="20"/>
      <c r="STL90" s="20"/>
      <c r="STM90" s="20"/>
      <c r="STN90" s="21"/>
      <c r="STR90" s="12"/>
      <c r="STS90" s="13"/>
      <c r="STT90" s="14"/>
      <c r="STU90" s="15"/>
      <c r="STV90" s="16"/>
      <c r="STW90" s="17"/>
      <c r="STX90" s="18"/>
      <c r="STY90" s="18"/>
      <c r="STZ90" s="19"/>
      <c r="SUA90" s="19"/>
      <c r="SUB90" s="20"/>
      <c r="SUC90" s="20"/>
      <c r="SUD90" s="20"/>
      <c r="SUE90" s="21"/>
      <c r="SUI90" s="12"/>
      <c r="SUJ90" s="13"/>
      <c r="SUK90" s="14"/>
      <c r="SUL90" s="15"/>
      <c r="SUM90" s="16"/>
      <c r="SUN90" s="17"/>
      <c r="SUO90" s="18"/>
      <c r="SUP90" s="18"/>
      <c r="SUQ90" s="19"/>
      <c r="SUR90" s="19"/>
      <c r="SUS90" s="20"/>
      <c r="SUT90" s="20"/>
      <c r="SUU90" s="20"/>
      <c r="SUV90" s="21"/>
      <c r="SUZ90" s="12"/>
      <c r="SVA90" s="13"/>
      <c r="SVB90" s="14"/>
      <c r="SVC90" s="15"/>
      <c r="SVD90" s="16"/>
      <c r="SVE90" s="17"/>
      <c r="SVF90" s="18"/>
      <c r="SVG90" s="18"/>
      <c r="SVH90" s="19"/>
      <c r="SVI90" s="19"/>
      <c r="SVJ90" s="20"/>
      <c r="SVK90" s="20"/>
      <c r="SVL90" s="20"/>
      <c r="SVM90" s="21"/>
      <c r="SVQ90" s="12"/>
      <c r="SVR90" s="13"/>
      <c r="SVS90" s="14"/>
      <c r="SVT90" s="15"/>
      <c r="SVU90" s="16"/>
      <c r="SVV90" s="17"/>
      <c r="SVW90" s="18"/>
      <c r="SVX90" s="18"/>
      <c r="SVY90" s="19"/>
      <c r="SVZ90" s="19"/>
      <c r="SWA90" s="20"/>
      <c r="SWB90" s="20"/>
      <c r="SWC90" s="20"/>
      <c r="SWD90" s="21"/>
      <c r="SWH90" s="12"/>
      <c r="SWI90" s="13"/>
      <c r="SWJ90" s="14"/>
      <c r="SWK90" s="15"/>
      <c r="SWL90" s="16"/>
      <c r="SWM90" s="17"/>
      <c r="SWN90" s="18"/>
      <c r="SWO90" s="18"/>
      <c r="SWP90" s="19"/>
      <c r="SWQ90" s="19"/>
      <c r="SWR90" s="20"/>
      <c r="SWS90" s="20"/>
      <c r="SWT90" s="20"/>
      <c r="SWU90" s="21"/>
      <c r="SWY90" s="12"/>
      <c r="SWZ90" s="13"/>
      <c r="SXA90" s="14"/>
      <c r="SXB90" s="15"/>
      <c r="SXC90" s="16"/>
      <c r="SXD90" s="17"/>
      <c r="SXE90" s="18"/>
      <c r="SXF90" s="18"/>
      <c r="SXG90" s="19"/>
      <c r="SXH90" s="19"/>
      <c r="SXI90" s="20"/>
      <c r="SXJ90" s="20"/>
      <c r="SXK90" s="20"/>
      <c r="SXL90" s="21"/>
      <c r="SXP90" s="12"/>
      <c r="SXQ90" s="13"/>
      <c r="SXR90" s="14"/>
      <c r="SXS90" s="15"/>
      <c r="SXT90" s="16"/>
      <c r="SXU90" s="17"/>
      <c r="SXV90" s="18"/>
      <c r="SXW90" s="18"/>
      <c r="SXX90" s="19"/>
      <c r="SXY90" s="19"/>
      <c r="SXZ90" s="20"/>
      <c r="SYA90" s="20"/>
      <c r="SYB90" s="20"/>
      <c r="SYC90" s="21"/>
      <c r="SYG90" s="12"/>
      <c r="SYH90" s="13"/>
      <c r="SYI90" s="14"/>
      <c r="SYJ90" s="15"/>
      <c r="SYK90" s="16"/>
      <c r="SYL90" s="17"/>
      <c r="SYM90" s="18"/>
      <c r="SYN90" s="18"/>
      <c r="SYO90" s="19"/>
      <c r="SYP90" s="19"/>
      <c r="SYQ90" s="20"/>
      <c r="SYR90" s="20"/>
      <c r="SYS90" s="20"/>
      <c r="SYT90" s="21"/>
      <c r="SYX90" s="12"/>
      <c r="SYY90" s="13"/>
      <c r="SYZ90" s="14"/>
      <c r="SZA90" s="15"/>
      <c r="SZB90" s="16"/>
      <c r="SZC90" s="17"/>
      <c r="SZD90" s="18"/>
      <c r="SZE90" s="18"/>
      <c r="SZF90" s="19"/>
      <c r="SZG90" s="19"/>
      <c r="SZH90" s="20"/>
      <c r="SZI90" s="20"/>
      <c r="SZJ90" s="20"/>
      <c r="SZK90" s="21"/>
      <c r="SZO90" s="12"/>
      <c r="SZP90" s="13"/>
      <c r="SZQ90" s="14"/>
      <c r="SZR90" s="15"/>
      <c r="SZS90" s="16"/>
      <c r="SZT90" s="17"/>
      <c r="SZU90" s="18"/>
      <c r="SZV90" s="18"/>
      <c r="SZW90" s="19"/>
      <c r="SZX90" s="19"/>
      <c r="SZY90" s="20"/>
      <c r="SZZ90" s="20"/>
      <c r="TAA90" s="20"/>
      <c r="TAB90" s="21"/>
      <c r="TAF90" s="12"/>
      <c r="TAG90" s="13"/>
      <c r="TAH90" s="14"/>
      <c r="TAI90" s="15"/>
      <c r="TAJ90" s="16"/>
      <c r="TAK90" s="17"/>
      <c r="TAL90" s="18"/>
      <c r="TAM90" s="18"/>
      <c r="TAN90" s="19"/>
      <c r="TAO90" s="19"/>
      <c r="TAP90" s="20"/>
      <c r="TAQ90" s="20"/>
      <c r="TAR90" s="20"/>
      <c r="TAS90" s="21"/>
      <c r="TAW90" s="12"/>
      <c r="TAX90" s="13"/>
      <c r="TAY90" s="14"/>
      <c r="TAZ90" s="15"/>
      <c r="TBA90" s="16"/>
      <c r="TBB90" s="17"/>
      <c r="TBC90" s="18"/>
      <c r="TBD90" s="18"/>
      <c r="TBE90" s="19"/>
      <c r="TBF90" s="19"/>
      <c r="TBG90" s="20"/>
      <c r="TBH90" s="20"/>
      <c r="TBI90" s="20"/>
      <c r="TBJ90" s="21"/>
      <c r="TBN90" s="12"/>
      <c r="TBO90" s="13"/>
      <c r="TBP90" s="14"/>
      <c r="TBQ90" s="15"/>
      <c r="TBR90" s="16"/>
      <c r="TBS90" s="17"/>
      <c r="TBT90" s="18"/>
      <c r="TBU90" s="18"/>
      <c r="TBV90" s="19"/>
      <c r="TBW90" s="19"/>
      <c r="TBX90" s="20"/>
      <c r="TBY90" s="20"/>
      <c r="TBZ90" s="20"/>
      <c r="TCA90" s="21"/>
      <c r="TCE90" s="12"/>
      <c r="TCF90" s="13"/>
      <c r="TCG90" s="14"/>
      <c r="TCH90" s="15"/>
      <c r="TCI90" s="16"/>
      <c r="TCJ90" s="17"/>
      <c r="TCK90" s="18"/>
      <c r="TCL90" s="18"/>
      <c r="TCM90" s="19"/>
      <c r="TCN90" s="19"/>
      <c r="TCO90" s="20"/>
      <c r="TCP90" s="20"/>
      <c r="TCQ90" s="20"/>
      <c r="TCR90" s="21"/>
      <c r="TCV90" s="12"/>
      <c r="TCW90" s="13"/>
      <c r="TCX90" s="14"/>
      <c r="TCY90" s="15"/>
      <c r="TCZ90" s="16"/>
      <c r="TDA90" s="17"/>
      <c r="TDB90" s="18"/>
      <c r="TDC90" s="18"/>
      <c r="TDD90" s="19"/>
      <c r="TDE90" s="19"/>
      <c r="TDF90" s="20"/>
      <c r="TDG90" s="20"/>
      <c r="TDH90" s="20"/>
      <c r="TDI90" s="21"/>
      <c r="TDM90" s="12"/>
      <c r="TDN90" s="13"/>
      <c r="TDO90" s="14"/>
      <c r="TDP90" s="15"/>
      <c r="TDQ90" s="16"/>
      <c r="TDR90" s="17"/>
      <c r="TDS90" s="18"/>
      <c r="TDT90" s="18"/>
      <c r="TDU90" s="19"/>
      <c r="TDV90" s="19"/>
      <c r="TDW90" s="20"/>
      <c r="TDX90" s="20"/>
      <c r="TDY90" s="20"/>
      <c r="TDZ90" s="21"/>
      <c r="TED90" s="12"/>
      <c r="TEE90" s="13"/>
      <c r="TEF90" s="14"/>
      <c r="TEG90" s="15"/>
      <c r="TEH90" s="16"/>
      <c r="TEI90" s="17"/>
      <c r="TEJ90" s="18"/>
      <c r="TEK90" s="18"/>
      <c r="TEL90" s="19"/>
      <c r="TEM90" s="19"/>
      <c r="TEN90" s="20"/>
      <c r="TEO90" s="20"/>
      <c r="TEP90" s="20"/>
      <c r="TEQ90" s="21"/>
      <c r="TEU90" s="12"/>
      <c r="TEV90" s="13"/>
      <c r="TEW90" s="14"/>
      <c r="TEX90" s="15"/>
      <c r="TEY90" s="16"/>
      <c r="TEZ90" s="17"/>
      <c r="TFA90" s="18"/>
      <c r="TFB90" s="18"/>
      <c r="TFC90" s="19"/>
      <c r="TFD90" s="19"/>
      <c r="TFE90" s="20"/>
      <c r="TFF90" s="20"/>
      <c r="TFG90" s="20"/>
      <c r="TFH90" s="21"/>
      <c r="TFL90" s="12"/>
      <c r="TFM90" s="13"/>
      <c r="TFN90" s="14"/>
      <c r="TFO90" s="15"/>
      <c r="TFP90" s="16"/>
      <c r="TFQ90" s="17"/>
      <c r="TFR90" s="18"/>
      <c r="TFS90" s="18"/>
      <c r="TFT90" s="19"/>
      <c r="TFU90" s="19"/>
      <c r="TFV90" s="20"/>
      <c r="TFW90" s="20"/>
      <c r="TFX90" s="20"/>
      <c r="TFY90" s="21"/>
      <c r="TGC90" s="12"/>
      <c r="TGD90" s="13"/>
      <c r="TGE90" s="14"/>
      <c r="TGF90" s="15"/>
      <c r="TGG90" s="16"/>
      <c r="TGH90" s="17"/>
      <c r="TGI90" s="18"/>
      <c r="TGJ90" s="18"/>
      <c r="TGK90" s="19"/>
      <c r="TGL90" s="19"/>
      <c r="TGM90" s="20"/>
      <c r="TGN90" s="20"/>
      <c r="TGO90" s="20"/>
      <c r="TGP90" s="21"/>
      <c r="TGT90" s="12"/>
      <c r="TGU90" s="13"/>
      <c r="TGV90" s="14"/>
      <c r="TGW90" s="15"/>
      <c r="TGX90" s="16"/>
      <c r="TGY90" s="17"/>
      <c r="TGZ90" s="18"/>
      <c r="THA90" s="18"/>
      <c r="THB90" s="19"/>
      <c r="THC90" s="19"/>
      <c r="THD90" s="20"/>
      <c r="THE90" s="20"/>
      <c r="THF90" s="20"/>
      <c r="THG90" s="21"/>
      <c r="THK90" s="12"/>
      <c r="THL90" s="13"/>
      <c r="THM90" s="14"/>
      <c r="THN90" s="15"/>
      <c r="THO90" s="16"/>
      <c r="THP90" s="17"/>
      <c r="THQ90" s="18"/>
      <c r="THR90" s="18"/>
      <c r="THS90" s="19"/>
      <c r="THT90" s="19"/>
      <c r="THU90" s="20"/>
      <c r="THV90" s="20"/>
      <c r="THW90" s="20"/>
      <c r="THX90" s="21"/>
      <c r="TIB90" s="12"/>
      <c r="TIC90" s="13"/>
      <c r="TID90" s="14"/>
      <c r="TIE90" s="15"/>
      <c r="TIF90" s="16"/>
      <c r="TIG90" s="17"/>
      <c r="TIH90" s="18"/>
      <c r="TII90" s="18"/>
      <c r="TIJ90" s="19"/>
      <c r="TIK90" s="19"/>
      <c r="TIL90" s="20"/>
      <c r="TIM90" s="20"/>
      <c r="TIN90" s="20"/>
      <c r="TIO90" s="21"/>
      <c r="TIS90" s="12"/>
      <c r="TIT90" s="13"/>
      <c r="TIU90" s="14"/>
      <c r="TIV90" s="15"/>
      <c r="TIW90" s="16"/>
      <c r="TIX90" s="17"/>
      <c r="TIY90" s="18"/>
      <c r="TIZ90" s="18"/>
      <c r="TJA90" s="19"/>
      <c r="TJB90" s="19"/>
      <c r="TJC90" s="20"/>
      <c r="TJD90" s="20"/>
      <c r="TJE90" s="20"/>
      <c r="TJF90" s="21"/>
      <c r="TJJ90" s="12"/>
      <c r="TJK90" s="13"/>
      <c r="TJL90" s="14"/>
      <c r="TJM90" s="15"/>
      <c r="TJN90" s="16"/>
      <c r="TJO90" s="17"/>
      <c r="TJP90" s="18"/>
      <c r="TJQ90" s="18"/>
      <c r="TJR90" s="19"/>
      <c r="TJS90" s="19"/>
      <c r="TJT90" s="20"/>
      <c r="TJU90" s="20"/>
      <c r="TJV90" s="20"/>
      <c r="TJW90" s="21"/>
      <c r="TKA90" s="12"/>
      <c r="TKB90" s="13"/>
      <c r="TKC90" s="14"/>
      <c r="TKD90" s="15"/>
      <c r="TKE90" s="16"/>
      <c r="TKF90" s="17"/>
      <c r="TKG90" s="18"/>
      <c r="TKH90" s="18"/>
      <c r="TKI90" s="19"/>
      <c r="TKJ90" s="19"/>
      <c r="TKK90" s="20"/>
      <c r="TKL90" s="20"/>
      <c r="TKM90" s="20"/>
      <c r="TKN90" s="21"/>
      <c r="TKR90" s="12"/>
      <c r="TKS90" s="13"/>
      <c r="TKT90" s="14"/>
      <c r="TKU90" s="15"/>
      <c r="TKV90" s="16"/>
      <c r="TKW90" s="17"/>
      <c r="TKX90" s="18"/>
      <c r="TKY90" s="18"/>
      <c r="TKZ90" s="19"/>
      <c r="TLA90" s="19"/>
      <c r="TLB90" s="20"/>
      <c r="TLC90" s="20"/>
      <c r="TLD90" s="20"/>
      <c r="TLE90" s="21"/>
      <c r="TLI90" s="12"/>
      <c r="TLJ90" s="13"/>
      <c r="TLK90" s="14"/>
      <c r="TLL90" s="15"/>
      <c r="TLM90" s="16"/>
      <c r="TLN90" s="17"/>
      <c r="TLO90" s="18"/>
      <c r="TLP90" s="18"/>
      <c r="TLQ90" s="19"/>
      <c r="TLR90" s="19"/>
      <c r="TLS90" s="20"/>
      <c r="TLT90" s="20"/>
      <c r="TLU90" s="20"/>
      <c r="TLV90" s="21"/>
      <c r="TLZ90" s="12"/>
      <c r="TMA90" s="13"/>
      <c r="TMB90" s="14"/>
      <c r="TMC90" s="15"/>
      <c r="TMD90" s="16"/>
      <c r="TME90" s="17"/>
      <c r="TMF90" s="18"/>
      <c r="TMG90" s="18"/>
      <c r="TMH90" s="19"/>
      <c r="TMI90" s="19"/>
      <c r="TMJ90" s="20"/>
      <c r="TMK90" s="20"/>
      <c r="TML90" s="20"/>
      <c r="TMM90" s="21"/>
      <c r="TMQ90" s="12"/>
      <c r="TMR90" s="13"/>
      <c r="TMS90" s="14"/>
      <c r="TMT90" s="15"/>
      <c r="TMU90" s="16"/>
      <c r="TMV90" s="17"/>
      <c r="TMW90" s="18"/>
      <c r="TMX90" s="18"/>
      <c r="TMY90" s="19"/>
      <c r="TMZ90" s="19"/>
      <c r="TNA90" s="20"/>
      <c r="TNB90" s="20"/>
      <c r="TNC90" s="20"/>
      <c r="TND90" s="21"/>
      <c r="TNH90" s="12"/>
      <c r="TNI90" s="13"/>
      <c r="TNJ90" s="14"/>
      <c r="TNK90" s="15"/>
      <c r="TNL90" s="16"/>
      <c r="TNM90" s="17"/>
      <c r="TNN90" s="18"/>
      <c r="TNO90" s="18"/>
      <c r="TNP90" s="19"/>
      <c r="TNQ90" s="19"/>
      <c r="TNR90" s="20"/>
      <c r="TNS90" s="20"/>
      <c r="TNT90" s="20"/>
      <c r="TNU90" s="21"/>
      <c r="TNY90" s="12"/>
      <c r="TNZ90" s="13"/>
      <c r="TOA90" s="14"/>
      <c r="TOB90" s="15"/>
      <c r="TOC90" s="16"/>
      <c r="TOD90" s="17"/>
      <c r="TOE90" s="18"/>
      <c r="TOF90" s="18"/>
      <c r="TOG90" s="19"/>
      <c r="TOH90" s="19"/>
      <c r="TOI90" s="20"/>
      <c r="TOJ90" s="20"/>
      <c r="TOK90" s="20"/>
      <c r="TOL90" s="21"/>
      <c r="TOP90" s="12"/>
      <c r="TOQ90" s="13"/>
      <c r="TOR90" s="14"/>
      <c r="TOS90" s="15"/>
      <c r="TOT90" s="16"/>
      <c r="TOU90" s="17"/>
      <c r="TOV90" s="18"/>
      <c r="TOW90" s="18"/>
      <c r="TOX90" s="19"/>
      <c r="TOY90" s="19"/>
      <c r="TOZ90" s="20"/>
      <c r="TPA90" s="20"/>
      <c r="TPB90" s="20"/>
      <c r="TPC90" s="21"/>
      <c r="TPG90" s="12"/>
      <c r="TPH90" s="13"/>
      <c r="TPI90" s="14"/>
      <c r="TPJ90" s="15"/>
      <c r="TPK90" s="16"/>
      <c r="TPL90" s="17"/>
      <c r="TPM90" s="18"/>
      <c r="TPN90" s="18"/>
      <c r="TPO90" s="19"/>
      <c r="TPP90" s="19"/>
      <c r="TPQ90" s="20"/>
      <c r="TPR90" s="20"/>
      <c r="TPS90" s="20"/>
      <c r="TPT90" s="21"/>
      <c r="TPX90" s="12"/>
      <c r="TPY90" s="13"/>
      <c r="TPZ90" s="14"/>
      <c r="TQA90" s="15"/>
      <c r="TQB90" s="16"/>
      <c r="TQC90" s="17"/>
      <c r="TQD90" s="18"/>
      <c r="TQE90" s="18"/>
      <c r="TQF90" s="19"/>
      <c r="TQG90" s="19"/>
      <c r="TQH90" s="20"/>
      <c r="TQI90" s="20"/>
      <c r="TQJ90" s="20"/>
      <c r="TQK90" s="21"/>
      <c r="TQO90" s="12"/>
      <c r="TQP90" s="13"/>
      <c r="TQQ90" s="14"/>
      <c r="TQR90" s="15"/>
      <c r="TQS90" s="16"/>
      <c r="TQT90" s="17"/>
      <c r="TQU90" s="18"/>
      <c r="TQV90" s="18"/>
      <c r="TQW90" s="19"/>
      <c r="TQX90" s="19"/>
      <c r="TQY90" s="20"/>
      <c r="TQZ90" s="20"/>
      <c r="TRA90" s="20"/>
      <c r="TRB90" s="21"/>
      <c r="TRF90" s="12"/>
      <c r="TRG90" s="13"/>
      <c r="TRH90" s="14"/>
      <c r="TRI90" s="15"/>
      <c r="TRJ90" s="16"/>
      <c r="TRK90" s="17"/>
      <c r="TRL90" s="18"/>
      <c r="TRM90" s="18"/>
      <c r="TRN90" s="19"/>
      <c r="TRO90" s="19"/>
      <c r="TRP90" s="20"/>
      <c r="TRQ90" s="20"/>
      <c r="TRR90" s="20"/>
      <c r="TRS90" s="21"/>
      <c r="TRW90" s="12"/>
      <c r="TRX90" s="13"/>
      <c r="TRY90" s="14"/>
      <c r="TRZ90" s="15"/>
      <c r="TSA90" s="16"/>
      <c r="TSB90" s="17"/>
      <c r="TSC90" s="18"/>
      <c r="TSD90" s="18"/>
      <c r="TSE90" s="19"/>
      <c r="TSF90" s="19"/>
      <c r="TSG90" s="20"/>
      <c r="TSH90" s="20"/>
      <c r="TSI90" s="20"/>
      <c r="TSJ90" s="21"/>
      <c r="TSN90" s="12"/>
      <c r="TSO90" s="13"/>
      <c r="TSP90" s="14"/>
      <c r="TSQ90" s="15"/>
      <c r="TSR90" s="16"/>
      <c r="TSS90" s="17"/>
      <c r="TST90" s="18"/>
      <c r="TSU90" s="18"/>
      <c r="TSV90" s="19"/>
      <c r="TSW90" s="19"/>
      <c r="TSX90" s="20"/>
      <c r="TSY90" s="20"/>
      <c r="TSZ90" s="20"/>
      <c r="TTA90" s="21"/>
      <c r="TTE90" s="12"/>
      <c r="TTF90" s="13"/>
      <c r="TTG90" s="14"/>
      <c r="TTH90" s="15"/>
      <c r="TTI90" s="16"/>
      <c r="TTJ90" s="17"/>
      <c r="TTK90" s="18"/>
      <c r="TTL90" s="18"/>
      <c r="TTM90" s="19"/>
      <c r="TTN90" s="19"/>
      <c r="TTO90" s="20"/>
      <c r="TTP90" s="20"/>
      <c r="TTQ90" s="20"/>
      <c r="TTR90" s="21"/>
      <c r="TTV90" s="12"/>
      <c r="TTW90" s="13"/>
      <c r="TTX90" s="14"/>
      <c r="TTY90" s="15"/>
      <c r="TTZ90" s="16"/>
      <c r="TUA90" s="17"/>
      <c r="TUB90" s="18"/>
      <c r="TUC90" s="18"/>
      <c r="TUD90" s="19"/>
      <c r="TUE90" s="19"/>
      <c r="TUF90" s="20"/>
      <c r="TUG90" s="20"/>
      <c r="TUH90" s="20"/>
      <c r="TUI90" s="21"/>
      <c r="TUM90" s="12"/>
      <c r="TUN90" s="13"/>
      <c r="TUO90" s="14"/>
      <c r="TUP90" s="15"/>
      <c r="TUQ90" s="16"/>
      <c r="TUR90" s="17"/>
      <c r="TUS90" s="18"/>
      <c r="TUT90" s="18"/>
      <c r="TUU90" s="19"/>
      <c r="TUV90" s="19"/>
      <c r="TUW90" s="20"/>
      <c r="TUX90" s="20"/>
      <c r="TUY90" s="20"/>
      <c r="TUZ90" s="21"/>
      <c r="TVD90" s="12"/>
      <c r="TVE90" s="13"/>
      <c r="TVF90" s="14"/>
      <c r="TVG90" s="15"/>
      <c r="TVH90" s="16"/>
      <c r="TVI90" s="17"/>
      <c r="TVJ90" s="18"/>
      <c r="TVK90" s="18"/>
      <c r="TVL90" s="19"/>
      <c r="TVM90" s="19"/>
      <c r="TVN90" s="20"/>
      <c r="TVO90" s="20"/>
      <c r="TVP90" s="20"/>
      <c r="TVQ90" s="21"/>
      <c r="TVU90" s="12"/>
      <c r="TVV90" s="13"/>
      <c r="TVW90" s="14"/>
      <c r="TVX90" s="15"/>
      <c r="TVY90" s="16"/>
      <c r="TVZ90" s="17"/>
      <c r="TWA90" s="18"/>
      <c r="TWB90" s="18"/>
      <c r="TWC90" s="19"/>
      <c r="TWD90" s="19"/>
      <c r="TWE90" s="20"/>
      <c r="TWF90" s="20"/>
      <c r="TWG90" s="20"/>
      <c r="TWH90" s="21"/>
      <c r="TWL90" s="12"/>
      <c r="TWM90" s="13"/>
      <c r="TWN90" s="14"/>
      <c r="TWO90" s="15"/>
      <c r="TWP90" s="16"/>
      <c r="TWQ90" s="17"/>
      <c r="TWR90" s="18"/>
      <c r="TWS90" s="18"/>
      <c r="TWT90" s="19"/>
      <c r="TWU90" s="19"/>
      <c r="TWV90" s="20"/>
      <c r="TWW90" s="20"/>
      <c r="TWX90" s="20"/>
      <c r="TWY90" s="21"/>
      <c r="TXC90" s="12"/>
      <c r="TXD90" s="13"/>
      <c r="TXE90" s="14"/>
      <c r="TXF90" s="15"/>
      <c r="TXG90" s="16"/>
      <c r="TXH90" s="17"/>
      <c r="TXI90" s="18"/>
      <c r="TXJ90" s="18"/>
      <c r="TXK90" s="19"/>
      <c r="TXL90" s="19"/>
      <c r="TXM90" s="20"/>
      <c r="TXN90" s="20"/>
      <c r="TXO90" s="20"/>
      <c r="TXP90" s="21"/>
      <c r="TXT90" s="12"/>
      <c r="TXU90" s="13"/>
      <c r="TXV90" s="14"/>
      <c r="TXW90" s="15"/>
      <c r="TXX90" s="16"/>
      <c r="TXY90" s="17"/>
      <c r="TXZ90" s="18"/>
      <c r="TYA90" s="18"/>
      <c r="TYB90" s="19"/>
      <c r="TYC90" s="19"/>
      <c r="TYD90" s="20"/>
      <c r="TYE90" s="20"/>
      <c r="TYF90" s="20"/>
      <c r="TYG90" s="21"/>
      <c r="TYK90" s="12"/>
      <c r="TYL90" s="13"/>
      <c r="TYM90" s="14"/>
      <c r="TYN90" s="15"/>
      <c r="TYO90" s="16"/>
      <c r="TYP90" s="17"/>
      <c r="TYQ90" s="18"/>
      <c r="TYR90" s="18"/>
      <c r="TYS90" s="19"/>
      <c r="TYT90" s="19"/>
      <c r="TYU90" s="20"/>
      <c r="TYV90" s="20"/>
      <c r="TYW90" s="20"/>
      <c r="TYX90" s="21"/>
      <c r="TZB90" s="12"/>
      <c r="TZC90" s="13"/>
      <c r="TZD90" s="14"/>
      <c r="TZE90" s="15"/>
      <c r="TZF90" s="16"/>
      <c r="TZG90" s="17"/>
      <c r="TZH90" s="18"/>
      <c r="TZI90" s="18"/>
      <c r="TZJ90" s="19"/>
      <c r="TZK90" s="19"/>
      <c r="TZL90" s="20"/>
      <c r="TZM90" s="20"/>
      <c r="TZN90" s="20"/>
      <c r="TZO90" s="21"/>
      <c r="TZS90" s="12"/>
      <c r="TZT90" s="13"/>
      <c r="TZU90" s="14"/>
      <c r="TZV90" s="15"/>
      <c r="TZW90" s="16"/>
      <c r="TZX90" s="17"/>
      <c r="TZY90" s="18"/>
      <c r="TZZ90" s="18"/>
      <c r="UAA90" s="19"/>
      <c r="UAB90" s="19"/>
      <c r="UAC90" s="20"/>
      <c r="UAD90" s="20"/>
      <c r="UAE90" s="20"/>
      <c r="UAF90" s="21"/>
      <c r="UAJ90" s="12"/>
      <c r="UAK90" s="13"/>
      <c r="UAL90" s="14"/>
      <c r="UAM90" s="15"/>
      <c r="UAN90" s="16"/>
      <c r="UAO90" s="17"/>
      <c r="UAP90" s="18"/>
      <c r="UAQ90" s="18"/>
      <c r="UAR90" s="19"/>
      <c r="UAS90" s="19"/>
      <c r="UAT90" s="20"/>
      <c r="UAU90" s="20"/>
      <c r="UAV90" s="20"/>
      <c r="UAW90" s="21"/>
      <c r="UBA90" s="12"/>
      <c r="UBB90" s="13"/>
      <c r="UBC90" s="14"/>
      <c r="UBD90" s="15"/>
      <c r="UBE90" s="16"/>
      <c r="UBF90" s="17"/>
      <c r="UBG90" s="18"/>
      <c r="UBH90" s="18"/>
      <c r="UBI90" s="19"/>
      <c r="UBJ90" s="19"/>
      <c r="UBK90" s="20"/>
      <c r="UBL90" s="20"/>
      <c r="UBM90" s="20"/>
      <c r="UBN90" s="21"/>
      <c r="UBR90" s="12"/>
      <c r="UBS90" s="13"/>
      <c r="UBT90" s="14"/>
      <c r="UBU90" s="15"/>
      <c r="UBV90" s="16"/>
      <c r="UBW90" s="17"/>
      <c r="UBX90" s="18"/>
      <c r="UBY90" s="18"/>
      <c r="UBZ90" s="19"/>
      <c r="UCA90" s="19"/>
      <c r="UCB90" s="20"/>
      <c r="UCC90" s="20"/>
      <c r="UCD90" s="20"/>
      <c r="UCE90" s="21"/>
      <c r="UCI90" s="12"/>
      <c r="UCJ90" s="13"/>
      <c r="UCK90" s="14"/>
      <c r="UCL90" s="15"/>
      <c r="UCM90" s="16"/>
      <c r="UCN90" s="17"/>
      <c r="UCO90" s="18"/>
      <c r="UCP90" s="18"/>
      <c r="UCQ90" s="19"/>
      <c r="UCR90" s="19"/>
      <c r="UCS90" s="20"/>
      <c r="UCT90" s="20"/>
      <c r="UCU90" s="20"/>
      <c r="UCV90" s="21"/>
      <c r="UCZ90" s="12"/>
      <c r="UDA90" s="13"/>
      <c r="UDB90" s="14"/>
      <c r="UDC90" s="15"/>
      <c r="UDD90" s="16"/>
      <c r="UDE90" s="17"/>
      <c r="UDF90" s="18"/>
      <c r="UDG90" s="18"/>
      <c r="UDH90" s="19"/>
      <c r="UDI90" s="19"/>
      <c r="UDJ90" s="20"/>
      <c r="UDK90" s="20"/>
      <c r="UDL90" s="20"/>
      <c r="UDM90" s="21"/>
      <c r="UDQ90" s="12"/>
      <c r="UDR90" s="13"/>
      <c r="UDS90" s="14"/>
      <c r="UDT90" s="15"/>
      <c r="UDU90" s="16"/>
      <c r="UDV90" s="17"/>
      <c r="UDW90" s="18"/>
      <c r="UDX90" s="18"/>
      <c r="UDY90" s="19"/>
      <c r="UDZ90" s="19"/>
      <c r="UEA90" s="20"/>
      <c r="UEB90" s="20"/>
      <c r="UEC90" s="20"/>
      <c r="UED90" s="21"/>
      <c r="UEH90" s="12"/>
      <c r="UEI90" s="13"/>
      <c r="UEJ90" s="14"/>
      <c r="UEK90" s="15"/>
      <c r="UEL90" s="16"/>
      <c r="UEM90" s="17"/>
      <c r="UEN90" s="18"/>
      <c r="UEO90" s="18"/>
      <c r="UEP90" s="19"/>
      <c r="UEQ90" s="19"/>
      <c r="UER90" s="20"/>
      <c r="UES90" s="20"/>
      <c r="UET90" s="20"/>
      <c r="UEU90" s="21"/>
      <c r="UEY90" s="12"/>
      <c r="UEZ90" s="13"/>
      <c r="UFA90" s="14"/>
      <c r="UFB90" s="15"/>
      <c r="UFC90" s="16"/>
      <c r="UFD90" s="17"/>
      <c r="UFE90" s="18"/>
      <c r="UFF90" s="18"/>
      <c r="UFG90" s="19"/>
      <c r="UFH90" s="19"/>
      <c r="UFI90" s="20"/>
      <c r="UFJ90" s="20"/>
      <c r="UFK90" s="20"/>
      <c r="UFL90" s="21"/>
      <c r="UFP90" s="12"/>
      <c r="UFQ90" s="13"/>
      <c r="UFR90" s="14"/>
      <c r="UFS90" s="15"/>
      <c r="UFT90" s="16"/>
      <c r="UFU90" s="17"/>
      <c r="UFV90" s="18"/>
      <c r="UFW90" s="18"/>
      <c r="UFX90" s="19"/>
      <c r="UFY90" s="19"/>
      <c r="UFZ90" s="20"/>
      <c r="UGA90" s="20"/>
      <c r="UGB90" s="20"/>
      <c r="UGC90" s="21"/>
      <c r="UGG90" s="12"/>
      <c r="UGH90" s="13"/>
      <c r="UGI90" s="14"/>
      <c r="UGJ90" s="15"/>
      <c r="UGK90" s="16"/>
      <c r="UGL90" s="17"/>
      <c r="UGM90" s="18"/>
      <c r="UGN90" s="18"/>
      <c r="UGO90" s="19"/>
      <c r="UGP90" s="19"/>
      <c r="UGQ90" s="20"/>
      <c r="UGR90" s="20"/>
      <c r="UGS90" s="20"/>
      <c r="UGT90" s="21"/>
      <c r="UGX90" s="12"/>
      <c r="UGY90" s="13"/>
      <c r="UGZ90" s="14"/>
      <c r="UHA90" s="15"/>
      <c r="UHB90" s="16"/>
      <c r="UHC90" s="17"/>
      <c r="UHD90" s="18"/>
      <c r="UHE90" s="18"/>
      <c r="UHF90" s="19"/>
      <c r="UHG90" s="19"/>
      <c r="UHH90" s="20"/>
      <c r="UHI90" s="20"/>
      <c r="UHJ90" s="20"/>
      <c r="UHK90" s="21"/>
      <c r="UHO90" s="12"/>
      <c r="UHP90" s="13"/>
      <c r="UHQ90" s="14"/>
      <c r="UHR90" s="15"/>
      <c r="UHS90" s="16"/>
      <c r="UHT90" s="17"/>
      <c r="UHU90" s="18"/>
      <c r="UHV90" s="18"/>
      <c r="UHW90" s="19"/>
      <c r="UHX90" s="19"/>
      <c r="UHY90" s="20"/>
      <c r="UHZ90" s="20"/>
      <c r="UIA90" s="20"/>
      <c r="UIB90" s="21"/>
      <c r="UIF90" s="12"/>
      <c r="UIG90" s="13"/>
      <c r="UIH90" s="14"/>
      <c r="UII90" s="15"/>
      <c r="UIJ90" s="16"/>
      <c r="UIK90" s="17"/>
      <c r="UIL90" s="18"/>
      <c r="UIM90" s="18"/>
      <c r="UIN90" s="19"/>
      <c r="UIO90" s="19"/>
      <c r="UIP90" s="20"/>
      <c r="UIQ90" s="20"/>
      <c r="UIR90" s="20"/>
      <c r="UIS90" s="21"/>
      <c r="UIW90" s="12"/>
      <c r="UIX90" s="13"/>
      <c r="UIY90" s="14"/>
      <c r="UIZ90" s="15"/>
      <c r="UJA90" s="16"/>
      <c r="UJB90" s="17"/>
      <c r="UJC90" s="18"/>
      <c r="UJD90" s="18"/>
      <c r="UJE90" s="19"/>
      <c r="UJF90" s="19"/>
      <c r="UJG90" s="20"/>
      <c r="UJH90" s="20"/>
      <c r="UJI90" s="20"/>
      <c r="UJJ90" s="21"/>
      <c r="UJN90" s="12"/>
      <c r="UJO90" s="13"/>
      <c r="UJP90" s="14"/>
      <c r="UJQ90" s="15"/>
      <c r="UJR90" s="16"/>
      <c r="UJS90" s="17"/>
      <c r="UJT90" s="18"/>
      <c r="UJU90" s="18"/>
      <c r="UJV90" s="19"/>
      <c r="UJW90" s="19"/>
      <c r="UJX90" s="20"/>
      <c r="UJY90" s="20"/>
      <c r="UJZ90" s="20"/>
      <c r="UKA90" s="21"/>
      <c r="UKE90" s="12"/>
      <c r="UKF90" s="13"/>
      <c r="UKG90" s="14"/>
      <c r="UKH90" s="15"/>
      <c r="UKI90" s="16"/>
      <c r="UKJ90" s="17"/>
      <c r="UKK90" s="18"/>
      <c r="UKL90" s="18"/>
      <c r="UKM90" s="19"/>
      <c r="UKN90" s="19"/>
      <c r="UKO90" s="20"/>
      <c r="UKP90" s="20"/>
      <c r="UKQ90" s="20"/>
      <c r="UKR90" s="21"/>
      <c r="UKV90" s="12"/>
      <c r="UKW90" s="13"/>
      <c r="UKX90" s="14"/>
      <c r="UKY90" s="15"/>
      <c r="UKZ90" s="16"/>
      <c r="ULA90" s="17"/>
      <c r="ULB90" s="18"/>
      <c r="ULC90" s="18"/>
      <c r="ULD90" s="19"/>
      <c r="ULE90" s="19"/>
      <c r="ULF90" s="20"/>
      <c r="ULG90" s="20"/>
      <c r="ULH90" s="20"/>
      <c r="ULI90" s="21"/>
      <c r="ULM90" s="12"/>
      <c r="ULN90" s="13"/>
      <c r="ULO90" s="14"/>
      <c r="ULP90" s="15"/>
      <c r="ULQ90" s="16"/>
      <c r="ULR90" s="17"/>
      <c r="ULS90" s="18"/>
      <c r="ULT90" s="18"/>
      <c r="ULU90" s="19"/>
      <c r="ULV90" s="19"/>
      <c r="ULW90" s="20"/>
      <c r="ULX90" s="20"/>
      <c r="ULY90" s="20"/>
      <c r="ULZ90" s="21"/>
      <c r="UMD90" s="12"/>
      <c r="UME90" s="13"/>
      <c r="UMF90" s="14"/>
      <c r="UMG90" s="15"/>
      <c r="UMH90" s="16"/>
      <c r="UMI90" s="17"/>
      <c r="UMJ90" s="18"/>
      <c r="UMK90" s="18"/>
      <c r="UML90" s="19"/>
      <c r="UMM90" s="19"/>
      <c r="UMN90" s="20"/>
      <c r="UMO90" s="20"/>
      <c r="UMP90" s="20"/>
      <c r="UMQ90" s="21"/>
      <c r="UMU90" s="12"/>
      <c r="UMV90" s="13"/>
      <c r="UMW90" s="14"/>
      <c r="UMX90" s="15"/>
      <c r="UMY90" s="16"/>
      <c r="UMZ90" s="17"/>
      <c r="UNA90" s="18"/>
      <c r="UNB90" s="18"/>
      <c r="UNC90" s="19"/>
      <c r="UND90" s="19"/>
      <c r="UNE90" s="20"/>
      <c r="UNF90" s="20"/>
      <c r="UNG90" s="20"/>
      <c r="UNH90" s="21"/>
      <c r="UNL90" s="12"/>
      <c r="UNM90" s="13"/>
      <c r="UNN90" s="14"/>
      <c r="UNO90" s="15"/>
      <c r="UNP90" s="16"/>
      <c r="UNQ90" s="17"/>
      <c r="UNR90" s="18"/>
      <c r="UNS90" s="18"/>
      <c r="UNT90" s="19"/>
      <c r="UNU90" s="19"/>
      <c r="UNV90" s="20"/>
      <c r="UNW90" s="20"/>
      <c r="UNX90" s="20"/>
      <c r="UNY90" s="21"/>
      <c r="UOC90" s="12"/>
      <c r="UOD90" s="13"/>
      <c r="UOE90" s="14"/>
      <c r="UOF90" s="15"/>
      <c r="UOG90" s="16"/>
      <c r="UOH90" s="17"/>
      <c r="UOI90" s="18"/>
      <c r="UOJ90" s="18"/>
      <c r="UOK90" s="19"/>
      <c r="UOL90" s="19"/>
      <c r="UOM90" s="20"/>
      <c r="UON90" s="20"/>
      <c r="UOO90" s="20"/>
      <c r="UOP90" s="21"/>
      <c r="UOT90" s="12"/>
      <c r="UOU90" s="13"/>
      <c r="UOV90" s="14"/>
      <c r="UOW90" s="15"/>
      <c r="UOX90" s="16"/>
      <c r="UOY90" s="17"/>
      <c r="UOZ90" s="18"/>
      <c r="UPA90" s="18"/>
      <c r="UPB90" s="19"/>
      <c r="UPC90" s="19"/>
      <c r="UPD90" s="20"/>
      <c r="UPE90" s="20"/>
      <c r="UPF90" s="20"/>
      <c r="UPG90" s="21"/>
      <c r="UPK90" s="12"/>
      <c r="UPL90" s="13"/>
      <c r="UPM90" s="14"/>
      <c r="UPN90" s="15"/>
      <c r="UPO90" s="16"/>
      <c r="UPP90" s="17"/>
      <c r="UPQ90" s="18"/>
      <c r="UPR90" s="18"/>
      <c r="UPS90" s="19"/>
      <c r="UPT90" s="19"/>
      <c r="UPU90" s="20"/>
      <c r="UPV90" s="20"/>
      <c r="UPW90" s="20"/>
      <c r="UPX90" s="21"/>
      <c r="UQB90" s="12"/>
      <c r="UQC90" s="13"/>
      <c r="UQD90" s="14"/>
      <c r="UQE90" s="15"/>
      <c r="UQF90" s="16"/>
      <c r="UQG90" s="17"/>
      <c r="UQH90" s="18"/>
      <c r="UQI90" s="18"/>
      <c r="UQJ90" s="19"/>
      <c r="UQK90" s="19"/>
      <c r="UQL90" s="20"/>
      <c r="UQM90" s="20"/>
      <c r="UQN90" s="20"/>
      <c r="UQO90" s="21"/>
      <c r="UQS90" s="12"/>
      <c r="UQT90" s="13"/>
      <c r="UQU90" s="14"/>
      <c r="UQV90" s="15"/>
      <c r="UQW90" s="16"/>
      <c r="UQX90" s="17"/>
      <c r="UQY90" s="18"/>
      <c r="UQZ90" s="18"/>
      <c r="URA90" s="19"/>
      <c r="URB90" s="19"/>
      <c r="URC90" s="20"/>
      <c r="URD90" s="20"/>
      <c r="URE90" s="20"/>
      <c r="URF90" s="21"/>
      <c r="URJ90" s="12"/>
      <c r="URK90" s="13"/>
      <c r="URL90" s="14"/>
      <c r="URM90" s="15"/>
      <c r="URN90" s="16"/>
      <c r="URO90" s="17"/>
      <c r="URP90" s="18"/>
      <c r="URQ90" s="18"/>
      <c r="URR90" s="19"/>
      <c r="URS90" s="19"/>
      <c r="URT90" s="20"/>
      <c r="URU90" s="20"/>
      <c r="URV90" s="20"/>
      <c r="URW90" s="21"/>
      <c r="USA90" s="12"/>
      <c r="USB90" s="13"/>
      <c r="USC90" s="14"/>
      <c r="USD90" s="15"/>
      <c r="USE90" s="16"/>
      <c r="USF90" s="17"/>
      <c r="USG90" s="18"/>
      <c r="USH90" s="18"/>
      <c r="USI90" s="19"/>
      <c r="USJ90" s="19"/>
      <c r="USK90" s="20"/>
      <c r="USL90" s="20"/>
      <c r="USM90" s="20"/>
      <c r="USN90" s="21"/>
      <c r="USR90" s="12"/>
      <c r="USS90" s="13"/>
      <c r="UST90" s="14"/>
      <c r="USU90" s="15"/>
      <c r="USV90" s="16"/>
      <c r="USW90" s="17"/>
      <c r="USX90" s="18"/>
      <c r="USY90" s="18"/>
      <c r="USZ90" s="19"/>
      <c r="UTA90" s="19"/>
      <c r="UTB90" s="20"/>
      <c r="UTC90" s="20"/>
      <c r="UTD90" s="20"/>
      <c r="UTE90" s="21"/>
      <c r="UTI90" s="12"/>
      <c r="UTJ90" s="13"/>
      <c r="UTK90" s="14"/>
      <c r="UTL90" s="15"/>
      <c r="UTM90" s="16"/>
      <c r="UTN90" s="17"/>
      <c r="UTO90" s="18"/>
      <c r="UTP90" s="18"/>
      <c r="UTQ90" s="19"/>
      <c r="UTR90" s="19"/>
      <c r="UTS90" s="20"/>
      <c r="UTT90" s="20"/>
      <c r="UTU90" s="20"/>
      <c r="UTV90" s="21"/>
      <c r="UTZ90" s="12"/>
      <c r="UUA90" s="13"/>
      <c r="UUB90" s="14"/>
      <c r="UUC90" s="15"/>
      <c r="UUD90" s="16"/>
      <c r="UUE90" s="17"/>
      <c r="UUF90" s="18"/>
      <c r="UUG90" s="18"/>
      <c r="UUH90" s="19"/>
      <c r="UUI90" s="19"/>
      <c r="UUJ90" s="20"/>
      <c r="UUK90" s="20"/>
      <c r="UUL90" s="20"/>
      <c r="UUM90" s="21"/>
      <c r="UUQ90" s="12"/>
      <c r="UUR90" s="13"/>
      <c r="UUS90" s="14"/>
      <c r="UUT90" s="15"/>
      <c r="UUU90" s="16"/>
      <c r="UUV90" s="17"/>
      <c r="UUW90" s="18"/>
      <c r="UUX90" s="18"/>
      <c r="UUY90" s="19"/>
      <c r="UUZ90" s="19"/>
      <c r="UVA90" s="20"/>
      <c r="UVB90" s="20"/>
      <c r="UVC90" s="20"/>
      <c r="UVD90" s="21"/>
      <c r="UVH90" s="12"/>
      <c r="UVI90" s="13"/>
      <c r="UVJ90" s="14"/>
      <c r="UVK90" s="15"/>
      <c r="UVL90" s="16"/>
      <c r="UVM90" s="17"/>
      <c r="UVN90" s="18"/>
      <c r="UVO90" s="18"/>
      <c r="UVP90" s="19"/>
      <c r="UVQ90" s="19"/>
      <c r="UVR90" s="20"/>
      <c r="UVS90" s="20"/>
      <c r="UVT90" s="20"/>
      <c r="UVU90" s="21"/>
      <c r="UVY90" s="12"/>
      <c r="UVZ90" s="13"/>
      <c r="UWA90" s="14"/>
      <c r="UWB90" s="15"/>
      <c r="UWC90" s="16"/>
      <c r="UWD90" s="17"/>
      <c r="UWE90" s="18"/>
      <c r="UWF90" s="18"/>
      <c r="UWG90" s="19"/>
      <c r="UWH90" s="19"/>
      <c r="UWI90" s="20"/>
      <c r="UWJ90" s="20"/>
      <c r="UWK90" s="20"/>
      <c r="UWL90" s="21"/>
      <c r="UWP90" s="12"/>
      <c r="UWQ90" s="13"/>
      <c r="UWR90" s="14"/>
      <c r="UWS90" s="15"/>
      <c r="UWT90" s="16"/>
      <c r="UWU90" s="17"/>
      <c r="UWV90" s="18"/>
      <c r="UWW90" s="18"/>
      <c r="UWX90" s="19"/>
      <c r="UWY90" s="19"/>
      <c r="UWZ90" s="20"/>
      <c r="UXA90" s="20"/>
      <c r="UXB90" s="20"/>
      <c r="UXC90" s="21"/>
      <c r="UXG90" s="12"/>
      <c r="UXH90" s="13"/>
      <c r="UXI90" s="14"/>
      <c r="UXJ90" s="15"/>
      <c r="UXK90" s="16"/>
      <c r="UXL90" s="17"/>
      <c r="UXM90" s="18"/>
      <c r="UXN90" s="18"/>
      <c r="UXO90" s="19"/>
      <c r="UXP90" s="19"/>
      <c r="UXQ90" s="20"/>
      <c r="UXR90" s="20"/>
      <c r="UXS90" s="20"/>
      <c r="UXT90" s="21"/>
      <c r="UXX90" s="12"/>
      <c r="UXY90" s="13"/>
      <c r="UXZ90" s="14"/>
      <c r="UYA90" s="15"/>
      <c r="UYB90" s="16"/>
      <c r="UYC90" s="17"/>
      <c r="UYD90" s="18"/>
      <c r="UYE90" s="18"/>
      <c r="UYF90" s="19"/>
      <c r="UYG90" s="19"/>
      <c r="UYH90" s="20"/>
      <c r="UYI90" s="20"/>
      <c r="UYJ90" s="20"/>
      <c r="UYK90" s="21"/>
      <c r="UYO90" s="12"/>
      <c r="UYP90" s="13"/>
      <c r="UYQ90" s="14"/>
      <c r="UYR90" s="15"/>
      <c r="UYS90" s="16"/>
      <c r="UYT90" s="17"/>
      <c r="UYU90" s="18"/>
      <c r="UYV90" s="18"/>
      <c r="UYW90" s="19"/>
      <c r="UYX90" s="19"/>
      <c r="UYY90" s="20"/>
      <c r="UYZ90" s="20"/>
      <c r="UZA90" s="20"/>
      <c r="UZB90" s="21"/>
      <c r="UZF90" s="12"/>
      <c r="UZG90" s="13"/>
      <c r="UZH90" s="14"/>
      <c r="UZI90" s="15"/>
      <c r="UZJ90" s="16"/>
      <c r="UZK90" s="17"/>
      <c r="UZL90" s="18"/>
      <c r="UZM90" s="18"/>
      <c r="UZN90" s="19"/>
      <c r="UZO90" s="19"/>
      <c r="UZP90" s="20"/>
      <c r="UZQ90" s="20"/>
      <c r="UZR90" s="20"/>
      <c r="UZS90" s="21"/>
      <c r="UZW90" s="12"/>
      <c r="UZX90" s="13"/>
      <c r="UZY90" s="14"/>
      <c r="UZZ90" s="15"/>
      <c r="VAA90" s="16"/>
      <c r="VAB90" s="17"/>
      <c r="VAC90" s="18"/>
      <c r="VAD90" s="18"/>
      <c r="VAE90" s="19"/>
      <c r="VAF90" s="19"/>
      <c r="VAG90" s="20"/>
      <c r="VAH90" s="20"/>
      <c r="VAI90" s="20"/>
      <c r="VAJ90" s="21"/>
      <c r="VAN90" s="12"/>
      <c r="VAO90" s="13"/>
      <c r="VAP90" s="14"/>
      <c r="VAQ90" s="15"/>
      <c r="VAR90" s="16"/>
      <c r="VAS90" s="17"/>
      <c r="VAT90" s="18"/>
      <c r="VAU90" s="18"/>
      <c r="VAV90" s="19"/>
      <c r="VAW90" s="19"/>
      <c r="VAX90" s="20"/>
      <c r="VAY90" s="20"/>
      <c r="VAZ90" s="20"/>
      <c r="VBA90" s="21"/>
      <c r="VBE90" s="12"/>
      <c r="VBF90" s="13"/>
      <c r="VBG90" s="14"/>
      <c r="VBH90" s="15"/>
      <c r="VBI90" s="16"/>
      <c r="VBJ90" s="17"/>
      <c r="VBK90" s="18"/>
      <c r="VBL90" s="18"/>
      <c r="VBM90" s="19"/>
      <c r="VBN90" s="19"/>
      <c r="VBO90" s="20"/>
      <c r="VBP90" s="20"/>
      <c r="VBQ90" s="20"/>
      <c r="VBR90" s="21"/>
      <c r="VBV90" s="12"/>
      <c r="VBW90" s="13"/>
      <c r="VBX90" s="14"/>
      <c r="VBY90" s="15"/>
      <c r="VBZ90" s="16"/>
      <c r="VCA90" s="17"/>
      <c r="VCB90" s="18"/>
      <c r="VCC90" s="18"/>
      <c r="VCD90" s="19"/>
      <c r="VCE90" s="19"/>
      <c r="VCF90" s="20"/>
      <c r="VCG90" s="20"/>
      <c r="VCH90" s="20"/>
      <c r="VCI90" s="21"/>
      <c r="VCM90" s="12"/>
      <c r="VCN90" s="13"/>
      <c r="VCO90" s="14"/>
      <c r="VCP90" s="15"/>
      <c r="VCQ90" s="16"/>
      <c r="VCR90" s="17"/>
      <c r="VCS90" s="18"/>
      <c r="VCT90" s="18"/>
      <c r="VCU90" s="19"/>
      <c r="VCV90" s="19"/>
      <c r="VCW90" s="20"/>
      <c r="VCX90" s="20"/>
      <c r="VCY90" s="20"/>
      <c r="VCZ90" s="21"/>
      <c r="VDD90" s="12"/>
      <c r="VDE90" s="13"/>
      <c r="VDF90" s="14"/>
      <c r="VDG90" s="15"/>
      <c r="VDH90" s="16"/>
      <c r="VDI90" s="17"/>
      <c r="VDJ90" s="18"/>
      <c r="VDK90" s="18"/>
      <c r="VDL90" s="19"/>
      <c r="VDM90" s="19"/>
      <c r="VDN90" s="20"/>
      <c r="VDO90" s="20"/>
      <c r="VDP90" s="20"/>
      <c r="VDQ90" s="21"/>
      <c r="VDU90" s="12"/>
      <c r="VDV90" s="13"/>
      <c r="VDW90" s="14"/>
      <c r="VDX90" s="15"/>
      <c r="VDY90" s="16"/>
      <c r="VDZ90" s="17"/>
      <c r="VEA90" s="18"/>
      <c r="VEB90" s="18"/>
      <c r="VEC90" s="19"/>
      <c r="VED90" s="19"/>
      <c r="VEE90" s="20"/>
      <c r="VEF90" s="20"/>
      <c r="VEG90" s="20"/>
      <c r="VEH90" s="21"/>
      <c r="VEL90" s="12"/>
      <c r="VEM90" s="13"/>
      <c r="VEN90" s="14"/>
      <c r="VEO90" s="15"/>
      <c r="VEP90" s="16"/>
      <c r="VEQ90" s="17"/>
      <c r="VER90" s="18"/>
      <c r="VES90" s="18"/>
      <c r="VET90" s="19"/>
      <c r="VEU90" s="19"/>
      <c r="VEV90" s="20"/>
      <c r="VEW90" s="20"/>
      <c r="VEX90" s="20"/>
      <c r="VEY90" s="21"/>
      <c r="VFC90" s="12"/>
      <c r="VFD90" s="13"/>
      <c r="VFE90" s="14"/>
      <c r="VFF90" s="15"/>
      <c r="VFG90" s="16"/>
      <c r="VFH90" s="17"/>
      <c r="VFI90" s="18"/>
      <c r="VFJ90" s="18"/>
      <c r="VFK90" s="19"/>
      <c r="VFL90" s="19"/>
      <c r="VFM90" s="20"/>
      <c r="VFN90" s="20"/>
      <c r="VFO90" s="20"/>
      <c r="VFP90" s="21"/>
      <c r="VFT90" s="12"/>
      <c r="VFU90" s="13"/>
      <c r="VFV90" s="14"/>
      <c r="VFW90" s="15"/>
      <c r="VFX90" s="16"/>
      <c r="VFY90" s="17"/>
      <c r="VFZ90" s="18"/>
      <c r="VGA90" s="18"/>
      <c r="VGB90" s="19"/>
      <c r="VGC90" s="19"/>
      <c r="VGD90" s="20"/>
      <c r="VGE90" s="20"/>
      <c r="VGF90" s="20"/>
      <c r="VGG90" s="21"/>
      <c r="VGK90" s="12"/>
      <c r="VGL90" s="13"/>
      <c r="VGM90" s="14"/>
      <c r="VGN90" s="15"/>
      <c r="VGO90" s="16"/>
      <c r="VGP90" s="17"/>
      <c r="VGQ90" s="18"/>
      <c r="VGR90" s="18"/>
      <c r="VGS90" s="19"/>
      <c r="VGT90" s="19"/>
      <c r="VGU90" s="20"/>
      <c r="VGV90" s="20"/>
      <c r="VGW90" s="20"/>
      <c r="VGX90" s="21"/>
      <c r="VHB90" s="12"/>
      <c r="VHC90" s="13"/>
      <c r="VHD90" s="14"/>
      <c r="VHE90" s="15"/>
      <c r="VHF90" s="16"/>
      <c r="VHG90" s="17"/>
      <c r="VHH90" s="18"/>
      <c r="VHI90" s="18"/>
      <c r="VHJ90" s="19"/>
      <c r="VHK90" s="19"/>
      <c r="VHL90" s="20"/>
      <c r="VHM90" s="20"/>
      <c r="VHN90" s="20"/>
      <c r="VHO90" s="21"/>
      <c r="VHS90" s="12"/>
      <c r="VHT90" s="13"/>
      <c r="VHU90" s="14"/>
      <c r="VHV90" s="15"/>
      <c r="VHW90" s="16"/>
      <c r="VHX90" s="17"/>
      <c r="VHY90" s="18"/>
      <c r="VHZ90" s="18"/>
      <c r="VIA90" s="19"/>
      <c r="VIB90" s="19"/>
      <c r="VIC90" s="20"/>
      <c r="VID90" s="20"/>
      <c r="VIE90" s="20"/>
      <c r="VIF90" s="21"/>
      <c r="VIJ90" s="12"/>
      <c r="VIK90" s="13"/>
      <c r="VIL90" s="14"/>
      <c r="VIM90" s="15"/>
      <c r="VIN90" s="16"/>
      <c r="VIO90" s="17"/>
      <c r="VIP90" s="18"/>
      <c r="VIQ90" s="18"/>
      <c r="VIR90" s="19"/>
      <c r="VIS90" s="19"/>
      <c r="VIT90" s="20"/>
      <c r="VIU90" s="20"/>
      <c r="VIV90" s="20"/>
      <c r="VIW90" s="21"/>
      <c r="VJA90" s="12"/>
      <c r="VJB90" s="13"/>
      <c r="VJC90" s="14"/>
      <c r="VJD90" s="15"/>
      <c r="VJE90" s="16"/>
      <c r="VJF90" s="17"/>
      <c r="VJG90" s="18"/>
      <c r="VJH90" s="18"/>
      <c r="VJI90" s="19"/>
      <c r="VJJ90" s="19"/>
      <c r="VJK90" s="20"/>
      <c r="VJL90" s="20"/>
      <c r="VJM90" s="20"/>
      <c r="VJN90" s="21"/>
      <c r="VJR90" s="12"/>
      <c r="VJS90" s="13"/>
      <c r="VJT90" s="14"/>
      <c r="VJU90" s="15"/>
      <c r="VJV90" s="16"/>
      <c r="VJW90" s="17"/>
      <c r="VJX90" s="18"/>
      <c r="VJY90" s="18"/>
      <c r="VJZ90" s="19"/>
      <c r="VKA90" s="19"/>
      <c r="VKB90" s="20"/>
      <c r="VKC90" s="20"/>
      <c r="VKD90" s="20"/>
      <c r="VKE90" s="21"/>
      <c r="VKI90" s="12"/>
      <c r="VKJ90" s="13"/>
      <c r="VKK90" s="14"/>
      <c r="VKL90" s="15"/>
      <c r="VKM90" s="16"/>
      <c r="VKN90" s="17"/>
      <c r="VKO90" s="18"/>
      <c r="VKP90" s="18"/>
      <c r="VKQ90" s="19"/>
      <c r="VKR90" s="19"/>
      <c r="VKS90" s="20"/>
      <c r="VKT90" s="20"/>
      <c r="VKU90" s="20"/>
      <c r="VKV90" s="21"/>
      <c r="VKZ90" s="12"/>
      <c r="VLA90" s="13"/>
      <c r="VLB90" s="14"/>
      <c r="VLC90" s="15"/>
      <c r="VLD90" s="16"/>
      <c r="VLE90" s="17"/>
      <c r="VLF90" s="18"/>
      <c r="VLG90" s="18"/>
      <c r="VLH90" s="19"/>
      <c r="VLI90" s="19"/>
      <c r="VLJ90" s="20"/>
      <c r="VLK90" s="20"/>
      <c r="VLL90" s="20"/>
      <c r="VLM90" s="21"/>
      <c r="VLQ90" s="12"/>
      <c r="VLR90" s="13"/>
      <c r="VLS90" s="14"/>
      <c r="VLT90" s="15"/>
      <c r="VLU90" s="16"/>
      <c r="VLV90" s="17"/>
      <c r="VLW90" s="18"/>
      <c r="VLX90" s="18"/>
      <c r="VLY90" s="19"/>
      <c r="VLZ90" s="19"/>
      <c r="VMA90" s="20"/>
      <c r="VMB90" s="20"/>
      <c r="VMC90" s="20"/>
      <c r="VMD90" s="21"/>
      <c r="VMH90" s="12"/>
      <c r="VMI90" s="13"/>
      <c r="VMJ90" s="14"/>
      <c r="VMK90" s="15"/>
      <c r="VML90" s="16"/>
      <c r="VMM90" s="17"/>
      <c r="VMN90" s="18"/>
      <c r="VMO90" s="18"/>
      <c r="VMP90" s="19"/>
      <c r="VMQ90" s="19"/>
      <c r="VMR90" s="20"/>
      <c r="VMS90" s="20"/>
      <c r="VMT90" s="20"/>
      <c r="VMU90" s="21"/>
      <c r="VMY90" s="12"/>
      <c r="VMZ90" s="13"/>
      <c r="VNA90" s="14"/>
      <c r="VNB90" s="15"/>
      <c r="VNC90" s="16"/>
      <c r="VND90" s="17"/>
      <c r="VNE90" s="18"/>
      <c r="VNF90" s="18"/>
      <c r="VNG90" s="19"/>
      <c r="VNH90" s="19"/>
      <c r="VNI90" s="20"/>
      <c r="VNJ90" s="20"/>
      <c r="VNK90" s="20"/>
      <c r="VNL90" s="21"/>
      <c r="VNP90" s="12"/>
      <c r="VNQ90" s="13"/>
      <c r="VNR90" s="14"/>
      <c r="VNS90" s="15"/>
      <c r="VNT90" s="16"/>
      <c r="VNU90" s="17"/>
      <c r="VNV90" s="18"/>
      <c r="VNW90" s="18"/>
      <c r="VNX90" s="19"/>
      <c r="VNY90" s="19"/>
      <c r="VNZ90" s="20"/>
      <c r="VOA90" s="20"/>
      <c r="VOB90" s="20"/>
      <c r="VOC90" s="21"/>
      <c r="VOG90" s="12"/>
      <c r="VOH90" s="13"/>
      <c r="VOI90" s="14"/>
      <c r="VOJ90" s="15"/>
      <c r="VOK90" s="16"/>
      <c r="VOL90" s="17"/>
      <c r="VOM90" s="18"/>
      <c r="VON90" s="18"/>
      <c r="VOO90" s="19"/>
      <c r="VOP90" s="19"/>
      <c r="VOQ90" s="20"/>
      <c r="VOR90" s="20"/>
      <c r="VOS90" s="20"/>
      <c r="VOT90" s="21"/>
      <c r="VOX90" s="12"/>
      <c r="VOY90" s="13"/>
      <c r="VOZ90" s="14"/>
      <c r="VPA90" s="15"/>
      <c r="VPB90" s="16"/>
      <c r="VPC90" s="17"/>
      <c r="VPD90" s="18"/>
      <c r="VPE90" s="18"/>
      <c r="VPF90" s="19"/>
      <c r="VPG90" s="19"/>
      <c r="VPH90" s="20"/>
      <c r="VPI90" s="20"/>
      <c r="VPJ90" s="20"/>
      <c r="VPK90" s="21"/>
      <c r="VPO90" s="12"/>
      <c r="VPP90" s="13"/>
      <c r="VPQ90" s="14"/>
      <c r="VPR90" s="15"/>
      <c r="VPS90" s="16"/>
      <c r="VPT90" s="17"/>
      <c r="VPU90" s="18"/>
      <c r="VPV90" s="18"/>
      <c r="VPW90" s="19"/>
      <c r="VPX90" s="19"/>
      <c r="VPY90" s="20"/>
      <c r="VPZ90" s="20"/>
      <c r="VQA90" s="20"/>
      <c r="VQB90" s="21"/>
      <c r="VQF90" s="12"/>
      <c r="VQG90" s="13"/>
      <c r="VQH90" s="14"/>
      <c r="VQI90" s="15"/>
      <c r="VQJ90" s="16"/>
      <c r="VQK90" s="17"/>
      <c r="VQL90" s="18"/>
      <c r="VQM90" s="18"/>
      <c r="VQN90" s="19"/>
      <c r="VQO90" s="19"/>
      <c r="VQP90" s="20"/>
      <c r="VQQ90" s="20"/>
      <c r="VQR90" s="20"/>
      <c r="VQS90" s="21"/>
      <c r="VQW90" s="12"/>
      <c r="VQX90" s="13"/>
      <c r="VQY90" s="14"/>
      <c r="VQZ90" s="15"/>
      <c r="VRA90" s="16"/>
      <c r="VRB90" s="17"/>
      <c r="VRC90" s="18"/>
      <c r="VRD90" s="18"/>
      <c r="VRE90" s="19"/>
      <c r="VRF90" s="19"/>
      <c r="VRG90" s="20"/>
      <c r="VRH90" s="20"/>
      <c r="VRI90" s="20"/>
      <c r="VRJ90" s="21"/>
      <c r="VRN90" s="12"/>
      <c r="VRO90" s="13"/>
      <c r="VRP90" s="14"/>
      <c r="VRQ90" s="15"/>
      <c r="VRR90" s="16"/>
      <c r="VRS90" s="17"/>
      <c r="VRT90" s="18"/>
      <c r="VRU90" s="18"/>
      <c r="VRV90" s="19"/>
      <c r="VRW90" s="19"/>
      <c r="VRX90" s="20"/>
      <c r="VRY90" s="20"/>
      <c r="VRZ90" s="20"/>
      <c r="VSA90" s="21"/>
      <c r="VSE90" s="12"/>
      <c r="VSF90" s="13"/>
      <c r="VSG90" s="14"/>
      <c r="VSH90" s="15"/>
      <c r="VSI90" s="16"/>
      <c r="VSJ90" s="17"/>
      <c r="VSK90" s="18"/>
      <c r="VSL90" s="18"/>
      <c r="VSM90" s="19"/>
      <c r="VSN90" s="19"/>
      <c r="VSO90" s="20"/>
      <c r="VSP90" s="20"/>
      <c r="VSQ90" s="20"/>
      <c r="VSR90" s="21"/>
      <c r="VSV90" s="12"/>
      <c r="VSW90" s="13"/>
      <c r="VSX90" s="14"/>
      <c r="VSY90" s="15"/>
      <c r="VSZ90" s="16"/>
      <c r="VTA90" s="17"/>
      <c r="VTB90" s="18"/>
      <c r="VTC90" s="18"/>
      <c r="VTD90" s="19"/>
      <c r="VTE90" s="19"/>
      <c r="VTF90" s="20"/>
      <c r="VTG90" s="20"/>
      <c r="VTH90" s="20"/>
      <c r="VTI90" s="21"/>
      <c r="VTM90" s="12"/>
      <c r="VTN90" s="13"/>
      <c r="VTO90" s="14"/>
      <c r="VTP90" s="15"/>
      <c r="VTQ90" s="16"/>
      <c r="VTR90" s="17"/>
      <c r="VTS90" s="18"/>
      <c r="VTT90" s="18"/>
      <c r="VTU90" s="19"/>
      <c r="VTV90" s="19"/>
      <c r="VTW90" s="20"/>
      <c r="VTX90" s="20"/>
      <c r="VTY90" s="20"/>
      <c r="VTZ90" s="21"/>
      <c r="VUD90" s="12"/>
      <c r="VUE90" s="13"/>
      <c r="VUF90" s="14"/>
      <c r="VUG90" s="15"/>
      <c r="VUH90" s="16"/>
      <c r="VUI90" s="17"/>
      <c r="VUJ90" s="18"/>
      <c r="VUK90" s="18"/>
      <c r="VUL90" s="19"/>
      <c r="VUM90" s="19"/>
      <c r="VUN90" s="20"/>
      <c r="VUO90" s="20"/>
      <c r="VUP90" s="20"/>
      <c r="VUQ90" s="21"/>
      <c r="VUU90" s="12"/>
      <c r="VUV90" s="13"/>
      <c r="VUW90" s="14"/>
      <c r="VUX90" s="15"/>
      <c r="VUY90" s="16"/>
      <c r="VUZ90" s="17"/>
      <c r="VVA90" s="18"/>
      <c r="VVB90" s="18"/>
      <c r="VVC90" s="19"/>
      <c r="VVD90" s="19"/>
      <c r="VVE90" s="20"/>
      <c r="VVF90" s="20"/>
      <c r="VVG90" s="20"/>
      <c r="VVH90" s="21"/>
      <c r="VVL90" s="12"/>
      <c r="VVM90" s="13"/>
      <c r="VVN90" s="14"/>
      <c r="VVO90" s="15"/>
      <c r="VVP90" s="16"/>
      <c r="VVQ90" s="17"/>
      <c r="VVR90" s="18"/>
      <c r="VVS90" s="18"/>
      <c r="VVT90" s="19"/>
      <c r="VVU90" s="19"/>
      <c r="VVV90" s="20"/>
      <c r="VVW90" s="20"/>
      <c r="VVX90" s="20"/>
      <c r="VVY90" s="21"/>
      <c r="VWC90" s="12"/>
      <c r="VWD90" s="13"/>
      <c r="VWE90" s="14"/>
      <c r="VWF90" s="15"/>
      <c r="VWG90" s="16"/>
      <c r="VWH90" s="17"/>
      <c r="VWI90" s="18"/>
      <c r="VWJ90" s="18"/>
      <c r="VWK90" s="19"/>
      <c r="VWL90" s="19"/>
      <c r="VWM90" s="20"/>
      <c r="VWN90" s="20"/>
      <c r="VWO90" s="20"/>
      <c r="VWP90" s="21"/>
      <c r="VWT90" s="12"/>
      <c r="VWU90" s="13"/>
      <c r="VWV90" s="14"/>
      <c r="VWW90" s="15"/>
      <c r="VWX90" s="16"/>
      <c r="VWY90" s="17"/>
      <c r="VWZ90" s="18"/>
      <c r="VXA90" s="18"/>
      <c r="VXB90" s="19"/>
      <c r="VXC90" s="19"/>
      <c r="VXD90" s="20"/>
      <c r="VXE90" s="20"/>
      <c r="VXF90" s="20"/>
      <c r="VXG90" s="21"/>
      <c r="VXK90" s="12"/>
      <c r="VXL90" s="13"/>
      <c r="VXM90" s="14"/>
      <c r="VXN90" s="15"/>
      <c r="VXO90" s="16"/>
      <c r="VXP90" s="17"/>
      <c r="VXQ90" s="18"/>
      <c r="VXR90" s="18"/>
      <c r="VXS90" s="19"/>
      <c r="VXT90" s="19"/>
      <c r="VXU90" s="20"/>
      <c r="VXV90" s="20"/>
      <c r="VXW90" s="20"/>
      <c r="VXX90" s="21"/>
      <c r="VYB90" s="12"/>
      <c r="VYC90" s="13"/>
      <c r="VYD90" s="14"/>
      <c r="VYE90" s="15"/>
      <c r="VYF90" s="16"/>
      <c r="VYG90" s="17"/>
      <c r="VYH90" s="18"/>
      <c r="VYI90" s="18"/>
      <c r="VYJ90" s="19"/>
      <c r="VYK90" s="19"/>
      <c r="VYL90" s="20"/>
      <c r="VYM90" s="20"/>
      <c r="VYN90" s="20"/>
      <c r="VYO90" s="21"/>
      <c r="VYS90" s="12"/>
      <c r="VYT90" s="13"/>
      <c r="VYU90" s="14"/>
      <c r="VYV90" s="15"/>
      <c r="VYW90" s="16"/>
      <c r="VYX90" s="17"/>
      <c r="VYY90" s="18"/>
      <c r="VYZ90" s="18"/>
      <c r="VZA90" s="19"/>
      <c r="VZB90" s="19"/>
      <c r="VZC90" s="20"/>
      <c r="VZD90" s="20"/>
      <c r="VZE90" s="20"/>
      <c r="VZF90" s="21"/>
      <c r="VZJ90" s="12"/>
      <c r="VZK90" s="13"/>
      <c r="VZL90" s="14"/>
      <c r="VZM90" s="15"/>
      <c r="VZN90" s="16"/>
      <c r="VZO90" s="17"/>
      <c r="VZP90" s="18"/>
      <c r="VZQ90" s="18"/>
      <c r="VZR90" s="19"/>
      <c r="VZS90" s="19"/>
      <c r="VZT90" s="20"/>
      <c r="VZU90" s="20"/>
      <c r="VZV90" s="20"/>
      <c r="VZW90" s="21"/>
      <c r="WAA90" s="12"/>
      <c r="WAB90" s="13"/>
      <c r="WAC90" s="14"/>
      <c r="WAD90" s="15"/>
      <c r="WAE90" s="16"/>
      <c r="WAF90" s="17"/>
      <c r="WAG90" s="18"/>
      <c r="WAH90" s="18"/>
      <c r="WAI90" s="19"/>
      <c r="WAJ90" s="19"/>
      <c r="WAK90" s="20"/>
      <c r="WAL90" s="20"/>
      <c r="WAM90" s="20"/>
      <c r="WAN90" s="21"/>
      <c r="WAR90" s="12"/>
      <c r="WAS90" s="13"/>
      <c r="WAT90" s="14"/>
      <c r="WAU90" s="15"/>
      <c r="WAV90" s="16"/>
      <c r="WAW90" s="17"/>
      <c r="WAX90" s="18"/>
      <c r="WAY90" s="18"/>
      <c r="WAZ90" s="19"/>
      <c r="WBA90" s="19"/>
      <c r="WBB90" s="20"/>
      <c r="WBC90" s="20"/>
      <c r="WBD90" s="20"/>
      <c r="WBE90" s="21"/>
      <c r="WBI90" s="12"/>
      <c r="WBJ90" s="13"/>
      <c r="WBK90" s="14"/>
      <c r="WBL90" s="15"/>
      <c r="WBM90" s="16"/>
      <c r="WBN90" s="17"/>
      <c r="WBO90" s="18"/>
      <c r="WBP90" s="18"/>
      <c r="WBQ90" s="19"/>
      <c r="WBR90" s="19"/>
      <c r="WBS90" s="20"/>
      <c r="WBT90" s="20"/>
      <c r="WBU90" s="20"/>
      <c r="WBV90" s="21"/>
      <c r="WBZ90" s="12"/>
      <c r="WCA90" s="13"/>
      <c r="WCB90" s="14"/>
      <c r="WCC90" s="15"/>
      <c r="WCD90" s="16"/>
      <c r="WCE90" s="17"/>
      <c r="WCF90" s="18"/>
      <c r="WCG90" s="18"/>
      <c r="WCH90" s="19"/>
      <c r="WCI90" s="19"/>
      <c r="WCJ90" s="20"/>
      <c r="WCK90" s="20"/>
      <c r="WCL90" s="20"/>
      <c r="WCM90" s="21"/>
      <c r="WCQ90" s="12"/>
      <c r="WCR90" s="13"/>
      <c r="WCS90" s="14"/>
      <c r="WCT90" s="15"/>
      <c r="WCU90" s="16"/>
      <c r="WCV90" s="17"/>
      <c r="WCW90" s="18"/>
      <c r="WCX90" s="18"/>
      <c r="WCY90" s="19"/>
      <c r="WCZ90" s="19"/>
      <c r="WDA90" s="20"/>
      <c r="WDB90" s="20"/>
      <c r="WDC90" s="20"/>
      <c r="WDD90" s="21"/>
      <c r="WDH90" s="12"/>
      <c r="WDI90" s="13"/>
      <c r="WDJ90" s="14"/>
      <c r="WDK90" s="15"/>
      <c r="WDL90" s="16"/>
      <c r="WDM90" s="17"/>
      <c r="WDN90" s="18"/>
      <c r="WDO90" s="18"/>
      <c r="WDP90" s="19"/>
      <c r="WDQ90" s="19"/>
      <c r="WDR90" s="20"/>
      <c r="WDS90" s="20"/>
      <c r="WDT90" s="20"/>
      <c r="WDU90" s="21"/>
      <c r="WDY90" s="12"/>
      <c r="WDZ90" s="13"/>
      <c r="WEA90" s="14"/>
      <c r="WEB90" s="15"/>
      <c r="WEC90" s="16"/>
      <c r="WED90" s="17"/>
      <c r="WEE90" s="18"/>
      <c r="WEF90" s="18"/>
      <c r="WEG90" s="19"/>
      <c r="WEH90" s="19"/>
      <c r="WEI90" s="20"/>
      <c r="WEJ90" s="20"/>
      <c r="WEK90" s="20"/>
      <c r="WEL90" s="21"/>
      <c r="WEP90" s="12"/>
      <c r="WEQ90" s="13"/>
      <c r="WER90" s="14"/>
      <c r="WES90" s="15"/>
      <c r="WET90" s="16"/>
      <c r="WEU90" s="17"/>
      <c r="WEV90" s="18"/>
      <c r="WEW90" s="18"/>
      <c r="WEX90" s="19"/>
      <c r="WEY90" s="19"/>
      <c r="WEZ90" s="20"/>
      <c r="WFA90" s="20"/>
      <c r="WFB90" s="20"/>
      <c r="WFC90" s="21"/>
      <c r="WFG90" s="12"/>
      <c r="WFH90" s="13"/>
      <c r="WFI90" s="14"/>
      <c r="WFJ90" s="15"/>
      <c r="WFK90" s="16"/>
      <c r="WFL90" s="17"/>
      <c r="WFM90" s="18"/>
      <c r="WFN90" s="18"/>
      <c r="WFO90" s="19"/>
      <c r="WFP90" s="19"/>
      <c r="WFQ90" s="20"/>
      <c r="WFR90" s="20"/>
      <c r="WFS90" s="20"/>
      <c r="WFT90" s="21"/>
      <c r="WFX90" s="12"/>
      <c r="WFY90" s="13"/>
      <c r="WFZ90" s="14"/>
      <c r="WGA90" s="15"/>
      <c r="WGB90" s="16"/>
      <c r="WGC90" s="17"/>
      <c r="WGD90" s="18"/>
      <c r="WGE90" s="18"/>
      <c r="WGF90" s="19"/>
      <c r="WGG90" s="19"/>
      <c r="WGH90" s="20"/>
      <c r="WGI90" s="20"/>
      <c r="WGJ90" s="20"/>
      <c r="WGK90" s="21"/>
      <c r="WGO90" s="12"/>
      <c r="WGP90" s="13"/>
      <c r="WGQ90" s="14"/>
      <c r="WGR90" s="15"/>
      <c r="WGS90" s="16"/>
      <c r="WGT90" s="17"/>
      <c r="WGU90" s="18"/>
      <c r="WGV90" s="18"/>
      <c r="WGW90" s="19"/>
      <c r="WGX90" s="19"/>
      <c r="WGY90" s="20"/>
      <c r="WGZ90" s="20"/>
      <c r="WHA90" s="20"/>
      <c r="WHB90" s="21"/>
      <c r="WHF90" s="12"/>
      <c r="WHG90" s="13"/>
      <c r="WHH90" s="14"/>
      <c r="WHI90" s="15"/>
      <c r="WHJ90" s="16"/>
      <c r="WHK90" s="17"/>
      <c r="WHL90" s="18"/>
      <c r="WHM90" s="18"/>
      <c r="WHN90" s="19"/>
      <c r="WHO90" s="19"/>
      <c r="WHP90" s="20"/>
      <c r="WHQ90" s="20"/>
      <c r="WHR90" s="20"/>
      <c r="WHS90" s="21"/>
      <c r="WHW90" s="12"/>
      <c r="WHX90" s="13"/>
      <c r="WHY90" s="14"/>
      <c r="WHZ90" s="15"/>
      <c r="WIA90" s="16"/>
      <c r="WIB90" s="17"/>
      <c r="WIC90" s="18"/>
      <c r="WID90" s="18"/>
      <c r="WIE90" s="19"/>
      <c r="WIF90" s="19"/>
      <c r="WIG90" s="20"/>
      <c r="WIH90" s="20"/>
      <c r="WII90" s="20"/>
      <c r="WIJ90" s="21"/>
      <c r="WIN90" s="12"/>
      <c r="WIO90" s="13"/>
      <c r="WIP90" s="14"/>
      <c r="WIQ90" s="15"/>
      <c r="WIR90" s="16"/>
      <c r="WIS90" s="17"/>
      <c r="WIT90" s="18"/>
      <c r="WIU90" s="18"/>
      <c r="WIV90" s="19"/>
      <c r="WIW90" s="19"/>
      <c r="WIX90" s="20"/>
      <c r="WIY90" s="20"/>
      <c r="WIZ90" s="20"/>
      <c r="WJA90" s="21"/>
      <c r="WJE90" s="12"/>
      <c r="WJF90" s="13"/>
      <c r="WJG90" s="14"/>
      <c r="WJH90" s="15"/>
      <c r="WJI90" s="16"/>
      <c r="WJJ90" s="17"/>
      <c r="WJK90" s="18"/>
      <c r="WJL90" s="18"/>
      <c r="WJM90" s="19"/>
      <c r="WJN90" s="19"/>
      <c r="WJO90" s="20"/>
      <c r="WJP90" s="20"/>
      <c r="WJQ90" s="20"/>
      <c r="WJR90" s="21"/>
      <c r="WJV90" s="12"/>
      <c r="WJW90" s="13"/>
      <c r="WJX90" s="14"/>
      <c r="WJY90" s="15"/>
      <c r="WJZ90" s="16"/>
      <c r="WKA90" s="17"/>
      <c r="WKB90" s="18"/>
      <c r="WKC90" s="18"/>
      <c r="WKD90" s="19"/>
      <c r="WKE90" s="19"/>
      <c r="WKF90" s="20"/>
      <c r="WKG90" s="20"/>
      <c r="WKH90" s="20"/>
      <c r="WKI90" s="21"/>
      <c r="WKM90" s="12"/>
      <c r="WKN90" s="13"/>
      <c r="WKO90" s="14"/>
      <c r="WKP90" s="15"/>
      <c r="WKQ90" s="16"/>
      <c r="WKR90" s="17"/>
      <c r="WKS90" s="18"/>
      <c r="WKT90" s="18"/>
      <c r="WKU90" s="19"/>
      <c r="WKV90" s="19"/>
      <c r="WKW90" s="20"/>
      <c r="WKX90" s="20"/>
      <c r="WKY90" s="20"/>
      <c r="WKZ90" s="21"/>
      <c r="WLD90" s="12"/>
      <c r="WLE90" s="13"/>
      <c r="WLF90" s="14"/>
      <c r="WLG90" s="15"/>
      <c r="WLH90" s="16"/>
      <c r="WLI90" s="17"/>
      <c r="WLJ90" s="18"/>
      <c r="WLK90" s="18"/>
      <c r="WLL90" s="19"/>
      <c r="WLM90" s="19"/>
      <c r="WLN90" s="20"/>
      <c r="WLO90" s="20"/>
      <c r="WLP90" s="20"/>
      <c r="WLQ90" s="21"/>
      <c r="WLU90" s="12"/>
      <c r="WLV90" s="13"/>
      <c r="WLW90" s="14"/>
      <c r="WLX90" s="15"/>
      <c r="WLY90" s="16"/>
      <c r="WLZ90" s="17"/>
      <c r="WMA90" s="18"/>
      <c r="WMB90" s="18"/>
      <c r="WMC90" s="19"/>
      <c r="WMD90" s="19"/>
      <c r="WME90" s="20"/>
      <c r="WMF90" s="20"/>
      <c r="WMG90" s="20"/>
      <c r="WMH90" s="21"/>
      <c r="WML90" s="12"/>
      <c r="WMM90" s="13"/>
      <c r="WMN90" s="14"/>
      <c r="WMO90" s="15"/>
      <c r="WMP90" s="16"/>
      <c r="WMQ90" s="17"/>
      <c r="WMR90" s="18"/>
      <c r="WMS90" s="18"/>
      <c r="WMT90" s="19"/>
      <c r="WMU90" s="19"/>
      <c r="WMV90" s="20"/>
      <c r="WMW90" s="20"/>
      <c r="WMX90" s="20"/>
      <c r="WMY90" s="21"/>
      <c r="WNC90" s="12"/>
      <c r="WND90" s="13"/>
      <c r="WNE90" s="14"/>
      <c r="WNF90" s="15"/>
      <c r="WNG90" s="16"/>
      <c r="WNH90" s="17"/>
      <c r="WNI90" s="18"/>
      <c r="WNJ90" s="18"/>
      <c r="WNK90" s="19"/>
      <c r="WNL90" s="19"/>
      <c r="WNM90" s="20"/>
      <c r="WNN90" s="20"/>
      <c r="WNO90" s="20"/>
      <c r="WNP90" s="21"/>
      <c r="WNT90" s="12"/>
      <c r="WNU90" s="13"/>
      <c r="WNV90" s="14"/>
      <c r="WNW90" s="15"/>
      <c r="WNX90" s="16"/>
      <c r="WNY90" s="17"/>
      <c r="WNZ90" s="18"/>
      <c r="WOA90" s="18"/>
      <c r="WOB90" s="19"/>
      <c r="WOC90" s="19"/>
      <c r="WOD90" s="20"/>
      <c r="WOE90" s="20"/>
      <c r="WOF90" s="20"/>
      <c r="WOG90" s="21"/>
      <c r="WOK90" s="12"/>
      <c r="WOL90" s="13"/>
      <c r="WOM90" s="14"/>
      <c r="WON90" s="15"/>
      <c r="WOO90" s="16"/>
      <c r="WOP90" s="17"/>
      <c r="WOQ90" s="18"/>
      <c r="WOR90" s="18"/>
      <c r="WOS90" s="19"/>
      <c r="WOT90" s="19"/>
      <c r="WOU90" s="20"/>
      <c r="WOV90" s="20"/>
      <c r="WOW90" s="20"/>
      <c r="WOX90" s="21"/>
      <c r="WPB90" s="12"/>
      <c r="WPC90" s="13"/>
      <c r="WPD90" s="14"/>
      <c r="WPE90" s="15"/>
      <c r="WPF90" s="16"/>
      <c r="WPG90" s="17"/>
      <c r="WPH90" s="18"/>
      <c r="WPI90" s="18"/>
      <c r="WPJ90" s="19"/>
      <c r="WPK90" s="19"/>
      <c r="WPL90" s="20"/>
      <c r="WPM90" s="20"/>
      <c r="WPN90" s="20"/>
      <c r="WPO90" s="21"/>
      <c r="WPS90" s="12"/>
      <c r="WPT90" s="13"/>
      <c r="WPU90" s="14"/>
      <c r="WPV90" s="15"/>
      <c r="WPW90" s="16"/>
      <c r="WPX90" s="17"/>
      <c r="WPY90" s="18"/>
      <c r="WPZ90" s="18"/>
      <c r="WQA90" s="19"/>
      <c r="WQB90" s="19"/>
      <c r="WQC90" s="20"/>
      <c r="WQD90" s="20"/>
      <c r="WQE90" s="20"/>
      <c r="WQF90" s="21"/>
      <c r="WQJ90" s="12"/>
      <c r="WQK90" s="13"/>
      <c r="WQL90" s="14"/>
      <c r="WQM90" s="15"/>
      <c r="WQN90" s="16"/>
      <c r="WQO90" s="17"/>
      <c r="WQP90" s="18"/>
      <c r="WQQ90" s="18"/>
      <c r="WQR90" s="19"/>
      <c r="WQS90" s="19"/>
      <c r="WQT90" s="20"/>
      <c r="WQU90" s="20"/>
      <c r="WQV90" s="20"/>
      <c r="WQW90" s="21"/>
      <c r="WRA90" s="12"/>
      <c r="WRB90" s="13"/>
      <c r="WRC90" s="14"/>
      <c r="WRD90" s="15"/>
      <c r="WRE90" s="16"/>
      <c r="WRF90" s="17"/>
      <c r="WRG90" s="18"/>
      <c r="WRH90" s="18"/>
      <c r="WRI90" s="19"/>
      <c r="WRJ90" s="19"/>
      <c r="WRK90" s="20"/>
      <c r="WRL90" s="20"/>
      <c r="WRM90" s="20"/>
      <c r="WRN90" s="21"/>
      <c r="WRR90" s="12"/>
      <c r="WRS90" s="13"/>
      <c r="WRT90" s="14"/>
      <c r="WRU90" s="15"/>
      <c r="WRV90" s="16"/>
      <c r="WRW90" s="17"/>
      <c r="WRX90" s="18"/>
      <c r="WRY90" s="18"/>
      <c r="WRZ90" s="19"/>
      <c r="WSA90" s="19"/>
      <c r="WSB90" s="20"/>
      <c r="WSC90" s="20"/>
      <c r="WSD90" s="20"/>
      <c r="WSE90" s="21"/>
      <c r="WSI90" s="12"/>
      <c r="WSJ90" s="13"/>
      <c r="WSK90" s="14"/>
      <c r="WSL90" s="15"/>
      <c r="WSM90" s="16"/>
      <c r="WSN90" s="17"/>
      <c r="WSO90" s="18"/>
      <c r="WSP90" s="18"/>
      <c r="WSQ90" s="19"/>
      <c r="WSR90" s="19"/>
      <c r="WSS90" s="20"/>
      <c r="WST90" s="20"/>
      <c r="WSU90" s="20"/>
      <c r="WSV90" s="21"/>
      <c r="WSZ90" s="12"/>
      <c r="WTA90" s="13"/>
      <c r="WTB90" s="14"/>
      <c r="WTC90" s="15"/>
      <c r="WTD90" s="16"/>
      <c r="WTE90" s="17"/>
      <c r="WTF90" s="18"/>
      <c r="WTG90" s="18"/>
      <c r="WTH90" s="19"/>
      <c r="WTI90" s="19"/>
      <c r="WTJ90" s="20"/>
      <c r="WTK90" s="20"/>
      <c r="WTL90" s="20"/>
      <c r="WTM90" s="21"/>
      <c r="WTQ90" s="12"/>
      <c r="WTR90" s="13"/>
      <c r="WTS90" s="14"/>
      <c r="WTT90" s="15"/>
      <c r="WTU90" s="16"/>
      <c r="WTV90" s="17"/>
      <c r="WTW90" s="18"/>
      <c r="WTX90" s="18"/>
      <c r="WTY90" s="19"/>
      <c r="WTZ90" s="19"/>
      <c r="WUA90" s="20"/>
      <c r="WUB90" s="20"/>
      <c r="WUC90" s="20"/>
      <c r="WUD90" s="21"/>
      <c r="WUH90" s="12"/>
      <c r="WUI90" s="13"/>
      <c r="WUJ90" s="14"/>
      <c r="WUK90" s="15"/>
      <c r="WUL90" s="16"/>
      <c r="WUM90" s="17"/>
      <c r="WUN90" s="18"/>
      <c r="WUO90" s="18"/>
      <c r="WUP90" s="19"/>
      <c r="WUQ90" s="19"/>
      <c r="WUR90" s="20"/>
      <c r="WUS90" s="20"/>
      <c r="WUT90" s="20"/>
      <c r="WUU90" s="21"/>
      <c r="WUY90" s="12"/>
      <c r="WUZ90" s="13"/>
      <c r="WVA90" s="14"/>
      <c r="WVB90" s="15"/>
      <c r="WVC90" s="16"/>
      <c r="WVD90" s="17"/>
      <c r="WVE90" s="18"/>
      <c r="WVF90" s="18"/>
      <c r="WVG90" s="19"/>
      <c r="WVH90" s="19"/>
      <c r="WVI90" s="20"/>
      <c r="WVJ90" s="20"/>
      <c r="WVK90" s="20"/>
      <c r="WVL90" s="21"/>
      <c r="WVP90" s="12"/>
      <c r="WVQ90" s="13"/>
      <c r="WVR90" s="14"/>
      <c r="WVS90" s="15"/>
      <c r="WVT90" s="16"/>
      <c r="WVU90" s="17"/>
      <c r="WVV90" s="18"/>
      <c r="WVW90" s="18"/>
      <c r="WVX90" s="19"/>
      <c r="WVY90" s="19"/>
      <c r="WVZ90" s="20"/>
      <c r="WWA90" s="20"/>
      <c r="WWB90" s="20"/>
      <c r="WWC90" s="21"/>
      <c r="WWG90" s="12"/>
      <c r="WWH90" s="13"/>
      <c r="WWI90" s="14"/>
      <c r="WWJ90" s="15"/>
      <c r="WWK90" s="16"/>
      <c r="WWL90" s="17"/>
      <c r="WWM90" s="18"/>
      <c r="WWN90" s="18"/>
      <c r="WWO90" s="19"/>
      <c r="WWP90" s="19"/>
      <c r="WWQ90" s="20"/>
      <c r="WWR90" s="20"/>
      <c r="WWS90" s="20"/>
      <c r="WWT90" s="21"/>
      <c r="WWX90" s="12"/>
      <c r="WWY90" s="13"/>
      <c r="WWZ90" s="14"/>
      <c r="WXA90" s="15"/>
      <c r="WXB90" s="16"/>
      <c r="WXC90" s="17"/>
      <c r="WXD90" s="18"/>
      <c r="WXE90" s="18"/>
      <c r="WXF90" s="19"/>
      <c r="WXG90" s="19"/>
      <c r="WXH90" s="20"/>
      <c r="WXI90" s="20"/>
      <c r="WXJ90" s="20"/>
      <c r="WXK90" s="21"/>
      <c r="WXO90" s="12"/>
      <c r="WXP90" s="13"/>
      <c r="WXQ90" s="14"/>
      <c r="WXR90" s="15"/>
      <c r="WXS90" s="16"/>
      <c r="WXT90" s="17"/>
      <c r="WXU90" s="18"/>
      <c r="WXV90" s="18"/>
      <c r="WXW90" s="19"/>
      <c r="WXX90" s="19"/>
      <c r="WXY90" s="20"/>
      <c r="WXZ90" s="20"/>
      <c r="WYA90" s="20"/>
      <c r="WYB90" s="21"/>
      <c r="WYF90" s="12"/>
      <c r="WYG90" s="13"/>
      <c r="WYH90" s="14"/>
      <c r="WYI90" s="15"/>
      <c r="WYJ90" s="16"/>
      <c r="WYK90" s="17"/>
      <c r="WYL90" s="18"/>
      <c r="WYM90" s="18"/>
      <c r="WYN90" s="19"/>
      <c r="WYO90" s="19"/>
      <c r="WYP90" s="20"/>
      <c r="WYQ90" s="20"/>
      <c r="WYR90" s="20"/>
      <c r="WYS90" s="21"/>
      <c r="WYW90" s="12"/>
      <c r="WYX90" s="13"/>
      <c r="WYY90" s="14"/>
      <c r="WYZ90" s="15"/>
      <c r="WZA90" s="16"/>
      <c r="WZB90" s="17"/>
      <c r="WZC90" s="18"/>
      <c r="WZD90" s="18"/>
      <c r="WZE90" s="19"/>
      <c r="WZF90" s="19"/>
      <c r="WZG90" s="20"/>
      <c r="WZH90" s="20"/>
      <c r="WZI90" s="20"/>
      <c r="WZJ90" s="21"/>
      <c r="WZN90" s="12"/>
      <c r="WZO90" s="13"/>
      <c r="WZP90" s="14"/>
      <c r="WZQ90" s="15"/>
      <c r="WZR90" s="16"/>
      <c r="WZS90" s="17"/>
      <c r="WZT90" s="18"/>
      <c r="WZU90" s="18"/>
      <c r="WZV90" s="19"/>
      <c r="WZW90" s="19"/>
      <c r="WZX90" s="20"/>
      <c r="WZY90" s="20"/>
      <c r="WZZ90" s="20"/>
      <c r="XAA90" s="21"/>
      <c r="XAE90" s="12"/>
      <c r="XAF90" s="13"/>
      <c r="XAG90" s="14"/>
      <c r="XAH90" s="15"/>
      <c r="XAI90" s="16"/>
      <c r="XAJ90" s="17"/>
      <c r="XAK90" s="18"/>
      <c r="XAL90" s="18"/>
      <c r="XAM90" s="19"/>
      <c r="XAN90" s="19"/>
      <c r="XAO90" s="20"/>
      <c r="XAP90" s="20"/>
      <c r="XAQ90" s="20"/>
      <c r="XAR90" s="21"/>
      <c r="XAV90" s="12"/>
      <c r="XAW90" s="13"/>
      <c r="XAX90" s="14"/>
      <c r="XAY90" s="15"/>
      <c r="XAZ90" s="16"/>
      <c r="XBA90" s="17"/>
      <c r="XBB90" s="18"/>
      <c r="XBC90" s="18"/>
      <c r="XBD90" s="19"/>
      <c r="XBE90" s="19"/>
      <c r="XBF90" s="20"/>
      <c r="XBG90" s="20"/>
      <c r="XBH90" s="20"/>
      <c r="XBI90" s="21"/>
      <c r="XBM90" s="12"/>
      <c r="XBN90" s="13"/>
      <c r="XBO90" s="14"/>
      <c r="XBP90" s="15"/>
      <c r="XBQ90" s="16"/>
      <c r="XBR90" s="17"/>
      <c r="XBS90" s="18"/>
      <c r="XBT90" s="18"/>
      <c r="XBU90" s="19"/>
      <c r="XBV90" s="19"/>
      <c r="XBW90" s="20"/>
      <c r="XBX90" s="20"/>
      <c r="XBY90" s="20"/>
      <c r="XBZ90" s="21"/>
      <c r="XCD90" s="12"/>
      <c r="XCE90" s="13"/>
      <c r="XCF90" s="14"/>
      <c r="XCG90" s="15"/>
      <c r="XCH90" s="16"/>
      <c r="XCI90" s="17"/>
      <c r="XCJ90" s="18"/>
      <c r="XCK90" s="18"/>
      <c r="XCL90" s="19"/>
      <c r="XCM90" s="19"/>
      <c r="XCN90" s="20"/>
      <c r="XCO90" s="20"/>
      <c r="XCP90" s="20"/>
      <c r="XCQ90" s="21"/>
      <c r="XCU90" s="12"/>
      <c r="XCV90" s="13"/>
      <c r="XCW90" s="14"/>
      <c r="XCX90" s="15"/>
      <c r="XCY90" s="16"/>
      <c r="XCZ90" s="17"/>
      <c r="XDA90" s="18"/>
      <c r="XDB90" s="18"/>
      <c r="XDC90" s="19"/>
      <c r="XDD90" s="19"/>
      <c r="XDE90" s="20"/>
      <c r="XDF90" s="20"/>
      <c r="XDG90" s="20"/>
      <c r="XDH90" s="21"/>
      <c r="XDL90" s="12"/>
      <c r="XDM90" s="13"/>
      <c r="XDN90" s="14"/>
      <c r="XDO90" s="15"/>
      <c r="XDP90" s="16"/>
      <c r="XDQ90" s="17"/>
      <c r="XDR90" s="18"/>
      <c r="XDS90" s="18"/>
      <c r="XDT90" s="19"/>
      <c r="XDU90" s="19"/>
      <c r="XDV90" s="20"/>
      <c r="XDW90" s="20"/>
      <c r="XDX90" s="20"/>
      <c r="XDY90" s="21"/>
      <c r="XEC90" s="12"/>
      <c r="XED90" s="13"/>
      <c r="XEE90" s="14"/>
      <c r="XEF90" s="15"/>
      <c r="XEG90" s="16"/>
      <c r="XEH90" s="17"/>
      <c r="XEI90" s="18"/>
      <c r="XEJ90" s="18"/>
      <c r="XEK90" s="19"/>
      <c r="XEL90" s="19"/>
      <c r="XEM90" s="20"/>
      <c r="XEN90" s="20"/>
      <c r="XEO90" s="20"/>
      <c r="XEP90" s="21"/>
      <c r="XET90" s="12"/>
      <c r="XEU90" s="13"/>
      <c r="XEV90" s="14"/>
      <c r="XEW90" s="15"/>
      <c r="XEX90" s="16"/>
      <c r="XEY90" s="17"/>
      <c r="XEZ90" s="18"/>
      <c r="XFA90" s="18"/>
      <c r="XFB90" s="19"/>
    </row>
    <row r="91" spans="1:4096 4100:9213 9217:13310 13314:16382" ht="23.25" customHeight="1" x14ac:dyDescent="0.35">
      <c r="A91" s="40">
        <f>+A90+1</f>
        <v>68</v>
      </c>
      <c r="B91" s="152" t="s">
        <v>158</v>
      </c>
      <c r="C91" s="152" t="s">
        <v>54</v>
      </c>
      <c r="D91" s="152" t="s">
        <v>155</v>
      </c>
      <c r="E91" s="154" t="s">
        <v>88</v>
      </c>
      <c r="F91" s="155" t="s">
        <v>157</v>
      </c>
      <c r="G91" s="156">
        <v>43000</v>
      </c>
      <c r="H91" s="55"/>
      <c r="I91" s="158">
        <v>608.74</v>
      </c>
      <c r="J91" s="126">
        <f t="shared" ref="J91:J94" si="92">G91*2.87/100</f>
        <v>1234.0999999999999</v>
      </c>
      <c r="K91" s="131">
        <f t="shared" ref="K91:K94" si="93">G91*7.1/100</f>
        <v>3053</v>
      </c>
      <c r="L91" s="159">
        <f>+G91*1.1%</f>
        <v>473.00000000000006</v>
      </c>
      <c r="M91" s="132">
        <f t="shared" ref="M91:M94" si="94">G91*3.04/100</f>
        <v>1307.2</v>
      </c>
      <c r="N91" s="127">
        <f t="shared" ref="N91:N94" si="95">+G91*7.09%</f>
        <v>3048.7000000000003</v>
      </c>
      <c r="O91" s="150">
        <v>1715.46</v>
      </c>
      <c r="P91" s="160">
        <f>I91+J91+M91+O91</f>
        <v>4865.5</v>
      </c>
      <c r="Q91" s="160">
        <f>K91+L91+N91</f>
        <v>6574.7000000000007</v>
      </c>
      <c r="R91" s="129">
        <f t="shared" ref="R91:R94" si="96">G91-P91</f>
        <v>38134.5</v>
      </c>
    </row>
    <row r="92" spans="1:4096 4100:9213 9217:13310 13314:16382" ht="30" customHeight="1" x14ac:dyDescent="0.35">
      <c r="A92" s="40">
        <f>+A91+1</f>
        <v>69</v>
      </c>
      <c r="B92" s="145" t="s">
        <v>159</v>
      </c>
      <c r="C92" s="145" t="s">
        <v>54</v>
      </c>
      <c r="D92" s="152" t="s">
        <v>155</v>
      </c>
      <c r="E92" s="154" t="s">
        <v>88</v>
      </c>
      <c r="F92" s="143" t="s">
        <v>69</v>
      </c>
      <c r="G92" s="144">
        <v>43000</v>
      </c>
      <c r="H92" s="48"/>
      <c r="I92" s="129">
        <v>866.06</v>
      </c>
      <c r="J92" s="126">
        <f t="shared" si="92"/>
        <v>1234.0999999999999</v>
      </c>
      <c r="K92" s="131">
        <f t="shared" si="93"/>
        <v>3053</v>
      </c>
      <c r="L92" s="159">
        <f t="shared" ref="L92:L94" si="97">+G92*1.1%</f>
        <v>473.00000000000006</v>
      </c>
      <c r="M92" s="132">
        <f t="shared" si="94"/>
        <v>1307.2</v>
      </c>
      <c r="N92" s="127">
        <f t="shared" si="95"/>
        <v>3048.7000000000003</v>
      </c>
      <c r="O92" s="150">
        <v>0</v>
      </c>
      <c r="P92" s="129">
        <f>I92+J92+M92+O92</f>
        <v>3407.3599999999997</v>
      </c>
      <c r="Q92" s="129">
        <f>K92+L92+N92</f>
        <v>6574.7000000000007</v>
      </c>
      <c r="R92" s="129">
        <f t="shared" si="96"/>
        <v>39592.639999999999</v>
      </c>
    </row>
    <row r="93" spans="1:4096 4100:9213 9217:13310 13314:16382" ht="30" customHeight="1" x14ac:dyDescent="0.35">
      <c r="A93" s="40">
        <f>+A92+1</f>
        <v>70</v>
      </c>
      <c r="B93" s="145" t="s">
        <v>160</v>
      </c>
      <c r="C93" s="145" t="s">
        <v>49</v>
      </c>
      <c r="D93" s="152" t="s">
        <v>155</v>
      </c>
      <c r="E93" s="157" t="s">
        <v>161</v>
      </c>
      <c r="F93" s="143" t="s">
        <v>52</v>
      </c>
      <c r="G93" s="144">
        <v>60000</v>
      </c>
      <c r="H93" s="38"/>
      <c r="I93" s="130">
        <v>0</v>
      </c>
      <c r="J93" s="126">
        <f t="shared" si="92"/>
        <v>1722</v>
      </c>
      <c r="K93" s="131">
        <f t="shared" si="93"/>
        <v>4260</v>
      </c>
      <c r="L93" s="159">
        <f t="shared" si="97"/>
        <v>660.00000000000011</v>
      </c>
      <c r="M93" s="132">
        <f t="shared" si="94"/>
        <v>1824</v>
      </c>
      <c r="N93" s="127">
        <f t="shared" si="95"/>
        <v>4254</v>
      </c>
      <c r="O93" s="150">
        <v>0</v>
      </c>
      <c r="P93" s="129">
        <f>I93+J93+M93+O93</f>
        <v>3546</v>
      </c>
      <c r="Q93" s="129">
        <f>K93+L93+N93</f>
        <v>9174</v>
      </c>
      <c r="R93" s="129">
        <f t="shared" si="96"/>
        <v>56454</v>
      </c>
    </row>
    <row r="94" spans="1:4096 4100:9213 9217:13310 13314:16382" ht="44.25" customHeight="1" x14ac:dyDescent="0.35">
      <c r="A94" s="40">
        <f>+A93+1</f>
        <v>71</v>
      </c>
      <c r="B94" s="151" t="s">
        <v>162</v>
      </c>
      <c r="C94" s="151" t="s">
        <v>54</v>
      </c>
      <c r="D94" s="151" t="s">
        <v>155</v>
      </c>
      <c r="E94" s="151" t="s">
        <v>163</v>
      </c>
      <c r="F94" s="123" t="s">
        <v>52</v>
      </c>
      <c r="G94" s="144">
        <v>60000</v>
      </c>
      <c r="H94" s="48"/>
      <c r="I94" s="130">
        <v>3486.68</v>
      </c>
      <c r="J94" s="126">
        <f t="shared" si="92"/>
        <v>1722</v>
      </c>
      <c r="K94" s="131">
        <f t="shared" si="93"/>
        <v>4260</v>
      </c>
      <c r="L94" s="159">
        <f t="shared" si="97"/>
        <v>660.00000000000011</v>
      </c>
      <c r="M94" s="132">
        <f t="shared" si="94"/>
        <v>1824</v>
      </c>
      <c r="N94" s="127">
        <f t="shared" si="95"/>
        <v>4254</v>
      </c>
      <c r="O94" s="127">
        <v>0</v>
      </c>
      <c r="P94" s="129">
        <f>I94+J94+M94+O94</f>
        <v>7032.68</v>
      </c>
      <c r="Q94" s="129">
        <f>K94+L94+N94</f>
        <v>9174</v>
      </c>
      <c r="R94" s="129">
        <f t="shared" si="96"/>
        <v>52967.32</v>
      </c>
    </row>
    <row r="95" spans="1:4096 4100:9213 9217:13310 13314:16382" ht="26.25" customHeight="1" x14ac:dyDescent="0.25">
      <c r="A95" s="219" t="s">
        <v>25</v>
      </c>
      <c r="B95" s="219"/>
      <c r="C95" s="219"/>
      <c r="D95" s="219"/>
      <c r="E95" s="220"/>
      <c r="F95" s="57"/>
      <c r="G95" s="58">
        <f t="shared" ref="G95:R95" si="98">SUM(G90:G94)</f>
        <v>366000</v>
      </c>
      <c r="H95" s="58">
        <f t="shared" si="98"/>
        <v>0</v>
      </c>
      <c r="I95" s="58">
        <f t="shared" si="98"/>
        <v>31180.350000000002</v>
      </c>
      <c r="J95" s="58">
        <f t="shared" si="98"/>
        <v>10504.2</v>
      </c>
      <c r="K95" s="58">
        <f t="shared" si="98"/>
        <v>25986</v>
      </c>
      <c r="L95" s="58">
        <f t="shared" si="98"/>
        <v>3117.51</v>
      </c>
      <c r="M95" s="58">
        <f t="shared" si="98"/>
        <v>11126.4</v>
      </c>
      <c r="N95" s="58">
        <f t="shared" si="98"/>
        <v>25949.4</v>
      </c>
      <c r="O95" s="58">
        <f t="shared" si="98"/>
        <v>1715.46</v>
      </c>
      <c r="P95" s="58">
        <f t="shared" si="98"/>
        <v>54526.409999999996</v>
      </c>
      <c r="Q95" s="58">
        <f t="shared" si="98"/>
        <v>55052.91</v>
      </c>
      <c r="R95" s="58">
        <f t="shared" si="98"/>
        <v>311473.59000000003</v>
      </c>
    </row>
    <row r="96" spans="1:4096 4100:9213 9217:13310 13314:16382" ht="16.5" customHeight="1" x14ac:dyDescent="0.25">
      <c r="A96" s="56"/>
      <c r="B96" s="59"/>
      <c r="C96" s="59"/>
      <c r="D96" s="59"/>
      <c r="E96" s="59"/>
      <c r="F96" s="60"/>
      <c r="G96" s="61"/>
      <c r="H96" s="61"/>
      <c r="I96" s="62"/>
      <c r="J96" s="63"/>
      <c r="K96" s="64"/>
      <c r="L96" s="58"/>
      <c r="M96" s="64"/>
      <c r="N96" s="64"/>
      <c r="O96" s="64"/>
      <c r="P96" s="65"/>
      <c r="Q96" s="66"/>
      <c r="R96" s="66"/>
    </row>
    <row r="97" spans="1:18" ht="43.5" customHeight="1" x14ac:dyDescent="0.25">
      <c r="A97" s="202" t="s">
        <v>31</v>
      </c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</row>
    <row r="98" spans="1:18" ht="26.25" customHeight="1" x14ac:dyDescent="0.35">
      <c r="A98" s="40">
        <f>+A94+1</f>
        <v>72</v>
      </c>
      <c r="B98" s="122" t="s">
        <v>164</v>
      </c>
      <c r="C98" s="122" t="s">
        <v>54</v>
      </c>
      <c r="D98" s="122" t="s">
        <v>31</v>
      </c>
      <c r="E98" s="122" t="s">
        <v>165</v>
      </c>
      <c r="F98" s="123" t="s">
        <v>52</v>
      </c>
      <c r="G98" s="144">
        <v>210000</v>
      </c>
      <c r="H98" s="48"/>
      <c r="I98" s="130">
        <v>38105.33</v>
      </c>
      <c r="J98" s="126">
        <f>+G98*2.87%</f>
        <v>6027</v>
      </c>
      <c r="K98" s="131">
        <f>G98*7.1/100</f>
        <v>14910</v>
      </c>
      <c r="L98" s="128">
        <f t="shared" ref="L98:L103" si="99">77410*1.1%</f>
        <v>851.5100000000001</v>
      </c>
      <c r="M98" s="127">
        <f>193525*3.04%</f>
        <v>5883.16</v>
      </c>
      <c r="N98" s="127">
        <f>193525*7.09%</f>
        <v>13720.922500000001</v>
      </c>
      <c r="O98" s="127">
        <v>0</v>
      </c>
      <c r="P98" s="129">
        <f>I98+J98+M98+O98</f>
        <v>50015.490000000005</v>
      </c>
      <c r="Q98" s="129">
        <f>K98+L98+N98</f>
        <v>29482.432500000003</v>
      </c>
      <c r="R98" s="129">
        <f>G98-P98</f>
        <v>159984.51</v>
      </c>
    </row>
    <row r="99" spans="1:18" ht="26.25" customHeight="1" x14ac:dyDescent="0.35">
      <c r="A99" s="40">
        <f t="shared" ref="A99:A132" si="100">+A98+1</f>
        <v>73</v>
      </c>
      <c r="B99" s="122" t="s">
        <v>166</v>
      </c>
      <c r="C99" s="122" t="s">
        <v>54</v>
      </c>
      <c r="D99" s="122" t="s">
        <v>31</v>
      </c>
      <c r="E99" s="122" t="s">
        <v>167</v>
      </c>
      <c r="F99" s="123" t="s">
        <v>56</v>
      </c>
      <c r="G99" s="144">
        <v>160000</v>
      </c>
      <c r="H99" s="48"/>
      <c r="I99" s="130">
        <v>26218.87</v>
      </c>
      <c r="J99" s="126">
        <f t="shared" ref="J99:J134" si="101">+G99*2.87%</f>
        <v>4592</v>
      </c>
      <c r="K99" s="131">
        <f t="shared" ref="K99:K134" si="102">G99*7.1/100</f>
        <v>11360</v>
      </c>
      <c r="L99" s="128">
        <f t="shared" si="99"/>
        <v>851.5100000000001</v>
      </c>
      <c r="M99" s="127">
        <f>+G99*3.04%</f>
        <v>4864</v>
      </c>
      <c r="N99" s="127">
        <f>+G99*7.09%</f>
        <v>11344</v>
      </c>
      <c r="O99" s="127">
        <v>0</v>
      </c>
      <c r="P99" s="129">
        <f>I99+J99+M99+O99</f>
        <v>35674.869999999995</v>
      </c>
      <c r="Q99" s="129">
        <f>K99+L99+N99</f>
        <v>23555.510000000002</v>
      </c>
      <c r="R99" s="129">
        <f t="shared" ref="R99:R134" si="103">G99-P99</f>
        <v>124325.13</v>
      </c>
    </row>
    <row r="100" spans="1:18" ht="54.75" customHeight="1" x14ac:dyDescent="0.35">
      <c r="A100" s="40">
        <f t="shared" si="100"/>
        <v>74</v>
      </c>
      <c r="B100" s="122" t="s">
        <v>168</v>
      </c>
      <c r="C100" s="122" t="s">
        <v>54</v>
      </c>
      <c r="D100" s="122" t="s">
        <v>31</v>
      </c>
      <c r="E100" s="122" t="s">
        <v>169</v>
      </c>
      <c r="F100" s="123" t="s">
        <v>56</v>
      </c>
      <c r="G100" s="144">
        <v>160000</v>
      </c>
      <c r="H100" s="48"/>
      <c r="I100" s="130">
        <v>26218.87</v>
      </c>
      <c r="J100" s="126">
        <f t="shared" si="101"/>
        <v>4592</v>
      </c>
      <c r="K100" s="131">
        <f t="shared" si="102"/>
        <v>11360</v>
      </c>
      <c r="L100" s="128">
        <f t="shared" si="99"/>
        <v>851.5100000000001</v>
      </c>
      <c r="M100" s="127">
        <f t="shared" ref="M100:M134" si="104">+G100*3.04%</f>
        <v>4864</v>
      </c>
      <c r="N100" s="127">
        <f t="shared" ref="N100:N134" si="105">+G100*7.09%</f>
        <v>11344</v>
      </c>
      <c r="O100" s="127">
        <v>0</v>
      </c>
      <c r="P100" s="129">
        <f>I100+J100+M100+O100</f>
        <v>35674.869999999995</v>
      </c>
      <c r="Q100" s="129">
        <f>K100+L100+N100</f>
        <v>23555.510000000002</v>
      </c>
      <c r="R100" s="129">
        <f t="shared" si="103"/>
        <v>124325.13</v>
      </c>
    </row>
    <row r="101" spans="1:18" ht="39.75" customHeight="1" x14ac:dyDescent="0.35">
      <c r="A101" s="40">
        <f t="shared" si="100"/>
        <v>75</v>
      </c>
      <c r="B101" s="122" t="s">
        <v>170</v>
      </c>
      <c r="C101" s="122" t="s">
        <v>54</v>
      </c>
      <c r="D101" s="122" t="s">
        <v>31</v>
      </c>
      <c r="E101" s="122" t="s">
        <v>171</v>
      </c>
      <c r="F101" s="123" t="s">
        <v>52</v>
      </c>
      <c r="G101" s="144">
        <v>140000</v>
      </c>
      <c r="H101" s="48"/>
      <c r="I101" s="130">
        <v>21085.5</v>
      </c>
      <c r="J101" s="126">
        <f t="shared" si="101"/>
        <v>4018</v>
      </c>
      <c r="K101" s="131">
        <f t="shared" si="102"/>
        <v>9940</v>
      </c>
      <c r="L101" s="128">
        <f t="shared" si="99"/>
        <v>851.5100000000001</v>
      </c>
      <c r="M101" s="127">
        <f t="shared" si="104"/>
        <v>4256</v>
      </c>
      <c r="N101" s="127">
        <f t="shared" si="105"/>
        <v>9926</v>
      </c>
      <c r="O101" s="150">
        <v>1715.46</v>
      </c>
      <c r="P101" s="129">
        <f>I101+J101+M101+O101</f>
        <v>31074.959999999999</v>
      </c>
      <c r="Q101" s="129">
        <f>K101+L101+N101</f>
        <v>20717.510000000002</v>
      </c>
      <c r="R101" s="129">
        <f t="shared" si="103"/>
        <v>108925.04000000001</v>
      </c>
    </row>
    <row r="102" spans="1:18" ht="26.25" customHeight="1" x14ac:dyDescent="0.35">
      <c r="A102" s="40">
        <f t="shared" si="100"/>
        <v>76</v>
      </c>
      <c r="B102" s="122" t="s">
        <v>172</v>
      </c>
      <c r="C102" s="122" t="s">
        <v>49</v>
      </c>
      <c r="D102" s="122" t="s">
        <v>31</v>
      </c>
      <c r="E102" s="122" t="s">
        <v>173</v>
      </c>
      <c r="F102" s="123" t="s">
        <v>52</v>
      </c>
      <c r="G102" s="144">
        <v>90000</v>
      </c>
      <c r="H102" s="48"/>
      <c r="I102" s="130">
        <v>9753.1200000000008</v>
      </c>
      <c r="J102" s="126">
        <f t="shared" si="101"/>
        <v>2583</v>
      </c>
      <c r="K102" s="131">
        <f t="shared" si="102"/>
        <v>6390</v>
      </c>
      <c r="L102" s="128">
        <f t="shared" si="99"/>
        <v>851.5100000000001</v>
      </c>
      <c r="M102" s="127">
        <f t="shared" si="104"/>
        <v>2736</v>
      </c>
      <c r="N102" s="127">
        <f t="shared" si="105"/>
        <v>6381</v>
      </c>
      <c r="O102" s="127">
        <v>0</v>
      </c>
      <c r="P102" s="129">
        <f>I102+J102+M102+O102</f>
        <v>15072.12</v>
      </c>
      <c r="Q102" s="129">
        <f>K102+L102+N102</f>
        <v>13622.51</v>
      </c>
      <c r="R102" s="129">
        <f t="shared" si="103"/>
        <v>74927.88</v>
      </c>
    </row>
    <row r="103" spans="1:18" ht="26.25" customHeight="1" x14ac:dyDescent="0.35">
      <c r="A103" s="40">
        <f t="shared" si="100"/>
        <v>77</v>
      </c>
      <c r="B103" s="122" t="s">
        <v>174</v>
      </c>
      <c r="C103" s="122" t="s">
        <v>49</v>
      </c>
      <c r="D103" s="122" t="s">
        <v>31</v>
      </c>
      <c r="E103" s="122" t="s">
        <v>175</v>
      </c>
      <c r="F103" s="123" t="s">
        <v>52</v>
      </c>
      <c r="G103" s="144">
        <v>90000</v>
      </c>
      <c r="H103" s="48"/>
      <c r="I103" s="130">
        <v>9324.25</v>
      </c>
      <c r="J103" s="126">
        <f t="shared" si="101"/>
        <v>2583</v>
      </c>
      <c r="K103" s="131">
        <f t="shared" si="102"/>
        <v>6390</v>
      </c>
      <c r="L103" s="128">
        <f t="shared" si="99"/>
        <v>851.5100000000001</v>
      </c>
      <c r="M103" s="127">
        <f t="shared" si="104"/>
        <v>2736</v>
      </c>
      <c r="N103" s="127">
        <f t="shared" si="105"/>
        <v>6381</v>
      </c>
      <c r="O103" s="150">
        <v>1715.46</v>
      </c>
      <c r="P103" s="129">
        <f t="shared" ref="P103:P133" si="106">I103+J103+M103+O103</f>
        <v>16358.71</v>
      </c>
      <c r="Q103" s="129">
        <f t="shared" ref="Q103:Q134" si="107">K103+L103+N103</f>
        <v>13622.51</v>
      </c>
      <c r="R103" s="129">
        <f t="shared" si="103"/>
        <v>73641.290000000008</v>
      </c>
    </row>
    <row r="104" spans="1:18" ht="26.25" customHeight="1" x14ac:dyDescent="0.35">
      <c r="A104" s="40">
        <f t="shared" si="100"/>
        <v>78</v>
      </c>
      <c r="B104" s="122" t="s">
        <v>176</v>
      </c>
      <c r="C104" s="122" t="s">
        <v>49</v>
      </c>
      <c r="D104" s="122" t="s">
        <v>31</v>
      </c>
      <c r="E104" s="122" t="s">
        <v>177</v>
      </c>
      <c r="F104" s="123" t="s">
        <v>52</v>
      </c>
      <c r="G104" s="144">
        <v>60000</v>
      </c>
      <c r="H104" s="48"/>
      <c r="I104" s="130">
        <v>3486.68</v>
      </c>
      <c r="J104" s="126">
        <f t="shared" si="101"/>
        <v>1722</v>
      </c>
      <c r="K104" s="131">
        <f t="shared" si="102"/>
        <v>4260</v>
      </c>
      <c r="L104" s="132">
        <f>+G104*1.1%</f>
        <v>660.00000000000011</v>
      </c>
      <c r="M104" s="127">
        <f t="shared" si="104"/>
        <v>1824</v>
      </c>
      <c r="N104" s="127">
        <f t="shared" si="105"/>
        <v>4254</v>
      </c>
      <c r="O104" s="127">
        <v>0</v>
      </c>
      <c r="P104" s="129">
        <f t="shared" si="106"/>
        <v>7032.68</v>
      </c>
      <c r="Q104" s="129">
        <f t="shared" si="107"/>
        <v>9174</v>
      </c>
      <c r="R104" s="129">
        <f t="shared" si="103"/>
        <v>52967.32</v>
      </c>
    </row>
    <row r="105" spans="1:18" ht="26.25" customHeight="1" x14ac:dyDescent="0.35">
      <c r="A105" s="40">
        <f t="shared" si="100"/>
        <v>79</v>
      </c>
      <c r="B105" s="122" t="s">
        <v>178</v>
      </c>
      <c r="C105" s="122" t="s">
        <v>49</v>
      </c>
      <c r="D105" s="122" t="s">
        <v>31</v>
      </c>
      <c r="E105" s="122" t="s">
        <v>179</v>
      </c>
      <c r="F105" s="123" t="s">
        <v>69</v>
      </c>
      <c r="G105" s="144">
        <v>34000</v>
      </c>
      <c r="H105" s="48"/>
      <c r="I105" s="130">
        <v>0</v>
      </c>
      <c r="J105" s="126">
        <f t="shared" si="101"/>
        <v>975.8</v>
      </c>
      <c r="K105" s="131">
        <f t="shared" si="102"/>
        <v>2414</v>
      </c>
      <c r="L105" s="132">
        <f>+G105*1.1%</f>
        <v>374.00000000000006</v>
      </c>
      <c r="M105" s="127">
        <f t="shared" si="104"/>
        <v>1033.5999999999999</v>
      </c>
      <c r="N105" s="127">
        <f t="shared" si="105"/>
        <v>2410.6000000000004</v>
      </c>
      <c r="O105" s="127">
        <v>0</v>
      </c>
      <c r="P105" s="129">
        <f t="shared" si="106"/>
        <v>2009.3999999999999</v>
      </c>
      <c r="Q105" s="129">
        <f t="shared" si="107"/>
        <v>5198.6000000000004</v>
      </c>
      <c r="R105" s="129">
        <f t="shared" si="103"/>
        <v>31990.6</v>
      </c>
    </row>
    <row r="106" spans="1:18" ht="26.25" customHeight="1" x14ac:dyDescent="0.35">
      <c r="A106" s="40">
        <f t="shared" si="100"/>
        <v>80</v>
      </c>
      <c r="B106" s="122" t="s">
        <v>180</v>
      </c>
      <c r="C106" s="122" t="s">
        <v>54</v>
      </c>
      <c r="D106" s="122" t="s">
        <v>31</v>
      </c>
      <c r="E106" s="122" t="s">
        <v>181</v>
      </c>
      <c r="F106" s="123" t="s">
        <v>69</v>
      </c>
      <c r="G106" s="144">
        <v>105000</v>
      </c>
      <c r="H106" s="48"/>
      <c r="I106" s="130">
        <f>866.06+12415.43</f>
        <v>13281.49</v>
      </c>
      <c r="J106" s="126">
        <f t="shared" si="101"/>
        <v>3013.5</v>
      </c>
      <c r="K106" s="131">
        <f t="shared" si="102"/>
        <v>7455</v>
      </c>
      <c r="L106" s="128">
        <f t="shared" ref="L106:L107" si="108">77410*1.1%</f>
        <v>851.5100000000001</v>
      </c>
      <c r="M106" s="127">
        <f t="shared" si="104"/>
        <v>3192</v>
      </c>
      <c r="N106" s="127">
        <f t="shared" si="105"/>
        <v>7444.5000000000009</v>
      </c>
      <c r="O106" s="127">
        <v>0</v>
      </c>
      <c r="P106" s="129">
        <f t="shared" si="106"/>
        <v>19486.989999999998</v>
      </c>
      <c r="Q106" s="129">
        <f t="shared" si="107"/>
        <v>15751.010000000002</v>
      </c>
      <c r="R106" s="129">
        <f t="shared" si="103"/>
        <v>85513.010000000009</v>
      </c>
    </row>
    <row r="107" spans="1:18" ht="26.25" customHeight="1" x14ac:dyDescent="0.35">
      <c r="A107" s="40">
        <f t="shared" si="100"/>
        <v>81</v>
      </c>
      <c r="B107" s="122" t="s">
        <v>182</v>
      </c>
      <c r="C107" s="122" t="s">
        <v>54</v>
      </c>
      <c r="D107" s="122" t="s">
        <v>31</v>
      </c>
      <c r="E107" s="122" t="s">
        <v>183</v>
      </c>
      <c r="F107" s="123" t="s">
        <v>69</v>
      </c>
      <c r="G107" s="144">
        <v>90000</v>
      </c>
      <c r="H107" s="48"/>
      <c r="I107" s="130">
        <v>9324.25</v>
      </c>
      <c r="J107" s="126">
        <f t="shared" si="101"/>
        <v>2583</v>
      </c>
      <c r="K107" s="131">
        <f t="shared" si="102"/>
        <v>6390</v>
      </c>
      <c r="L107" s="128">
        <f t="shared" si="108"/>
        <v>851.5100000000001</v>
      </c>
      <c r="M107" s="127">
        <f t="shared" si="104"/>
        <v>2736</v>
      </c>
      <c r="N107" s="127">
        <f t="shared" si="105"/>
        <v>6381</v>
      </c>
      <c r="O107" s="150">
        <v>1715.46</v>
      </c>
      <c r="P107" s="129">
        <f t="shared" si="106"/>
        <v>16358.71</v>
      </c>
      <c r="Q107" s="129">
        <f t="shared" si="107"/>
        <v>13622.51</v>
      </c>
      <c r="R107" s="129">
        <f t="shared" si="103"/>
        <v>73641.290000000008</v>
      </c>
    </row>
    <row r="108" spans="1:18" ht="47.25" customHeight="1" x14ac:dyDescent="0.35">
      <c r="A108" s="40">
        <f t="shared" si="100"/>
        <v>82</v>
      </c>
      <c r="B108" s="122" t="s">
        <v>184</v>
      </c>
      <c r="C108" s="122" t="s">
        <v>54</v>
      </c>
      <c r="D108" s="122" t="s">
        <v>31</v>
      </c>
      <c r="E108" s="122" t="s">
        <v>185</v>
      </c>
      <c r="F108" s="123" t="s">
        <v>69</v>
      </c>
      <c r="G108" s="144">
        <v>43000</v>
      </c>
      <c r="H108" s="48"/>
      <c r="I108" s="130">
        <v>866.06</v>
      </c>
      <c r="J108" s="126">
        <f t="shared" si="101"/>
        <v>1234.0999999999999</v>
      </c>
      <c r="K108" s="131">
        <f t="shared" si="102"/>
        <v>3053</v>
      </c>
      <c r="L108" s="132">
        <f t="shared" ref="L108:L120" si="109">+G108*1.1%</f>
        <v>473.00000000000006</v>
      </c>
      <c r="M108" s="127">
        <f t="shared" si="104"/>
        <v>1307.2</v>
      </c>
      <c r="N108" s="127">
        <f t="shared" si="105"/>
        <v>3048.7000000000003</v>
      </c>
      <c r="O108" s="127">
        <v>0</v>
      </c>
      <c r="P108" s="129">
        <f t="shared" si="106"/>
        <v>3407.3599999999997</v>
      </c>
      <c r="Q108" s="129">
        <f t="shared" si="107"/>
        <v>6574.7000000000007</v>
      </c>
      <c r="R108" s="129">
        <f t="shared" si="103"/>
        <v>39592.639999999999</v>
      </c>
    </row>
    <row r="109" spans="1:18" ht="45" customHeight="1" x14ac:dyDescent="0.35">
      <c r="A109" s="40">
        <f t="shared" si="100"/>
        <v>83</v>
      </c>
      <c r="B109" s="122" t="s">
        <v>186</v>
      </c>
      <c r="C109" s="122" t="s">
        <v>49</v>
      </c>
      <c r="D109" s="122" t="s">
        <v>31</v>
      </c>
      <c r="E109" s="122" t="s">
        <v>187</v>
      </c>
      <c r="F109" s="123" t="s">
        <v>69</v>
      </c>
      <c r="G109" s="144">
        <v>30000</v>
      </c>
      <c r="H109" s="48"/>
      <c r="I109" s="130">
        <v>0</v>
      </c>
      <c r="J109" s="126">
        <f t="shared" si="101"/>
        <v>861</v>
      </c>
      <c r="K109" s="131">
        <f t="shared" si="102"/>
        <v>2130</v>
      </c>
      <c r="L109" s="132">
        <f t="shared" si="109"/>
        <v>330.00000000000006</v>
      </c>
      <c r="M109" s="127">
        <f t="shared" si="104"/>
        <v>912</v>
      </c>
      <c r="N109" s="127">
        <f t="shared" si="105"/>
        <v>2127</v>
      </c>
      <c r="O109" s="127">
        <v>0</v>
      </c>
      <c r="P109" s="129">
        <f t="shared" si="106"/>
        <v>1773</v>
      </c>
      <c r="Q109" s="129">
        <f t="shared" si="107"/>
        <v>4587</v>
      </c>
      <c r="R109" s="129">
        <f t="shared" si="103"/>
        <v>28227</v>
      </c>
    </row>
    <row r="110" spans="1:18" ht="26.25" customHeight="1" x14ac:dyDescent="0.35">
      <c r="A110" s="40">
        <f t="shared" si="100"/>
        <v>84</v>
      </c>
      <c r="B110" s="122" t="s">
        <v>188</v>
      </c>
      <c r="C110" s="122" t="s">
        <v>49</v>
      </c>
      <c r="D110" s="122" t="s">
        <v>31</v>
      </c>
      <c r="E110" s="122" t="s">
        <v>189</v>
      </c>
      <c r="F110" s="123" t="s">
        <v>69</v>
      </c>
      <c r="G110" s="144">
        <v>30000</v>
      </c>
      <c r="H110" s="48"/>
      <c r="I110" s="130">
        <v>0</v>
      </c>
      <c r="J110" s="126">
        <f t="shared" si="101"/>
        <v>861</v>
      </c>
      <c r="K110" s="131">
        <f t="shared" si="102"/>
        <v>2130</v>
      </c>
      <c r="L110" s="132">
        <f t="shared" si="109"/>
        <v>330.00000000000006</v>
      </c>
      <c r="M110" s="127">
        <f t="shared" si="104"/>
        <v>912</v>
      </c>
      <c r="N110" s="127">
        <f t="shared" si="105"/>
        <v>2127</v>
      </c>
      <c r="O110" s="127">
        <v>0</v>
      </c>
      <c r="P110" s="129">
        <f t="shared" si="106"/>
        <v>1773</v>
      </c>
      <c r="Q110" s="129">
        <f t="shared" si="107"/>
        <v>4587</v>
      </c>
      <c r="R110" s="129">
        <f t="shared" si="103"/>
        <v>28227</v>
      </c>
    </row>
    <row r="111" spans="1:18" ht="26.25" customHeight="1" x14ac:dyDescent="0.35">
      <c r="A111" s="40">
        <f t="shared" si="100"/>
        <v>85</v>
      </c>
      <c r="B111" s="122" t="s">
        <v>190</v>
      </c>
      <c r="C111" s="122" t="s">
        <v>49</v>
      </c>
      <c r="D111" s="122" t="s">
        <v>31</v>
      </c>
      <c r="E111" s="122" t="s">
        <v>191</v>
      </c>
      <c r="F111" s="123" t="s">
        <v>69</v>
      </c>
      <c r="G111" s="144">
        <v>34000</v>
      </c>
      <c r="H111" s="48"/>
      <c r="I111" s="130">
        <v>0</v>
      </c>
      <c r="J111" s="126">
        <f t="shared" si="101"/>
        <v>975.8</v>
      </c>
      <c r="K111" s="131">
        <f t="shared" si="102"/>
        <v>2414</v>
      </c>
      <c r="L111" s="132">
        <f t="shared" si="109"/>
        <v>374.00000000000006</v>
      </c>
      <c r="M111" s="127">
        <f t="shared" si="104"/>
        <v>1033.5999999999999</v>
      </c>
      <c r="N111" s="127">
        <f t="shared" si="105"/>
        <v>2410.6000000000004</v>
      </c>
      <c r="O111" s="127">
        <v>0</v>
      </c>
      <c r="P111" s="129">
        <f t="shared" si="106"/>
        <v>2009.3999999999999</v>
      </c>
      <c r="Q111" s="129">
        <f t="shared" si="107"/>
        <v>5198.6000000000004</v>
      </c>
      <c r="R111" s="129">
        <f t="shared" si="103"/>
        <v>31990.6</v>
      </c>
    </row>
    <row r="112" spans="1:18" ht="26.25" customHeight="1" x14ac:dyDescent="0.35">
      <c r="A112" s="40">
        <f t="shared" si="100"/>
        <v>86</v>
      </c>
      <c r="B112" s="122" t="s">
        <v>192</v>
      </c>
      <c r="C112" s="122" t="s">
        <v>49</v>
      </c>
      <c r="D112" s="122" t="s">
        <v>31</v>
      </c>
      <c r="E112" s="122" t="s">
        <v>419</v>
      </c>
      <c r="F112" s="123" t="s">
        <v>69</v>
      </c>
      <c r="G112" s="144">
        <v>43000</v>
      </c>
      <c r="H112" s="48"/>
      <c r="I112" s="130">
        <v>608.74</v>
      </c>
      <c r="J112" s="126">
        <f t="shared" si="101"/>
        <v>1234.0999999999999</v>
      </c>
      <c r="K112" s="131">
        <f t="shared" si="102"/>
        <v>3053</v>
      </c>
      <c r="L112" s="132">
        <f t="shared" si="109"/>
        <v>473.00000000000006</v>
      </c>
      <c r="M112" s="127">
        <f t="shared" si="104"/>
        <v>1307.2</v>
      </c>
      <c r="N112" s="127">
        <f t="shared" si="105"/>
        <v>3048.7000000000003</v>
      </c>
      <c r="O112" s="150">
        <v>1715.46</v>
      </c>
      <c r="P112" s="129">
        <f t="shared" si="106"/>
        <v>4865.5</v>
      </c>
      <c r="Q112" s="129">
        <f t="shared" si="107"/>
        <v>6574.7000000000007</v>
      </c>
      <c r="R112" s="129">
        <f t="shared" si="103"/>
        <v>38134.5</v>
      </c>
    </row>
    <row r="113" spans="1:18" ht="26.25" customHeight="1" x14ac:dyDescent="0.35">
      <c r="A113" s="40">
        <f t="shared" si="100"/>
        <v>87</v>
      </c>
      <c r="B113" s="122" t="s">
        <v>193</v>
      </c>
      <c r="C113" s="122" t="s">
        <v>49</v>
      </c>
      <c r="D113" s="122" t="s">
        <v>31</v>
      </c>
      <c r="E113" s="122" t="s">
        <v>191</v>
      </c>
      <c r="F113" s="123" t="s">
        <v>69</v>
      </c>
      <c r="G113" s="144">
        <v>34000</v>
      </c>
      <c r="H113" s="48"/>
      <c r="I113" s="130">
        <v>0</v>
      </c>
      <c r="J113" s="126">
        <f t="shared" si="101"/>
        <v>975.8</v>
      </c>
      <c r="K113" s="131">
        <f t="shared" si="102"/>
        <v>2414</v>
      </c>
      <c r="L113" s="132">
        <f t="shared" si="109"/>
        <v>374.00000000000006</v>
      </c>
      <c r="M113" s="127">
        <f t="shared" si="104"/>
        <v>1033.5999999999999</v>
      </c>
      <c r="N113" s="127">
        <f t="shared" si="105"/>
        <v>2410.6000000000004</v>
      </c>
      <c r="O113" s="127">
        <v>0</v>
      </c>
      <c r="P113" s="129">
        <f t="shared" si="106"/>
        <v>2009.3999999999999</v>
      </c>
      <c r="Q113" s="129">
        <f t="shared" si="107"/>
        <v>5198.6000000000004</v>
      </c>
      <c r="R113" s="129">
        <f t="shared" si="103"/>
        <v>31990.6</v>
      </c>
    </row>
    <row r="114" spans="1:18" ht="26.25" customHeight="1" x14ac:dyDescent="0.35">
      <c r="A114" s="40">
        <f t="shared" si="100"/>
        <v>88</v>
      </c>
      <c r="B114" s="145" t="s">
        <v>194</v>
      </c>
      <c r="C114" s="145" t="s">
        <v>49</v>
      </c>
      <c r="D114" s="161" t="s">
        <v>195</v>
      </c>
      <c r="E114" s="153" t="s">
        <v>196</v>
      </c>
      <c r="F114" s="123" t="s">
        <v>69</v>
      </c>
      <c r="G114" s="144">
        <v>35000</v>
      </c>
      <c r="H114" s="48"/>
      <c r="I114" s="130">
        <v>0</v>
      </c>
      <c r="J114" s="126">
        <f t="shared" si="101"/>
        <v>1004.5</v>
      </c>
      <c r="K114" s="131">
        <f t="shared" si="102"/>
        <v>2485</v>
      </c>
      <c r="L114" s="132">
        <f t="shared" si="109"/>
        <v>385.00000000000006</v>
      </c>
      <c r="M114" s="127">
        <f t="shared" si="104"/>
        <v>1064</v>
      </c>
      <c r="N114" s="127">
        <f t="shared" si="105"/>
        <v>2481.5</v>
      </c>
      <c r="O114" s="127">
        <v>0</v>
      </c>
      <c r="P114" s="129">
        <f t="shared" si="106"/>
        <v>2068.5</v>
      </c>
      <c r="Q114" s="129">
        <f t="shared" si="107"/>
        <v>5351.5</v>
      </c>
      <c r="R114" s="129">
        <f t="shared" si="103"/>
        <v>32931.5</v>
      </c>
    </row>
    <row r="115" spans="1:18" ht="26.25" customHeight="1" x14ac:dyDescent="0.35">
      <c r="A115" s="40">
        <f t="shared" si="100"/>
        <v>89</v>
      </c>
      <c r="B115" s="145" t="s">
        <v>197</v>
      </c>
      <c r="C115" s="145" t="s">
        <v>54</v>
      </c>
      <c r="D115" s="161" t="s">
        <v>195</v>
      </c>
      <c r="E115" s="153" t="s">
        <v>196</v>
      </c>
      <c r="F115" s="123" t="s">
        <v>69</v>
      </c>
      <c r="G115" s="144">
        <v>35000</v>
      </c>
      <c r="H115" s="48"/>
      <c r="I115" s="130">
        <v>0</v>
      </c>
      <c r="J115" s="126">
        <f t="shared" si="101"/>
        <v>1004.5</v>
      </c>
      <c r="K115" s="131">
        <f t="shared" si="102"/>
        <v>2485</v>
      </c>
      <c r="L115" s="132">
        <f t="shared" si="109"/>
        <v>385.00000000000006</v>
      </c>
      <c r="M115" s="127">
        <f t="shared" si="104"/>
        <v>1064</v>
      </c>
      <c r="N115" s="127">
        <f t="shared" si="105"/>
        <v>2481.5</v>
      </c>
      <c r="O115" s="150">
        <v>0</v>
      </c>
      <c r="P115" s="129">
        <f t="shared" si="106"/>
        <v>2068.5</v>
      </c>
      <c r="Q115" s="129">
        <f t="shared" si="107"/>
        <v>5351.5</v>
      </c>
      <c r="R115" s="129">
        <f t="shared" si="103"/>
        <v>32931.5</v>
      </c>
    </row>
    <row r="116" spans="1:18" ht="26.25" customHeight="1" x14ac:dyDescent="0.35">
      <c r="A116" s="40">
        <f t="shared" si="100"/>
        <v>90</v>
      </c>
      <c r="B116" s="145" t="s">
        <v>198</v>
      </c>
      <c r="C116" s="145" t="s">
        <v>49</v>
      </c>
      <c r="D116" s="162" t="s">
        <v>195</v>
      </c>
      <c r="E116" s="163" t="s">
        <v>196</v>
      </c>
      <c r="F116" s="123" t="s">
        <v>69</v>
      </c>
      <c r="G116" s="144">
        <v>35000</v>
      </c>
      <c r="H116" s="48"/>
      <c r="I116" s="130">
        <v>0</v>
      </c>
      <c r="J116" s="126">
        <f t="shared" si="101"/>
        <v>1004.5</v>
      </c>
      <c r="K116" s="131">
        <f t="shared" si="102"/>
        <v>2485</v>
      </c>
      <c r="L116" s="132">
        <f t="shared" si="109"/>
        <v>385.00000000000006</v>
      </c>
      <c r="M116" s="127">
        <f t="shared" si="104"/>
        <v>1064</v>
      </c>
      <c r="N116" s="127">
        <f t="shared" si="105"/>
        <v>2481.5</v>
      </c>
      <c r="O116" s="127">
        <v>0</v>
      </c>
      <c r="P116" s="129">
        <f t="shared" si="106"/>
        <v>2068.5</v>
      </c>
      <c r="Q116" s="129">
        <f t="shared" si="107"/>
        <v>5351.5</v>
      </c>
      <c r="R116" s="129">
        <f t="shared" si="103"/>
        <v>32931.5</v>
      </c>
    </row>
    <row r="117" spans="1:18" ht="42" customHeight="1" x14ac:dyDescent="0.35">
      <c r="A117" s="40">
        <f t="shared" si="100"/>
        <v>91</v>
      </c>
      <c r="B117" s="145" t="s">
        <v>199</v>
      </c>
      <c r="C117" s="145" t="s">
        <v>49</v>
      </c>
      <c r="D117" s="161" t="s">
        <v>195</v>
      </c>
      <c r="E117" s="163" t="s">
        <v>200</v>
      </c>
      <c r="F117" s="123" t="s">
        <v>69</v>
      </c>
      <c r="G117" s="144">
        <v>60000</v>
      </c>
      <c r="H117" s="48"/>
      <c r="I117" s="130">
        <v>3486.68</v>
      </c>
      <c r="J117" s="126">
        <f t="shared" si="101"/>
        <v>1722</v>
      </c>
      <c r="K117" s="131">
        <f t="shared" si="102"/>
        <v>4260</v>
      </c>
      <c r="L117" s="132">
        <f t="shared" si="109"/>
        <v>660.00000000000011</v>
      </c>
      <c r="M117" s="127">
        <f t="shared" si="104"/>
        <v>1824</v>
      </c>
      <c r="N117" s="127">
        <f t="shared" si="105"/>
        <v>4254</v>
      </c>
      <c r="O117" s="127">
        <v>0</v>
      </c>
      <c r="P117" s="129">
        <f t="shared" si="106"/>
        <v>7032.68</v>
      </c>
      <c r="Q117" s="129">
        <f t="shared" si="107"/>
        <v>9174</v>
      </c>
      <c r="R117" s="129">
        <f t="shared" si="103"/>
        <v>52967.32</v>
      </c>
    </row>
    <row r="118" spans="1:18" ht="42" customHeight="1" x14ac:dyDescent="0.35">
      <c r="A118" s="40">
        <f t="shared" si="100"/>
        <v>92</v>
      </c>
      <c r="B118" s="145" t="s">
        <v>201</v>
      </c>
      <c r="C118" s="145" t="s">
        <v>54</v>
      </c>
      <c r="D118" s="162" t="s">
        <v>195</v>
      </c>
      <c r="E118" s="163" t="s">
        <v>196</v>
      </c>
      <c r="F118" s="123" t="s">
        <v>69</v>
      </c>
      <c r="G118" s="144">
        <v>35000</v>
      </c>
      <c r="H118" s="48"/>
      <c r="I118" s="130">
        <v>0</v>
      </c>
      <c r="J118" s="126">
        <f t="shared" si="101"/>
        <v>1004.5</v>
      </c>
      <c r="K118" s="131">
        <f t="shared" si="102"/>
        <v>2485</v>
      </c>
      <c r="L118" s="132">
        <f t="shared" si="109"/>
        <v>385.00000000000006</v>
      </c>
      <c r="M118" s="127">
        <f t="shared" si="104"/>
        <v>1064</v>
      </c>
      <c r="N118" s="127">
        <f t="shared" si="105"/>
        <v>2481.5</v>
      </c>
      <c r="O118" s="127">
        <v>0</v>
      </c>
      <c r="P118" s="129">
        <f t="shared" si="106"/>
        <v>2068.5</v>
      </c>
      <c r="Q118" s="129">
        <f t="shared" si="107"/>
        <v>5351.5</v>
      </c>
      <c r="R118" s="129">
        <f t="shared" si="103"/>
        <v>32931.5</v>
      </c>
    </row>
    <row r="119" spans="1:18" ht="42" customHeight="1" x14ac:dyDescent="0.35">
      <c r="A119" s="40">
        <f t="shared" si="100"/>
        <v>93</v>
      </c>
      <c r="B119" s="145" t="s">
        <v>202</v>
      </c>
      <c r="C119" s="145" t="s">
        <v>49</v>
      </c>
      <c r="D119" s="161" t="s">
        <v>195</v>
      </c>
      <c r="E119" s="153" t="s">
        <v>196</v>
      </c>
      <c r="F119" s="123" t="s">
        <v>69</v>
      </c>
      <c r="G119" s="144">
        <v>35000</v>
      </c>
      <c r="H119" s="48"/>
      <c r="I119" s="130">
        <v>0</v>
      </c>
      <c r="J119" s="126">
        <f t="shared" si="101"/>
        <v>1004.5</v>
      </c>
      <c r="K119" s="131">
        <f t="shared" si="102"/>
        <v>2485</v>
      </c>
      <c r="L119" s="132">
        <f t="shared" si="109"/>
        <v>385.00000000000006</v>
      </c>
      <c r="M119" s="127">
        <f t="shared" si="104"/>
        <v>1064</v>
      </c>
      <c r="N119" s="127">
        <f t="shared" si="105"/>
        <v>2481.5</v>
      </c>
      <c r="O119" s="127">
        <v>0</v>
      </c>
      <c r="P119" s="129">
        <f t="shared" si="106"/>
        <v>2068.5</v>
      </c>
      <c r="Q119" s="129">
        <f t="shared" si="107"/>
        <v>5351.5</v>
      </c>
      <c r="R119" s="129">
        <f t="shared" si="103"/>
        <v>32931.5</v>
      </c>
    </row>
    <row r="120" spans="1:18" ht="51" customHeight="1" x14ac:dyDescent="0.35">
      <c r="A120" s="40">
        <f t="shared" si="100"/>
        <v>94</v>
      </c>
      <c r="B120" s="145" t="s">
        <v>203</v>
      </c>
      <c r="C120" s="145" t="s">
        <v>49</v>
      </c>
      <c r="D120" s="161" t="s">
        <v>195</v>
      </c>
      <c r="E120" s="153" t="s">
        <v>189</v>
      </c>
      <c r="F120" s="123" t="s">
        <v>69</v>
      </c>
      <c r="G120" s="144">
        <v>27000</v>
      </c>
      <c r="H120" s="48"/>
      <c r="I120" s="130">
        <v>0</v>
      </c>
      <c r="J120" s="126">
        <f t="shared" si="101"/>
        <v>774.9</v>
      </c>
      <c r="K120" s="131">
        <f t="shared" si="102"/>
        <v>1917</v>
      </c>
      <c r="L120" s="132">
        <f t="shared" si="109"/>
        <v>297.00000000000006</v>
      </c>
      <c r="M120" s="127">
        <f t="shared" si="104"/>
        <v>820.8</v>
      </c>
      <c r="N120" s="127">
        <f t="shared" si="105"/>
        <v>1914.3000000000002</v>
      </c>
      <c r="O120" s="127">
        <v>0</v>
      </c>
      <c r="P120" s="129">
        <f t="shared" si="106"/>
        <v>1595.6999999999998</v>
      </c>
      <c r="Q120" s="129">
        <f t="shared" si="107"/>
        <v>4128.3</v>
      </c>
      <c r="R120" s="129">
        <f t="shared" si="103"/>
        <v>25404.3</v>
      </c>
    </row>
    <row r="121" spans="1:18" ht="51" customHeight="1" x14ac:dyDescent="0.35">
      <c r="A121" s="40">
        <f>+A120+1</f>
        <v>95</v>
      </c>
      <c r="B121" s="145" t="s">
        <v>204</v>
      </c>
      <c r="C121" s="145" t="s">
        <v>54</v>
      </c>
      <c r="D121" s="161" t="s">
        <v>195</v>
      </c>
      <c r="E121" s="153" t="s">
        <v>205</v>
      </c>
      <c r="F121" s="123" t="s">
        <v>61</v>
      </c>
      <c r="G121" s="144">
        <v>115000</v>
      </c>
      <c r="H121" s="48"/>
      <c r="I121" s="128">
        <v>6586.75</v>
      </c>
      <c r="J121" s="126">
        <f t="shared" si="101"/>
        <v>3300.5</v>
      </c>
      <c r="K121" s="131">
        <f t="shared" si="102"/>
        <v>8165</v>
      </c>
      <c r="L121" s="128">
        <f t="shared" ref="L121" si="110">77410*1.1%</f>
        <v>851.5100000000001</v>
      </c>
      <c r="M121" s="127">
        <f t="shared" si="104"/>
        <v>3496</v>
      </c>
      <c r="N121" s="127">
        <f t="shared" si="105"/>
        <v>8153.5000000000009</v>
      </c>
      <c r="O121" s="127">
        <v>0</v>
      </c>
      <c r="P121" s="129">
        <f t="shared" si="106"/>
        <v>13383.25</v>
      </c>
      <c r="Q121" s="129">
        <f t="shared" si="107"/>
        <v>17170.010000000002</v>
      </c>
      <c r="R121" s="129">
        <f t="shared" si="103"/>
        <v>101616.75</v>
      </c>
    </row>
    <row r="122" spans="1:18" ht="51" customHeight="1" x14ac:dyDescent="0.35">
      <c r="A122" s="40">
        <f>+A121+1</f>
        <v>96</v>
      </c>
      <c r="B122" s="145" t="s">
        <v>206</v>
      </c>
      <c r="C122" s="145" t="s">
        <v>54</v>
      </c>
      <c r="D122" s="161" t="s">
        <v>195</v>
      </c>
      <c r="E122" s="153" t="s">
        <v>207</v>
      </c>
      <c r="F122" s="123" t="s">
        <v>69</v>
      </c>
      <c r="G122" s="144">
        <v>43000</v>
      </c>
      <c r="H122" s="48"/>
      <c r="I122" s="128">
        <v>608.74</v>
      </c>
      <c r="J122" s="126">
        <f t="shared" si="101"/>
        <v>1234.0999999999999</v>
      </c>
      <c r="K122" s="131">
        <f t="shared" si="102"/>
        <v>3053</v>
      </c>
      <c r="L122" s="132">
        <f t="shared" ref="L122:L127" si="111">+G122*1.1%</f>
        <v>473.00000000000006</v>
      </c>
      <c r="M122" s="127">
        <f t="shared" si="104"/>
        <v>1307.2</v>
      </c>
      <c r="N122" s="127">
        <f t="shared" si="105"/>
        <v>3048.7000000000003</v>
      </c>
      <c r="O122" s="127">
        <v>1715.46</v>
      </c>
      <c r="P122" s="144">
        <f t="shared" si="106"/>
        <v>4865.5</v>
      </c>
      <c r="Q122" s="144">
        <f t="shared" si="107"/>
        <v>6574.7000000000007</v>
      </c>
      <c r="R122" s="129">
        <f t="shared" si="103"/>
        <v>38134.5</v>
      </c>
    </row>
    <row r="123" spans="1:18" ht="51" customHeight="1" x14ac:dyDescent="0.35">
      <c r="A123" s="40">
        <f t="shared" si="100"/>
        <v>97</v>
      </c>
      <c r="B123" s="145" t="s">
        <v>208</v>
      </c>
      <c r="C123" s="145" t="s">
        <v>49</v>
      </c>
      <c r="D123" s="161" t="s">
        <v>195</v>
      </c>
      <c r="E123" s="153" t="s">
        <v>179</v>
      </c>
      <c r="F123" s="123" t="s">
        <v>69</v>
      </c>
      <c r="G123" s="144">
        <v>34000</v>
      </c>
      <c r="H123" s="48"/>
      <c r="I123" s="130">
        <v>0</v>
      </c>
      <c r="J123" s="126">
        <f t="shared" si="101"/>
        <v>975.8</v>
      </c>
      <c r="K123" s="131">
        <f t="shared" si="102"/>
        <v>2414</v>
      </c>
      <c r="L123" s="132">
        <f t="shared" si="111"/>
        <v>374.00000000000006</v>
      </c>
      <c r="M123" s="127">
        <f t="shared" si="104"/>
        <v>1033.5999999999999</v>
      </c>
      <c r="N123" s="127">
        <f t="shared" si="105"/>
        <v>2410.6000000000004</v>
      </c>
      <c r="O123" s="127">
        <v>0</v>
      </c>
      <c r="P123" s="144">
        <f t="shared" si="106"/>
        <v>2009.3999999999999</v>
      </c>
      <c r="Q123" s="144">
        <f t="shared" si="107"/>
        <v>5198.6000000000004</v>
      </c>
      <c r="R123" s="129">
        <f t="shared" si="103"/>
        <v>31990.6</v>
      </c>
    </row>
    <row r="124" spans="1:18" ht="51" customHeight="1" x14ac:dyDescent="0.35">
      <c r="A124" s="40">
        <f t="shared" si="100"/>
        <v>98</v>
      </c>
      <c r="B124" s="145" t="s">
        <v>209</v>
      </c>
      <c r="C124" s="145" t="s">
        <v>54</v>
      </c>
      <c r="D124" s="161" t="s">
        <v>195</v>
      </c>
      <c r="E124" s="153" t="s">
        <v>210</v>
      </c>
      <c r="F124" s="123" t="s">
        <v>69</v>
      </c>
      <c r="G124" s="144">
        <v>40000</v>
      </c>
      <c r="H124" s="48"/>
      <c r="I124" s="130">
        <v>442.65</v>
      </c>
      <c r="J124" s="126">
        <f t="shared" si="101"/>
        <v>1148</v>
      </c>
      <c r="K124" s="131">
        <f t="shared" si="102"/>
        <v>2840</v>
      </c>
      <c r="L124" s="132">
        <f t="shared" si="111"/>
        <v>440.00000000000006</v>
      </c>
      <c r="M124" s="127">
        <f t="shared" si="104"/>
        <v>1216</v>
      </c>
      <c r="N124" s="127">
        <f t="shared" si="105"/>
        <v>2836</v>
      </c>
      <c r="O124" s="127">
        <v>0</v>
      </c>
      <c r="P124" s="129">
        <f t="shared" si="106"/>
        <v>2806.65</v>
      </c>
      <c r="Q124" s="129">
        <f t="shared" si="107"/>
        <v>6116</v>
      </c>
      <c r="R124" s="129">
        <f t="shared" si="103"/>
        <v>37193.35</v>
      </c>
    </row>
    <row r="125" spans="1:18" ht="51" customHeight="1" x14ac:dyDescent="0.35">
      <c r="A125" s="40">
        <f t="shared" si="100"/>
        <v>99</v>
      </c>
      <c r="B125" s="145" t="s">
        <v>211</v>
      </c>
      <c r="C125" s="145" t="s">
        <v>49</v>
      </c>
      <c r="D125" s="161" t="s">
        <v>195</v>
      </c>
      <c r="E125" s="153" t="s">
        <v>191</v>
      </c>
      <c r="F125" s="123" t="s">
        <v>69</v>
      </c>
      <c r="G125" s="144">
        <v>34000</v>
      </c>
      <c r="H125" s="48"/>
      <c r="I125" s="130">
        <v>0</v>
      </c>
      <c r="J125" s="126">
        <f t="shared" si="101"/>
        <v>975.8</v>
      </c>
      <c r="K125" s="131">
        <f t="shared" si="102"/>
        <v>2414</v>
      </c>
      <c r="L125" s="132">
        <f t="shared" si="111"/>
        <v>374.00000000000006</v>
      </c>
      <c r="M125" s="127">
        <f t="shared" si="104"/>
        <v>1033.5999999999999</v>
      </c>
      <c r="N125" s="127">
        <f t="shared" si="105"/>
        <v>2410.6000000000004</v>
      </c>
      <c r="O125" s="127">
        <v>0</v>
      </c>
      <c r="P125" s="129">
        <f t="shared" si="106"/>
        <v>2009.3999999999999</v>
      </c>
      <c r="Q125" s="129">
        <f t="shared" si="107"/>
        <v>5198.6000000000004</v>
      </c>
      <c r="R125" s="129">
        <f t="shared" si="103"/>
        <v>31990.6</v>
      </c>
    </row>
    <row r="126" spans="1:18" ht="51" customHeight="1" x14ac:dyDescent="0.35">
      <c r="A126" s="40">
        <f t="shared" si="100"/>
        <v>100</v>
      </c>
      <c r="B126" s="145" t="s">
        <v>212</v>
      </c>
      <c r="C126" s="145" t="s">
        <v>49</v>
      </c>
      <c r="D126" s="161" t="s">
        <v>195</v>
      </c>
      <c r="E126" s="122" t="s">
        <v>187</v>
      </c>
      <c r="F126" s="123" t="s">
        <v>69</v>
      </c>
      <c r="G126" s="144">
        <v>30000</v>
      </c>
      <c r="H126" s="48"/>
      <c r="I126" s="130">
        <v>0</v>
      </c>
      <c r="J126" s="126">
        <f t="shared" si="101"/>
        <v>861</v>
      </c>
      <c r="K126" s="131">
        <f t="shared" si="102"/>
        <v>2130</v>
      </c>
      <c r="L126" s="132">
        <f t="shared" si="111"/>
        <v>330.00000000000006</v>
      </c>
      <c r="M126" s="127">
        <f t="shared" si="104"/>
        <v>912</v>
      </c>
      <c r="N126" s="127">
        <f t="shared" si="105"/>
        <v>2127</v>
      </c>
      <c r="O126" s="127">
        <v>0</v>
      </c>
      <c r="P126" s="129">
        <f t="shared" si="106"/>
        <v>1773</v>
      </c>
      <c r="Q126" s="129">
        <f t="shared" si="107"/>
        <v>4587</v>
      </c>
      <c r="R126" s="129">
        <f t="shared" si="103"/>
        <v>28227</v>
      </c>
    </row>
    <row r="127" spans="1:18" ht="51" customHeight="1" x14ac:dyDescent="0.35">
      <c r="A127" s="40">
        <f t="shared" si="100"/>
        <v>101</v>
      </c>
      <c r="B127" s="145" t="s">
        <v>213</v>
      </c>
      <c r="C127" s="145" t="s">
        <v>54</v>
      </c>
      <c r="D127" s="161" t="s">
        <v>195</v>
      </c>
      <c r="E127" s="122" t="s">
        <v>210</v>
      </c>
      <c r="F127" s="123" t="s">
        <v>69</v>
      </c>
      <c r="G127" s="144">
        <v>40000</v>
      </c>
      <c r="H127" s="48"/>
      <c r="I127" s="130">
        <v>0</v>
      </c>
      <c r="J127" s="126">
        <f t="shared" si="101"/>
        <v>1148</v>
      </c>
      <c r="K127" s="131">
        <f t="shared" si="102"/>
        <v>2840</v>
      </c>
      <c r="L127" s="132">
        <f t="shared" si="111"/>
        <v>440.00000000000006</v>
      </c>
      <c r="M127" s="127">
        <f t="shared" si="104"/>
        <v>1216</v>
      </c>
      <c r="N127" s="127">
        <f t="shared" si="105"/>
        <v>2836</v>
      </c>
      <c r="O127" s="127">
        <v>0</v>
      </c>
      <c r="P127" s="129">
        <f t="shared" si="106"/>
        <v>2364</v>
      </c>
      <c r="Q127" s="129">
        <f t="shared" si="107"/>
        <v>6116</v>
      </c>
      <c r="R127" s="129">
        <f t="shared" si="103"/>
        <v>37636</v>
      </c>
    </row>
    <row r="128" spans="1:18" ht="51" customHeight="1" x14ac:dyDescent="0.35">
      <c r="A128" s="40">
        <f>+A127+1</f>
        <v>102</v>
      </c>
      <c r="B128" s="145" t="s">
        <v>214</v>
      </c>
      <c r="C128" s="145" t="s">
        <v>54</v>
      </c>
      <c r="D128" s="161" t="s">
        <v>195</v>
      </c>
      <c r="E128" s="122" t="s">
        <v>215</v>
      </c>
      <c r="F128" s="123" t="s">
        <v>56</v>
      </c>
      <c r="G128" s="144">
        <v>90000</v>
      </c>
      <c r="H128" s="48"/>
      <c r="I128" s="130">
        <v>8895.39</v>
      </c>
      <c r="J128" s="126">
        <f t="shared" si="101"/>
        <v>2583</v>
      </c>
      <c r="K128" s="131">
        <f t="shared" si="102"/>
        <v>6390</v>
      </c>
      <c r="L128" s="128">
        <f t="shared" ref="L128:L129" si="112">77410*1.1%</f>
        <v>851.5100000000001</v>
      </c>
      <c r="M128" s="127">
        <f t="shared" si="104"/>
        <v>2736</v>
      </c>
      <c r="N128" s="127">
        <f t="shared" si="105"/>
        <v>6381</v>
      </c>
      <c r="O128" s="127">
        <f>1715.46*2</f>
        <v>3430.92</v>
      </c>
      <c r="P128" s="129">
        <f t="shared" si="106"/>
        <v>17645.309999999998</v>
      </c>
      <c r="Q128" s="129">
        <f t="shared" si="107"/>
        <v>13622.51</v>
      </c>
      <c r="R128" s="129">
        <f t="shared" si="103"/>
        <v>72354.69</v>
      </c>
    </row>
    <row r="129" spans="1:18" ht="51" customHeight="1" x14ac:dyDescent="0.35">
      <c r="A129" s="40">
        <f t="shared" si="100"/>
        <v>103</v>
      </c>
      <c r="B129" s="145" t="s">
        <v>216</v>
      </c>
      <c r="C129" s="145" t="s">
        <v>49</v>
      </c>
      <c r="D129" s="161" t="s">
        <v>195</v>
      </c>
      <c r="E129" s="122" t="s">
        <v>215</v>
      </c>
      <c r="F129" s="123" t="s">
        <v>56</v>
      </c>
      <c r="G129" s="144">
        <v>90000</v>
      </c>
      <c r="H129" s="48"/>
      <c r="I129" s="130">
        <v>9753.1200000000008</v>
      </c>
      <c r="J129" s="126">
        <f t="shared" si="101"/>
        <v>2583</v>
      </c>
      <c r="K129" s="131">
        <f t="shared" si="102"/>
        <v>6390</v>
      </c>
      <c r="L129" s="128">
        <f t="shared" si="112"/>
        <v>851.5100000000001</v>
      </c>
      <c r="M129" s="127">
        <f t="shared" si="104"/>
        <v>2736</v>
      </c>
      <c r="N129" s="127">
        <f t="shared" si="105"/>
        <v>6381</v>
      </c>
      <c r="O129" s="127">
        <v>0</v>
      </c>
      <c r="P129" s="129">
        <f t="shared" si="106"/>
        <v>15072.12</v>
      </c>
      <c r="Q129" s="129">
        <f t="shared" si="107"/>
        <v>13622.51</v>
      </c>
      <c r="R129" s="129">
        <f t="shared" si="103"/>
        <v>74927.88</v>
      </c>
    </row>
    <row r="130" spans="1:18" ht="51" customHeight="1" x14ac:dyDescent="0.35">
      <c r="A130" s="40">
        <f t="shared" si="100"/>
        <v>104</v>
      </c>
      <c r="B130" s="145" t="s">
        <v>217</v>
      </c>
      <c r="C130" s="145" t="s">
        <v>49</v>
      </c>
      <c r="D130" s="161" t="s">
        <v>195</v>
      </c>
      <c r="E130" s="122" t="s">
        <v>189</v>
      </c>
      <c r="F130" s="123" t="s">
        <v>69</v>
      </c>
      <c r="G130" s="144">
        <v>27000</v>
      </c>
      <c r="H130" s="48"/>
      <c r="I130" s="130">
        <v>0</v>
      </c>
      <c r="J130" s="126">
        <f t="shared" si="101"/>
        <v>774.9</v>
      </c>
      <c r="K130" s="131">
        <f t="shared" si="102"/>
        <v>1917</v>
      </c>
      <c r="L130" s="132">
        <f t="shared" ref="L130:L134" si="113">+G130*1.1%</f>
        <v>297.00000000000006</v>
      </c>
      <c r="M130" s="127">
        <f t="shared" si="104"/>
        <v>820.8</v>
      </c>
      <c r="N130" s="127">
        <f t="shared" si="105"/>
        <v>1914.3000000000002</v>
      </c>
      <c r="O130" s="127">
        <v>0</v>
      </c>
      <c r="P130" s="129">
        <f t="shared" si="106"/>
        <v>1595.6999999999998</v>
      </c>
      <c r="Q130" s="129">
        <f t="shared" si="107"/>
        <v>4128.3</v>
      </c>
      <c r="R130" s="129">
        <f t="shared" si="103"/>
        <v>25404.3</v>
      </c>
    </row>
    <row r="131" spans="1:18" ht="51" customHeight="1" x14ac:dyDescent="0.35">
      <c r="A131" s="40">
        <f t="shared" si="100"/>
        <v>105</v>
      </c>
      <c r="B131" s="145" t="s">
        <v>218</v>
      </c>
      <c r="C131" s="145" t="s">
        <v>49</v>
      </c>
      <c r="D131" s="161" t="s">
        <v>195</v>
      </c>
      <c r="E131" s="153" t="s">
        <v>207</v>
      </c>
      <c r="F131" s="123" t="s">
        <v>69</v>
      </c>
      <c r="G131" s="144">
        <v>43000</v>
      </c>
      <c r="H131" s="48"/>
      <c r="I131" s="130">
        <v>0</v>
      </c>
      <c r="J131" s="126">
        <f t="shared" si="101"/>
        <v>1234.0999999999999</v>
      </c>
      <c r="K131" s="131">
        <f t="shared" si="102"/>
        <v>3053</v>
      </c>
      <c r="L131" s="132">
        <f t="shared" si="113"/>
        <v>473.00000000000006</v>
      </c>
      <c r="M131" s="127">
        <f t="shared" si="104"/>
        <v>1307.2</v>
      </c>
      <c r="N131" s="127">
        <f t="shared" si="105"/>
        <v>3048.7000000000003</v>
      </c>
      <c r="O131" s="127">
        <v>0</v>
      </c>
      <c r="P131" s="129">
        <f t="shared" si="106"/>
        <v>2541.3000000000002</v>
      </c>
      <c r="Q131" s="129">
        <f t="shared" si="107"/>
        <v>6574.7000000000007</v>
      </c>
      <c r="R131" s="129">
        <f t="shared" si="103"/>
        <v>40458.699999999997</v>
      </c>
    </row>
    <row r="132" spans="1:18" ht="51" customHeight="1" x14ac:dyDescent="0.35">
      <c r="A132" s="40">
        <f t="shared" si="100"/>
        <v>106</v>
      </c>
      <c r="B132" s="145" t="s">
        <v>219</v>
      </c>
      <c r="C132" s="145" t="s">
        <v>49</v>
      </c>
      <c r="D132" s="161" t="s">
        <v>195</v>
      </c>
      <c r="E132" s="153" t="s">
        <v>179</v>
      </c>
      <c r="F132" s="123" t="s">
        <v>69</v>
      </c>
      <c r="G132" s="144">
        <v>34000</v>
      </c>
      <c r="H132" s="48"/>
      <c r="I132" s="130">
        <v>0</v>
      </c>
      <c r="J132" s="126">
        <f t="shared" si="101"/>
        <v>975.8</v>
      </c>
      <c r="K132" s="131">
        <f t="shared" si="102"/>
        <v>2414</v>
      </c>
      <c r="L132" s="132">
        <f t="shared" si="113"/>
        <v>374.00000000000006</v>
      </c>
      <c r="M132" s="127">
        <f t="shared" si="104"/>
        <v>1033.5999999999999</v>
      </c>
      <c r="N132" s="127">
        <f t="shared" si="105"/>
        <v>2410.6000000000004</v>
      </c>
      <c r="O132" s="127">
        <v>0</v>
      </c>
      <c r="P132" s="129">
        <f t="shared" si="106"/>
        <v>2009.3999999999999</v>
      </c>
      <c r="Q132" s="129">
        <f t="shared" si="107"/>
        <v>5198.6000000000004</v>
      </c>
      <c r="R132" s="129">
        <f t="shared" si="103"/>
        <v>31990.6</v>
      </c>
    </row>
    <row r="133" spans="1:18" ht="51" customHeight="1" x14ac:dyDescent="0.35">
      <c r="A133" s="40">
        <f>+A132+1</f>
        <v>107</v>
      </c>
      <c r="B133" s="145" t="s">
        <v>220</v>
      </c>
      <c r="C133" s="145" t="s">
        <v>49</v>
      </c>
      <c r="D133" s="161" t="s">
        <v>195</v>
      </c>
      <c r="E133" s="153" t="s">
        <v>191</v>
      </c>
      <c r="F133" s="123" t="s">
        <v>69</v>
      </c>
      <c r="G133" s="144">
        <v>34000</v>
      </c>
      <c r="H133" s="48"/>
      <c r="I133" s="130">
        <v>0</v>
      </c>
      <c r="J133" s="126">
        <f t="shared" si="101"/>
        <v>975.8</v>
      </c>
      <c r="K133" s="131">
        <f t="shared" si="102"/>
        <v>2414</v>
      </c>
      <c r="L133" s="132">
        <f t="shared" si="113"/>
        <v>374.00000000000006</v>
      </c>
      <c r="M133" s="127">
        <f t="shared" si="104"/>
        <v>1033.5999999999999</v>
      </c>
      <c r="N133" s="127">
        <f t="shared" si="105"/>
        <v>2410.6000000000004</v>
      </c>
      <c r="O133" s="127">
        <v>0</v>
      </c>
      <c r="P133" s="129">
        <f t="shared" si="106"/>
        <v>2009.3999999999999</v>
      </c>
      <c r="Q133" s="129">
        <f t="shared" si="107"/>
        <v>5198.6000000000004</v>
      </c>
      <c r="R133" s="129">
        <f t="shared" si="103"/>
        <v>31990.6</v>
      </c>
    </row>
    <row r="134" spans="1:18" ht="51" customHeight="1" x14ac:dyDescent="0.35">
      <c r="A134" s="40">
        <f>+A133+1</f>
        <v>108</v>
      </c>
      <c r="B134" s="122" t="s">
        <v>221</v>
      </c>
      <c r="C134" s="122" t="s">
        <v>49</v>
      </c>
      <c r="D134" s="161" t="s">
        <v>195</v>
      </c>
      <c r="E134" s="122" t="s">
        <v>187</v>
      </c>
      <c r="F134" s="123" t="s">
        <v>69</v>
      </c>
      <c r="G134" s="144">
        <v>30000</v>
      </c>
      <c r="H134" s="48"/>
      <c r="I134" s="130">
        <v>0</v>
      </c>
      <c r="J134" s="126">
        <f t="shared" si="101"/>
        <v>861</v>
      </c>
      <c r="K134" s="131">
        <f t="shared" si="102"/>
        <v>2130</v>
      </c>
      <c r="L134" s="132">
        <f t="shared" si="113"/>
        <v>330.00000000000006</v>
      </c>
      <c r="M134" s="127">
        <f t="shared" si="104"/>
        <v>912</v>
      </c>
      <c r="N134" s="127">
        <f t="shared" si="105"/>
        <v>2127</v>
      </c>
      <c r="O134" s="127">
        <v>0</v>
      </c>
      <c r="P134" s="129">
        <f>I134+J134+M134+O134</f>
        <v>1773</v>
      </c>
      <c r="Q134" s="129">
        <f t="shared" si="107"/>
        <v>4587</v>
      </c>
      <c r="R134" s="129">
        <f t="shared" si="103"/>
        <v>28227</v>
      </c>
    </row>
    <row r="135" spans="1:18" ht="24.75" customHeight="1" x14ac:dyDescent="0.25">
      <c r="A135" s="218" t="s">
        <v>25</v>
      </c>
      <c r="B135" s="218"/>
      <c r="C135" s="218"/>
      <c r="D135" s="218"/>
      <c r="E135" s="218"/>
      <c r="F135" s="41"/>
      <c r="G135" s="49">
        <f t="shared" ref="G135:R135" si="114">SUM(G98:G134)</f>
        <v>2299000</v>
      </c>
      <c r="H135" s="49">
        <f t="shared" si="114"/>
        <v>0</v>
      </c>
      <c r="I135" s="49">
        <f t="shared" si="114"/>
        <v>188046.48999999993</v>
      </c>
      <c r="J135" s="49">
        <f t="shared" si="114"/>
        <v>65981.300000000017</v>
      </c>
      <c r="K135" s="49">
        <f t="shared" si="114"/>
        <v>163229</v>
      </c>
      <c r="L135" s="49">
        <f t="shared" si="114"/>
        <v>19915.61</v>
      </c>
      <c r="M135" s="49">
        <f t="shared" si="114"/>
        <v>69388.759999999995</v>
      </c>
      <c r="N135" s="49">
        <f t="shared" si="114"/>
        <v>161831.02250000002</v>
      </c>
      <c r="O135" s="49">
        <f t="shared" si="114"/>
        <v>12008.22</v>
      </c>
      <c r="P135" s="49">
        <f t="shared" si="114"/>
        <v>335424.77</v>
      </c>
      <c r="Q135" s="49">
        <f t="shared" si="114"/>
        <v>344975.63250000001</v>
      </c>
      <c r="R135" s="49">
        <f t="shared" si="114"/>
        <v>1963575.2300000004</v>
      </c>
    </row>
    <row r="136" spans="1:18" ht="43.5" customHeight="1" x14ac:dyDescent="0.25">
      <c r="A136" s="202" t="s">
        <v>32</v>
      </c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</row>
    <row r="137" spans="1:18" ht="30.75" customHeight="1" x14ac:dyDescent="0.35">
      <c r="A137" s="40">
        <f>+A134+1</f>
        <v>109</v>
      </c>
      <c r="B137" s="145" t="s">
        <v>222</v>
      </c>
      <c r="C137" s="145" t="s">
        <v>54</v>
      </c>
      <c r="D137" s="122" t="s">
        <v>32</v>
      </c>
      <c r="E137" s="157" t="s">
        <v>223</v>
      </c>
      <c r="F137" s="143" t="s">
        <v>52</v>
      </c>
      <c r="G137" s="144">
        <v>210000</v>
      </c>
      <c r="H137" s="48"/>
      <c r="I137" s="129">
        <v>37676.46</v>
      </c>
      <c r="J137" s="126">
        <f>G137*2.87/100</f>
        <v>6027</v>
      </c>
      <c r="K137" s="131">
        <f>G137*7.1/100</f>
        <v>14910</v>
      </c>
      <c r="L137" s="128">
        <f t="shared" ref="L137:L146" si="115">77410*1.1%</f>
        <v>851.5100000000001</v>
      </c>
      <c r="M137" s="127">
        <f>193525*3.04%</f>
        <v>5883.16</v>
      </c>
      <c r="N137" s="127">
        <f>193525*7.09%</f>
        <v>13720.922500000001</v>
      </c>
      <c r="O137" s="150">
        <v>1715.46</v>
      </c>
      <c r="P137" s="129">
        <f t="shared" ref="P137:P199" si="116">I137+J137+M137+O137</f>
        <v>51302.079999999994</v>
      </c>
      <c r="Q137" s="129">
        <f t="shared" ref="Q137:Q199" si="117">K137+L137+N137</f>
        <v>29482.432500000003</v>
      </c>
      <c r="R137" s="129">
        <f>G137-P137</f>
        <v>158697.92000000001</v>
      </c>
    </row>
    <row r="138" spans="1:18" ht="48" customHeight="1" x14ac:dyDescent="0.35">
      <c r="A138" s="40">
        <f t="shared" ref="A138:A199" si="118">+A137+1</f>
        <v>110</v>
      </c>
      <c r="B138" s="145" t="s">
        <v>224</v>
      </c>
      <c r="C138" s="145" t="s">
        <v>54</v>
      </c>
      <c r="D138" s="122" t="s">
        <v>32</v>
      </c>
      <c r="E138" s="157" t="s">
        <v>225</v>
      </c>
      <c r="F138" s="143" t="s">
        <v>52</v>
      </c>
      <c r="G138" s="144">
        <v>140000</v>
      </c>
      <c r="H138" s="48"/>
      <c r="I138" s="129">
        <v>21085.5</v>
      </c>
      <c r="J138" s="126">
        <f t="shared" ref="J138:J199" si="119">G138*2.87/100</f>
        <v>4018</v>
      </c>
      <c r="K138" s="131">
        <f t="shared" ref="K138:K199" si="120">G138*7.1/100</f>
        <v>9940</v>
      </c>
      <c r="L138" s="128">
        <f t="shared" si="115"/>
        <v>851.5100000000001</v>
      </c>
      <c r="M138" s="132">
        <f>G138*3.04/100</f>
        <v>4256</v>
      </c>
      <c r="N138" s="127">
        <f>+G138*7.09%</f>
        <v>9926</v>
      </c>
      <c r="O138" s="150">
        <v>1715.46</v>
      </c>
      <c r="P138" s="129">
        <f t="shared" si="116"/>
        <v>31074.959999999999</v>
      </c>
      <c r="Q138" s="129">
        <f t="shared" si="117"/>
        <v>20717.510000000002</v>
      </c>
      <c r="R138" s="129">
        <f t="shared" ref="R138:R199" si="121">G138-P138</f>
        <v>108925.04000000001</v>
      </c>
    </row>
    <row r="139" spans="1:18" ht="45" customHeight="1" x14ac:dyDescent="0.35">
      <c r="A139" s="40">
        <f t="shared" si="118"/>
        <v>111</v>
      </c>
      <c r="B139" s="145" t="s">
        <v>226</v>
      </c>
      <c r="C139" s="145" t="s">
        <v>54</v>
      </c>
      <c r="D139" s="122" t="s">
        <v>32</v>
      </c>
      <c r="E139" s="157" t="s">
        <v>227</v>
      </c>
      <c r="F139" s="143" t="s">
        <v>52</v>
      </c>
      <c r="G139" s="144">
        <v>100000</v>
      </c>
      <c r="H139" s="48"/>
      <c r="I139" s="129">
        <v>12105.37</v>
      </c>
      <c r="J139" s="126">
        <f t="shared" si="119"/>
        <v>2870</v>
      </c>
      <c r="K139" s="131">
        <f t="shared" si="120"/>
        <v>7100</v>
      </c>
      <c r="L139" s="128">
        <f t="shared" si="115"/>
        <v>851.5100000000001</v>
      </c>
      <c r="M139" s="132">
        <f t="shared" ref="M139:M199" si="122">G139*3.04/100</f>
        <v>3040</v>
      </c>
      <c r="N139" s="127">
        <f t="shared" ref="N139:N199" si="123">+G139*7.09%</f>
        <v>7090.0000000000009</v>
      </c>
      <c r="O139" s="150">
        <v>0</v>
      </c>
      <c r="P139" s="129">
        <f t="shared" si="116"/>
        <v>18015.370000000003</v>
      </c>
      <c r="Q139" s="129">
        <f t="shared" si="117"/>
        <v>15041.510000000002</v>
      </c>
      <c r="R139" s="129">
        <f t="shared" si="121"/>
        <v>81984.63</v>
      </c>
    </row>
    <row r="140" spans="1:18" ht="47.25" customHeight="1" x14ac:dyDescent="0.35">
      <c r="A140" s="40">
        <f t="shared" si="118"/>
        <v>112</v>
      </c>
      <c r="B140" s="145" t="s">
        <v>228</v>
      </c>
      <c r="C140" s="145" t="s">
        <v>54</v>
      </c>
      <c r="D140" s="122" t="s">
        <v>32</v>
      </c>
      <c r="E140" s="157" t="s">
        <v>227</v>
      </c>
      <c r="F140" s="143" t="s">
        <v>52</v>
      </c>
      <c r="G140" s="144">
        <v>100000</v>
      </c>
      <c r="H140" s="48"/>
      <c r="I140" s="129">
        <v>11247.64</v>
      </c>
      <c r="J140" s="126">
        <f t="shared" si="119"/>
        <v>2870</v>
      </c>
      <c r="K140" s="131">
        <f t="shared" si="120"/>
        <v>7100</v>
      </c>
      <c r="L140" s="128">
        <f t="shared" si="115"/>
        <v>851.5100000000001</v>
      </c>
      <c r="M140" s="132">
        <f t="shared" si="122"/>
        <v>3040</v>
      </c>
      <c r="N140" s="127">
        <f t="shared" si="123"/>
        <v>7090.0000000000009</v>
      </c>
      <c r="O140" s="150">
        <f>1715.46*2</f>
        <v>3430.92</v>
      </c>
      <c r="P140" s="129">
        <f t="shared" si="116"/>
        <v>20588.559999999998</v>
      </c>
      <c r="Q140" s="129">
        <f t="shared" si="117"/>
        <v>15041.510000000002</v>
      </c>
      <c r="R140" s="129">
        <f t="shared" si="121"/>
        <v>79411.44</v>
      </c>
    </row>
    <row r="141" spans="1:18" ht="51" customHeight="1" x14ac:dyDescent="0.35">
      <c r="A141" s="40">
        <f t="shared" si="118"/>
        <v>113</v>
      </c>
      <c r="B141" s="145" t="s">
        <v>229</v>
      </c>
      <c r="C141" s="145" t="s">
        <v>54</v>
      </c>
      <c r="D141" s="122" t="s">
        <v>32</v>
      </c>
      <c r="E141" s="157" t="s">
        <v>230</v>
      </c>
      <c r="F141" s="143" t="s">
        <v>56</v>
      </c>
      <c r="G141" s="144">
        <v>100000</v>
      </c>
      <c r="H141" s="48"/>
      <c r="I141" s="129">
        <v>12105.37</v>
      </c>
      <c r="J141" s="126">
        <f t="shared" si="119"/>
        <v>2870</v>
      </c>
      <c r="K141" s="131">
        <f t="shared" si="120"/>
        <v>7100</v>
      </c>
      <c r="L141" s="128">
        <f t="shared" si="115"/>
        <v>851.5100000000001</v>
      </c>
      <c r="M141" s="132">
        <f t="shared" si="122"/>
        <v>3040</v>
      </c>
      <c r="N141" s="127">
        <f t="shared" si="123"/>
        <v>7090.0000000000009</v>
      </c>
      <c r="O141" s="150">
        <v>0</v>
      </c>
      <c r="P141" s="129">
        <f t="shared" si="116"/>
        <v>18015.370000000003</v>
      </c>
      <c r="Q141" s="129">
        <f t="shared" si="117"/>
        <v>15041.510000000002</v>
      </c>
      <c r="R141" s="129">
        <f t="shared" si="121"/>
        <v>81984.63</v>
      </c>
    </row>
    <row r="142" spans="1:18" ht="30" customHeight="1" x14ac:dyDescent="0.35">
      <c r="A142" s="40">
        <f t="shared" si="118"/>
        <v>114</v>
      </c>
      <c r="B142" s="145" t="s">
        <v>231</v>
      </c>
      <c r="C142" s="145" t="s">
        <v>54</v>
      </c>
      <c r="D142" s="122" t="s">
        <v>32</v>
      </c>
      <c r="E142" s="157" t="s">
        <v>232</v>
      </c>
      <c r="F142" s="143" t="s">
        <v>52</v>
      </c>
      <c r="G142" s="144">
        <v>100000</v>
      </c>
      <c r="H142" s="48"/>
      <c r="I142" s="129">
        <f>6309.38+5795.99</f>
        <v>12105.369999999999</v>
      </c>
      <c r="J142" s="126">
        <f t="shared" si="119"/>
        <v>2870</v>
      </c>
      <c r="K142" s="131">
        <f t="shared" si="120"/>
        <v>7100</v>
      </c>
      <c r="L142" s="128">
        <f t="shared" si="115"/>
        <v>851.5100000000001</v>
      </c>
      <c r="M142" s="132">
        <f t="shared" si="122"/>
        <v>3040</v>
      </c>
      <c r="N142" s="127">
        <f t="shared" si="123"/>
        <v>7090.0000000000009</v>
      </c>
      <c r="O142" s="150">
        <v>0</v>
      </c>
      <c r="P142" s="129">
        <f t="shared" si="116"/>
        <v>18015.37</v>
      </c>
      <c r="Q142" s="129">
        <f t="shared" si="117"/>
        <v>15041.510000000002</v>
      </c>
      <c r="R142" s="129">
        <f t="shared" si="121"/>
        <v>81984.63</v>
      </c>
    </row>
    <row r="143" spans="1:18" ht="30" customHeight="1" x14ac:dyDescent="0.35">
      <c r="A143" s="40">
        <f t="shared" si="118"/>
        <v>115</v>
      </c>
      <c r="B143" s="145" t="s">
        <v>233</v>
      </c>
      <c r="C143" s="145" t="s">
        <v>54</v>
      </c>
      <c r="D143" s="122" t="s">
        <v>32</v>
      </c>
      <c r="E143" s="157" t="s">
        <v>234</v>
      </c>
      <c r="F143" s="143" t="s">
        <v>52</v>
      </c>
      <c r="G143" s="144">
        <v>90000</v>
      </c>
      <c r="H143" s="48"/>
      <c r="I143" s="129">
        <v>9324.25</v>
      </c>
      <c r="J143" s="126">
        <f t="shared" si="119"/>
        <v>2583</v>
      </c>
      <c r="K143" s="131">
        <f t="shared" si="120"/>
        <v>6390</v>
      </c>
      <c r="L143" s="128">
        <f t="shared" si="115"/>
        <v>851.5100000000001</v>
      </c>
      <c r="M143" s="132">
        <f t="shared" si="122"/>
        <v>2736</v>
      </c>
      <c r="N143" s="127">
        <f t="shared" si="123"/>
        <v>6381</v>
      </c>
      <c r="O143" s="150">
        <v>1715.46</v>
      </c>
      <c r="P143" s="129">
        <f t="shared" si="116"/>
        <v>16358.71</v>
      </c>
      <c r="Q143" s="129">
        <f t="shared" si="117"/>
        <v>13622.51</v>
      </c>
      <c r="R143" s="129">
        <f t="shared" si="121"/>
        <v>73641.290000000008</v>
      </c>
    </row>
    <row r="144" spans="1:18" ht="45" customHeight="1" x14ac:dyDescent="0.35">
      <c r="A144" s="40">
        <f>+A143+1</f>
        <v>116</v>
      </c>
      <c r="B144" s="145" t="s">
        <v>235</v>
      </c>
      <c r="C144" s="145" t="s">
        <v>54</v>
      </c>
      <c r="D144" s="122" t="s">
        <v>32</v>
      </c>
      <c r="E144" s="157" t="s">
        <v>236</v>
      </c>
      <c r="F144" s="143" t="s">
        <v>56</v>
      </c>
      <c r="G144" s="144">
        <v>90000</v>
      </c>
      <c r="H144" s="48"/>
      <c r="I144" s="129">
        <v>9753.1200000000008</v>
      </c>
      <c r="J144" s="126">
        <f t="shared" si="119"/>
        <v>2583</v>
      </c>
      <c r="K144" s="131">
        <f t="shared" si="120"/>
        <v>6390</v>
      </c>
      <c r="L144" s="128">
        <f t="shared" si="115"/>
        <v>851.5100000000001</v>
      </c>
      <c r="M144" s="132">
        <f t="shared" si="122"/>
        <v>2736</v>
      </c>
      <c r="N144" s="127">
        <f t="shared" si="123"/>
        <v>6381</v>
      </c>
      <c r="O144" s="150">
        <v>0</v>
      </c>
      <c r="P144" s="129">
        <f t="shared" si="116"/>
        <v>15072.12</v>
      </c>
      <c r="Q144" s="129">
        <f t="shared" si="117"/>
        <v>13622.51</v>
      </c>
      <c r="R144" s="129">
        <f t="shared" si="121"/>
        <v>74927.88</v>
      </c>
    </row>
    <row r="145" spans="1:18" ht="30" customHeight="1" x14ac:dyDescent="0.35">
      <c r="A145" s="40">
        <f t="shared" si="118"/>
        <v>117</v>
      </c>
      <c r="B145" s="145" t="s">
        <v>237</v>
      </c>
      <c r="C145" s="145" t="s">
        <v>54</v>
      </c>
      <c r="D145" s="122" t="s">
        <v>32</v>
      </c>
      <c r="E145" s="157" t="s">
        <v>236</v>
      </c>
      <c r="F145" s="143" t="s">
        <v>56</v>
      </c>
      <c r="G145" s="144">
        <v>90000</v>
      </c>
      <c r="H145" s="48"/>
      <c r="I145" s="129">
        <v>9324.25</v>
      </c>
      <c r="J145" s="126">
        <f t="shared" si="119"/>
        <v>2583</v>
      </c>
      <c r="K145" s="131">
        <f t="shared" si="120"/>
        <v>6390</v>
      </c>
      <c r="L145" s="128">
        <f t="shared" si="115"/>
        <v>851.5100000000001</v>
      </c>
      <c r="M145" s="132">
        <f t="shared" si="122"/>
        <v>2736</v>
      </c>
      <c r="N145" s="127">
        <f t="shared" si="123"/>
        <v>6381</v>
      </c>
      <c r="O145" s="150">
        <v>1715.46</v>
      </c>
      <c r="P145" s="129">
        <f t="shared" si="116"/>
        <v>16358.71</v>
      </c>
      <c r="Q145" s="129">
        <f t="shared" si="117"/>
        <v>13622.51</v>
      </c>
      <c r="R145" s="129">
        <f t="shared" si="121"/>
        <v>73641.290000000008</v>
      </c>
    </row>
    <row r="146" spans="1:18" ht="47.25" customHeight="1" x14ac:dyDescent="0.35">
      <c r="A146" s="40">
        <f t="shared" si="118"/>
        <v>118</v>
      </c>
      <c r="B146" s="145" t="s">
        <v>238</v>
      </c>
      <c r="C146" s="145" t="s">
        <v>54</v>
      </c>
      <c r="D146" s="122" t="s">
        <v>32</v>
      </c>
      <c r="E146" s="157" t="s">
        <v>236</v>
      </c>
      <c r="F146" s="143" t="s">
        <v>56</v>
      </c>
      <c r="G146" s="144">
        <v>90000</v>
      </c>
      <c r="H146" s="48"/>
      <c r="I146" s="129">
        <v>9753.1200000000008</v>
      </c>
      <c r="J146" s="126">
        <f t="shared" si="119"/>
        <v>2583</v>
      </c>
      <c r="K146" s="131">
        <f t="shared" si="120"/>
        <v>6390</v>
      </c>
      <c r="L146" s="128">
        <f t="shared" si="115"/>
        <v>851.5100000000001</v>
      </c>
      <c r="M146" s="132">
        <f t="shared" si="122"/>
        <v>2736</v>
      </c>
      <c r="N146" s="127">
        <f t="shared" si="123"/>
        <v>6381</v>
      </c>
      <c r="O146" s="150">
        <v>0</v>
      </c>
      <c r="P146" s="129">
        <f t="shared" si="116"/>
        <v>15072.12</v>
      </c>
      <c r="Q146" s="129">
        <f t="shared" si="117"/>
        <v>13622.51</v>
      </c>
      <c r="R146" s="129">
        <f t="shared" si="121"/>
        <v>74927.88</v>
      </c>
    </row>
    <row r="147" spans="1:18" ht="30" customHeight="1" x14ac:dyDescent="0.35">
      <c r="A147" s="40">
        <f t="shared" si="118"/>
        <v>119</v>
      </c>
      <c r="B147" s="145" t="s">
        <v>239</v>
      </c>
      <c r="C147" s="145" t="s">
        <v>54</v>
      </c>
      <c r="D147" s="122" t="s">
        <v>32</v>
      </c>
      <c r="E147" s="157" t="s">
        <v>240</v>
      </c>
      <c r="F147" s="143" t="s">
        <v>52</v>
      </c>
      <c r="G147" s="144">
        <v>40000</v>
      </c>
      <c r="H147" s="48"/>
      <c r="I147" s="129">
        <v>442.65</v>
      </c>
      <c r="J147" s="126">
        <f t="shared" si="119"/>
        <v>1148</v>
      </c>
      <c r="K147" s="131">
        <f t="shared" si="120"/>
        <v>2840</v>
      </c>
      <c r="L147" s="132">
        <f>+G147*1.1%</f>
        <v>440.00000000000006</v>
      </c>
      <c r="M147" s="132">
        <f t="shared" si="122"/>
        <v>1216</v>
      </c>
      <c r="N147" s="127">
        <f t="shared" si="123"/>
        <v>2836</v>
      </c>
      <c r="O147" s="150">
        <v>0</v>
      </c>
      <c r="P147" s="129">
        <f t="shared" si="116"/>
        <v>2806.65</v>
      </c>
      <c r="Q147" s="129">
        <f t="shared" si="117"/>
        <v>6116</v>
      </c>
      <c r="R147" s="129">
        <f t="shared" si="121"/>
        <v>37193.35</v>
      </c>
    </row>
    <row r="148" spans="1:18" ht="45" customHeight="1" x14ac:dyDescent="0.35">
      <c r="A148" s="40">
        <f>+A147+1</f>
        <v>120</v>
      </c>
      <c r="B148" s="145" t="s">
        <v>241</v>
      </c>
      <c r="C148" s="145" t="s">
        <v>54</v>
      </c>
      <c r="D148" s="122" t="s">
        <v>32</v>
      </c>
      <c r="E148" s="157" t="s">
        <v>242</v>
      </c>
      <c r="F148" s="143" t="s">
        <v>52</v>
      </c>
      <c r="G148" s="144">
        <v>60000</v>
      </c>
      <c r="H148" s="48"/>
      <c r="I148" s="129">
        <v>3486.68</v>
      </c>
      <c r="J148" s="126">
        <f t="shared" si="119"/>
        <v>1722</v>
      </c>
      <c r="K148" s="131">
        <f t="shared" si="120"/>
        <v>4260</v>
      </c>
      <c r="L148" s="132">
        <f t="shared" ref="L148:L158" si="124">+G148*1.1%</f>
        <v>660.00000000000011</v>
      </c>
      <c r="M148" s="132">
        <f t="shared" si="122"/>
        <v>1824</v>
      </c>
      <c r="N148" s="127">
        <f t="shared" si="123"/>
        <v>4254</v>
      </c>
      <c r="O148" s="150">
        <v>0</v>
      </c>
      <c r="P148" s="129">
        <f t="shared" si="116"/>
        <v>7032.68</v>
      </c>
      <c r="Q148" s="129">
        <f t="shared" si="117"/>
        <v>9174</v>
      </c>
      <c r="R148" s="129">
        <f t="shared" si="121"/>
        <v>52967.32</v>
      </c>
    </row>
    <row r="149" spans="1:18" ht="48.75" customHeight="1" x14ac:dyDescent="0.35">
      <c r="A149" s="40">
        <f t="shared" si="118"/>
        <v>121</v>
      </c>
      <c r="B149" s="145" t="s">
        <v>243</v>
      </c>
      <c r="C149" s="145" t="s">
        <v>54</v>
      </c>
      <c r="D149" s="122" t="s">
        <v>32</v>
      </c>
      <c r="E149" s="157" t="s">
        <v>244</v>
      </c>
      <c r="F149" s="143" t="s">
        <v>52</v>
      </c>
      <c r="G149" s="144">
        <v>43000</v>
      </c>
      <c r="H149" s="48"/>
      <c r="I149" s="129">
        <v>866.06</v>
      </c>
      <c r="J149" s="126">
        <f t="shared" si="119"/>
        <v>1234.0999999999999</v>
      </c>
      <c r="K149" s="131">
        <f t="shared" si="120"/>
        <v>3053</v>
      </c>
      <c r="L149" s="132">
        <f t="shared" si="124"/>
        <v>473.00000000000006</v>
      </c>
      <c r="M149" s="132">
        <f t="shared" si="122"/>
        <v>1307.2</v>
      </c>
      <c r="N149" s="127">
        <f t="shared" si="123"/>
        <v>3048.7000000000003</v>
      </c>
      <c r="O149" s="150">
        <v>0</v>
      </c>
      <c r="P149" s="129">
        <f t="shared" si="116"/>
        <v>3407.3599999999997</v>
      </c>
      <c r="Q149" s="129">
        <f t="shared" si="117"/>
        <v>6574.7000000000007</v>
      </c>
      <c r="R149" s="129">
        <f t="shared" si="121"/>
        <v>39592.639999999999</v>
      </c>
    </row>
    <row r="150" spans="1:18" ht="30" customHeight="1" x14ac:dyDescent="0.35">
      <c r="A150" s="40">
        <f t="shared" si="118"/>
        <v>122</v>
      </c>
      <c r="B150" s="145" t="s">
        <v>245</v>
      </c>
      <c r="C150" s="145" t="s">
        <v>54</v>
      </c>
      <c r="D150" s="122" t="s">
        <v>32</v>
      </c>
      <c r="E150" s="157" t="s">
        <v>246</v>
      </c>
      <c r="F150" s="143" t="s">
        <v>52</v>
      </c>
      <c r="G150" s="144">
        <v>43000</v>
      </c>
      <c r="H150" s="48"/>
      <c r="I150" s="129">
        <v>866.06</v>
      </c>
      <c r="J150" s="126">
        <f t="shared" si="119"/>
        <v>1234.0999999999999</v>
      </c>
      <c r="K150" s="131">
        <f t="shared" si="120"/>
        <v>3053</v>
      </c>
      <c r="L150" s="132">
        <f t="shared" si="124"/>
        <v>473.00000000000006</v>
      </c>
      <c r="M150" s="132">
        <f t="shared" si="122"/>
        <v>1307.2</v>
      </c>
      <c r="N150" s="127">
        <f t="shared" si="123"/>
        <v>3048.7000000000003</v>
      </c>
      <c r="O150" s="150">
        <v>0</v>
      </c>
      <c r="P150" s="129">
        <f t="shared" si="116"/>
        <v>3407.3599999999997</v>
      </c>
      <c r="Q150" s="129">
        <f t="shared" si="117"/>
        <v>6574.7000000000007</v>
      </c>
      <c r="R150" s="129">
        <f t="shared" si="121"/>
        <v>39592.639999999999</v>
      </c>
    </row>
    <row r="151" spans="1:18" ht="30" customHeight="1" x14ac:dyDescent="0.35">
      <c r="A151" s="40">
        <f t="shared" si="118"/>
        <v>123</v>
      </c>
      <c r="B151" s="145" t="s">
        <v>247</v>
      </c>
      <c r="C151" s="145" t="s">
        <v>54</v>
      </c>
      <c r="D151" s="122" t="s">
        <v>32</v>
      </c>
      <c r="E151" s="157" t="s">
        <v>242</v>
      </c>
      <c r="F151" s="143" t="s">
        <v>56</v>
      </c>
      <c r="G151" s="144">
        <v>60000</v>
      </c>
      <c r="H151" s="48"/>
      <c r="I151" s="129">
        <v>2800.49</v>
      </c>
      <c r="J151" s="126">
        <f t="shared" si="119"/>
        <v>1722</v>
      </c>
      <c r="K151" s="131">
        <f t="shared" si="120"/>
        <v>4260</v>
      </c>
      <c r="L151" s="132">
        <f t="shared" si="124"/>
        <v>660.00000000000011</v>
      </c>
      <c r="M151" s="132">
        <f t="shared" si="122"/>
        <v>1824</v>
      </c>
      <c r="N151" s="127">
        <f t="shared" si="123"/>
        <v>4254</v>
      </c>
      <c r="O151" s="150">
        <f>1715.46*2</f>
        <v>3430.92</v>
      </c>
      <c r="P151" s="129">
        <f t="shared" si="116"/>
        <v>9777.41</v>
      </c>
      <c r="Q151" s="129">
        <f t="shared" si="117"/>
        <v>9174</v>
      </c>
      <c r="R151" s="129">
        <f t="shared" si="121"/>
        <v>50222.59</v>
      </c>
    </row>
    <row r="152" spans="1:18" ht="30" customHeight="1" x14ac:dyDescent="0.35">
      <c r="A152" s="40">
        <f t="shared" si="118"/>
        <v>124</v>
      </c>
      <c r="B152" s="145" t="s">
        <v>248</v>
      </c>
      <c r="C152" s="145" t="s">
        <v>49</v>
      </c>
      <c r="D152" s="122" t="s">
        <v>32</v>
      </c>
      <c r="E152" s="157" t="s">
        <v>242</v>
      </c>
      <c r="F152" s="143" t="s">
        <v>56</v>
      </c>
      <c r="G152" s="144">
        <v>60000</v>
      </c>
      <c r="H152" s="48"/>
      <c r="I152" s="129">
        <v>3486.68</v>
      </c>
      <c r="J152" s="126">
        <f t="shared" si="119"/>
        <v>1722</v>
      </c>
      <c r="K152" s="131">
        <f t="shared" si="120"/>
        <v>4260</v>
      </c>
      <c r="L152" s="132">
        <f t="shared" si="124"/>
        <v>660.00000000000011</v>
      </c>
      <c r="M152" s="132">
        <f t="shared" si="122"/>
        <v>1824</v>
      </c>
      <c r="N152" s="127">
        <f t="shared" si="123"/>
        <v>4254</v>
      </c>
      <c r="O152" s="150">
        <v>0</v>
      </c>
      <c r="P152" s="129">
        <f t="shared" si="116"/>
        <v>7032.68</v>
      </c>
      <c r="Q152" s="129">
        <f t="shared" si="117"/>
        <v>9174</v>
      </c>
      <c r="R152" s="129">
        <f t="shared" si="121"/>
        <v>52967.32</v>
      </c>
    </row>
    <row r="153" spans="1:18" ht="30" customHeight="1" x14ac:dyDescent="0.35">
      <c r="A153" s="40">
        <f t="shared" si="118"/>
        <v>125</v>
      </c>
      <c r="B153" s="145" t="s">
        <v>249</v>
      </c>
      <c r="C153" s="145" t="s">
        <v>54</v>
      </c>
      <c r="D153" s="122" t="s">
        <v>32</v>
      </c>
      <c r="E153" s="157" t="s">
        <v>242</v>
      </c>
      <c r="F153" s="143" t="s">
        <v>56</v>
      </c>
      <c r="G153" s="144">
        <v>60000</v>
      </c>
      <c r="H153" s="48"/>
      <c r="I153" s="129">
        <v>3486.68</v>
      </c>
      <c r="J153" s="126">
        <f t="shared" si="119"/>
        <v>1722</v>
      </c>
      <c r="K153" s="131">
        <f t="shared" si="120"/>
        <v>4260</v>
      </c>
      <c r="L153" s="132">
        <f t="shared" si="124"/>
        <v>660.00000000000011</v>
      </c>
      <c r="M153" s="132">
        <f t="shared" si="122"/>
        <v>1824</v>
      </c>
      <c r="N153" s="127">
        <f t="shared" si="123"/>
        <v>4254</v>
      </c>
      <c r="O153" s="150">
        <v>0</v>
      </c>
      <c r="P153" s="129">
        <f t="shared" si="116"/>
        <v>7032.68</v>
      </c>
      <c r="Q153" s="129">
        <f t="shared" si="117"/>
        <v>9174</v>
      </c>
      <c r="R153" s="129">
        <f t="shared" si="121"/>
        <v>52967.32</v>
      </c>
    </row>
    <row r="154" spans="1:18" ht="35.25" customHeight="1" x14ac:dyDescent="0.35">
      <c r="A154" s="40">
        <f t="shared" si="118"/>
        <v>126</v>
      </c>
      <c r="B154" s="145" t="s">
        <v>250</v>
      </c>
      <c r="C154" s="145" t="s">
        <v>54</v>
      </c>
      <c r="D154" s="122" t="s">
        <v>32</v>
      </c>
      <c r="E154" s="157" t="s">
        <v>242</v>
      </c>
      <c r="F154" s="143" t="s">
        <v>56</v>
      </c>
      <c r="G154" s="144">
        <v>60000</v>
      </c>
      <c r="H154" s="48"/>
      <c r="I154" s="129">
        <v>3486.68</v>
      </c>
      <c r="J154" s="126">
        <f t="shared" si="119"/>
        <v>1722</v>
      </c>
      <c r="K154" s="131">
        <f t="shared" si="120"/>
        <v>4260</v>
      </c>
      <c r="L154" s="132">
        <f t="shared" si="124"/>
        <v>660.00000000000011</v>
      </c>
      <c r="M154" s="132">
        <f t="shared" si="122"/>
        <v>1824</v>
      </c>
      <c r="N154" s="127">
        <f t="shared" si="123"/>
        <v>4254</v>
      </c>
      <c r="O154" s="150">
        <v>0</v>
      </c>
      <c r="P154" s="129">
        <f t="shared" si="116"/>
        <v>7032.68</v>
      </c>
      <c r="Q154" s="129">
        <f t="shared" si="117"/>
        <v>9174</v>
      </c>
      <c r="R154" s="129">
        <f t="shared" si="121"/>
        <v>52967.32</v>
      </c>
    </row>
    <row r="155" spans="1:18" ht="39.75" customHeight="1" x14ac:dyDescent="0.35">
      <c r="A155" s="40">
        <f t="shared" si="118"/>
        <v>127</v>
      </c>
      <c r="B155" s="145" t="s">
        <v>251</v>
      </c>
      <c r="C155" s="145" t="s">
        <v>54</v>
      </c>
      <c r="D155" s="122" t="s">
        <v>32</v>
      </c>
      <c r="E155" s="157" t="s">
        <v>242</v>
      </c>
      <c r="F155" s="143" t="s">
        <v>56</v>
      </c>
      <c r="G155" s="144">
        <v>60000</v>
      </c>
      <c r="H155" s="48"/>
      <c r="I155" s="129">
        <v>3143.58</v>
      </c>
      <c r="J155" s="126">
        <f t="shared" si="119"/>
        <v>1722</v>
      </c>
      <c r="K155" s="131">
        <f t="shared" si="120"/>
        <v>4260</v>
      </c>
      <c r="L155" s="132">
        <f t="shared" si="124"/>
        <v>660.00000000000011</v>
      </c>
      <c r="M155" s="132">
        <f t="shared" si="122"/>
        <v>1824</v>
      </c>
      <c r="N155" s="127">
        <f t="shared" si="123"/>
        <v>4254</v>
      </c>
      <c r="O155" s="150">
        <v>1715.46</v>
      </c>
      <c r="P155" s="129">
        <f t="shared" si="116"/>
        <v>8405.0400000000009</v>
      </c>
      <c r="Q155" s="129">
        <f t="shared" si="117"/>
        <v>9174</v>
      </c>
      <c r="R155" s="129">
        <f t="shared" si="121"/>
        <v>51594.96</v>
      </c>
    </row>
    <row r="156" spans="1:18" ht="30" customHeight="1" x14ac:dyDescent="0.35">
      <c r="A156" s="40">
        <f t="shared" si="118"/>
        <v>128</v>
      </c>
      <c r="B156" s="145" t="s">
        <v>252</v>
      </c>
      <c r="C156" s="145" t="s">
        <v>49</v>
      </c>
      <c r="D156" s="122" t="s">
        <v>32</v>
      </c>
      <c r="E156" s="157" t="s">
        <v>242</v>
      </c>
      <c r="F156" s="143" t="s">
        <v>56</v>
      </c>
      <c r="G156" s="144">
        <v>60000</v>
      </c>
      <c r="H156" s="48"/>
      <c r="I156" s="129">
        <v>3486.68</v>
      </c>
      <c r="J156" s="126">
        <f t="shared" si="119"/>
        <v>1722</v>
      </c>
      <c r="K156" s="131">
        <f t="shared" si="120"/>
        <v>4260</v>
      </c>
      <c r="L156" s="132">
        <f t="shared" si="124"/>
        <v>660.00000000000011</v>
      </c>
      <c r="M156" s="132">
        <f t="shared" si="122"/>
        <v>1824</v>
      </c>
      <c r="N156" s="127">
        <f t="shared" si="123"/>
        <v>4254</v>
      </c>
      <c r="O156" s="150">
        <v>0</v>
      </c>
      <c r="P156" s="129">
        <f t="shared" si="116"/>
        <v>7032.68</v>
      </c>
      <c r="Q156" s="129">
        <f t="shared" si="117"/>
        <v>9174</v>
      </c>
      <c r="R156" s="129">
        <f t="shared" si="121"/>
        <v>52967.32</v>
      </c>
    </row>
    <row r="157" spans="1:18" ht="30" customHeight="1" x14ac:dyDescent="0.35">
      <c r="A157" s="40">
        <f>+A156+1</f>
        <v>129</v>
      </c>
      <c r="B157" s="145" t="s">
        <v>429</v>
      </c>
      <c r="C157" s="145" t="s">
        <v>49</v>
      </c>
      <c r="D157" s="122" t="s">
        <v>32</v>
      </c>
      <c r="E157" s="157" t="s">
        <v>242</v>
      </c>
      <c r="F157" s="143" t="s">
        <v>56</v>
      </c>
      <c r="G157" s="144">
        <v>60000</v>
      </c>
      <c r="H157" s="48"/>
      <c r="I157" s="129">
        <v>3486.68</v>
      </c>
      <c r="J157" s="126">
        <f t="shared" ref="J157" si="125">G157*2.87/100</f>
        <v>1722</v>
      </c>
      <c r="K157" s="131">
        <f t="shared" ref="K157" si="126">G157*7.1/100</f>
        <v>4260</v>
      </c>
      <c r="L157" s="132">
        <f t="shared" ref="L157" si="127">+G157*1.1%</f>
        <v>660.00000000000011</v>
      </c>
      <c r="M157" s="132">
        <f t="shared" ref="M157" si="128">G157*3.04/100</f>
        <v>1824</v>
      </c>
      <c r="N157" s="127">
        <f t="shared" ref="N157" si="129">+G157*7.09%</f>
        <v>4254</v>
      </c>
      <c r="O157" s="150">
        <v>0</v>
      </c>
      <c r="P157" s="129">
        <f t="shared" ref="P157" si="130">I157+J157+M157+O157</f>
        <v>7032.68</v>
      </c>
      <c r="Q157" s="129">
        <f t="shared" ref="Q157" si="131">K157+L157+N157</f>
        <v>9174</v>
      </c>
      <c r="R157" s="129">
        <f t="shared" ref="R157" si="132">G157-P157</f>
        <v>52967.32</v>
      </c>
    </row>
    <row r="158" spans="1:18" ht="30" customHeight="1" x14ac:dyDescent="0.35">
      <c r="A158" s="40">
        <f>+A157+1</f>
        <v>130</v>
      </c>
      <c r="B158" s="145" t="s">
        <v>253</v>
      </c>
      <c r="C158" s="145" t="s">
        <v>49</v>
      </c>
      <c r="D158" s="122" t="s">
        <v>32</v>
      </c>
      <c r="E158" s="157" t="s">
        <v>254</v>
      </c>
      <c r="F158" s="143" t="s">
        <v>69</v>
      </c>
      <c r="G158" s="144">
        <v>43000</v>
      </c>
      <c r="H158" s="48"/>
      <c r="I158" s="129">
        <v>0</v>
      </c>
      <c r="J158" s="126">
        <f t="shared" si="119"/>
        <v>1234.0999999999999</v>
      </c>
      <c r="K158" s="131">
        <f t="shared" si="120"/>
        <v>3053</v>
      </c>
      <c r="L158" s="132">
        <f t="shared" si="124"/>
        <v>473.00000000000006</v>
      </c>
      <c r="M158" s="132">
        <f t="shared" si="122"/>
        <v>1307.2</v>
      </c>
      <c r="N158" s="127">
        <f t="shared" si="123"/>
        <v>3048.7000000000003</v>
      </c>
      <c r="O158" s="150">
        <f>1715.46*2</f>
        <v>3430.92</v>
      </c>
      <c r="P158" s="129">
        <f t="shared" si="116"/>
        <v>5972.22</v>
      </c>
      <c r="Q158" s="129">
        <f t="shared" si="117"/>
        <v>6574.7000000000007</v>
      </c>
      <c r="R158" s="129">
        <f t="shared" si="121"/>
        <v>37027.78</v>
      </c>
    </row>
    <row r="159" spans="1:18" ht="30" customHeight="1" x14ac:dyDescent="0.35">
      <c r="A159" s="40">
        <f t="shared" si="118"/>
        <v>131</v>
      </c>
      <c r="B159" s="145" t="s">
        <v>255</v>
      </c>
      <c r="C159" s="145" t="s">
        <v>54</v>
      </c>
      <c r="D159" s="122" t="s">
        <v>32</v>
      </c>
      <c r="E159" s="157" t="s">
        <v>256</v>
      </c>
      <c r="F159" s="143" t="s">
        <v>69</v>
      </c>
      <c r="G159" s="144">
        <v>90000</v>
      </c>
      <c r="H159" s="48"/>
      <c r="I159" s="129">
        <f>19.25+9733.87</f>
        <v>9753.1200000000008</v>
      </c>
      <c r="J159" s="126">
        <f t="shared" si="119"/>
        <v>2583</v>
      </c>
      <c r="K159" s="131">
        <f t="shared" si="120"/>
        <v>6390</v>
      </c>
      <c r="L159" s="128">
        <f t="shared" ref="L159" si="133">77410*1.1%</f>
        <v>851.5100000000001</v>
      </c>
      <c r="M159" s="132">
        <f t="shared" si="122"/>
        <v>2736</v>
      </c>
      <c r="N159" s="127">
        <f t="shared" si="123"/>
        <v>6381</v>
      </c>
      <c r="O159" s="150">
        <v>0</v>
      </c>
      <c r="P159" s="129">
        <f t="shared" si="116"/>
        <v>15072.12</v>
      </c>
      <c r="Q159" s="129">
        <f t="shared" si="117"/>
        <v>13622.51</v>
      </c>
      <c r="R159" s="129">
        <f t="shared" si="121"/>
        <v>74927.88</v>
      </c>
    </row>
    <row r="160" spans="1:18" ht="30" customHeight="1" x14ac:dyDescent="0.35">
      <c r="A160" s="40">
        <f t="shared" si="118"/>
        <v>132</v>
      </c>
      <c r="B160" s="145" t="s">
        <v>257</v>
      </c>
      <c r="C160" s="145" t="s">
        <v>54</v>
      </c>
      <c r="D160" s="122" t="s">
        <v>32</v>
      </c>
      <c r="E160" s="157" t="s">
        <v>246</v>
      </c>
      <c r="F160" s="143" t="s">
        <v>69</v>
      </c>
      <c r="G160" s="144">
        <v>43000</v>
      </c>
      <c r="H160" s="48"/>
      <c r="I160" s="129">
        <v>866.06</v>
      </c>
      <c r="J160" s="126">
        <f t="shared" si="119"/>
        <v>1234.0999999999999</v>
      </c>
      <c r="K160" s="131">
        <f t="shared" si="120"/>
        <v>3053</v>
      </c>
      <c r="L160" s="132">
        <f>+G160*1.1%</f>
        <v>473.00000000000006</v>
      </c>
      <c r="M160" s="132">
        <f t="shared" si="122"/>
        <v>1307.2</v>
      </c>
      <c r="N160" s="127">
        <f t="shared" si="123"/>
        <v>3048.7000000000003</v>
      </c>
      <c r="O160" s="150">
        <v>0</v>
      </c>
      <c r="P160" s="129">
        <f t="shared" si="116"/>
        <v>3407.3599999999997</v>
      </c>
      <c r="Q160" s="129">
        <f t="shared" si="117"/>
        <v>6574.7000000000007</v>
      </c>
      <c r="R160" s="129">
        <f t="shared" si="121"/>
        <v>39592.639999999999</v>
      </c>
    </row>
    <row r="161" spans="1:18" ht="30" customHeight="1" x14ac:dyDescent="0.35">
      <c r="A161" s="40">
        <f t="shared" si="118"/>
        <v>133</v>
      </c>
      <c r="B161" s="145" t="s">
        <v>258</v>
      </c>
      <c r="C161" s="145" t="s">
        <v>54</v>
      </c>
      <c r="D161" s="122" t="s">
        <v>32</v>
      </c>
      <c r="E161" s="157" t="s">
        <v>256</v>
      </c>
      <c r="F161" s="143" t="s">
        <v>69</v>
      </c>
      <c r="G161" s="144">
        <v>90000</v>
      </c>
      <c r="H161" s="48"/>
      <c r="I161" s="129">
        <v>9324.25</v>
      </c>
      <c r="J161" s="126">
        <f t="shared" si="119"/>
        <v>2583</v>
      </c>
      <c r="K161" s="131">
        <f t="shared" si="120"/>
        <v>6390</v>
      </c>
      <c r="L161" s="128">
        <f t="shared" ref="L161" si="134">77410*1.1%</f>
        <v>851.5100000000001</v>
      </c>
      <c r="M161" s="132">
        <f t="shared" si="122"/>
        <v>2736</v>
      </c>
      <c r="N161" s="127">
        <f t="shared" si="123"/>
        <v>6381</v>
      </c>
      <c r="O161" s="150">
        <v>1715.46</v>
      </c>
      <c r="P161" s="129">
        <f t="shared" si="116"/>
        <v>16358.71</v>
      </c>
      <c r="Q161" s="129">
        <f t="shared" si="117"/>
        <v>13622.51</v>
      </c>
      <c r="R161" s="129">
        <f t="shared" si="121"/>
        <v>73641.290000000008</v>
      </c>
    </row>
    <row r="162" spans="1:18" ht="30" customHeight="1" x14ac:dyDescent="0.35">
      <c r="A162" s="40">
        <f t="shared" si="118"/>
        <v>134</v>
      </c>
      <c r="B162" s="145" t="s">
        <v>259</v>
      </c>
      <c r="C162" s="145" t="s">
        <v>54</v>
      </c>
      <c r="D162" s="122" t="s">
        <v>32</v>
      </c>
      <c r="E162" s="157" t="s">
        <v>260</v>
      </c>
      <c r="F162" s="143" t="s">
        <v>69</v>
      </c>
      <c r="G162" s="144">
        <v>40000</v>
      </c>
      <c r="H162" s="48"/>
      <c r="I162" s="129">
        <v>185.33</v>
      </c>
      <c r="J162" s="126">
        <f t="shared" si="119"/>
        <v>1148</v>
      </c>
      <c r="K162" s="131">
        <f t="shared" si="120"/>
        <v>2840</v>
      </c>
      <c r="L162" s="132">
        <f t="shared" ref="L162" si="135">+G162*1.1%</f>
        <v>440.00000000000006</v>
      </c>
      <c r="M162" s="132">
        <f t="shared" si="122"/>
        <v>1216</v>
      </c>
      <c r="N162" s="127">
        <f t="shared" si="123"/>
        <v>2836</v>
      </c>
      <c r="O162" s="150">
        <v>1715.46</v>
      </c>
      <c r="P162" s="129">
        <f t="shared" si="116"/>
        <v>4264.79</v>
      </c>
      <c r="Q162" s="129">
        <f t="shared" si="117"/>
        <v>6116</v>
      </c>
      <c r="R162" s="129">
        <f t="shared" si="121"/>
        <v>35735.21</v>
      </c>
    </row>
    <row r="163" spans="1:18" ht="30" customHeight="1" x14ac:dyDescent="0.35">
      <c r="A163" s="40">
        <f>+A162+1</f>
        <v>135</v>
      </c>
      <c r="B163" s="145" t="s">
        <v>261</v>
      </c>
      <c r="C163" s="145" t="s">
        <v>54</v>
      </c>
      <c r="D163" s="122" t="s">
        <v>32</v>
      </c>
      <c r="E163" s="157" t="s">
        <v>262</v>
      </c>
      <c r="F163" s="143" t="s">
        <v>69</v>
      </c>
      <c r="G163" s="144">
        <v>100000</v>
      </c>
      <c r="H163" s="48"/>
      <c r="I163" s="129">
        <f>19.25+12086.12</f>
        <v>12105.37</v>
      </c>
      <c r="J163" s="126">
        <f t="shared" si="119"/>
        <v>2870</v>
      </c>
      <c r="K163" s="131">
        <f t="shared" si="120"/>
        <v>7100</v>
      </c>
      <c r="L163" s="128">
        <f t="shared" ref="L163" si="136">77410*1.1%</f>
        <v>851.5100000000001</v>
      </c>
      <c r="M163" s="132">
        <f t="shared" si="122"/>
        <v>3040</v>
      </c>
      <c r="N163" s="127">
        <f t="shared" si="123"/>
        <v>7090.0000000000009</v>
      </c>
      <c r="O163" s="150">
        <v>0</v>
      </c>
      <c r="P163" s="129">
        <f t="shared" si="116"/>
        <v>18015.370000000003</v>
      </c>
      <c r="Q163" s="129">
        <f t="shared" si="117"/>
        <v>15041.510000000002</v>
      </c>
      <c r="R163" s="129">
        <f t="shared" si="121"/>
        <v>81984.63</v>
      </c>
    </row>
    <row r="164" spans="1:18" ht="30" customHeight="1" x14ac:dyDescent="0.35">
      <c r="A164" s="40">
        <f t="shared" si="118"/>
        <v>136</v>
      </c>
      <c r="B164" s="145" t="s">
        <v>263</v>
      </c>
      <c r="C164" s="145" t="s">
        <v>54</v>
      </c>
      <c r="D164" s="122" t="s">
        <v>32</v>
      </c>
      <c r="E164" s="157" t="s">
        <v>244</v>
      </c>
      <c r="F164" s="143" t="s">
        <v>69</v>
      </c>
      <c r="G164" s="144">
        <v>43000</v>
      </c>
      <c r="H164" s="48"/>
      <c r="I164" s="129">
        <v>608.74</v>
      </c>
      <c r="J164" s="126">
        <f t="shared" si="119"/>
        <v>1234.0999999999999</v>
      </c>
      <c r="K164" s="131">
        <f t="shared" si="120"/>
        <v>3053</v>
      </c>
      <c r="L164" s="132">
        <f t="shared" ref="L164:L169" si="137">+G164*1.1%</f>
        <v>473.00000000000006</v>
      </c>
      <c r="M164" s="132">
        <f t="shared" si="122"/>
        <v>1307.2</v>
      </c>
      <c r="N164" s="127">
        <f t="shared" si="123"/>
        <v>3048.7000000000003</v>
      </c>
      <c r="O164" s="150">
        <v>1715.46</v>
      </c>
      <c r="P164" s="129">
        <f t="shared" si="116"/>
        <v>4865.5</v>
      </c>
      <c r="Q164" s="129">
        <f t="shared" si="117"/>
        <v>6574.7000000000007</v>
      </c>
      <c r="R164" s="129">
        <f t="shared" si="121"/>
        <v>38134.5</v>
      </c>
    </row>
    <row r="165" spans="1:18" ht="30" customHeight="1" x14ac:dyDescent="0.35">
      <c r="A165" s="40">
        <f>+A164+1</f>
        <v>137</v>
      </c>
      <c r="B165" s="145" t="s">
        <v>264</v>
      </c>
      <c r="C165" s="145" t="s">
        <v>54</v>
      </c>
      <c r="D165" s="122" t="s">
        <v>32</v>
      </c>
      <c r="E165" s="157" t="s">
        <v>244</v>
      </c>
      <c r="F165" s="143" t="s">
        <v>69</v>
      </c>
      <c r="G165" s="144">
        <v>43000</v>
      </c>
      <c r="H165" s="48"/>
      <c r="I165" s="129">
        <v>866.06</v>
      </c>
      <c r="J165" s="126">
        <f t="shared" si="119"/>
        <v>1234.0999999999999</v>
      </c>
      <c r="K165" s="131">
        <f t="shared" si="120"/>
        <v>3053</v>
      </c>
      <c r="L165" s="132">
        <f t="shared" si="137"/>
        <v>473.00000000000006</v>
      </c>
      <c r="M165" s="132">
        <f t="shared" si="122"/>
        <v>1307.2</v>
      </c>
      <c r="N165" s="127">
        <f t="shared" si="123"/>
        <v>3048.7000000000003</v>
      </c>
      <c r="O165" s="150">
        <v>0</v>
      </c>
      <c r="P165" s="129">
        <f t="shared" si="116"/>
        <v>3407.3599999999997</v>
      </c>
      <c r="Q165" s="129">
        <f t="shared" si="117"/>
        <v>6574.7000000000007</v>
      </c>
      <c r="R165" s="129">
        <f t="shared" si="121"/>
        <v>39592.639999999999</v>
      </c>
    </row>
    <row r="166" spans="1:18" ht="30" customHeight="1" x14ac:dyDescent="0.35">
      <c r="A166" s="40">
        <f t="shared" si="118"/>
        <v>138</v>
      </c>
      <c r="B166" s="145" t="s">
        <v>265</v>
      </c>
      <c r="C166" s="145" t="s">
        <v>49</v>
      </c>
      <c r="D166" s="122" t="s">
        <v>32</v>
      </c>
      <c r="E166" s="157" t="s">
        <v>435</v>
      </c>
      <c r="F166" s="143" t="s">
        <v>69</v>
      </c>
      <c r="G166" s="144">
        <v>66000</v>
      </c>
      <c r="H166" s="48"/>
      <c r="I166" s="129">
        <f>185.33+4087.33</f>
        <v>4272.66</v>
      </c>
      <c r="J166" s="126">
        <f t="shared" si="119"/>
        <v>1894.2</v>
      </c>
      <c r="K166" s="131">
        <f t="shared" si="120"/>
        <v>4686</v>
      </c>
      <c r="L166" s="132">
        <f t="shared" si="137"/>
        <v>726.00000000000011</v>
      </c>
      <c r="M166" s="132">
        <f t="shared" si="122"/>
        <v>2006.4</v>
      </c>
      <c r="N166" s="127">
        <f t="shared" si="123"/>
        <v>4679.4000000000005</v>
      </c>
      <c r="O166" s="150">
        <v>1715.46</v>
      </c>
      <c r="P166" s="129">
        <f t="shared" si="116"/>
        <v>9888.7200000000012</v>
      </c>
      <c r="Q166" s="129">
        <f t="shared" si="117"/>
        <v>10091.400000000001</v>
      </c>
      <c r="R166" s="129">
        <f t="shared" si="121"/>
        <v>56111.28</v>
      </c>
    </row>
    <row r="167" spans="1:18" ht="23.25" customHeight="1" x14ac:dyDescent="0.35">
      <c r="A167" s="40">
        <f t="shared" si="118"/>
        <v>139</v>
      </c>
      <c r="B167" s="145" t="s">
        <v>266</v>
      </c>
      <c r="C167" s="145" t="s">
        <v>54</v>
      </c>
      <c r="D167" s="122" t="s">
        <v>32</v>
      </c>
      <c r="E167" s="157" t="s">
        <v>244</v>
      </c>
      <c r="F167" s="143" t="s">
        <v>69</v>
      </c>
      <c r="G167" s="144">
        <v>43000</v>
      </c>
      <c r="H167" s="48"/>
      <c r="I167" s="129">
        <v>866.06</v>
      </c>
      <c r="J167" s="126">
        <f t="shared" si="119"/>
        <v>1234.0999999999999</v>
      </c>
      <c r="K167" s="131">
        <f t="shared" si="120"/>
        <v>3053</v>
      </c>
      <c r="L167" s="132">
        <f t="shared" si="137"/>
        <v>473.00000000000006</v>
      </c>
      <c r="M167" s="132">
        <f t="shared" si="122"/>
        <v>1307.2</v>
      </c>
      <c r="N167" s="127">
        <f t="shared" si="123"/>
        <v>3048.7000000000003</v>
      </c>
      <c r="O167" s="150">
        <v>0</v>
      </c>
      <c r="P167" s="129">
        <f t="shared" si="116"/>
        <v>3407.3599999999997</v>
      </c>
      <c r="Q167" s="129">
        <f t="shared" si="117"/>
        <v>6574.7000000000007</v>
      </c>
      <c r="R167" s="129">
        <f t="shared" si="121"/>
        <v>39592.639999999999</v>
      </c>
    </row>
    <row r="168" spans="1:18" ht="30" customHeight="1" x14ac:dyDescent="0.35">
      <c r="A168" s="40">
        <f t="shared" si="118"/>
        <v>140</v>
      </c>
      <c r="B168" s="145" t="s">
        <v>267</v>
      </c>
      <c r="C168" s="145" t="s">
        <v>54</v>
      </c>
      <c r="D168" s="122" t="s">
        <v>32</v>
      </c>
      <c r="E168" s="157" t="s">
        <v>268</v>
      </c>
      <c r="F168" s="143" t="s">
        <v>69</v>
      </c>
      <c r="G168" s="144">
        <v>43000</v>
      </c>
      <c r="H168" s="48"/>
      <c r="I168" s="129">
        <v>608.74</v>
      </c>
      <c r="J168" s="126">
        <f t="shared" si="119"/>
        <v>1234.0999999999999</v>
      </c>
      <c r="K168" s="131">
        <f t="shared" si="120"/>
        <v>3053</v>
      </c>
      <c r="L168" s="132">
        <f t="shared" si="137"/>
        <v>473.00000000000006</v>
      </c>
      <c r="M168" s="132">
        <f t="shared" si="122"/>
        <v>1307.2</v>
      </c>
      <c r="N168" s="127">
        <f t="shared" si="123"/>
        <v>3048.7000000000003</v>
      </c>
      <c r="O168" s="150">
        <v>1715.46</v>
      </c>
      <c r="P168" s="129">
        <f t="shared" si="116"/>
        <v>4865.5</v>
      </c>
      <c r="Q168" s="129">
        <f t="shared" si="117"/>
        <v>6574.7000000000007</v>
      </c>
      <c r="R168" s="129">
        <f t="shared" si="121"/>
        <v>38134.5</v>
      </c>
    </row>
    <row r="169" spans="1:18" ht="24" x14ac:dyDescent="0.35">
      <c r="A169" s="40">
        <f t="shared" si="118"/>
        <v>141</v>
      </c>
      <c r="B169" s="122" t="s">
        <v>269</v>
      </c>
      <c r="C169" s="122" t="s">
        <v>54</v>
      </c>
      <c r="D169" s="122" t="s">
        <v>32</v>
      </c>
      <c r="E169" s="122" t="s">
        <v>88</v>
      </c>
      <c r="F169" s="143" t="s">
        <v>69</v>
      </c>
      <c r="G169" s="144">
        <v>43000</v>
      </c>
      <c r="H169" s="48"/>
      <c r="I169" s="130">
        <v>351.42</v>
      </c>
      <c r="J169" s="126">
        <f t="shared" si="119"/>
        <v>1234.0999999999999</v>
      </c>
      <c r="K169" s="131">
        <f t="shared" si="120"/>
        <v>3053</v>
      </c>
      <c r="L169" s="132">
        <f t="shared" si="137"/>
        <v>473.00000000000006</v>
      </c>
      <c r="M169" s="132">
        <f t="shared" si="122"/>
        <v>1307.2</v>
      </c>
      <c r="N169" s="127">
        <f t="shared" si="123"/>
        <v>3048.7000000000003</v>
      </c>
      <c r="O169" s="150">
        <f>1715.46*2</f>
        <v>3430.92</v>
      </c>
      <c r="P169" s="129">
        <f t="shared" si="116"/>
        <v>6323.64</v>
      </c>
      <c r="Q169" s="129">
        <f t="shared" si="117"/>
        <v>6574.7000000000007</v>
      </c>
      <c r="R169" s="129">
        <f t="shared" si="121"/>
        <v>36676.36</v>
      </c>
    </row>
    <row r="170" spans="1:18" ht="24" x14ac:dyDescent="0.35">
      <c r="A170" s="40">
        <f t="shared" si="118"/>
        <v>142</v>
      </c>
      <c r="B170" s="122" t="s">
        <v>270</v>
      </c>
      <c r="C170" s="122" t="s">
        <v>54</v>
      </c>
      <c r="D170" s="122" t="s">
        <v>32</v>
      </c>
      <c r="E170" s="122" t="s">
        <v>271</v>
      </c>
      <c r="F170" s="143" t="s">
        <v>56</v>
      </c>
      <c r="G170" s="144">
        <v>100000</v>
      </c>
      <c r="H170" s="48"/>
      <c r="I170" s="130">
        <v>12105.37</v>
      </c>
      <c r="J170" s="126">
        <f t="shared" si="119"/>
        <v>2870</v>
      </c>
      <c r="K170" s="131">
        <f t="shared" si="120"/>
        <v>7100</v>
      </c>
      <c r="L170" s="128">
        <f t="shared" ref="L170:L171" si="138">77410*1.1%</f>
        <v>851.5100000000001</v>
      </c>
      <c r="M170" s="132">
        <f t="shared" si="122"/>
        <v>3040</v>
      </c>
      <c r="N170" s="127">
        <f t="shared" si="123"/>
        <v>7090.0000000000009</v>
      </c>
      <c r="O170" s="150">
        <v>0</v>
      </c>
      <c r="P170" s="129">
        <f t="shared" si="116"/>
        <v>18015.370000000003</v>
      </c>
      <c r="Q170" s="129">
        <f t="shared" si="117"/>
        <v>15041.510000000002</v>
      </c>
      <c r="R170" s="129">
        <f t="shared" si="121"/>
        <v>81984.63</v>
      </c>
    </row>
    <row r="171" spans="1:18" ht="24" x14ac:dyDescent="0.35">
      <c r="A171" s="40">
        <f t="shared" si="118"/>
        <v>143</v>
      </c>
      <c r="B171" s="122" t="s">
        <v>272</v>
      </c>
      <c r="C171" s="122" t="s">
        <v>54</v>
      </c>
      <c r="D171" s="122" t="s">
        <v>32</v>
      </c>
      <c r="E171" s="122" t="s">
        <v>273</v>
      </c>
      <c r="F171" s="143" t="s">
        <v>69</v>
      </c>
      <c r="G171" s="144">
        <v>90000</v>
      </c>
      <c r="H171" s="48"/>
      <c r="I171" s="130">
        <f>160.38+9592.74</f>
        <v>9753.119999999999</v>
      </c>
      <c r="J171" s="126">
        <f t="shared" si="119"/>
        <v>2583</v>
      </c>
      <c r="K171" s="131">
        <f t="shared" si="120"/>
        <v>6390</v>
      </c>
      <c r="L171" s="128">
        <f t="shared" si="138"/>
        <v>851.5100000000001</v>
      </c>
      <c r="M171" s="132">
        <f t="shared" si="122"/>
        <v>2736</v>
      </c>
      <c r="N171" s="127">
        <f t="shared" si="123"/>
        <v>6381</v>
      </c>
      <c r="O171" s="150">
        <v>0</v>
      </c>
      <c r="P171" s="129">
        <f t="shared" si="116"/>
        <v>15072.119999999999</v>
      </c>
      <c r="Q171" s="129">
        <f t="shared" si="117"/>
        <v>13622.51</v>
      </c>
      <c r="R171" s="129">
        <f t="shared" si="121"/>
        <v>74927.88</v>
      </c>
    </row>
    <row r="172" spans="1:18" ht="24.75" customHeight="1" x14ac:dyDescent="0.35">
      <c r="A172" s="40">
        <f t="shared" si="118"/>
        <v>144</v>
      </c>
      <c r="B172" s="145" t="s">
        <v>274</v>
      </c>
      <c r="C172" s="145" t="s">
        <v>54</v>
      </c>
      <c r="D172" s="122" t="s">
        <v>32</v>
      </c>
      <c r="E172" s="145" t="s">
        <v>88</v>
      </c>
      <c r="F172" s="143" t="s">
        <v>69</v>
      </c>
      <c r="G172" s="144">
        <v>43000</v>
      </c>
      <c r="H172" s="48"/>
      <c r="I172" s="129">
        <v>608.74</v>
      </c>
      <c r="J172" s="126">
        <f t="shared" si="119"/>
        <v>1234.0999999999999</v>
      </c>
      <c r="K172" s="131">
        <f t="shared" si="120"/>
        <v>3053</v>
      </c>
      <c r="L172" s="132">
        <f t="shared" ref="L172:L199" si="139">+G172*1.1%</f>
        <v>473.00000000000006</v>
      </c>
      <c r="M172" s="132">
        <f t="shared" si="122"/>
        <v>1307.2</v>
      </c>
      <c r="N172" s="127">
        <f t="shared" si="123"/>
        <v>3048.7000000000003</v>
      </c>
      <c r="O172" s="150">
        <v>1715.46</v>
      </c>
      <c r="P172" s="129">
        <f t="shared" si="116"/>
        <v>4865.5</v>
      </c>
      <c r="Q172" s="129">
        <f t="shared" si="117"/>
        <v>6574.7000000000007</v>
      </c>
      <c r="R172" s="129">
        <f t="shared" si="121"/>
        <v>38134.5</v>
      </c>
    </row>
    <row r="173" spans="1:18" ht="39.75" customHeight="1" x14ac:dyDescent="0.35">
      <c r="A173" s="40">
        <f t="shared" si="118"/>
        <v>145</v>
      </c>
      <c r="B173" s="145" t="s">
        <v>275</v>
      </c>
      <c r="C173" s="145" t="s">
        <v>54</v>
      </c>
      <c r="D173" s="122" t="s">
        <v>32</v>
      </c>
      <c r="E173" s="157" t="s">
        <v>240</v>
      </c>
      <c r="F173" s="143" t="s">
        <v>52</v>
      </c>
      <c r="G173" s="144">
        <v>40000</v>
      </c>
      <c r="H173" s="48"/>
      <c r="I173" s="129">
        <v>442.65</v>
      </c>
      <c r="J173" s="126">
        <f t="shared" si="119"/>
        <v>1148</v>
      </c>
      <c r="K173" s="131">
        <f t="shared" si="120"/>
        <v>2840</v>
      </c>
      <c r="L173" s="132">
        <f t="shared" si="139"/>
        <v>440.00000000000006</v>
      </c>
      <c r="M173" s="132">
        <f t="shared" si="122"/>
        <v>1216</v>
      </c>
      <c r="N173" s="127">
        <f t="shared" si="123"/>
        <v>2836</v>
      </c>
      <c r="O173" s="150">
        <v>0</v>
      </c>
      <c r="P173" s="129">
        <f t="shared" si="116"/>
        <v>2806.65</v>
      </c>
      <c r="Q173" s="129">
        <f t="shared" si="117"/>
        <v>6116</v>
      </c>
      <c r="R173" s="129">
        <f t="shared" si="121"/>
        <v>37193.35</v>
      </c>
    </row>
    <row r="174" spans="1:18" ht="39.75" customHeight="1" x14ac:dyDescent="0.35">
      <c r="A174" s="40">
        <f t="shared" si="118"/>
        <v>146</v>
      </c>
      <c r="B174" s="145" t="s">
        <v>276</v>
      </c>
      <c r="C174" s="145" t="s">
        <v>54</v>
      </c>
      <c r="D174" s="122" t="s">
        <v>32</v>
      </c>
      <c r="E174" s="157" t="s">
        <v>240</v>
      </c>
      <c r="F174" s="143" t="s">
        <v>52</v>
      </c>
      <c r="G174" s="144">
        <v>40000</v>
      </c>
      <c r="H174" s="48"/>
      <c r="I174" s="129">
        <v>0</v>
      </c>
      <c r="J174" s="126">
        <f t="shared" si="119"/>
        <v>1148</v>
      </c>
      <c r="K174" s="131">
        <f t="shared" si="120"/>
        <v>2840</v>
      </c>
      <c r="L174" s="132">
        <f t="shared" si="139"/>
        <v>440.00000000000006</v>
      </c>
      <c r="M174" s="132">
        <f t="shared" si="122"/>
        <v>1216</v>
      </c>
      <c r="N174" s="127">
        <f t="shared" si="123"/>
        <v>2836</v>
      </c>
      <c r="O174" s="150">
        <v>0</v>
      </c>
      <c r="P174" s="129">
        <f t="shared" si="116"/>
        <v>2364</v>
      </c>
      <c r="Q174" s="129">
        <f t="shared" si="117"/>
        <v>6116</v>
      </c>
      <c r="R174" s="129">
        <f t="shared" si="121"/>
        <v>37636</v>
      </c>
    </row>
    <row r="175" spans="1:18" ht="39.75" customHeight="1" x14ac:dyDescent="0.35">
      <c r="A175" s="40">
        <f t="shared" si="118"/>
        <v>147</v>
      </c>
      <c r="B175" s="145" t="s">
        <v>277</v>
      </c>
      <c r="C175" s="145" t="s">
        <v>49</v>
      </c>
      <c r="D175" s="122" t="s">
        <v>32</v>
      </c>
      <c r="E175" s="157" t="s">
        <v>240</v>
      </c>
      <c r="F175" s="143" t="s">
        <v>52</v>
      </c>
      <c r="G175" s="144">
        <v>40000</v>
      </c>
      <c r="H175" s="48"/>
      <c r="I175" s="129">
        <v>0</v>
      </c>
      <c r="J175" s="126">
        <f t="shared" si="119"/>
        <v>1148</v>
      </c>
      <c r="K175" s="131">
        <f t="shared" si="120"/>
        <v>2840</v>
      </c>
      <c r="L175" s="132">
        <f t="shared" si="139"/>
        <v>440.00000000000006</v>
      </c>
      <c r="M175" s="132">
        <f t="shared" si="122"/>
        <v>1216</v>
      </c>
      <c r="N175" s="127">
        <f t="shared" si="123"/>
        <v>2836</v>
      </c>
      <c r="O175" s="150">
        <v>0</v>
      </c>
      <c r="P175" s="129">
        <f t="shared" si="116"/>
        <v>2364</v>
      </c>
      <c r="Q175" s="129">
        <f t="shared" si="117"/>
        <v>6116</v>
      </c>
      <c r="R175" s="129">
        <f t="shared" si="121"/>
        <v>37636</v>
      </c>
    </row>
    <row r="176" spans="1:18" ht="39.75" customHeight="1" x14ac:dyDescent="0.35">
      <c r="A176" s="40">
        <f t="shared" si="118"/>
        <v>148</v>
      </c>
      <c r="B176" s="145" t="s">
        <v>278</v>
      </c>
      <c r="C176" s="145" t="s">
        <v>54</v>
      </c>
      <c r="D176" s="122" t="s">
        <v>32</v>
      </c>
      <c r="E176" s="157" t="s">
        <v>240</v>
      </c>
      <c r="F176" s="143" t="s">
        <v>52</v>
      </c>
      <c r="G176" s="144">
        <v>40000</v>
      </c>
      <c r="H176" s="48"/>
      <c r="I176" s="129">
        <v>442.65</v>
      </c>
      <c r="J176" s="126">
        <f t="shared" si="119"/>
        <v>1148</v>
      </c>
      <c r="K176" s="131">
        <f t="shared" si="120"/>
        <v>2840</v>
      </c>
      <c r="L176" s="132">
        <f t="shared" si="139"/>
        <v>440.00000000000006</v>
      </c>
      <c r="M176" s="132">
        <f t="shared" si="122"/>
        <v>1216</v>
      </c>
      <c r="N176" s="127">
        <f t="shared" si="123"/>
        <v>2836</v>
      </c>
      <c r="O176" s="150">
        <v>0</v>
      </c>
      <c r="P176" s="129">
        <f t="shared" si="116"/>
        <v>2806.65</v>
      </c>
      <c r="Q176" s="129">
        <f t="shared" si="117"/>
        <v>6116</v>
      </c>
      <c r="R176" s="129">
        <f t="shared" si="121"/>
        <v>37193.35</v>
      </c>
    </row>
    <row r="177" spans="1:18" ht="39.75" customHeight="1" x14ac:dyDescent="0.35">
      <c r="A177" s="40">
        <f t="shared" si="118"/>
        <v>149</v>
      </c>
      <c r="B177" s="145" t="s">
        <v>279</v>
      </c>
      <c r="C177" s="145" t="s">
        <v>49</v>
      </c>
      <c r="D177" s="122" t="s">
        <v>32</v>
      </c>
      <c r="E177" s="157" t="s">
        <v>240</v>
      </c>
      <c r="F177" s="143" t="s">
        <v>52</v>
      </c>
      <c r="G177" s="144">
        <v>40000</v>
      </c>
      <c r="H177" s="48"/>
      <c r="I177" s="129">
        <v>0</v>
      </c>
      <c r="J177" s="126">
        <f t="shared" si="119"/>
        <v>1148</v>
      </c>
      <c r="K177" s="131">
        <f t="shared" si="120"/>
        <v>2840</v>
      </c>
      <c r="L177" s="132">
        <f t="shared" si="139"/>
        <v>440.00000000000006</v>
      </c>
      <c r="M177" s="132">
        <f t="shared" si="122"/>
        <v>1216</v>
      </c>
      <c r="N177" s="127">
        <f t="shared" si="123"/>
        <v>2836</v>
      </c>
      <c r="O177" s="150">
        <v>0</v>
      </c>
      <c r="P177" s="129">
        <f t="shared" si="116"/>
        <v>2364</v>
      </c>
      <c r="Q177" s="129">
        <f t="shared" si="117"/>
        <v>6116</v>
      </c>
      <c r="R177" s="129">
        <f t="shared" si="121"/>
        <v>37636</v>
      </c>
    </row>
    <row r="178" spans="1:18" ht="39.75" customHeight="1" x14ac:dyDescent="0.35">
      <c r="A178" s="40">
        <f t="shared" si="118"/>
        <v>150</v>
      </c>
      <c r="B178" s="145" t="s">
        <v>280</v>
      </c>
      <c r="C178" s="145" t="s">
        <v>49</v>
      </c>
      <c r="D178" s="122" t="s">
        <v>32</v>
      </c>
      <c r="E178" s="157" t="s">
        <v>240</v>
      </c>
      <c r="F178" s="143" t="s">
        <v>52</v>
      </c>
      <c r="G178" s="144">
        <v>40000</v>
      </c>
      <c r="H178" s="48"/>
      <c r="I178" s="129">
        <v>0</v>
      </c>
      <c r="J178" s="126">
        <f t="shared" si="119"/>
        <v>1148</v>
      </c>
      <c r="K178" s="131">
        <f t="shared" si="120"/>
        <v>2840</v>
      </c>
      <c r="L178" s="132">
        <f t="shared" si="139"/>
        <v>440.00000000000006</v>
      </c>
      <c r="M178" s="132">
        <f t="shared" si="122"/>
        <v>1216</v>
      </c>
      <c r="N178" s="127">
        <f t="shared" si="123"/>
        <v>2836</v>
      </c>
      <c r="O178" s="150">
        <v>0</v>
      </c>
      <c r="P178" s="129">
        <f t="shared" si="116"/>
        <v>2364</v>
      </c>
      <c r="Q178" s="129">
        <f t="shared" si="117"/>
        <v>6116</v>
      </c>
      <c r="R178" s="129">
        <f t="shared" si="121"/>
        <v>37636</v>
      </c>
    </row>
    <row r="179" spans="1:18" ht="39.75" customHeight="1" x14ac:dyDescent="0.35">
      <c r="A179" s="40">
        <f t="shared" si="118"/>
        <v>151</v>
      </c>
      <c r="B179" s="145" t="s">
        <v>281</v>
      </c>
      <c r="C179" s="145" t="s">
        <v>54</v>
      </c>
      <c r="D179" s="122" t="s">
        <v>32</v>
      </c>
      <c r="E179" s="157" t="s">
        <v>240</v>
      </c>
      <c r="F179" s="143" t="s">
        <v>52</v>
      </c>
      <c r="G179" s="144">
        <v>40000</v>
      </c>
      <c r="H179" s="48"/>
      <c r="I179" s="129">
        <v>0</v>
      </c>
      <c r="J179" s="126">
        <f t="shared" si="119"/>
        <v>1148</v>
      </c>
      <c r="K179" s="131">
        <f t="shared" si="120"/>
        <v>2840</v>
      </c>
      <c r="L179" s="132">
        <f t="shared" si="139"/>
        <v>440.00000000000006</v>
      </c>
      <c r="M179" s="132">
        <f t="shared" si="122"/>
        <v>1216</v>
      </c>
      <c r="N179" s="127">
        <f t="shared" si="123"/>
        <v>2836</v>
      </c>
      <c r="O179" s="150">
        <v>1715.46</v>
      </c>
      <c r="P179" s="129">
        <f t="shared" si="116"/>
        <v>4079.46</v>
      </c>
      <c r="Q179" s="129">
        <f t="shared" si="117"/>
        <v>6116</v>
      </c>
      <c r="R179" s="129">
        <f t="shared" si="121"/>
        <v>35920.54</v>
      </c>
    </row>
    <row r="180" spans="1:18" ht="39.75" customHeight="1" x14ac:dyDescent="0.35">
      <c r="A180" s="40">
        <f t="shared" si="118"/>
        <v>152</v>
      </c>
      <c r="B180" s="145" t="s">
        <v>282</v>
      </c>
      <c r="C180" s="145" t="s">
        <v>49</v>
      </c>
      <c r="D180" s="122" t="s">
        <v>32</v>
      </c>
      <c r="E180" s="157" t="s">
        <v>240</v>
      </c>
      <c r="F180" s="143" t="s">
        <v>52</v>
      </c>
      <c r="G180" s="144">
        <v>40000</v>
      </c>
      <c r="H180" s="48"/>
      <c r="I180" s="129">
        <v>442.65</v>
      </c>
      <c r="J180" s="126">
        <f t="shared" si="119"/>
        <v>1148</v>
      </c>
      <c r="K180" s="131">
        <f t="shared" si="120"/>
        <v>2840</v>
      </c>
      <c r="L180" s="132">
        <f t="shared" si="139"/>
        <v>440.00000000000006</v>
      </c>
      <c r="M180" s="132">
        <f t="shared" si="122"/>
        <v>1216</v>
      </c>
      <c r="N180" s="127">
        <f t="shared" si="123"/>
        <v>2836</v>
      </c>
      <c r="O180" s="150">
        <v>0</v>
      </c>
      <c r="P180" s="129">
        <f t="shared" si="116"/>
        <v>2806.65</v>
      </c>
      <c r="Q180" s="129">
        <f t="shared" si="117"/>
        <v>6116</v>
      </c>
      <c r="R180" s="129">
        <f t="shared" si="121"/>
        <v>37193.35</v>
      </c>
    </row>
    <row r="181" spans="1:18" ht="39.75" customHeight="1" x14ac:dyDescent="0.35">
      <c r="A181" s="40">
        <f t="shared" si="118"/>
        <v>153</v>
      </c>
      <c r="B181" s="145" t="s">
        <v>283</v>
      </c>
      <c r="C181" s="145" t="s">
        <v>49</v>
      </c>
      <c r="D181" s="122" t="s">
        <v>32</v>
      </c>
      <c r="E181" s="157" t="s">
        <v>240</v>
      </c>
      <c r="F181" s="143" t="s">
        <v>52</v>
      </c>
      <c r="G181" s="144">
        <v>40000</v>
      </c>
      <c r="H181" s="48"/>
      <c r="I181" s="129">
        <v>0</v>
      </c>
      <c r="J181" s="126">
        <f t="shared" si="119"/>
        <v>1148</v>
      </c>
      <c r="K181" s="131">
        <f t="shared" si="120"/>
        <v>2840</v>
      </c>
      <c r="L181" s="132">
        <f t="shared" si="139"/>
        <v>440.00000000000006</v>
      </c>
      <c r="M181" s="132">
        <f t="shared" si="122"/>
        <v>1216</v>
      </c>
      <c r="N181" s="127">
        <f t="shared" si="123"/>
        <v>2836</v>
      </c>
      <c r="O181" s="150">
        <v>0</v>
      </c>
      <c r="P181" s="129">
        <f t="shared" si="116"/>
        <v>2364</v>
      </c>
      <c r="Q181" s="129">
        <f t="shared" si="117"/>
        <v>6116</v>
      </c>
      <c r="R181" s="129">
        <f t="shared" si="121"/>
        <v>37636</v>
      </c>
    </row>
    <row r="182" spans="1:18" ht="39.75" customHeight="1" x14ac:dyDescent="0.35">
      <c r="A182" s="40">
        <f t="shared" si="118"/>
        <v>154</v>
      </c>
      <c r="B182" s="145" t="s">
        <v>284</v>
      </c>
      <c r="C182" s="145" t="s">
        <v>54</v>
      </c>
      <c r="D182" s="122" t="s">
        <v>32</v>
      </c>
      <c r="E182" s="157" t="s">
        <v>285</v>
      </c>
      <c r="F182" s="143" t="s">
        <v>56</v>
      </c>
      <c r="G182" s="144">
        <v>60000</v>
      </c>
      <c r="H182" s="48"/>
      <c r="I182" s="129">
        <v>3486.68</v>
      </c>
      <c r="J182" s="126">
        <f t="shared" si="119"/>
        <v>1722</v>
      </c>
      <c r="K182" s="131">
        <f t="shared" si="120"/>
        <v>4260</v>
      </c>
      <c r="L182" s="132">
        <f t="shared" si="139"/>
        <v>660.00000000000011</v>
      </c>
      <c r="M182" s="132">
        <f t="shared" si="122"/>
        <v>1824</v>
      </c>
      <c r="N182" s="127">
        <f t="shared" si="123"/>
        <v>4254</v>
      </c>
      <c r="O182" s="150">
        <v>0</v>
      </c>
      <c r="P182" s="129">
        <f t="shared" si="116"/>
        <v>7032.68</v>
      </c>
      <c r="Q182" s="129">
        <f t="shared" si="117"/>
        <v>9174</v>
      </c>
      <c r="R182" s="129">
        <f t="shared" si="121"/>
        <v>52967.32</v>
      </c>
    </row>
    <row r="183" spans="1:18" ht="39.75" customHeight="1" x14ac:dyDescent="0.35">
      <c r="A183" s="40">
        <f t="shared" si="118"/>
        <v>155</v>
      </c>
      <c r="B183" s="145" t="s">
        <v>286</v>
      </c>
      <c r="C183" s="145" t="s">
        <v>54</v>
      </c>
      <c r="D183" s="122" t="s">
        <v>32</v>
      </c>
      <c r="E183" s="157" t="s">
        <v>285</v>
      </c>
      <c r="F183" s="143" t="s">
        <v>56</v>
      </c>
      <c r="G183" s="144">
        <v>60000</v>
      </c>
      <c r="H183" s="48"/>
      <c r="I183" s="129">
        <v>3486.68</v>
      </c>
      <c r="J183" s="126">
        <f t="shared" si="119"/>
        <v>1722</v>
      </c>
      <c r="K183" s="131">
        <f t="shared" si="120"/>
        <v>4260</v>
      </c>
      <c r="L183" s="132">
        <f t="shared" si="139"/>
        <v>660.00000000000011</v>
      </c>
      <c r="M183" s="132">
        <f t="shared" si="122"/>
        <v>1824</v>
      </c>
      <c r="N183" s="127">
        <f t="shared" si="123"/>
        <v>4254</v>
      </c>
      <c r="O183" s="150">
        <v>0</v>
      </c>
      <c r="P183" s="129">
        <f t="shared" si="116"/>
        <v>7032.68</v>
      </c>
      <c r="Q183" s="129">
        <f t="shared" si="117"/>
        <v>9174</v>
      </c>
      <c r="R183" s="129">
        <f t="shared" si="121"/>
        <v>52967.32</v>
      </c>
    </row>
    <row r="184" spans="1:18" ht="39.75" customHeight="1" x14ac:dyDescent="0.35">
      <c r="A184" s="40">
        <f t="shared" si="118"/>
        <v>156</v>
      </c>
      <c r="B184" s="145" t="s">
        <v>287</v>
      </c>
      <c r="C184" s="145" t="s">
        <v>54</v>
      </c>
      <c r="D184" s="122" t="s">
        <v>32</v>
      </c>
      <c r="E184" s="157" t="s">
        <v>242</v>
      </c>
      <c r="F184" s="143" t="s">
        <v>56</v>
      </c>
      <c r="G184" s="144">
        <v>60000</v>
      </c>
      <c r="H184" s="48"/>
      <c r="I184" s="129">
        <v>3486.68</v>
      </c>
      <c r="J184" s="126">
        <f t="shared" si="119"/>
        <v>1722</v>
      </c>
      <c r="K184" s="131">
        <f t="shared" si="120"/>
        <v>4260</v>
      </c>
      <c r="L184" s="132">
        <f t="shared" si="139"/>
        <v>660.00000000000011</v>
      </c>
      <c r="M184" s="132">
        <f t="shared" si="122"/>
        <v>1824</v>
      </c>
      <c r="N184" s="127">
        <f t="shared" si="123"/>
        <v>4254</v>
      </c>
      <c r="O184" s="150">
        <v>0</v>
      </c>
      <c r="P184" s="129">
        <f t="shared" si="116"/>
        <v>7032.68</v>
      </c>
      <c r="Q184" s="129">
        <f t="shared" si="117"/>
        <v>9174</v>
      </c>
      <c r="R184" s="129">
        <f t="shared" si="121"/>
        <v>52967.32</v>
      </c>
    </row>
    <row r="185" spans="1:18" ht="39.75" customHeight="1" x14ac:dyDescent="0.35">
      <c r="A185" s="40">
        <f t="shared" si="118"/>
        <v>157</v>
      </c>
      <c r="B185" s="145" t="s">
        <v>288</v>
      </c>
      <c r="C185" s="145" t="s">
        <v>54</v>
      </c>
      <c r="D185" s="122" t="s">
        <v>32</v>
      </c>
      <c r="E185" s="157" t="s">
        <v>242</v>
      </c>
      <c r="F185" s="143" t="s">
        <v>56</v>
      </c>
      <c r="G185" s="144">
        <v>60000</v>
      </c>
      <c r="H185" s="48"/>
      <c r="I185" s="129">
        <v>3486.68</v>
      </c>
      <c r="J185" s="126">
        <f t="shared" si="119"/>
        <v>1722</v>
      </c>
      <c r="K185" s="131">
        <f t="shared" si="120"/>
        <v>4260</v>
      </c>
      <c r="L185" s="132">
        <f t="shared" si="139"/>
        <v>660.00000000000011</v>
      </c>
      <c r="M185" s="132">
        <f t="shared" si="122"/>
        <v>1824</v>
      </c>
      <c r="N185" s="127">
        <f t="shared" si="123"/>
        <v>4254</v>
      </c>
      <c r="O185" s="150">
        <v>0</v>
      </c>
      <c r="P185" s="129">
        <f t="shared" si="116"/>
        <v>7032.68</v>
      </c>
      <c r="Q185" s="129">
        <f t="shared" si="117"/>
        <v>9174</v>
      </c>
      <c r="R185" s="129">
        <f t="shared" si="121"/>
        <v>52967.32</v>
      </c>
    </row>
    <row r="186" spans="1:18" ht="39.75" customHeight="1" x14ac:dyDescent="0.35">
      <c r="A186" s="40">
        <f t="shared" si="118"/>
        <v>158</v>
      </c>
      <c r="B186" s="145" t="s">
        <v>289</v>
      </c>
      <c r="C186" s="145" t="s">
        <v>54</v>
      </c>
      <c r="D186" s="122" t="s">
        <v>32</v>
      </c>
      <c r="E186" s="157" t="s">
        <v>242</v>
      </c>
      <c r="F186" s="143" t="s">
        <v>56</v>
      </c>
      <c r="G186" s="144">
        <v>60000</v>
      </c>
      <c r="H186" s="48"/>
      <c r="I186" s="129">
        <v>3486.68</v>
      </c>
      <c r="J186" s="126">
        <f t="shared" si="119"/>
        <v>1722</v>
      </c>
      <c r="K186" s="131">
        <f t="shared" si="120"/>
        <v>4260</v>
      </c>
      <c r="L186" s="132">
        <f t="shared" si="139"/>
        <v>660.00000000000011</v>
      </c>
      <c r="M186" s="132">
        <f t="shared" si="122"/>
        <v>1824</v>
      </c>
      <c r="N186" s="127">
        <f t="shared" si="123"/>
        <v>4254</v>
      </c>
      <c r="O186" s="150">
        <v>0</v>
      </c>
      <c r="P186" s="129">
        <f t="shared" si="116"/>
        <v>7032.68</v>
      </c>
      <c r="Q186" s="129">
        <f t="shared" si="117"/>
        <v>9174</v>
      </c>
      <c r="R186" s="129">
        <f t="shared" si="121"/>
        <v>52967.32</v>
      </c>
    </row>
    <row r="187" spans="1:18" ht="39.75" customHeight="1" x14ac:dyDescent="0.35">
      <c r="A187" s="40">
        <f t="shared" si="118"/>
        <v>159</v>
      </c>
      <c r="B187" s="145" t="s">
        <v>290</v>
      </c>
      <c r="C187" s="145" t="s">
        <v>54</v>
      </c>
      <c r="D187" s="122" t="s">
        <v>32</v>
      </c>
      <c r="E187" s="157" t="s">
        <v>260</v>
      </c>
      <c r="F187" s="143" t="s">
        <v>52</v>
      </c>
      <c r="G187" s="144">
        <v>40000</v>
      </c>
      <c r="H187" s="48"/>
      <c r="I187" s="129">
        <v>0</v>
      </c>
      <c r="J187" s="126">
        <f t="shared" si="119"/>
        <v>1148</v>
      </c>
      <c r="K187" s="131">
        <f t="shared" si="120"/>
        <v>2840</v>
      </c>
      <c r="L187" s="132">
        <f t="shared" si="139"/>
        <v>440.00000000000006</v>
      </c>
      <c r="M187" s="132">
        <f t="shared" si="122"/>
        <v>1216</v>
      </c>
      <c r="N187" s="127">
        <f t="shared" si="123"/>
        <v>2836</v>
      </c>
      <c r="O187" s="150">
        <v>0</v>
      </c>
      <c r="P187" s="129">
        <f t="shared" si="116"/>
        <v>2364</v>
      </c>
      <c r="Q187" s="129">
        <f t="shared" si="117"/>
        <v>6116</v>
      </c>
      <c r="R187" s="129">
        <f t="shared" si="121"/>
        <v>37636</v>
      </c>
    </row>
    <row r="188" spans="1:18" ht="39.75" customHeight="1" x14ac:dyDescent="0.35">
      <c r="A188" s="40">
        <f t="shared" si="118"/>
        <v>160</v>
      </c>
      <c r="B188" s="145" t="s">
        <v>291</v>
      </c>
      <c r="C188" s="145" t="s">
        <v>54</v>
      </c>
      <c r="D188" s="122" t="s">
        <v>32</v>
      </c>
      <c r="E188" s="157" t="s">
        <v>240</v>
      </c>
      <c r="F188" s="143" t="s">
        <v>52</v>
      </c>
      <c r="G188" s="144">
        <v>40000</v>
      </c>
      <c r="H188" s="48"/>
      <c r="I188" s="129">
        <v>0</v>
      </c>
      <c r="J188" s="126">
        <f t="shared" si="119"/>
        <v>1148</v>
      </c>
      <c r="K188" s="131">
        <f t="shared" si="120"/>
        <v>2840</v>
      </c>
      <c r="L188" s="132">
        <f t="shared" si="139"/>
        <v>440.00000000000006</v>
      </c>
      <c r="M188" s="132">
        <f t="shared" si="122"/>
        <v>1216</v>
      </c>
      <c r="N188" s="127">
        <f t="shared" si="123"/>
        <v>2836</v>
      </c>
      <c r="O188" s="150">
        <v>0</v>
      </c>
      <c r="P188" s="129">
        <f t="shared" si="116"/>
        <v>2364</v>
      </c>
      <c r="Q188" s="129">
        <f t="shared" si="117"/>
        <v>6116</v>
      </c>
      <c r="R188" s="129">
        <f t="shared" si="121"/>
        <v>37636</v>
      </c>
    </row>
    <row r="189" spans="1:18" ht="39.75" customHeight="1" x14ac:dyDescent="0.35">
      <c r="A189" s="40">
        <f t="shared" si="118"/>
        <v>161</v>
      </c>
      <c r="B189" s="145" t="s">
        <v>292</v>
      </c>
      <c r="C189" s="145" t="s">
        <v>49</v>
      </c>
      <c r="D189" s="122" t="s">
        <v>32</v>
      </c>
      <c r="E189" s="157" t="s">
        <v>240</v>
      </c>
      <c r="F189" s="143" t="s">
        <v>52</v>
      </c>
      <c r="G189" s="144">
        <v>40000</v>
      </c>
      <c r="H189" s="48"/>
      <c r="I189" s="129">
        <v>442.65</v>
      </c>
      <c r="J189" s="126">
        <f t="shared" si="119"/>
        <v>1148</v>
      </c>
      <c r="K189" s="131">
        <f t="shared" si="120"/>
        <v>2840</v>
      </c>
      <c r="L189" s="132">
        <f t="shared" si="139"/>
        <v>440.00000000000006</v>
      </c>
      <c r="M189" s="132">
        <f t="shared" si="122"/>
        <v>1216</v>
      </c>
      <c r="N189" s="127">
        <f t="shared" si="123"/>
        <v>2836</v>
      </c>
      <c r="O189" s="150">
        <v>0</v>
      </c>
      <c r="P189" s="129">
        <f t="shared" si="116"/>
        <v>2806.65</v>
      </c>
      <c r="Q189" s="129">
        <f t="shared" si="117"/>
        <v>6116</v>
      </c>
      <c r="R189" s="129">
        <f t="shared" si="121"/>
        <v>37193.35</v>
      </c>
    </row>
    <row r="190" spans="1:18" ht="39.75" customHeight="1" x14ac:dyDescent="0.35">
      <c r="A190" s="40">
        <f t="shared" si="118"/>
        <v>162</v>
      </c>
      <c r="B190" s="145" t="s">
        <v>293</v>
      </c>
      <c r="C190" s="145" t="s">
        <v>49</v>
      </c>
      <c r="D190" s="122" t="s">
        <v>32</v>
      </c>
      <c r="E190" s="157" t="s">
        <v>240</v>
      </c>
      <c r="F190" s="143" t="s">
        <v>52</v>
      </c>
      <c r="G190" s="144">
        <v>40000</v>
      </c>
      <c r="H190" s="48"/>
      <c r="I190" s="129">
        <v>442.65</v>
      </c>
      <c r="J190" s="126">
        <f t="shared" si="119"/>
        <v>1148</v>
      </c>
      <c r="K190" s="131">
        <f t="shared" si="120"/>
        <v>2840</v>
      </c>
      <c r="L190" s="132">
        <f t="shared" si="139"/>
        <v>440.00000000000006</v>
      </c>
      <c r="M190" s="132">
        <f t="shared" si="122"/>
        <v>1216</v>
      </c>
      <c r="N190" s="127">
        <f t="shared" si="123"/>
        <v>2836</v>
      </c>
      <c r="O190" s="150">
        <v>0</v>
      </c>
      <c r="P190" s="129">
        <f t="shared" si="116"/>
        <v>2806.65</v>
      </c>
      <c r="Q190" s="129">
        <f t="shared" si="117"/>
        <v>6116</v>
      </c>
      <c r="R190" s="129">
        <f t="shared" si="121"/>
        <v>37193.35</v>
      </c>
    </row>
    <row r="191" spans="1:18" ht="39.75" customHeight="1" x14ac:dyDescent="0.35">
      <c r="A191" s="40">
        <f t="shared" si="118"/>
        <v>163</v>
      </c>
      <c r="B191" s="145" t="s">
        <v>294</v>
      </c>
      <c r="C191" s="145" t="s">
        <v>54</v>
      </c>
      <c r="D191" s="122" t="s">
        <v>32</v>
      </c>
      <c r="E191" s="157" t="s">
        <v>240</v>
      </c>
      <c r="F191" s="143" t="s">
        <v>52</v>
      </c>
      <c r="G191" s="144">
        <v>40000</v>
      </c>
      <c r="H191" s="48"/>
      <c r="I191" s="129">
        <v>0</v>
      </c>
      <c r="J191" s="126">
        <f t="shared" si="119"/>
        <v>1148</v>
      </c>
      <c r="K191" s="131">
        <f t="shared" si="120"/>
        <v>2840</v>
      </c>
      <c r="L191" s="132">
        <f t="shared" si="139"/>
        <v>440.00000000000006</v>
      </c>
      <c r="M191" s="132">
        <f t="shared" si="122"/>
        <v>1216</v>
      </c>
      <c r="N191" s="127">
        <f t="shared" si="123"/>
        <v>2836</v>
      </c>
      <c r="O191" s="150">
        <v>1715.46</v>
      </c>
      <c r="P191" s="129">
        <f t="shared" si="116"/>
        <v>4079.46</v>
      </c>
      <c r="Q191" s="129">
        <f t="shared" si="117"/>
        <v>6116</v>
      </c>
      <c r="R191" s="129">
        <f t="shared" si="121"/>
        <v>35920.54</v>
      </c>
    </row>
    <row r="192" spans="1:18" ht="39.75" customHeight="1" x14ac:dyDescent="0.35">
      <c r="A192" s="40">
        <f t="shared" si="118"/>
        <v>164</v>
      </c>
      <c r="B192" s="145" t="s">
        <v>295</v>
      </c>
      <c r="C192" s="145" t="s">
        <v>54</v>
      </c>
      <c r="D192" s="122" t="s">
        <v>32</v>
      </c>
      <c r="E192" s="157" t="s">
        <v>240</v>
      </c>
      <c r="F192" s="143" t="s">
        <v>52</v>
      </c>
      <c r="G192" s="144">
        <v>40000</v>
      </c>
      <c r="H192" s="48"/>
      <c r="I192" s="129">
        <v>0</v>
      </c>
      <c r="J192" s="126">
        <f t="shared" si="119"/>
        <v>1148</v>
      </c>
      <c r="K192" s="131">
        <f t="shared" si="120"/>
        <v>2840</v>
      </c>
      <c r="L192" s="132">
        <f t="shared" si="139"/>
        <v>440.00000000000006</v>
      </c>
      <c r="M192" s="132">
        <f t="shared" si="122"/>
        <v>1216</v>
      </c>
      <c r="N192" s="127">
        <f t="shared" si="123"/>
        <v>2836</v>
      </c>
      <c r="O192" s="150">
        <v>0</v>
      </c>
      <c r="P192" s="129">
        <f t="shared" si="116"/>
        <v>2364</v>
      </c>
      <c r="Q192" s="129">
        <f t="shared" si="117"/>
        <v>6116</v>
      </c>
      <c r="R192" s="129">
        <f t="shared" si="121"/>
        <v>37636</v>
      </c>
    </row>
    <row r="193" spans="1:18" ht="39.75" customHeight="1" x14ac:dyDescent="0.35">
      <c r="A193" s="40">
        <f t="shared" si="118"/>
        <v>165</v>
      </c>
      <c r="B193" s="145" t="s">
        <v>296</v>
      </c>
      <c r="C193" s="145" t="s">
        <v>54</v>
      </c>
      <c r="D193" s="122" t="s">
        <v>32</v>
      </c>
      <c r="E193" s="157" t="s">
        <v>210</v>
      </c>
      <c r="F193" s="143" t="s">
        <v>52</v>
      </c>
      <c r="G193" s="144">
        <v>40000</v>
      </c>
      <c r="H193" s="48"/>
      <c r="I193" s="129">
        <v>0</v>
      </c>
      <c r="J193" s="126">
        <f t="shared" si="119"/>
        <v>1148</v>
      </c>
      <c r="K193" s="131">
        <f t="shared" si="120"/>
        <v>2840</v>
      </c>
      <c r="L193" s="132">
        <f t="shared" si="139"/>
        <v>440.00000000000006</v>
      </c>
      <c r="M193" s="132">
        <f t="shared" si="122"/>
        <v>1216</v>
      </c>
      <c r="N193" s="127">
        <f t="shared" si="123"/>
        <v>2836</v>
      </c>
      <c r="O193" s="150">
        <v>1715.46</v>
      </c>
      <c r="P193" s="129">
        <f t="shared" si="116"/>
        <v>4079.46</v>
      </c>
      <c r="Q193" s="129">
        <f t="shared" si="117"/>
        <v>6116</v>
      </c>
      <c r="R193" s="129">
        <f t="shared" si="121"/>
        <v>35920.54</v>
      </c>
    </row>
    <row r="194" spans="1:18" ht="39.75" customHeight="1" x14ac:dyDescent="0.35">
      <c r="A194" s="40">
        <f t="shared" si="118"/>
        <v>166</v>
      </c>
      <c r="B194" s="145" t="s">
        <v>297</v>
      </c>
      <c r="C194" s="145" t="s">
        <v>54</v>
      </c>
      <c r="D194" s="122" t="s">
        <v>32</v>
      </c>
      <c r="E194" s="157" t="s">
        <v>240</v>
      </c>
      <c r="F194" s="143" t="s">
        <v>52</v>
      </c>
      <c r="G194" s="144">
        <v>40000</v>
      </c>
      <c r="H194" s="48"/>
      <c r="I194" s="129">
        <v>442.65</v>
      </c>
      <c r="J194" s="126">
        <f t="shared" si="119"/>
        <v>1148</v>
      </c>
      <c r="K194" s="131">
        <f t="shared" si="120"/>
        <v>2840</v>
      </c>
      <c r="L194" s="132">
        <f t="shared" si="139"/>
        <v>440.00000000000006</v>
      </c>
      <c r="M194" s="132">
        <f t="shared" si="122"/>
        <v>1216</v>
      </c>
      <c r="N194" s="127">
        <f t="shared" si="123"/>
        <v>2836</v>
      </c>
      <c r="O194" s="150">
        <v>0</v>
      </c>
      <c r="P194" s="129">
        <f t="shared" si="116"/>
        <v>2806.65</v>
      </c>
      <c r="Q194" s="129">
        <f t="shared" si="117"/>
        <v>6116</v>
      </c>
      <c r="R194" s="129">
        <f t="shared" si="121"/>
        <v>37193.35</v>
      </c>
    </row>
    <row r="195" spans="1:18" ht="39.75" customHeight="1" x14ac:dyDescent="0.35">
      <c r="A195" s="40">
        <f t="shared" si="118"/>
        <v>167</v>
      </c>
      <c r="B195" s="145" t="s">
        <v>298</v>
      </c>
      <c r="C195" s="145" t="s">
        <v>49</v>
      </c>
      <c r="D195" s="122" t="s">
        <v>32</v>
      </c>
      <c r="E195" s="157" t="s">
        <v>240</v>
      </c>
      <c r="F195" s="123" t="s">
        <v>52</v>
      </c>
      <c r="G195" s="144">
        <v>40000</v>
      </c>
      <c r="H195" s="48"/>
      <c r="I195" s="129">
        <v>0</v>
      </c>
      <c r="J195" s="126">
        <f t="shared" si="119"/>
        <v>1148</v>
      </c>
      <c r="K195" s="131">
        <f t="shared" si="120"/>
        <v>2840</v>
      </c>
      <c r="L195" s="132">
        <f t="shared" si="139"/>
        <v>440.00000000000006</v>
      </c>
      <c r="M195" s="132">
        <f t="shared" si="122"/>
        <v>1216</v>
      </c>
      <c r="N195" s="127">
        <f t="shared" si="123"/>
        <v>2836</v>
      </c>
      <c r="O195" s="127">
        <v>0</v>
      </c>
      <c r="P195" s="129">
        <f>I195+J195+M195+O195</f>
        <v>2364</v>
      </c>
      <c r="Q195" s="129">
        <f>K195+L195+N195</f>
        <v>6116</v>
      </c>
      <c r="R195" s="129">
        <f t="shared" si="121"/>
        <v>37636</v>
      </c>
    </row>
    <row r="196" spans="1:18" ht="51" customHeight="1" x14ac:dyDescent="0.35">
      <c r="A196" s="40">
        <f t="shared" si="118"/>
        <v>168</v>
      </c>
      <c r="B196" s="145" t="s">
        <v>299</v>
      </c>
      <c r="C196" s="145" t="s">
        <v>49</v>
      </c>
      <c r="D196" s="122" t="s">
        <v>32</v>
      </c>
      <c r="E196" s="157" t="s">
        <v>240</v>
      </c>
      <c r="F196" s="123" t="s">
        <v>52</v>
      </c>
      <c r="G196" s="144">
        <v>40000</v>
      </c>
      <c r="H196" s="48"/>
      <c r="I196" s="129">
        <v>442.65</v>
      </c>
      <c r="J196" s="126">
        <f t="shared" si="119"/>
        <v>1148</v>
      </c>
      <c r="K196" s="131">
        <f t="shared" si="120"/>
        <v>2840</v>
      </c>
      <c r="L196" s="132">
        <f t="shared" si="139"/>
        <v>440.00000000000006</v>
      </c>
      <c r="M196" s="132">
        <f t="shared" si="122"/>
        <v>1216</v>
      </c>
      <c r="N196" s="127">
        <f t="shared" si="123"/>
        <v>2836</v>
      </c>
      <c r="O196" s="127">
        <v>0</v>
      </c>
      <c r="P196" s="129">
        <f t="shared" ref="P196:P198" si="140">I196+J196+M196+O196</f>
        <v>2806.65</v>
      </c>
      <c r="Q196" s="129">
        <f t="shared" ref="Q196:Q198" si="141">K196+L196+N196</f>
        <v>6116</v>
      </c>
      <c r="R196" s="129">
        <f t="shared" si="121"/>
        <v>37193.35</v>
      </c>
    </row>
    <row r="197" spans="1:18" ht="51" customHeight="1" x14ac:dyDescent="0.35">
      <c r="A197" s="40">
        <f t="shared" si="118"/>
        <v>169</v>
      </c>
      <c r="B197" s="145" t="s">
        <v>300</v>
      </c>
      <c r="C197" s="145" t="s">
        <v>49</v>
      </c>
      <c r="D197" s="122" t="s">
        <v>32</v>
      </c>
      <c r="E197" s="157" t="s">
        <v>240</v>
      </c>
      <c r="F197" s="123" t="s">
        <v>52</v>
      </c>
      <c r="G197" s="144">
        <v>40000</v>
      </c>
      <c r="H197" s="48"/>
      <c r="I197" s="129">
        <v>0</v>
      </c>
      <c r="J197" s="126">
        <f t="shared" si="119"/>
        <v>1148</v>
      </c>
      <c r="K197" s="131">
        <f t="shared" si="120"/>
        <v>2840</v>
      </c>
      <c r="L197" s="132">
        <f t="shared" si="139"/>
        <v>440.00000000000006</v>
      </c>
      <c r="M197" s="132">
        <f t="shared" si="122"/>
        <v>1216</v>
      </c>
      <c r="N197" s="127">
        <f t="shared" si="123"/>
        <v>2836</v>
      </c>
      <c r="O197" s="127">
        <v>0</v>
      </c>
      <c r="P197" s="129">
        <f t="shared" si="140"/>
        <v>2364</v>
      </c>
      <c r="Q197" s="129">
        <f t="shared" si="141"/>
        <v>6116</v>
      </c>
      <c r="R197" s="129">
        <f t="shared" si="121"/>
        <v>37636</v>
      </c>
    </row>
    <row r="198" spans="1:18" ht="51" customHeight="1" x14ac:dyDescent="0.35">
      <c r="A198" s="40">
        <f t="shared" si="118"/>
        <v>170</v>
      </c>
      <c r="B198" s="145" t="s">
        <v>301</v>
      </c>
      <c r="C198" s="145" t="s">
        <v>54</v>
      </c>
      <c r="D198" s="122" t="s">
        <v>32</v>
      </c>
      <c r="E198" s="157" t="s">
        <v>240</v>
      </c>
      <c r="F198" s="123" t="s">
        <v>52</v>
      </c>
      <c r="G198" s="144">
        <v>40000</v>
      </c>
      <c r="H198" s="48"/>
      <c r="I198" s="129">
        <v>442.65</v>
      </c>
      <c r="J198" s="126">
        <f t="shared" si="119"/>
        <v>1148</v>
      </c>
      <c r="K198" s="131">
        <f t="shared" si="120"/>
        <v>2840</v>
      </c>
      <c r="L198" s="132">
        <f t="shared" si="139"/>
        <v>440.00000000000006</v>
      </c>
      <c r="M198" s="132">
        <f t="shared" si="122"/>
        <v>1216</v>
      </c>
      <c r="N198" s="127">
        <f t="shared" si="123"/>
        <v>2836</v>
      </c>
      <c r="O198" s="127">
        <v>0</v>
      </c>
      <c r="P198" s="129">
        <f t="shared" si="140"/>
        <v>2806.65</v>
      </c>
      <c r="Q198" s="129">
        <f t="shared" si="141"/>
        <v>6116</v>
      </c>
      <c r="R198" s="129">
        <f t="shared" si="121"/>
        <v>37193.35</v>
      </c>
    </row>
    <row r="199" spans="1:18" ht="51" customHeight="1" x14ac:dyDescent="0.35">
      <c r="A199" s="40">
        <f t="shared" si="118"/>
        <v>171</v>
      </c>
      <c r="B199" s="145" t="s">
        <v>302</v>
      </c>
      <c r="C199" s="145" t="s">
        <v>54</v>
      </c>
      <c r="D199" s="122" t="s">
        <v>32</v>
      </c>
      <c r="E199" s="157" t="s">
        <v>240</v>
      </c>
      <c r="F199" s="143" t="s">
        <v>52</v>
      </c>
      <c r="G199" s="144">
        <v>40000</v>
      </c>
      <c r="H199" s="48"/>
      <c r="I199" s="129">
        <v>442.65</v>
      </c>
      <c r="J199" s="126">
        <f t="shared" si="119"/>
        <v>1148</v>
      </c>
      <c r="K199" s="131">
        <f t="shared" si="120"/>
        <v>2840</v>
      </c>
      <c r="L199" s="132">
        <f t="shared" si="139"/>
        <v>440.00000000000006</v>
      </c>
      <c r="M199" s="132">
        <f t="shared" si="122"/>
        <v>1216</v>
      </c>
      <c r="N199" s="127">
        <f t="shared" si="123"/>
        <v>2836</v>
      </c>
      <c r="O199" s="150">
        <v>0</v>
      </c>
      <c r="P199" s="129">
        <f t="shared" si="116"/>
        <v>2806.65</v>
      </c>
      <c r="Q199" s="129">
        <f t="shared" si="117"/>
        <v>6116</v>
      </c>
      <c r="R199" s="129">
        <f t="shared" si="121"/>
        <v>37193.35</v>
      </c>
    </row>
    <row r="200" spans="1:18" ht="27.75" customHeight="1" x14ac:dyDescent="0.25">
      <c r="A200" s="218" t="s">
        <v>25</v>
      </c>
      <c r="B200" s="218"/>
      <c r="C200" s="218"/>
      <c r="D200" s="218"/>
      <c r="E200" s="218"/>
      <c r="F200" s="41"/>
      <c r="G200" s="49">
        <f t="shared" ref="G200:R200" si="142">SUM(G137:G199)</f>
        <v>3816000</v>
      </c>
      <c r="H200" s="49">
        <f t="shared" si="142"/>
        <v>0</v>
      </c>
      <c r="I200" s="49">
        <f t="shared" si="142"/>
        <v>257211.65999999977</v>
      </c>
      <c r="J200" s="49">
        <f t="shared" si="142"/>
        <v>109519.20000000001</v>
      </c>
      <c r="K200" s="49">
        <f t="shared" si="142"/>
        <v>270936</v>
      </c>
      <c r="L200" s="49">
        <f t="shared" si="142"/>
        <v>37368.649999999994</v>
      </c>
      <c r="M200" s="49">
        <f t="shared" si="142"/>
        <v>115505.55999999997</v>
      </c>
      <c r="N200" s="49">
        <f t="shared" si="142"/>
        <v>269386.32250000007</v>
      </c>
      <c r="O200" s="49">
        <f t="shared" si="142"/>
        <v>37740.119999999988</v>
      </c>
      <c r="P200" s="49">
        <f t="shared" si="142"/>
        <v>519976.54000000004</v>
      </c>
      <c r="Q200" s="49">
        <f t="shared" si="142"/>
        <v>577690.97250000015</v>
      </c>
      <c r="R200" s="49">
        <f t="shared" si="142"/>
        <v>3296023.4600000004</v>
      </c>
    </row>
    <row r="201" spans="1:18" ht="43.5" customHeight="1" x14ac:dyDescent="0.25">
      <c r="A201" s="202" t="s">
        <v>33</v>
      </c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</row>
    <row r="202" spans="1:18" ht="43.5" customHeight="1" x14ac:dyDescent="0.35">
      <c r="A202" s="40">
        <f>+A199+1</f>
        <v>172</v>
      </c>
      <c r="B202" s="122" t="s">
        <v>303</v>
      </c>
      <c r="C202" s="122" t="s">
        <v>54</v>
      </c>
      <c r="D202" s="122" t="s">
        <v>33</v>
      </c>
      <c r="E202" s="164" t="s">
        <v>304</v>
      </c>
      <c r="F202" s="123" t="s">
        <v>56</v>
      </c>
      <c r="G202" s="144">
        <v>210000</v>
      </c>
      <c r="H202" s="48"/>
      <c r="I202" s="130">
        <v>37676.46</v>
      </c>
      <c r="J202" s="126">
        <f>G202*2.87/100</f>
        <v>6027</v>
      </c>
      <c r="K202" s="131">
        <f>G202*7.1/100</f>
        <v>14910</v>
      </c>
      <c r="L202" s="128">
        <f t="shared" ref="L202:L217" si="143">77410*1.1%</f>
        <v>851.5100000000001</v>
      </c>
      <c r="M202" s="132">
        <f>193525*3.04%</f>
        <v>5883.16</v>
      </c>
      <c r="N202" s="127">
        <f>193525*7.09%</f>
        <v>13720.922500000001</v>
      </c>
      <c r="O202" s="135">
        <v>1715.46</v>
      </c>
      <c r="P202" s="129">
        <f t="shared" ref="P202:P248" si="144">I202+J202+M202+O202</f>
        <v>51302.079999999994</v>
      </c>
      <c r="Q202" s="129">
        <f t="shared" ref="Q202:Q248" si="145">K202+L202+N202</f>
        <v>29482.432500000003</v>
      </c>
      <c r="R202" s="129">
        <f>G202-P202</f>
        <v>158697.92000000001</v>
      </c>
    </row>
    <row r="203" spans="1:18" ht="43.5" customHeight="1" x14ac:dyDescent="0.35">
      <c r="A203" s="40">
        <f t="shared" ref="A203:A246" si="146">+A202+1</f>
        <v>173</v>
      </c>
      <c r="B203" s="122" t="s">
        <v>305</v>
      </c>
      <c r="C203" s="122" t="s">
        <v>49</v>
      </c>
      <c r="D203" s="122" t="s">
        <v>33</v>
      </c>
      <c r="E203" s="164" t="s">
        <v>306</v>
      </c>
      <c r="F203" s="123" t="s">
        <v>52</v>
      </c>
      <c r="G203" s="144">
        <v>100000</v>
      </c>
      <c r="H203" s="48"/>
      <c r="I203" s="130">
        <v>12105.37</v>
      </c>
      <c r="J203" s="126">
        <f t="shared" ref="J203:J248" si="147">G203*2.87/100</f>
        <v>2870</v>
      </c>
      <c r="K203" s="131">
        <f t="shared" ref="K203:K248" si="148">G203*7.1/100</f>
        <v>7100</v>
      </c>
      <c r="L203" s="128">
        <f t="shared" si="143"/>
        <v>851.5100000000001</v>
      </c>
      <c r="M203" s="132">
        <f>G203*3.04/100</f>
        <v>3040</v>
      </c>
      <c r="N203" s="127">
        <f>+G203*7.09%</f>
        <v>7090.0000000000009</v>
      </c>
      <c r="O203" s="135">
        <v>0</v>
      </c>
      <c r="P203" s="129">
        <f t="shared" si="144"/>
        <v>18015.370000000003</v>
      </c>
      <c r="Q203" s="129">
        <f t="shared" si="145"/>
        <v>15041.510000000002</v>
      </c>
      <c r="R203" s="129">
        <f t="shared" ref="R203:R248" si="149">G203-P203</f>
        <v>81984.63</v>
      </c>
    </row>
    <row r="204" spans="1:18" ht="43.5" customHeight="1" x14ac:dyDescent="0.35">
      <c r="A204" s="40">
        <f t="shared" si="146"/>
        <v>174</v>
      </c>
      <c r="B204" s="122" t="s">
        <v>307</v>
      </c>
      <c r="C204" s="122" t="s">
        <v>49</v>
      </c>
      <c r="D204" s="122" t="s">
        <v>33</v>
      </c>
      <c r="E204" s="164" t="s">
        <v>308</v>
      </c>
      <c r="F204" s="123" t="s">
        <v>52</v>
      </c>
      <c r="G204" s="144">
        <v>120000</v>
      </c>
      <c r="H204" s="48"/>
      <c r="I204" s="130">
        <v>15952.14</v>
      </c>
      <c r="J204" s="126">
        <f t="shared" si="147"/>
        <v>3444</v>
      </c>
      <c r="K204" s="131">
        <f t="shared" si="148"/>
        <v>8520</v>
      </c>
      <c r="L204" s="128">
        <f t="shared" si="143"/>
        <v>851.5100000000001</v>
      </c>
      <c r="M204" s="132">
        <f t="shared" ref="M204:M248" si="150">G204*3.04/100</f>
        <v>3648</v>
      </c>
      <c r="N204" s="127">
        <f t="shared" ref="N204:N248" si="151">+G204*7.09%</f>
        <v>8508</v>
      </c>
      <c r="O204" s="135">
        <f>1715.46*2</f>
        <v>3430.92</v>
      </c>
      <c r="P204" s="129">
        <f t="shared" si="144"/>
        <v>26475.059999999998</v>
      </c>
      <c r="Q204" s="129">
        <f t="shared" si="145"/>
        <v>17879.510000000002</v>
      </c>
      <c r="R204" s="129">
        <f t="shared" si="149"/>
        <v>93524.94</v>
      </c>
    </row>
    <row r="205" spans="1:18" ht="43.5" customHeight="1" x14ac:dyDescent="0.35">
      <c r="A205" s="40">
        <f t="shared" si="146"/>
        <v>175</v>
      </c>
      <c r="B205" s="122" t="s">
        <v>309</v>
      </c>
      <c r="C205" s="122" t="s">
        <v>54</v>
      </c>
      <c r="D205" s="122" t="s">
        <v>33</v>
      </c>
      <c r="E205" s="164" t="s">
        <v>306</v>
      </c>
      <c r="F205" s="123" t="s">
        <v>52</v>
      </c>
      <c r="G205" s="144">
        <v>100000</v>
      </c>
      <c r="H205" s="48"/>
      <c r="I205" s="130">
        <v>12105.37</v>
      </c>
      <c r="J205" s="126">
        <f t="shared" si="147"/>
        <v>2870</v>
      </c>
      <c r="K205" s="131">
        <f t="shared" si="148"/>
        <v>7100</v>
      </c>
      <c r="L205" s="128">
        <f t="shared" si="143"/>
        <v>851.5100000000001</v>
      </c>
      <c r="M205" s="132">
        <f t="shared" si="150"/>
        <v>3040</v>
      </c>
      <c r="N205" s="127">
        <f t="shared" si="151"/>
        <v>7090.0000000000009</v>
      </c>
      <c r="O205" s="135">
        <v>0</v>
      </c>
      <c r="P205" s="129">
        <f t="shared" si="144"/>
        <v>18015.370000000003</v>
      </c>
      <c r="Q205" s="129">
        <f t="shared" si="145"/>
        <v>15041.510000000002</v>
      </c>
      <c r="R205" s="129">
        <f t="shared" si="149"/>
        <v>81984.63</v>
      </c>
    </row>
    <row r="206" spans="1:18" ht="43.5" customHeight="1" x14ac:dyDescent="0.35">
      <c r="A206" s="40">
        <f t="shared" si="146"/>
        <v>176</v>
      </c>
      <c r="B206" s="122" t="s">
        <v>310</v>
      </c>
      <c r="C206" s="122" t="s">
        <v>49</v>
      </c>
      <c r="D206" s="122" t="s">
        <v>33</v>
      </c>
      <c r="E206" s="164" t="s">
        <v>306</v>
      </c>
      <c r="F206" s="123" t="s">
        <v>52</v>
      </c>
      <c r="G206" s="144">
        <v>100000</v>
      </c>
      <c r="H206" s="48"/>
      <c r="I206" s="130">
        <v>12105.37</v>
      </c>
      <c r="J206" s="126">
        <f t="shared" si="147"/>
        <v>2870</v>
      </c>
      <c r="K206" s="131">
        <f t="shared" si="148"/>
        <v>7100</v>
      </c>
      <c r="L206" s="128">
        <f t="shared" si="143"/>
        <v>851.5100000000001</v>
      </c>
      <c r="M206" s="132">
        <f t="shared" si="150"/>
        <v>3040</v>
      </c>
      <c r="N206" s="127">
        <f t="shared" si="151"/>
        <v>7090.0000000000009</v>
      </c>
      <c r="O206" s="135">
        <v>0</v>
      </c>
      <c r="P206" s="129">
        <f t="shared" si="144"/>
        <v>18015.370000000003</v>
      </c>
      <c r="Q206" s="129">
        <f t="shared" si="145"/>
        <v>15041.510000000002</v>
      </c>
      <c r="R206" s="129">
        <f t="shared" si="149"/>
        <v>81984.63</v>
      </c>
    </row>
    <row r="207" spans="1:18" ht="43.5" customHeight="1" x14ac:dyDescent="0.35">
      <c r="A207" s="40">
        <f t="shared" si="146"/>
        <v>177</v>
      </c>
      <c r="B207" s="122" t="s">
        <v>311</v>
      </c>
      <c r="C207" s="122" t="s">
        <v>49</v>
      </c>
      <c r="D207" s="122" t="s">
        <v>33</v>
      </c>
      <c r="E207" s="164" t="s">
        <v>312</v>
      </c>
      <c r="F207" s="123" t="s">
        <v>52</v>
      </c>
      <c r="G207" s="144">
        <v>160000</v>
      </c>
      <c r="H207" s="48"/>
      <c r="I207" s="130">
        <f>12105.37+14113.5</f>
        <v>26218.870000000003</v>
      </c>
      <c r="J207" s="126">
        <f t="shared" si="147"/>
        <v>4592</v>
      </c>
      <c r="K207" s="131">
        <f t="shared" si="148"/>
        <v>11360</v>
      </c>
      <c r="L207" s="128">
        <f t="shared" si="143"/>
        <v>851.5100000000001</v>
      </c>
      <c r="M207" s="132">
        <f t="shared" si="150"/>
        <v>4864</v>
      </c>
      <c r="N207" s="127">
        <f t="shared" si="151"/>
        <v>11344</v>
      </c>
      <c r="O207" s="135">
        <v>0</v>
      </c>
      <c r="P207" s="129">
        <f t="shared" si="144"/>
        <v>35674.870000000003</v>
      </c>
      <c r="Q207" s="129">
        <f t="shared" si="145"/>
        <v>23555.510000000002</v>
      </c>
      <c r="R207" s="129">
        <f t="shared" si="149"/>
        <v>124325.13</v>
      </c>
    </row>
    <row r="208" spans="1:18" ht="43.5" customHeight="1" x14ac:dyDescent="0.35">
      <c r="A208" s="40">
        <f t="shared" si="146"/>
        <v>178</v>
      </c>
      <c r="B208" s="122" t="s">
        <v>313</v>
      </c>
      <c r="C208" s="122" t="s">
        <v>49</v>
      </c>
      <c r="D208" s="122" t="s">
        <v>33</v>
      </c>
      <c r="E208" s="164" t="s">
        <v>314</v>
      </c>
      <c r="F208" s="123" t="s">
        <v>52</v>
      </c>
      <c r="G208" s="144">
        <f>85000+55000</f>
        <v>140000</v>
      </c>
      <c r="H208" s="48"/>
      <c r="I208" s="130">
        <f>7719.26+12937.38</f>
        <v>20656.64</v>
      </c>
      <c r="J208" s="126">
        <f t="shared" si="147"/>
        <v>4018</v>
      </c>
      <c r="K208" s="131">
        <f t="shared" si="148"/>
        <v>9940</v>
      </c>
      <c r="L208" s="128">
        <f t="shared" si="143"/>
        <v>851.5100000000001</v>
      </c>
      <c r="M208" s="132">
        <f t="shared" si="150"/>
        <v>4256</v>
      </c>
      <c r="N208" s="127">
        <f t="shared" si="151"/>
        <v>9926</v>
      </c>
      <c r="O208" s="135">
        <f>1715.46*2</f>
        <v>3430.92</v>
      </c>
      <c r="P208" s="129">
        <f t="shared" si="144"/>
        <v>32361.559999999998</v>
      </c>
      <c r="Q208" s="129">
        <f t="shared" si="145"/>
        <v>20717.510000000002</v>
      </c>
      <c r="R208" s="129">
        <f t="shared" si="149"/>
        <v>107638.44</v>
      </c>
    </row>
    <row r="209" spans="1:18" ht="43.5" customHeight="1" x14ac:dyDescent="0.35">
      <c r="A209" s="40">
        <f t="shared" si="146"/>
        <v>179</v>
      </c>
      <c r="B209" s="122" t="s">
        <v>315</v>
      </c>
      <c r="C209" s="122" t="s">
        <v>54</v>
      </c>
      <c r="D209" s="122" t="s">
        <v>33</v>
      </c>
      <c r="E209" s="164" t="s">
        <v>316</v>
      </c>
      <c r="F209" s="123" t="s">
        <v>52</v>
      </c>
      <c r="G209" s="144">
        <v>100000</v>
      </c>
      <c r="H209" s="48"/>
      <c r="I209" s="130">
        <v>12105.37</v>
      </c>
      <c r="J209" s="126">
        <f t="shared" si="147"/>
        <v>2870</v>
      </c>
      <c r="K209" s="131">
        <f t="shared" si="148"/>
        <v>7100</v>
      </c>
      <c r="L209" s="128">
        <f t="shared" si="143"/>
        <v>851.5100000000001</v>
      </c>
      <c r="M209" s="132">
        <f t="shared" si="150"/>
        <v>3040</v>
      </c>
      <c r="N209" s="127">
        <f t="shared" si="151"/>
        <v>7090.0000000000009</v>
      </c>
      <c r="O209" s="135">
        <v>0</v>
      </c>
      <c r="P209" s="129">
        <f t="shared" si="144"/>
        <v>18015.370000000003</v>
      </c>
      <c r="Q209" s="129">
        <f t="shared" si="145"/>
        <v>15041.510000000002</v>
      </c>
      <c r="R209" s="129">
        <f t="shared" si="149"/>
        <v>81984.63</v>
      </c>
    </row>
    <row r="210" spans="1:18" ht="43.5" customHeight="1" x14ac:dyDescent="0.35">
      <c r="A210" s="40">
        <f t="shared" si="146"/>
        <v>180</v>
      </c>
      <c r="B210" s="122" t="s">
        <v>317</v>
      </c>
      <c r="C210" s="122" t="s">
        <v>54</v>
      </c>
      <c r="D210" s="122" t="s">
        <v>33</v>
      </c>
      <c r="E210" s="164" t="s">
        <v>318</v>
      </c>
      <c r="F210" s="123" t="s">
        <v>52</v>
      </c>
      <c r="G210" s="144">
        <v>100000</v>
      </c>
      <c r="H210" s="48"/>
      <c r="I210" s="130">
        <f>9753.12+2352.25</f>
        <v>12105.37</v>
      </c>
      <c r="J210" s="126">
        <f t="shared" si="147"/>
        <v>2870</v>
      </c>
      <c r="K210" s="131">
        <f t="shared" si="148"/>
        <v>7100</v>
      </c>
      <c r="L210" s="128">
        <f t="shared" si="143"/>
        <v>851.5100000000001</v>
      </c>
      <c r="M210" s="132">
        <f t="shared" si="150"/>
        <v>3040</v>
      </c>
      <c r="N210" s="127">
        <f t="shared" si="151"/>
        <v>7090.0000000000009</v>
      </c>
      <c r="O210" s="135">
        <v>0</v>
      </c>
      <c r="P210" s="129">
        <f t="shared" si="144"/>
        <v>18015.370000000003</v>
      </c>
      <c r="Q210" s="129">
        <f t="shared" si="145"/>
        <v>15041.510000000002</v>
      </c>
      <c r="R210" s="129">
        <f t="shared" si="149"/>
        <v>81984.63</v>
      </c>
    </row>
    <row r="211" spans="1:18" ht="33.75" customHeight="1" x14ac:dyDescent="0.35">
      <c r="A211" s="40">
        <f t="shared" si="146"/>
        <v>181</v>
      </c>
      <c r="B211" s="122" t="s">
        <v>319</v>
      </c>
      <c r="C211" s="122" t="s">
        <v>49</v>
      </c>
      <c r="D211" s="122" t="s">
        <v>33</v>
      </c>
      <c r="E211" s="164" t="s">
        <v>318</v>
      </c>
      <c r="F211" s="123" t="s">
        <v>52</v>
      </c>
      <c r="G211" s="144">
        <v>100000</v>
      </c>
      <c r="H211" s="48"/>
      <c r="I211" s="130">
        <f>9753.12+2352.25</f>
        <v>12105.37</v>
      </c>
      <c r="J211" s="126">
        <f t="shared" si="147"/>
        <v>2870</v>
      </c>
      <c r="K211" s="131">
        <f t="shared" si="148"/>
        <v>7100</v>
      </c>
      <c r="L211" s="128">
        <f t="shared" si="143"/>
        <v>851.5100000000001</v>
      </c>
      <c r="M211" s="132">
        <f t="shared" si="150"/>
        <v>3040</v>
      </c>
      <c r="N211" s="127">
        <f t="shared" si="151"/>
        <v>7090.0000000000009</v>
      </c>
      <c r="O211" s="135">
        <v>0</v>
      </c>
      <c r="P211" s="129">
        <f t="shared" si="144"/>
        <v>18015.370000000003</v>
      </c>
      <c r="Q211" s="129">
        <f t="shared" si="145"/>
        <v>15041.510000000002</v>
      </c>
      <c r="R211" s="129">
        <f t="shared" si="149"/>
        <v>81984.63</v>
      </c>
    </row>
    <row r="212" spans="1:18" ht="28.5" customHeight="1" x14ac:dyDescent="0.35">
      <c r="A212" s="40">
        <f t="shared" si="146"/>
        <v>182</v>
      </c>
      <c r="B212" s="122" t="s">
        <v>320</v>
      </c>
      <c r="C212" s="122" t="s">
        <v>54</v>
      </c>
      <c r="D212" s="122" t="s">
        <v>33</v>
      </c>
      <c r="E212" s="164" t="s">
        <v>318</v>
      </c>
      <c r="F212" s="123" t="s">
        <v>52</v>
      </c>
      <c r="G212" s="144">
        <v>100000</v>
      </c>
      <c r="H212" s="48"/>
      <c r="I212" s="130">
        <f>9324.25+2352.25</f>
        <v>11676.5</v>
      </c>
      <c r="J212" s="126">
        <f t="shared" si="147"/>
        <v>2870</v>
      </c>
      <c r="K212" s="131">
        <f t="shared" si="148"/>
        <v>7100</v>
      </c>
      <c r="L212" s="128">
        <f t="shared" si="143"/>
        <v>851.5100000000001</v>
      </c>
      <c r="M212" s="132">
        <f t="shared" si="150"/>
        <v>3040</v>
      </c>
      <c r="N212" s="127">
        <f t="shared" si="151"/>
        <v>7090.0000000000009</v>
      </c>
      <c r="O212" s="135">
        <v>1715.46</v>
      </c>
      <c r="P212" s="129">
        <f t="shared" si="144"/>
        <v>19301.96</v>
      </c>
      <c r="Q212" s="129">
        <f t="shared" si="145"/>
        <v>15041.510000000002</v>
      </c>
      <c r="R212" s="129">
        <f t="shared" si="149"/>
        <v>80698.040000000008</v>
      </c>
    </row>
    <row r="213" spans="1:18" ht="33.75" customHeight="1" x14ac:dyDescent="0.35">
      <c r="A213" s="40">
        <f t="shared" si="146"/>
        <v>183</v>
      </c>
      <c r="B213" s="122" t="s">
        <v>321</v>
      </c>
      <c r="C213" s="122" t="s">
        <v>54</v>
      </c>
      <c r="D213" s="122" t="s">
        <v>33</v>
      </c>
      <c r="E213" s="164" t="s">
        <v>322</v>
      </c>
      <c r="F213" s="123" t="s">
        <v>52</v>
      </c>
      <c r="G213" s="144">
        <v>90000</v>
      </c>
      <c r="H213" s="48"/>
      <c r="I213" s="130">
        <v>8895.39</v>
      </c>
      <c r="J213" s="126">
        <f t="shared" si="147"/>
        <v>2583</v>
      </c>
      <c r="K213" s="131">
        <f t="shared" si="148"/>
        <v>6390</v>
      </c>
      <c r="L213" s="128">
        <f t="shared" si="143"/>
        <v>851.5100000000001</v>
      </c>
      <c r="M213" s="132">
        <f t="shared" si="150"/>
        <v>2736</v>
      </c>
      <c r="N213" s="127">
        <f t="shared" si="151"/>
        <v>6381</v>
      </c>
      <c r="O213" s="135">
        <f>1715.46*2</f>
        <v>3430.92</v>
      </c>
      <c r="P213" s="129">
        <f t="shared" si="144"/>
        <v>17645.309999999998</v>
      </c>
      <c r="Q213" s="129">
        <f t="shared" si="145"/>
        <v>13622.51</v>
      </c>
      <c r="R213" s="129">
        <f t="shared" si="149"/>
        <v>72354.69</v>
      </c>
    </row>
    <row r="214" spans="1:18" ht="43.5" customHeight="1" x14ac:dyDescent="0.35">
      <c r="A214" s="40">
        <f t="shared" si="146"/>
        <v>184</v>
      </c>
      <c r="B214" s="122" t="s">
        <v>323</v>
      </c>
      <c r="C214" s="122" t="s">
        <v>54</v>
      </c>
      <c r="D214" s="122" t="s">
        <v>33</v>
      </c>
      <c r="E214" s="164" t="s">
        <v>322</v>
      </c>
      <c r="F214" s="123" t="s">
        <v>52</v>
      </c>
      <c r="G214" s="144">
        <v>90000</v>
      </c>
      <c r="H214" s="48"/>
      <c r="I214" s="130">
        <v>9753.1200000000008</v>
      </c>
      <c r="J214" s="126">
        <f t="shared" si="147"/>
        <v>2583</v>
      </c>
      <c r="K214" s="131">
        <f t="shared" si="148"/>
        <v>6390</v>
      </c>
      <c r="L214" s="128">
        <f t="shared" si="143"/>
        <v>851.5100000000001</v>
      </c>
      <c r="M214" s="132">
        <f t="shared" si="150"/>
        <v>2736</v>
      </c>
      <c r="N214" s="127">
        <f t="shared" si="151"/>
        <v>6381</v>
      </c>
      <c r="O214" s="135">
        <v>0</v>
      </c>
      <c r="P214" s="129">
        <f t="shared" si="144"/>
        <v>15072.12</v>
      </c>
      <c r="Q214" s="129">
        <f t="shared" si="145"/>
        <v>13622.51</v>
      </c>
      <c r="R214" s="129">
        <f t="shared" si="149"/>
        <v>74927.88</v>
      </c>
    </row>
    <row r="215" spans="1:18" ht="43.5" customHeight="1" x14ac:dyDescent="0.35">
      <c r="A215" s="40">
        <f t="shared" si="146"/>
        <v>185</v>
      </c>
      <c r="B215" s="122" t="s">
        <v>324</v>
      </c>
      <c r="C215" s="122" t="s">
        <v>54</v>
      </c>
      <c r="D215" s="122" t="s">
        <v>33</v>
      </c>
      <c r="E215" s="164" t="s">
        <v>322</v>
      </c>
      <c r="F215" s="123" t="s">
        <v>52</v>
      </c>
      <c r="G215" s="144">
        <v>90000</v>
      </c>
      <c r="H215" s="48"/>
      <c r="I215" s="130">
        <v>8895.39</v>
      </c>
      <c r="J215" s="126">
        <f t="shared" si="147"/>
        <v>2583</v>
      </c>
      <c r="K215" s="131">
        <f t="shared" si="148"/>
        <v>6390</v>
      </c>
      <c r="L215" s="128">
        <f t="shared" si="143"/>
        <v>851.5100000000001</v>
      </c>
      <c r="M215" s="132">
        <f t="shared" si="150"/>
        <v>2736</v>
      </c>
      <c r="N215" s="127">
        <f t="shared" si="151"/>
        <v>6381</v>
      </c>
      <c r="O215" s="135">
        <f>1715.46*2</f>
        <v>3430.92</v>
      </c>
      <c r="P215" s="129">
        <f t="shared" si="144"/>
        <v>17645.309999999998</v>
      </c>
      <c r="Q215" s="129">
        <f t="shared" si="145"/>
        <v>13622.51</v>
      </c>
      <c r="R215" s="129">
        <f t="shared" si="149"/>
        <v>72354.69</v>
      </c>
    </row>
    <row r="216" spans="1:18" ht="43.5" customHeight="1" x14ac:dyDescent="0.35">
      <c r="A216" s="40">
        <f t="shared" si="146"/>
        <v>186</v>
      </c>
      <c r="B216" s="122" t="s">
        <v>325</v>
      </c>
      <c r="C216" s="122" t="s">
        <v>49</v>
      </c>
      <c r="D216" s="122" t="s">
        <v>33</v>
      </c>
      <c r="E216" s="164" t="s">
        <v>322</v>
      </c>
      <c r="F216" s="123" t="s">
        <v>56</v>
      </c>
      <c r="G216" s="144">
        <v>90000</v>
      </c>
      <c r="H216" s="48"/>
      <c r="I216" s="130">
        <v>9324.25</v>
      </c>
      <c r="J216" s="126">
        <f t="shared" si="147"/>
        <v>2583</v>
      </c>
      <c r="K216" s="131">
        <f t="shared" si="148"/>
        <v>6390</v>
      </c>
      <c r="L216" s="128">
        <f t="shared" si="143"/>
        <v>851.5100000000001</v>
      </c>
      <c r="M216" s="132">
        <f t="shared" si="150"/>
        <v>2736</v>
      </c>
      <c r="N216" s="127">
        <f t="shared" si="151"/>
        <v>6381</v>
      </c>
      <c r="O216" s="135">
        <v>1715.46</v>
      </c>
      <c r="P216" s="129">
        <f t="shared" si="144"/>
        <v>16358.71</v>
      </c>
      <c r="Q216" s="129">
        <f>K216+L216+N216</f>
        <v>13622.51</v>
      </c>
      <c r="R216" s="129">
        <f t="shared" si="149"/>
        <v>73641.290000000008</v>
      </c>
    </row>
    <row r="217" spans="1:18" ht="43.5" customHeight="1" x14ac:dyDescent="0.35">
      <c r="A217" s="40">
        <f t="shared" si="146"/>
        <v>187</v>
      </c>
      <c r="B217" s="122" t="s">
        <v>326</v>
      </c>
      <c r="C217" s="122" t="s">
        <v>54</v>
      </c>
      <c r="D217" s="122" t="s">
        <v>33</v>
      </c>
      <c r="E217" s="164" t="s">
        <v>327</v>
      </c>
      <c r="F217" s="123" t="s">
        <v>52</v>
      </c>
      <c r="G217" s="144">
        <v>100000</v>
      </c>
      <c r="H217" s="48"/>
      <c r="I217" s="130">
        <f>6309.38+5795.99</f>
        <v>12105.369999999999</v>
      </c>
      <c r="J217" s="126">
        <f t="shared" si="147"/>
        <v>2870</v>
      </c>
      <c r="K217" s="131">
        <f t="shared" si="148"/>
        <v>7100</v>
      </c>
      <c r="L217" s="128">
        <f t="shared" si="143"/>
        <v>851.5100000000001</v>
      </c>
      <c r="M217" s="132">
        <f t="shared" si="150"/>
        <v>3040</v>
      </c>
      <c r="N217" s="127">
        <f t="shared" si="151"/>
        <v>7090.0000000000009</v>
      </c>
      <c r="O217" s="135">
        <v>0</v>
      </c>
      <c r="P217" s="129">
        <f t="shared" si="144"/>
        <v>18015.37</v>
      </c>
      <c r="Q217" s="129">
        <f>K217+L217+N217</f>
        <v>15041.510000000002</v>
      </c>
      <c r="R217" s="129">
        <f t="shared" si="149"/>
        <v>81984.63</v>
      </c>
    </row>
    <row r="218" spans="1:18" ht="43.5" customHeight="1" x14ac:dyDescent="0.35">
      <c r="A218" s="40">
        <f t="shared" si="146"/>
        <v>188</v>
      </c>
      <c r="B218" s="122" t="s">
        <v>328</v>
      </c>
      <c r="C218" s="122" t="s">
        <v>54</v>
      </c>
      <c r="D218" s="122" t="s">
        <v>33</v>
      </c>
      <c r="E218" s="164" t="s">
        <v>185</v>
      </c>
      <c r="F218" s="123" t="s">
        <v>69</v>
      </c>
      <c r="G218" s="144">
        <v>43000</v>
      </c>
      <c r="H218" s="48"/>
      <c r="I218" s="130">
        <v>866.06</v>
      </c>
      <c r="J218" s="126">
        <f t="shared" si="147"/>
        <v>1234.0999999999999</v>
      </c>
      <c r="K218" s="131">
        <f t="shared" si="148"/>
        <v>3053</v>
      </c>
      <c r="L218" s="132">
        <f>+G218*1.1%</f>
        <v>473.00000000000006</v>
      </c>
      <c r="M218" s="132">
        <f t="shared" si="150"/>
        <v>1307.2</v>
      </c>
      <c r="N218" s="127">
        <f t="shared" si="151"/>
        <v>3048.7000000000003</v>
      </c>
      <c r="O218" s="135">
        <v>0</v>
      </c>
      <c r="P218" s="129">
        <f t="shared" si="144"/>
        <v>3407.3599999999997</v>
      </c>
      <c r="Q218" s="129">
        <f t="shared" si="145"/>
        <v>6574.7000000000007</v>
      </c>
      <c r="R218" s="129">
        <f t="shared" si="149"/>
        <v>39592.639999999999</v>
      </c>
    </row>
    <row r="219" spans="1:18" ht="43.5" customHeight="1" x14ac:dyDescent="0.35">
      <c r="A219" s="40">
        <f t="shared" si="146"/>
        <v>189</v>
      </c>
      <c r="B219" s="122" t="s">
        <v>329</v>
      </c>
      <c r="C219" s="122" t="s">
        <v>54</v>
      </c>
      <c r="D219" s="122" t="s">
        <v>33</v>
      </c>
      <c r="E219" s="164" t="s">
        <v>330</v>
      </c>
      <c r="F219" s="123" t="s">
        <v>52</v>
      </c>
      <c r="G219" s="144">
        <v>90000</v>
      </c>
      <c r="H219" s="48"/>
      <c r="I219" s="130">
        <f>1854+7899.12</f>
        <v>9753.119999999999</v>
      </c>
      <c r="J219" s="126">
        <f t="shared" si="147"/>
        <v>2583</v>
      </c>
      <c r="K219" s="131">
        <f t="shared" si="148"/>
        <v>6390</v>
      </c>
      <c r="L219" s="128">
        <f t="shared" ref="L219" si="152">77410*1.1%</f>
        <v>851.5100000000001</v>
      </c>
      <c r="M219" s="132">
        <f t="shared" si="150"/>
        <v>2736</v>
      </c>
      <c r="N219" s="127">
        <f t="shared" si="151"/>
        <v>6381</v>
      </c>
      <c r="O219" s="135">
        <v>0</v>
      </c>
      <c r="P219" s="129">
        <f t="shared" si="144"/>
        <v>15072.119999999999</v>
      </c>
      <c r="Q219" s="129">
        <f t="shared" si="145"/>
        <v>13622.51</v>
      </c>
      <c r="R219" s="129">
        <f t="shared" si="149"/>
        <v>74927.88</v>
      </c>
    </row>
    <row r="220" spans="1:18" ht="43.5" customHeight="1" x14ac:dyDescent="0.35">
      <c r="A220" s="40">
        <f t="shared" si="146"/>
        <v>190</v>
      </c>
      <c r="B220" s="122" t="s">
        <v>331</v>
      </c>
      <c r="C220" s="122" t="s">
        <v>49</v>
      </c>
      <c r="D220" s="122" t="s">
        <v>33</v>
      </c>
      <c r="E220" s="164" t="s">
        <v>332</v>
      </c>
      <c r="F220" s="123" t="s">
        <v>56</v>
      </c>
      <c r="G220" s="165">
        <v>60000</v>
      </c>
      <c r="H220" s="68"/>
      <c r="I220" s="167">
        <v>3143.58</v>
      </c>
      <c r="J220" s="126">
        <f t="shared" si="147"/>
        <v>1722</v>
      </c>
      <c r="K220" s="131">
        <f t="shared" si="148"/>
        <v>4260</v>
      </c>
      <c r="L220" s="132">
        <f>+G220*1.1%</f>
        <v>660.00000000000011</v>
      </c>
      <c r="M220" s="132">
        <f t="shared" si="150"/>
        <v>1824</v>
      </c>
      <c r="N220" s="127">
        <f t="shared" si="151"/>
        <v>4254</v>
      </c>
      <c r="O220" s="135">
        <v>1715.46</v>
      </c>
      <c r="P220" s="129">
        <f t="shared" si="144"/>
        <v>8405.0400000000009</v>
      </c>
      <c r="Q220" s="129">
        <f t="shared" si="145"/>
        <v>9174</v>
      </c>
      <c r="R220" s="129">
        <f t="shared" si="149"/>
        <v>51594.96</v>
      </c>
    </row>
    <row r="221" spans="1:18" ht="43.5" customHeight="1" x14ac:dyDescent="0.35">
      <c r="A221" s="40">
        <f t="shared" si="146"/>
        <v>191</v>
      </c>
      <c r="B221" s="122" t="s">
        <v>333</v>
      </c>
      <c r="C221" s="122" t="s">
        <v>54</v>
      </c>
      <c r="D221" s="122" t="s">
        <v>33</v>
      </c>
      <c r="E221" s="166" t="s">
        <v>322</v>
      </c>
      <c r="F221" s="123" t="s">
        <v>56</v>
      </c>
      <c r="G221" s="165">
        <v>90000</v>
      </c>
      <c r="H221" s="68"/>
      <c r="I221" s="167">
        <v>8895.39</v>
      </c>
      <c r="J221" s="126">
        <f t="shared" si="147"/>
        <v>2583</v>
      </c>
      <c r="K221" s="131">
        <f t="shared" si="148"/>
        <v>6390</v>
      </c>
      <c r="L221" s="128">
        <f t="shared" ref="L221:L241" si="153">77410*1.1%</f>
        <v>851.5100000000001</v>
      </c>
      <c r="M221" s="132">
        <f t="shared" si="150"/>
        <v>2736</v>
      </c>
      <c r="N221" s="127">
        <f t="shared" si="151"/>
        <v>6381</v>
      </c>
      <c r="O221" s="168">
        <f>1715.46*2</f>
        <v>3430.92</v>
      </c>
      <c r="P221" s="129">
        <f t="shared" si="144"/>
        <v>17645.309999999998</v>
      </c>
      <c r="Q221" s="129">
        <f t="shared" si="145"/>
        <v>13622.51</v>
      </c>
      <c r="R221" s="129">
        <f t="shared" si="149"/>
        <v>72354.69</v>
      </c>
    </row>
    <row r="222" spans="1:18" ht="43.5" customHeight="1" x14ac:dyDescent="0.35">
      <c r="A222" s="40">
        <f t="shared" si="146"/>
        <v>192</v>
      </c>
      <c r="B222" s="122" t="s">
        <v>334</v>
      </c>
      <c r="C222" s="122" t="s">
        <v>54</v>
      </c>
      <c r="D222" s="122" t="s">
        <v>33</v>
      </c>
      <c r="E222" s="166" t="s">
        <v>322</v>
      </c>
      <c r="F222" s="123" t="s">
        <v>56</v>
      </c>
      <c r="G222" s="165">
        <v>90000</v>
      </c>
      <c r="H222" s="68"/>
      <c r="I222" s="167">
        <v>8895.39</v>
      </c>
      <c r="J222" s="126">
        <f t="shared" si="147"/>
        <v>2583</v>
      </c>
      <c r="K222" s="131">
        <f t="shared" si="148"/>
        <v>6390</v>
      </c>
      <c r="L222" s="128">
        <f t="shared" si="153"/>
        <v>851.5100000000001</v>
      </c>
      <c r="M222" s="132">
        <f t="shared" si="150"/>
        <v>2736</v>
      </c>
      <c r="N222" s="127">
        <f t="shared" si="151"/>
        <v>6381</v>
      </c>
      <c r="O222" s="168">
        <f>1715.46*2</f>
        <v>3430.92</v>
      </c>
      <c r="P222" s="129">
        <f t="shared" si="144"/>
        <v>17645.309999999998</v>
      </c>
      <c r="Q222" s="129">
        <f t="shared" si="145"/>
        <v>13622.51</v>
      </c>
      <c r="R222" s="129">
        <f t="shared" si="149"/>
        <v>72354.69</v>
      </c>
    </row>
    <row r="223" spans="1:18" ht="43.5" customHeight="1" x14ac:dyDescent="0.35">
      <c r="A223" s="40">
        <f t="shared" si="146"/>
        <v>193</v>
      </c>
      <c r="B223" s="122" t="s">
        <v>335</v>
      </c>
      <c r="C223" s="122" t="s">
        <v>49</v>
      </c>
      <c r="D223" s="122" t="s">
        <v>33</v>
      </c>
      <c r="E223" s="166" t="s">
        <v>322</v>
      </c>
      <c r="F223" s="123" t="s">
        <v>56</v>
      </c>
      <c r="G223" s="165">
        <v>90000</v>
      </c>
      <c r="H223" s="68"/>
      <c r="I223" s="167">
        <v>8895.39</v>
      </c>
      <c r="J223" s="126">
        <f t="shared" si="147"/>
        <v>2583</v>
      </c>
      <c r="K223" s="131">
        <f t="shared" si="148"/>
        <v>6390</v>
      </c>
      <c r="L223" s="128">
        <f t="shared" si="153"/>
        <v>851.5100000000001</v>
      </c>
      <c r="M223" s="132">
        <f t="shared" si="150"/>
        <v>2736</v>
      </c>
      <c r="N223" s="127">
        <f t="shared" si="151"/>
        <v>6381</v>
      </c>
      <c r="O223" s="168">
        <f>1715.46*2</f>
        <v>3430.92</v>
      </c>
      <c r="P223" s="129">
        <f t="shared" si="144"/>
        <v>17645.309999999998</v>
      </c>
      <c r="Q223" s="129">
        <f t="shared" si="145"/>
        <v>13622.51</v>
      </c>
      <c r="R223" s="129">
        <f t="shared" si="149"/>
        <v>72354.69</v>
      </c>
    </row>
    <row r="224" spans="1:18" ht="43.5" customHeight="1" x14ac:dyDescent="0.35">
      <c r="A224" s="40">
        <f t="shared" si="146"/>
        <v>194</v>
      </c>
      <c r="B224" s="122" t="s">
        <v>336</v>
      </c>
      <c r="C224" s="122" t="s">
        <v>54</v>
      </c>
      <c r="D224" s="122" t="s">
        <v>33</v>
      </c>
      <c r="E224" s="166" t="s">
        <v>322</v>
      </c>
      <c r="F224" s="123" t="s">
        <v>56</v>
      </c>
      <c r="G224" s="165">
        <v>90000</v>
      </c>
      <c r="H224" s="68"/>
      <c r="I224" s="167">
        <v>8895.39</v>
      </c>
      <c r="J224" s="126">
        <f t="shared" si="147"/>
        <v>2583</v>
      </c>
      <c r="K224" s="131">
        <f t="shared" si="148"/>
        <v>6390</v>
      </c>
      <c r="L224" s="128">
        <f t="shared" si="153"/>
        <v>851.5100000000001</v>
      </c>
      <c r="M224" s="132">
        <f t="shared" si="150"/>
        <v>2736</v>
      </c>
      <c r="N224" s="127">
        <f t="shared" si="151"/>
        <v>6381</v>
      </c>
      <c r="O224" s="168">
        <f>1715.46*2</f>
        <v>3430.92</v>
      </c>
      <c r="P224" s="129">
        <f t="shared" si="144"/>
        <v>17645.309999999998</v>
      </c>
      <c r="Q224" s="129">
        <f t="shared" si="145"/>
        <v>13622.51</v>
      </c>
      <c r="R224" s="129">
        <f t="shared" si="149"/>
        <v>72354.69</v>
      </c>
    </row>
    <row r="225" spans="1:18" ht="43.5" customHeight="1" x14ac:dyDescent="0.35">
      <c r="A225" s="40">
        <f t="shared" si="146"/>
        <v>195</v>
      </c>
      <c r="B225" s="122" t="s">
        <v>337</v>
      </c>
      <c r="C225" s="122" t="s">
        <v>49</v>
      </c>
      <c r="D225" s="122" t="s">
        <v>33</v>
      </c>
      <c r="E225" s="166" t="s">
        <v>322</v>
      </c>
      <c r="F225" s="123" t="s">
        <v>56</v>
      </c>
      <c r="G225" s="165">
        <v>90000</v>
      </c>
      <c r="H225" s="68"/>
      <c r="I225" s="167">
        <v>9324.25</v>
      </c>
      <c r="J225" s="126">
        <f t="shared" si="147"/>
        <v>2583</v>
      </c>
      <c r="K225" s="131">
        <f t="shared" si="148"/>
        <v>6390</v>
      </c>
      <c r="L225" s="128">
        <f t="shared" si="153"/>
        <v>851.5100000000001</v>
      </c>
      <c r="M225" s="132">
        <f t="shared" si="150"/>
        <v>2736</v>
      </c>
      <c r="N225" s="127">
        <f t="shared" si="151"/>
        <v>6381</v>
      </c>
      <c r="O225" s="168">
        <v>1715.46</v>
      </c>
      <c r="P225" s="129">
        <f t="shared" si="144"/>
        <v>16358.71</v>
      </c>
      <c r="Q225" s="129">
        <f t="shared" si="145"/>
        <v>13622.51</v>
      </c>
      <c r="R225" s="129">
        <f t="shared" si="149"/>
        <v>73641.290000000008</v>
      </c>
    </row>
    <row r="226" spans="1:18" ht="43.5" customHeight="1" x14ac:dyDescent="0.35">
      <c r="A226" s="40">
        <f t="shared" si="146"/>
        <v>196</v>
      </c>
      <c r="B226" s="122" t="s">
        <v>338</v>
      </c>
      <c r="C226" s="122" t="s">
        <v>54</v>
      </c>
      <c r="D226" s="122" t="s">
        <v>33</v>
      </c>
      <c r="E226" s="166" t="s">
        <v>322</v>
      </c>
      <c r="F226" s="123" t="s">
        <v>56</v>
      </c>
      <c r="G226" s="165">
        <v>90000</v>
      </c>
      <c r="H226" s="68"/>
      <c r="I226" s="167">
        <v>9324.25</v>
      </c>
      <c r="J226" s="126">
        <f t="shared" si="147"/>
        <v>2583</v>
      </c>
      <c r="K226" s="131">
        <f t="shared" si="148"/>
        <v>6390</v>
      </c>
      <c r="L226" s="128">
        <f t="shared" si="153"/>
        <v>851.5100000000001</v>
      </c>
      <c r="M226" s="132">
        <f t="shared" si="150"/>
        <v>2736</v>
      </c>
      <c r="N226" s="127">
        <f t="shared" si="151"/>
        <v>6381</v>
      </c>
      <c r="O226" s="168">
        <v>1715.46</v>
      </c>
      <c r="P226" s="129">
        <f t="shared" si="144"/>
        <v>16358.71</v>
      </c>
      <c r="Q226" s="129">
        <f t="shared" si="145"/>
        <v>13622.51</v>
      </c>
      <c r="R226" s="129">
        <f t="shared" si="149"/>
        <v>73641.290000000008</v>
      </c>
    </row>
    <row r="227" spans="1:18" ht="43.5" customHeight="1" x14ac:dyDescent="0.35">
      <c r="A227" s="40">
        <f t="shared" si="146"/>
        <v>197</v>
      </c>
      <c r="B227" s="122" t="s">
        <v>339</v>
      </c>
      <c r="C227" s="122" t="s">
        <v>54</v>
      </c>
      <c r="D227" s="122" t="s">
        <v>33</v>
      </c>
      <c r="E227" s="166" t="s">
        <v>322</v>
      </c>
      <c r="F227" s="123" t="s">
        <v>56</v>
      </c>
      <c r="G227" s="165">
        <v>90000</v>
      </c>
      <c r="H227" s="68"/>
      <c r="I227" s="167">
        <v>9753.1200000000008</v>
      </c>
      <c r="J227" s="126">
        <f t="shared" si="147"/>
        <v>2583</v>
      </c>
      <c r="K227" s="131">
        <f t="shared" si="148"/>
        <v>6390</v>
      </c>
      <c r="L227" s="128">
        <f t="shared" si="153"/>
        <v>851.5100000000001</v>
      </c>
      <c r="M227" s="132">
        <f t="shared" si="150"/>
        <v>2736</v>
      </c>
      <c r="N227" s="127">
        <f t="shared" si="151"/>
        <v>6381</v>
      </c>
      <c r="O227" s="168">
        <v>0</v>
      </c>
      <c r="P227" s="129">
        <f t="shared" si="144"/>
        <v>15072.12</v>
      </c>
      <c r="Q227" s="129">
        <f t="shared" si="145"/>
        <v>13622.51</v>
      </c>
      <c r="R227" s="129">
        <f t="shared" si="149"/>
        <v>74927.88</v>
      </c>
    </row>
    <row r="228" spans="1:18" ht="43.5" customHeight="1" x14ac:dyDescent="0.35">
      <c r="A228" s="40">
        <f t="shared" si="146"/>
        <v>198</v>
      </c>
      <c r="B228" s="122" t="s">
        <v>340</v>
      </c>
      <c r="C228" s="122" t="s">
        <v>49</v>
      </c>
      <c r="D228" s="122" t="s">
        <v>33</v>
      </c>
      <c r="E228" s="166" t="s">
        <v>322</v>
      </c>
      <c r="F228" s="123" t="s">
        <v>56</v>
      </c>
      <c r="G228" s="165">
        <v>90000</v>
      </c>
      <c r="H228" s="68"/>
      <c r="I228" s="167">
        <v>9753.1200000000008</v>
      </c>
      <c r="J228" s="126">
        <f t="shared" si="147"/>
        <v>2583</v>
      </c>
      <c r="K228" s="131">
        <f t="shared" si="148"/>
        <v>6390</v>
      </c>
      <c r="L228" s="128">
        <f t="shared" si="153"/>
        <v>851.5100000000001</v>
      </c>
      <c r="M228" s="132">
        <f t="shared" si="150"/>
        <v>2736</v>
      </c>
      <c r="N228" s="127">
        <f t="shared" si="151"/>
        <v>6381</v>
      </c>
      <c r="O228" s="168">
        <v>0</v>
      </c>
      <c r="P228" s="129">
        <f t="shared" si="144"/>
        <v>15072.12</v>
      </c>
      <c r="Q228" s="129">
        <f t="shared" si="145"/>
        <v>13622.51</v>
      </c>
      <c r="R228" s="129">
        <f t="shared" si="149"/>
        <v>74927.88</v>
      </c>
    </row>
    <row r="229" spans="1:18" ht="43.5" customHeight="1" x14ac:dyDescent="0.35">
      <c r="A229" s="40">
        <f t="shared" si="146"/>
        <v>199</v>
      </c>
      <c r="B229" s="122" t="s">
        <v>341</v>
      </c>
      <c r="C229" s="122" t="s">
        <v>54</v>
      </c>
      <c r="D229" s="122" t="s">
        <v>33</v>
      </c>
      <c r="E229" s="166" t="s">
        <v>322</v>
      </c>
      <c r="F229" s="123" t="s">
        <v>56</v>
      </c>
      <c r="G229" s="165">
        <v>90000</v>
      </c>
      <c r="H229" s="68"/>
      <c r="I229" s="167">
        <v>9753.1200000000008</v>
      </c>
      <c r="J229" s="126">
        <f t="shared" si="147"/>
        <v>2583</v>
      </c>
      <c r="K229" s="131">
        <f t="shared" si="148"/>
        <v>6390</v>
      </c>
      <c r="L229" s="128">
        <f t="shared" si="153"/>
        <v>851.5100000000001</v>
      </c>
      <c r="M229" s="132">
        <f t="shared" si="150"/>
        <v>2736</v>
      </c>
      <c r="N229" s="127">
        <f t="shared" si="151"/>
        <v>6381</v>
      </c>
      <c r="O229" s="168">
        <v>0</v>
      </c>
      <c r="P229" s="129">
        <f t="shared" si="144"/>
        <v>15072.12</v>
      </c>
      <c r="Q229" s="129">
        <f t="shared" si="145"/>
        <v>13622.51</v>
      </c>
      <c r="R229" s="129">
        <f t="shared" si="149"/>
        <v>74927.88</v>
      </c>
    </row>
    <row r="230" spans="1:18" ht="43.5" customHeight="1" x14ac:dyDescent="0.35">
      <c r="A230" s="40">
        <f t="shared" si="146"/>
        <v>200</v>
      </c>
      <c r="B230" s="122" t="s">
        <v>342</v>
      </c>
      <c r="C230" s="122" t="s">
        <v>49</v>
      </c>
      <c r="D230" s="122" t="s">
        <v>33</v>
      </c>
      <c r="E230" s="166" t="s">
        <v>322</v>
      </c>
      <c r="F230" s="123" t="s">
        <v>56</v>
      </c>
      <c r="G230" s="165">
        <v>90000</v>
      </c>
      <c r="H230" s="68"/>
      <c r="I230" s="167">
        <v>9753.1200000000008</v>
      </c>
      <c r="J230" s="126">
        <f t="shared" si="147"/>
        <v>2583</v>
      </c>
      <c r="K230" s="131">
        <f t="shared" si="148"/>
        <v>6390</v>
      </c>
      <c r="L230" s="128">
        <f t="shared" si="153"/>
        <v>851.5100000000001</v>
      </c>
      <c r="M230" s="132">
        <f t="shared" si="150"/>
        <v>2736</v>
      </c>
      <c r="N230" s="127">
        <f t="shared" si="151"/>
        <v>6381</v>
      </c>
      <c r="O230" s="168">
        <v>0</v>
      </c>
      <c r="P230" s="129">
        <f t="shared" si="144"/>
        <v>15072.12</v>
      </c>
      <c r="Q230" s="129">
        <f t="shared" si="145"/>
        <v>13622.51</v>
      </c>
      <c r="R230" s="129">
        <f t="shared" si="149"/>
        <v>74927.88</v>
      </c>
    </row>
    <row r="231" spans="1:18" ht="43.5" customHeight="1" x14ac:dyDescent="0.35">
      <c r="A231" s="40">
        <f t="shared" si="146"/>
        <v>201</v>
      </c>
      <c r="B231" s="122" t="s">
        <v>343</v>
      </c>
      <c r="C231" s="122" t="s">
        <v>54</v>
      </c>
      <c r="D231" s="122" t="s">
        <v>33</v>
      </c>
      <c r="E231" s="166" t="s">
        <v>322</v>
      </c>
      <c r="F231" s="123" t="s">
        <v>56</v>
      </c>
      <c r="G231" s="165">
        <v>90000</v>
      </c>
      <c r="H231" s="68"/>
      <c r="I231" s="167">
        <v>9324.25</v>
      </c>
      <c r="J231" s="126">
        <f t="shared" si="147"/>
        <v>2583</v>
      </c>
      <c r="K231" s="131">
        <f t="shared" si="148"/>
        <v>6390</v>
      </c>
      <c r="L231" s="128">
        <f t="shared" si="153"/>
        <v>851.5100000000001</v>
      </c>
      <c r="M231" s="132">
        <f t="shared" si="150"/>
        <v>2736</v>
      </c>
      <c r="N231" s="127">
        <f t="shared" si="151"/>
        <v>6381</v>
      </c>
      <c r="O231" s="168">
        <v>1715.46</v>
      </c>
      <c r="P231" s="129">
        <f t="shared" si="144"/>
        <v>16358.71</v>
      </c>
      <c r="Q231" s="129">
        <f t="shared" si="145"/>
        <v>13622.51</v>
      </c>
      <c r="R231" s="129">
        <f t="shared" si="149"/>
        <v>73641.290000000008</v>
      </c>
    </row>
    <row r="232" spans="1:18" ht="43.5" customHeight="1" x14ac:dyDescent="0.35">
      <c r="A232" s="40">
        <f t="shared" si="146"/>
        <v>202</v>
      </c>
      <c r="B232" s="122" t="s">
        <v>344</v>
      </c>
      <c r="C232" s="122" t="s">
        <v>54</v>
      </c>
      <c r="D232" s="122" t="s">
        <v>33</v>
      </c>
      <c r="E232" s="166" t="s">
        <v>322</v>
      </c>
      <c r="F232" s="123" t="s">
        <v>56</v>
      </c>
      <c r="G232" s="165">
        <v>90000</v>
      </c>
      <c r="H232" s="68"/>
      <c r="I232" s="167">
        <v>9753.1200000000008</v>
      </c>
      <c r="J232" s="126">
        <f t="shared" si="147"/>
        <v>2583</v>
      </c>
      <c r="K232" s="131">
        <f t="shared" si="148"/>
        <v>6390</v>
      </c>
      <c r="L232" s="128">
        <f t="shared" si="153"/>
        <v>851.5100000000001</v>
      </c>
      <c r="M232" s="132">
        <f t="shared" si="150"/>
        <v>2736</v>
      </c>
      <c r="N232" s="127">
        <f t="shared" si="151"/>
        <v>6381</v>
      </c>
      <c r="O232" s="168">
        <v>0</v>
      </c>
      <c r="P232" s="129">
        <f t="shared" si="144"/>
        <v>15072.12</v>
      </c>
      <c r="Q232" s="129">
        <f t="shared" si="145"/>
        <v>13622.51</v>
      </c>
      <c r="R232" s="129">
        <f t="shared" si="149"/>
        <v>74927.88</v>
      </c>
    </row>
    <row r="233" spans="1:18" ht="43.5" customHeight="1" x14ac:dyDescent="0.35">
      <c r="A233" s="40">
        <f t="shared" si="146"/>
        <v>203</v>
      </c>
      <c r="B233" s="122" t="s">
        <v>345</v>
      </c>
      <c r="C233" s="122" t="s">
        <v>54</v>
      </c>
      <c r="D233" s="122" t="s">
        <v>33</v>
      </c>
      <c r="E233" s="166" t="s">
        <v>322</v>
      </c>
      <c r="F233" s="123" t="s">
        <v>56</v>
      </c>
      <c r="G233" s="165">
        <v>90000</v>
      </c>
      <c r="H233" s="68"/>
      <c r="I233" s="167">
        <v>9753.1200000000008</v>
      </c>
      <c r="J233" s="126">
        <f t="shared" si="147"/>
        <v>2583</v>
      </c>
      <c r="K233" s="131">
        <f t="shared" si="148"/>
        <v>6390</v>
      </c>
      <c r="L233" s="128">
        <f t="shared" si="153"/>
        <v>851.5100000000001</v>
      </c>
      <c r="M233" s="132">
        <f t="shared" si="150"/>
        <v>2736</v>
      </c>
      <c r="N233" s="127">
        <f t="shared" si="151"/>
        <v>6381</v>
      </c>
      <c r="O233" s="168">
        <v>0</v>
      </c>
      <c r="P233" s="129">
        <f t="shared" si="144"/>
        <v>15072.12</v>
      </c>
      <c r="Q233" s="129">
        <f t="shared" si="145"/>
        <v>13622.51</v>
      </c>
      <c r="R233" s="129">
        <f t="shared" si="149"/>
        <v>74927.88</v>
      </c>
    </row>
    <row r="234" spans="1:18" ht="43.5" customHeight="1" x14ac:dyDescent="0.35">
      <c r="A234" s="40">
        <f t="shared" si="146"/>
        <v>204</v>
      </c>
      <c r="B234" s="122" t="s">
        <v>346</v>
      </c>
      <c r="C234" s="122" t="s">
        <v>54</v>
      </c>
      <c r="D234" s="122" t="s">
        <v>33</v>
      </c>
      <c r="E234" s="166" t="s">
        <v>322</v>
      </c>
      <c r="F234" s="123" t="s">
        <v>56</v>
      </c>
      <c r="G234" s="165">
        <v>90000</v>
      </c>
      <c r="H234" s="68"/>
      <c r="I234" s="167">
        <v>9753.1200000000008</v>
      </c>
      <c r="J234" s="126">
        <f t="shared" si="147"/>
        <v>2583</v>
      </c>
      <c r="K234" s="131">
        <f t="shared" si="148"/>
        <v>6390</v>
      </c>
      <c r="L234" s="128">
        <f t="shared" si="153"/>
        <v>851.5100000000001</v>
      </c>
      <c r="M234" s="132">
        <f t="shared" si="150"/>
        <v>2736</v>
      </c>
      <c r="N234" s="127">
        <f t="shared" si="151"/>
        <v>6381</v>
      </c>
      <c r="O234" s="168">
        <v>0</v>
      </c>
      <c r="P234" s="129">
        <f t="shared" si="144"/>
        <v>15072.12</v>
      </c>
      <c r="Q234" s="129">
        <f t="shared" si="145"/>
        <v>13622.51</v>
      </c>
      <c r="R234" s="129">
        <f t="shared" si="149"/>
        <v>74927.88</v>
      </c>
    </row>
    <row r="235" spans="1:18" ht="43.5" customHeight="1" x14ac:dyDescent="0.35">
      <c r="A235" s="40">
        <f t="shared" si="146"/>
        <v>205</v>
      </c>
      <c r="B235" s="122" t="s">
        <v>347</v>
      </c>
      <c r="C235" s="122" t="s">
        <v>54</v>
      </c>
      <c r="D235" s="122" t="s">
        <v>33</v>
      </c>
      <c r="E235" s="166" t="s">
        <v>322</v>
      </c>
      <c r="F235" s="123" t="s">
        <v>56</v>
      </c>
      <c r="G235" s="165">
        <v>90000</v>
      </c>
      <c r="H235" s="68"/>
      <c r="I235" s="167">
        <v>9324.25</v>
      </c>
      <c r="J235" s="126">
        <f t="shared" si="147"/>
        <v>2583</v>
      </c>
      <c r="K235" s="131">
        <f t="shared" si="148"/>
        <v>6390</v>
      </c>
      <c r="L235" s="128">
        <f t="shared" si="153"/>
        <v>851.5100000000001</v>
      </c>
      <c r="M235" s="132">
        <f t="shared" si="150"/>
        <v>2736</v>
      </c>
      <c r="N235" s="127">
        <f t="shared" si="151"/>
        <v>6381</v>
      </c>
      <c r="O235" s="168">
        <v>1715.46</v>
      </c>
      <c r="P235" s="129">
        <f t="shared" si="144"/>
        <v>16358.71</v>
      </c>
      <c r="Q235" s="129">
        <f t="shared" si="145"/>
        <v>13622.51</v>
      </c>
      <c r="R235" s="129">
        <f t="shared" si="149"/>
        <v>73641.290000000008</v>
      </c>
    </row>
    <row r="236" spans="1:18" ht="43.5" customHeight="1" x14ac:dyDescent="0.35">
      <c r="A236" s="40">
        <f t="shared" si="146"/>
        <v>206</v>
      </c>
      <c r="B236" s="122" t="s">
        <v>348</v>
      </c>
      <c r="C236" s="122" t="s">
        <v>54</v>
      </c>
      <c r="D236" s="122" t="s">
        <v>33</v>
      </c>
      <c r="E236" s="166" t="s">
        <v>322</v>
      </c>
      <c r="F236" s="123" t="s">
        <v>56</v>
      </c>
      <c r="G236" s="165">
        <v>90000</v>
      </c>
      <c r="H236" s="68"/>
      <c r="I236" s="167">
        <v>9324.25</v>
      </c>
      <c r="J236" s="126">
        <f t="shared" si="147"/>
        <v>2583</v>
      </c>
      <c r="K236" s="131">
        <f t="shared" si="148"/>
        <v>6390</v>
      </c>
      <c r="L236" s="128">
        <f t="shared" si="153"/>
        <v>851.5100000000001</v>
      </c>
      <c r="M236" s="132">
        <f t="shared" si="150"/>
        <v>2736</v>
      </c>
      <c r="N236" s="127">
        <f t="shared" si="151"/>
        <v>6381</v>
      </c>
      <c r="O236" s="168">
        <v>1715.46</v>
      </c>
      <c r="P236" s="129">
        <f t="shared" si="144"/>
        <v>16358.71</v>
      </c>
      <c r="Q236" s="129">
        <f t="shared" si="145"/>
        <v>13622.51</v>
      </c>
      <c r="R236" s="129">
        <f t="shared" si="149"/>
        <v>73641.290000000008</v>
      </c>
    </row>
    <row r="237" spans="1:18" ht="43.5" customHeight="1" x14ac:dyDescent="0.35">
      <c r="A237" s="40">
        <f t="shared" si="146"/>
        <v>207</v>
      </c>
      <c r="B237" s="122" t="s">
        <v>349</v>
      </c>
      <c r="C237" s="122" t="s">
        <v>54</v>
      </c>
      <c r="D237" s="122" t="s">
        <v>33</v>
      </c>
      <c r="E237" s="166" t="s">
        <v>322</v>
      </c>
      <c r="F237" s="123" t="s">
        <v>56</v>
      </c>
      <c r="G237" s="165">
        <v>90000</v>
      </c>
      <c r="H237" s="68"/>
      <c r="I237" s="167">
        <v>9753.1200000000008</v>
      </c>
      <c r="J237" s="126">
        <f t="shared" si="147"/>
        <v>2583</v>
      </c>
      <c r="K237" s="131">
        <f t="shared" si="148"/>
        <v>6390</v>
      </c>
      <c r="L237" s="128">
        <f t="shared" si="153"/>
        <v>851.5100000000001</v>
      </c>
      <c r="M237" s="132">
        <f t="shared" si="150"/>
        <v>2736</v>
      </c>
      <c r="N237" s="127">
        <f t="shared" si="151"/>
        <v>6381</v>
      </c>
      <c r="O237" s="168">
        <v>0</v>
      </c>
      <c r="P237" s="129">
        <f t="shared" si="144"/>
        <v>15072.12</v>
      </c>
      <c r="Q237" s="129">
        <f t="shared" si="145"/>
        <v>13622.51</v>
      </c>
      <c r="R237" s="129">
        <f t="shared" si="149"/>
        <v>74927.88</v>
      </c>
    </row>
    <row r="238" spans="1:18" ht="43.5" customHeight="1" x14ac:dyDescent="0.35">
      <c r="A238" s="40">
        <f>+A237+1</f>
        <v>208</v>
      </c>
      <c r="B238" s="122" t="s">
        <v>426</v>
      </c>
      <c r="C238" s="122" t="s">
        <v>54</v>
      </c>
      <c r="D238" s="122" t="s">
        <v>33</v>
      </c>
      <c r="E238" s="166" t="s">
        <v>322</v>
      </c>
      <c r="F238" s="123" t="s">
        <v>56</v>
      </c>
      <c r="G238" s="165">
        <v>90000</v>
      </c>
      <c r="H238" s="68"/>
      <c r="I238" s="167">
        <v>9753.1200000000008</v>
      </c>
      <c r="J238" s="126">
        <f t="shared" si="147"/>
        <v>2583</v>
      </c>
      <c r="K238" s="131">
        <f t="shared" si="148"/>
        <v>6390</v>
      </c>
      <c r="L238" s="128">
        <f t="shared" si="153"/>
        <v>851.5100000000001</v>
      </c>
      <c r="M238" s="132">
        <f t="shared" si="150"/>
        <v>2736</v>
      </c>
      <c r="N238" s="127">
        <f t="shared" si="151"/>
        <v>6381</v>
      </c>
      <c r="O238" s="168">
        <v>0</v>
      </c>
      <c r="P238" s="129">
        <f t="shared" si="144"/>
        <v>15072.12</v>
      </c>
      <c r="Q238" s="129">
        <f t="shared" si="145"/>
        <v>13622.51</v>
      </c>
      <c r="R238" s="129">
        <f t="shared" si="149"/>
        <v>74927.88</v>
      </c>
    </row>
    <row r="239" spans="1:18" ht="43.5" customHeight="1" x14ac:dyDescent="0.35">
      <c r="A239" s="40">
        <f>+A238+1</f>
        <v>209</v>
      </c>
      <c r="B239" s="122" t="s">
        <v>430</v>
      </c>
      <c r="C239" s="122" t="s">
        <v>49</v>
      </c>
      <c r="D239" s="122" t="s">
        <v>33</v>
      </c>
      <c r="E239" s="166" t="s">
        <v>322</v>
      </c>
      <c r="F239" s="123" t="s">
        <v>56</v>
      </c>
      <c r="G239" s="165">
        <v>90000</v>
      </c>
      <c r="H239" s="68"/>
      <c r="I239" s="167">
        <v>9753.1200000000008</v>
      </c>
      <c r="J239" s="126">
        <f t="shared" si="147"/>
        <v>2583</v>
      </c>
      <c r="K239" s="131">
        <f t="shared" si="148"/>
        <v>6390</v>
      </c>
      <c r="L239" s="128">
        <f t="shared" si="153"/>
        <v>851.5100000000001</v>
      </c>
      <c r="M239" s="132">
        <f t="shared" si="150"/>
        <v>2736</v>
      </c>
      <c r="N239" s="127">
        <f t="shared" si="151"/>
        <v>6381</v>
      </c>
      <c r="O239" s="168">
        <v>0</v>
      </c>
      <c r="P239" s="129">
        <f t="shared" ref="P239:P240" si="154">I239+J239+M239+O239</f>
        <v>15072.12</v>
      </c>
      <c r="Q239" s="129">
        <f t="shared" ref="Q239:Q240" si="155">K239+L239+N239</f>
        <v>13622.51</v>
      </c>
      <c r="R239" s="129">
        <f t="shared" ref="R239:R240" si="156">G239-P239</f>
        <v>74927.88</v>
      </c>
    </row>
    <row r="240" spans="1:18" ht="43.5" customHeight="1" x14ac:dyDescent="0.35">
      <c r="A240" s="40">
        <f>+A239+1</f>
        <v>210</v>
      </c>
      <c r="B240" s="122" t="s">
        <v>431</v>
      </c>
      <c r="C240" s="122" t="s">
        <v>49</v>
      </c>
      <c r="D240" s="122" t="s">
        <v>33</v>
      </c>
      <c r="E240" s="166" t="s">
        <v>322</v>
      </c>
      <c r="F240" s="123" t="s">
        <v>56</v>
      </c>
      <c r="G240" s="165">
        <v>90000</v>
      </c>
      <c r="H240" s="68"/>
      <c r="I240" s="167">
        <v>9753.1200000000008</v>
      </c>
      <c r="J240" s="126">
        <f t="shared" si="147"/>
        <v>2583</v>
      </c>
      <c r="K240" s="131">
        <f t="shared" si="148"/>
        <v>6390</v>
      </c>
      <c r="L240" s="128">
        <f t="shared" si="153"/>
        <v>851.5100000000001</v>
      </c>
      <c r="M240" s="132">
        <f t="shared" si="150"/>
        <v>2736</v>
      </c>
      <c r="N240" s="127">
        <f t="shared" si="151"/>
        <v>6381</v>
      </c>
      <c r="O240" s="168">
        <v>0</v>
      </c>
      <c r="P240" s="129">
        <f t="shared" si="154"/>
        <v>15072.12</v>
      </c>
      <c r="Q240" s="129">
        <f t="shared" si="155"/>
        <v>13622.51</v>
      </c>
      <c r="R240" s="129">
        <f t="shared" si="156"/>
        <v>74927.88</v>
      </c>
    </row>
    <row r="241" spans="1:18" ht="43.5" customHeight="1" x14ac:dyDescent="0.35">
      <c r="A241" s="40">
        <f>+A240+1</f>
        <v>211</v>
      </c>
      <c r="B241" s="122" t="s">
        <v>432</v>
      </c>
      <c r="C241" s="122" t="s">
        <v>54</v>
      </c>
      <c r="D241" s="122" t="s">
        <v>33</v>
      </c>
      <c r="E241" s="166" t="s">
        <v>322</v>
      </c>
      <c r="F241" s="123" t="s">
        <v>56</v>
      </c>
      <c r="G241" s="165">
        <v>90000</v>
      </c>
      <c r="H241" s="68"/>
      <c r="I241" s="167">
        <v>9753.1200000000008</v>
      </c>
      <c r="J241" s="126">
        <f t="shared" ref="J241" si="157">G241*2.87/100</f>
        <v>2583</v>
      </c>
      <c r="K241" s="131">
        <f t="shared" ref="K241" si="158">G241*7.1/100</f>
        <v>6390</v>
      </c>
      <c r="L241" s="128">
        <f t="shared" si="153"/>
        <v>851.5100000000001</v>
      </c>
      <c r="M241" s="132">
        <f t="shared" ref="M241" si="159">G241*3.04/100</f>
        <v>2736</v>
      </c>
      <c r="N241" s="127">
        <f t="shared" ref="N241" si="160">+G241*7.09%</f>
        <v>6381</v>
      </c>
      <c r="O241" s="168">
        <v>0</v>
      </c>
      <c r="P241" s="129">
        <f t="shared" ref="P241" si="161">I241+J241+M241+O241</f>
        <v>15072.12</v>
      </c>
      <c r="Q241" s="129">
        <f t="shared" ref="Q241" si="162">K241+L241+N241</f>
        <v>13622.51</v>
      </c>
      <c r="R241" s="129">
        <f t="shared" ref="R241" si="163">G241-P241</f>
        <v>74927.88</v>
      </c>
    </row>
    <row r="242" spans="1:18" ht="43.5" customHeight="1" x14ac:dyDescent="0.35">
      <c r="A242" s="40">
        <f>+A241+1</f>
        <v>212</v>
      </c>
      <c r="B242" s="122" t="s">
        <v>350</v>
      </c>
      <c r="C242" s="122" t="s">
        <v>49</v>
      </c>
      <c r="D242" s="122" t="s">
        <v>33</v>
      </c>
      <c r="E242" s="166" t="s">
        <v>332</v>
      </c>
      <c r="F242" s="123" t="s">
        <v>56</v>
      </c>
      <c r="G242" s="165">
        <v>60000</v>
      </c>
      <c r="H242" s="68"/>
      <c r="I242" s="167">
        <v>3486.68</v>
      </c>
      <c r="J242" s="126">
        <f t="shared" si="147"/>
        <v>1722</v>
      </c>
      <c r="K242" s="131">
        <f t="shared" si="148"/>
        <v>4260</v>
      </c>
      <c r="L242" s="132">
        <f t="shared" ref="L242:L248" si="164">+G242*1.1%</f>
        <v>660.00000000000011</v>
      </c>
      <c r="M242" s="132">
        <f t="shared" si="150"/>
        <v>1824</v>
      </c>
      <c r="N242" s="127">
        <f t="shared" si="151"/>
        <v>4254</v>
      </c>
      <c r="O242" s="168">
        <v>0</v>
      </c>
      <c r="P242" s="129">
        <f t="shared" si="144"/>
        <v>7032.68</v>
      </c>
      <c r="Q242" s="129">
        <f t="shared" si="145"/>
        <v>9174</v>
      </c>
      <c r="R242" s="129">
        <f t="shared" si="149"/>
        <v>52967.32</v>
      </c>
    </row>
    <row r="243" spans="1:18" ht="43.5" customHeight="1" x14ac:dyDescent="0.35">
      <c r="A243" s="40">
        <f t="shared" si="146"/>
        <v>213</v>
      </c>
      <c r="B243" s="122" t="s">
        <v>351</v>
      </c>
      <c r="C243" s="122" t="s">
        <v>54</v>
      </c>
      <c r="D243" s="122" t="s">
        <v>33</v>
      </c>
      <c r="E243" s="164" t="s">
        <v>185</v>
      </c>
      <c r="F243" s="123" t="s">
        <v>69</v>
      </c>
      <c r="G243" s="144">
        <v>43000</v>
      </c>
      <c r="H243" s="48"/>
      <c r="I243" s="130">
        <v>0</v>
      </c>
      <c r="J243" s="126">
        <f t="shared" si="147"/>
        <v>1234.0999999999999</v>
      </c>
      <c r="K243" s="131">
        <f t="shared" si="148"/>
        <v>3053</v>
      </c>
      <c r="L243" s="132">
        <f t="shared" si="164"/>
        <v>473.00000000000006</v>
      </c>
      <c r="M243" s="132">
        <f t="shared" si="150"/>
        <v>1307.2</v>
      </c>
      <c r="N243" s="127">
        <f t="shared" si="151"/>
        <v>3048.7000000000003</v>
      </c>
      <c r="O243" s="135">
        <v>0</v>
      </c>
      <c r="P243" s="129">
        <f t="shared" si="144"/>
        <v>2541.3000000000002</v>
      </c>
      <c r="Q243" s="129">
        <f t="shared" si="145"/>
        <v>6574.7000000000007</v>
      </c>
      <c r="R243" s="129">
        <f t="shared" si="149"/>
        <v>40458.699999999997</v>
      </c>
    </row>
    <row r="244" spans="1:18" ht="43.5" customHeight="1" x14ac:dyDescent="0.35">
      <c r="A244" s="40">
        <f t="shared" si="146"/>
        <v>214</v>
      </c>
      <c r="B244" s="122" t="s">
        <v>352</v>
      </c>
      <c r="C244" s="122" t="s">
        <v>54</v>
      </c>
      <c r="D244" s="122" t="s">
        <v>33</v>
      </c>
      <c r="E244" s="164" t="s">
        <v>185</v>
      </c>
      <c r="F244" s="123" t="s">
        <v>69</v>
      </c>
      <c r="G244" s="144">
        <v>43000</v>
      </c>
      <c r="H244" s="48"/>
      <c r="I244" s="130">
        <v>0</v>
      </c>
      <c r="J244" s="126">
        <f t="shared" si="147"/>
        <v>1234.0999999999999</v>
      </c>
      <c r="K244" s="131">
        <f t="shared" si="148"/>
        <v>3053</v>
      </c>
      <c r="L244" s="132">
        <f t="shared" si="164"/>
        <v>473.00000000000006</v>
      </c>
      <c r="M244" s="132">
        <f t="shared" si="150"/>
        <v>1307.2</v>
      </c>
      <c r="N244" s="127">
        <f t="shared" si="151"/>
        <v>3048.7000000000003</v>
      </c>
      <c r="O244" s="135">
        <v>0</v>
      </c>
      <c r="P244" s="129">
        <f t="shared" si="144"/>
        <v>2541.3000000000002</v>
      </c>
      <c r="Q244" s="129">
        <f t="shared" si="145"/>
        <v>6574.7000000000007</v>
      </c>
      <c r="R244" s="129">
        <f t="shared" si="149"/>
        <v>40458.699999999997</v>
      </c>
    </row>
    <row r="245" spans="1:18" ht="43.5" customHeight="1" x14ac:dyDescent="0.35">
      <c r="A245" s="40">
        <f t="shared" si="146"/>
        <v>215</v>
      </c>
      <c r="B245" s="122" t="s">
        <v>353</v>
      </c>
      <c r="C245" s="122" t="s">
        <v>54</v>
      </c>
      <c r="D245" s="122" t="s">
        <v>33</v>
      </c>
      <c r="E245" s="164" t="s">
        <v>185</v>
      </c>
      <c r="F245" s="123" t="s">
        <v>69</v>
      </c>
      <c r="G245" s="144">
        <v>43000</v>
      </c>
      <c r="H245" s="48"/>
      <c r="I245" s="130">
        <v>0</v>
      </c>
      <c r="J245" s="126">
        <f t="shared" si="147"/>
        <v>1234.0999999999999</v>
      </c>
      <c r="K245" s="131">
        <f t="shared" si="148"/>
        <v>3053</v>
      </c>
      <c r="L245" s="132">
        <f t="shared" si="164"/>
        <v>473.00000000000006</v>
      </c>
      <c r="M245" s="132">
        <f t="shared" si="150"/>
        <v>1307.2</v>
      </c>
      <c r="N245" s="127">
        <f t="shared" si="151"/>
        <v>3048.7000000000003</v>
      </c>
      <c r="O245" s="135">
        <v>0</v>
      </c>
      <c r="P245" s="129">
        <f t="shared" si="144"/>
        <v>2541.3000000000002</v>
      </c>
      <c r="Q245" s="129">
        <f t="shared" si="145"/>
        <v>6574.7000000000007</v>
      </c>
      <c r="R245" s="129">
        <f t="shared" si="149"/>
        <v>40458.699999999997</v>
      </c>
    </row>
    <row r="246" spans="1:18" ht="43.5" customHeight="1" x14ac:dyDescent="0.35">
      <c r="A246" s="40">
        <f t="shared" si="146"/>
        <v>216</v>
      </c>
      <c r="B246" s="122" t="s">
        <v>354</v>
      </c>
      <c r="C246" s="122" t="s">
        <v>49</v>
      </c>
      <c r="D246" s="122" t="s">
        <v>33</v>
      </c>
      <c r="E246" s="166" t="s">
        <v>332</v>
      </c>
      <c r="F246" s="123" t="s">
        <v>56</v>
      </c>
      <c r="G246" s="165">
        <v>60000</v>
      </c>
      <c r="H246" s="68"/>
      <c r="I246" s="167">
        <v>0</v>
      </c>
      <c r="J246" s="126">
        <f t="shared" si="147"/>
        <v>1722</v>
      </c>
      <c r="K246" s="131">
        <f t="shared" si="148"/>
        <v>4260</v>
      </c>
      <c r="L246" s="132">
        <f t="shared" si="164"/>
        <v>660.00000000000011</v>
      </c>
      <c r="M246" s="132">
        <f t="shared" si="150"/>
        <v>1824</v>
      </c>
      <c r="N246" s="127">
        <f t="shared" si="151"/>
        <v>4254</v>
      </c>
      <c r="O246" s="168">
        <v>0</v>
      </c>
      <c r="P246" s="129">
        <f t="shared" si="144"/>
        <v>3546</v>
      </c>
      <c r="Q246" s="129">
        <f t="shared" si="145"/>
        <v>9174</v>
      </c>
      <c r="R246" s="129">
        <f t="shared" si="149"/>
        <v>56454</v>
      </c>
    </row>
    <row r="247" spans="1:18" s="189" customFormat="1" ht="43.5" customHeight="1" x14ac:dyDescent="0.35">
      <c r="A247" s="183">
        <f>+A246+1</f>
        <v>217</v>
      </c>
      <c r="B247" s="184" t="s">
        <v>438</v>
      </c>
      <c r="C247" s="185" t="s">
        <v>54</v>
      </c>
      <c r="D247" s="122" t="s">
        <v>33</v>
      </c>
      <c r="E247" s="184" t="s">
        <v>439</v>
      </c>
      <c r="F247" s="123" t="s">
        <v>56</v>
      </c>
      <c r="G247" s="186">
        <v>90000</v>
      </c>
      <c r="H247" s="187"/>
      <c r="I247" s="126">
        <v>9753.1200000000008</v>
      </c>
      <c r="J247" s="126">
        <f t="shared" si="147"/>
        <v>2583</v>
      </c>
      <c r="K247" s="126">
        <f t="shared" si="148"/>
        <v>6390</v>
      </c>
      <c r="L247" s="126">
        <f t="shared" ref="L247" si="165">77410*1.1%</f>
        <v>851.5100000000001</v>
      </c>
      <c r="M247" s="126">
        <f t="shared" ref="M247" si="166">+G247*3.04%</f>
        <v>2736</v>
      </c>
      <c r="N247" s="127">
        <f t="shared" si="151"/>
        <v>6381</v>
      </c>
      <c r="O247" s="188">
        <v>0</v>
      </c>
      <c r="P247" s="129">
        <f t="shared" si="144"/>
        <v>15072.12</v>
      </c>
      <c r="Q247" s="129">
        <f t="shared" si="145"/>
        <v>13622.51</v>
      </c>
      <c r="R247" s="129">
        <f t="shared" si="149"/>
        <v>74927.88</v>
      </c>
    </row>
    <row r="248" spans="1:18" ht="43.5" customHeight="1" x14ac:dyDescent="0.35">
      <c r="A248" s="40">
        <f>+A247+1</f>
        <v>218</v>
      </c>
      <c r="B248" s="122" t="s">
        <v>355</v>
      </c>
      <c r="C248" s="122" t="s">
        <v>54</v>
      </c>
      <c r="D248" s="122" t="s">
        <v>33</v>
      </c>
      <c r="E248" s="182" t="s">
        <v>332</v>
      </c>
      <c r="F248" s="123" t="s">
        <v>56</v>
      </c>
      <c r="G248" s="144">
        <v>60000</v>
      </c>
      <c r="H248" s="144"/>
      <c r="I248" s="126">
        <v>3143.58</v>
      </c>
      <c r="J248" s="126">
        <f t="shared" si="147"/>
        <v>1722</v>
      </c>
      <c r="K248" s="131">
        <f t="shared" si="148"/>
        <v>4260</v>
      </c>
      <c r="L248" s="132">
        <f t="shared" si="164"/>
        <v>660.00000000000011</v>
      </c>
      <c r="M248" s="132">
        <f t="shared" si="150"/>
        <v>1824</v>
      </c>
      <c r="N248" s="127">
        <f t="shared" si="151"/>
        <v>4254</v>
      </c>
      <c r="O248" s="168">
        <v>1715.46</v>
      </c>
      <c r="P248" s="129">
        <f t="shared" si="144"/>
        <v>8405.0400000000009</v>
      </c>
      <c r="Q248" s="129">
        <f t="shared" si="145"/>
        <v>9174</v>
      </c>
      <c r="R248" s="129">
        <f t="shared" si="149"/>
        <v>51594.96</v>
      </c>
    </row>
    <row r="249" spans="1:18" ht="26.25" customHeight="1" thickBot="1" x14ac:dyDescent="0.3">
      <c r="A249" s="223" t="s">
        <v>25</v>
      </c>
      <c r="B249" s="224"/>
      <c r="C249" s="224"/>
      <c r="D249" s="224"/>
      <c r="E249" s="225"/>
      <c r="F249" s="57"/>
      <c r="G249" s="69">
        <f t="shared" ref="G249:R249" si="167">SUM(G202:G248)</f>
        <v>4272000</v>
      </c>
      <c r="H249" s="69">
        <f t="shared" si="167"/>
        <v>0</v>
      </c>
      <c r="I249" s="69">
        <f t="shared" si="167"/>
        <v>463172.73999999993</v>
      </c>
      <c r="J249" s="69">
        <f t="shared" si="167"/>
        <v>122606.40000000002</v>
      </c>
      <c r="K249" s="69">
        <f t="shared" si="167"/>
        <v>303312</v>
      </c>
      <c r="L249" s="69">
        <f t="shared" si="167"/>
        <v>37740.88999999997</v>
      </c>
      <c r="M249" s="69">
        <f t="shared" si="167"/>
        <v>129367.95999999999</v>
      </c>
      <c r="N249" s="69">
        <f t="shared" si="167"/>
        <v>301716.72250000003</v>
      </c>
      <c r="O249" s="69">
        <f t="shared" si="167"/>
        <v>44601.959999999985</v>
      </c>
      <c r="P249" s="69">
        <f t="shared" si="167"/>
        <v>759749.06</v>
      </c>
      <c r="Q249" s="69">
        <f t="shared" si="167"/>
        <v>642769.61250000016</v>
      </c>
      <c r="R249" s="69">
        <f t="shared" si="167"/>
        <v>3512250.9399999985</v>
      </c>
    </row>
    <row r="250" spans="1:18" ht="43.5" customHeight="1" x14ac:dyDescent="0.25">
      <c r="A250" s="202" t="s">
        <v>34</v>
      </c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</row>
    <row r="251" spans="1:18" ht="38.25" customHeight="1" x14ac:dyDescent="0.35">
      <c r="A251" s="40">
        <f>+A248+1</f>
        <v>219</v>
      </c>
      <c r="B251" s="122" t="s">
        <v>356</v>
      </c>
      <c r="C251" s="122" t="s">
        <v>49</v>
      </c>
      <c r="D251" s="122" t="s">
        <v>34</v>
      </c>
      <c r="E251" s="122" t="s">
        <v>357</v>
      </c>
      <c r="F251" s="123" t="s">
        <v>52</v>
      </c>
      <c r="G251" s="144">
        <v>310000</v>
      </c>
      <c r="H251" s="48"/>
      <c r="I251" s="130">
        <v>62387.83</v>
      </c>
      <c r="J251" s="126">
        <f>+G251*2.87%</f>
        <v>8897</v>
      </c>
      <c r="K251" s="127">
        <f>+G251*7.1%</f>
        <v>22009.999999999996</v>
      </c>
      <c r="L251" s="128">
        <f t="shared" ref="L251:L276" si="168">77410*1.1%</f>
        <v>851.5100000000001</v>
      </c>
      <c r="M251" s="127">
        <f>193525*3.04%</f>
        <v>5883.16</v>
      </c>
      <c r="N251" s="127">
        <f>193525*7.09%</f>
        <v>13720.922500000001</v>
      </c>
      <c r="O251" s="125">
        <v>0</v>
      </c>
      <c r="P251" s="129">
        <f t="shared" ref="P251:P284" si="169">I251+J251+M251+O251</f>
        <v>77167.990000000005</v>
      </c>
      <c r="Q251" s="129">
        <f t="shared" ref="Q251:Q267" si="170">K251+L251+N251</f>
        <v>36582.432499999995</v>
      </c>
      <c r="R251" s="129">
        <f>G251-P251</f>
        <v>232832.01</v>
      </c>
    </row>
    <row r="252" spans="1:18" ht="38.25" customHeight="1" x14ac:dyDescent="0.35">
      <c r="A252" s="40">
        <f t="shared" ref="A252:A285" si="171">+A251+1</f>
        <v>220</v>
      </c>
      <c r="B252" s="122" t="s">
        <v>358</v>
      </c>
      <c r="C252" s="122" t="s">
        <v>49</v>
      </c>
      <c r="D252" s="122" t="s">
        <v>34</v>
      </c>
      <c r="E252" s="122" t="s">
        <v>359</v>
      </c>
      <c r="F252" s="123" t="s">
        <v>52</v>
      </c>
      <c r="G252" s="144">
        <v>63333.33</v>
      </c>
      <c r="H252" s="48"/>
      <c r="I252" s="130">
        <v>3770.85</v>
      </c>
      <c r="J252" s="126">
        <f t="shared" ref="J252:J285" si="172">+G252*2.87%</f>
        <v>1817.666571</v>
      </c>
      <c r="K252" s="127">
        <f t="shared" ref="K252:K285" si="173">+G252*7.1%</f>
        <v>4496.6664299999993</v>
      </c>
      <c r="L252" s="128">
        <f>+G252*1.1%</f>
        <v>696.66663000000005</v>
      </c>
      <c r="M252" s="127">
        <f>+G252*3.04%</f>
        <v>1925.333232</v>
      </c>
      <c r="N252" s="127">
        <f>+G252*7.09%</f>
        <v>4490.3330970000006</v>
      </c>
      <c r="O252" s="125">
        <v>1715.46</v>
      </c>
      <c r="P252" s="129">
        <f t="shared" si="169"/>
        <v>9229.3098030000001</v>
      </c>
      <c r="Q252" s="129">
        <f t="shared" si="170"/>
        <v>9683.6661569999997</v>
      </c>
      <c r="R252" s="129">
        <f t="shared" ref="R252:R285" si="174">G252-P252</f>
        <v>54104.020197000005</v>
      </c>
    </row>
    <row r="253" spans="1:18" ht="38.25" customHeight="1" x14ac:dyDescent="0.35">
      <c r="A253" s="40">
        <f t="shared" si="171"/>
        <v>221</v>
      </c>
      <c r="B253" s="122" t="s">
        <v>360</v>
      </c>
      <c r="C253" s="122" t="s">
        <v>49</v>
      </c>
      <c r="D253" s="122" t="s">
        <v>34</v>
      </c>
      <c r="E253" s="122" t="s">
        <v>361</v>
      </c>
      <c r="F253" s="123" t="s">
        <v>52</v>
      </c>
      <c r="G253" s="144">
        <v>190000</v>
      </c>
      <c r="H253" s="48"/>
      <c r="I253" s="130">
        <v>32846.75</v>
      </c>
      <c r="J253" s="126">
        <f t="shared" si="172"/>
        <v>5453</v>
      </c>
      <c r="K253" s="127">
        <f t="shared" si="173"/>
        <v>13489.999999999998</v>
      </c>
      <c r="L253" s="128">
        <f t="shared" si="168"/>
        <v>851.5100000000001</v>
      </c>
      <c r="M253" s="127">
        <f t="shared" ref="M253:M256" si="175">+G253*3.04%</f>
        <v>5776</v>
      </c>
      <c r="N253" s="127">
        <f t="shared" ref="N253:N256" si="176">+G253*7.09%</f>
        <v>13471</v>
      </c>
      <c r="O253" s="125">
        <v>1715.46</v>
      </c>
      <c r="P253" s="129">
        <f t="shared" si="169"/>
        <v>45791.21</v>
      </c>
      <c r="Q253" s="129">
        <f t="shared" si="170"/>
        <v>27812.51</v>
      </c>
      <c r="R253" s="129">
        <f t="shared" si="174"/>
        <v>144208.79</v>
      </c>
    </row>
    <row r="254" spans="1:18" ht="38.25" customHeight="1" x14ac:dyDescent="0.35">
      <c r="A254" s="40">
        <f t="shared" si="171"/>
        <v>222</v>
      </c>
      <c r="B254" s="122" t="s">
        <v>362</v>
      </c>
      <c r="C254" s="122" t="s">
        <v>49</v>
      </c>
      <c r="D254" s="122" t="s">
        <v>34</v>
      </c>
      <c r="E254" s="122" t="s">
        <v>363</v>
      </c>
      <c r="F254" s="123" t="s">
        <v>52</v>
      </c>
      <c r="G254" s="144">
        <v>190000</v>
      </c>
      <c r="H254" s="48"/>
      <c r="I254" s="130">
        <v>33275.620000000003</v>
      </c>
      <c r="J254" s="126">
        <f t="shared" si="172"/>
        <v>5453</v>
      </c>
      <c r="K254" s="127">
        <f t="shared" si="173"/>
        <v>13489.999999999998</v>
      </c>
      <c r="L254" s="128">
        <f t="shared" si="168"/>
        <v>851.5100000000001</v>
      </c>
      <c r="M254" s="127">
        <f t="shared" si="175"/>
        <v>5776</v>
      </c>
      <c r="N254" s="127">
        <f t="shared" si="176"/>
        <v>13471</v>
      </c>
      <c r="O254" s="125">
        <v>0</v>
      </c>
      <c r="P254" s="129">
        <f>I254+J254+M254+O254</f>
        <v>44504.62</v>
      </c>
      <c r="Q254" s="129">
        <f>K254+L254+N254</f>
        <v>27812.51</v>
      </c>
      <c r="R254" s="129">
        <f t="shared" si="174"/>
        <v>145495.38</v>
      </c>
    </row>
    <row r="255" spans="1:18" ht="38.25" customHeight="1" x14ac:dyDescent="0.35">
      <c r="A255" s="40">
        <f t="shared" si="171"/>
        <v>223</v>
      </c>
      <c r="B255" s="122" t="s">
        <v>364</v>
      </c>
      <c r="C255" s="122" t="s">
        <v>49</v>
      </c>
      <c r="D255" s="122" t="s">
        <v>34</v>
      </c>
      <c r="E255" s="122" t="s">
        <v>365</v>
      </c>
      <c r="F255" s="123" t="s">
        <v>52</v>
      </c>
      <c r="G255" s="144">
        <v>190000</v>
      </c>
      <c r="H255" s="48"/>
      <c r="I255" s="130">
        <v>33275.620000000003</v>
      </c>
      <c r="J255" s="126">
        <f t="shared" si="172"/>
        <v>5453</v>
      </c>
      <c r="K255" s="127">
        <f t="shared" si="173"/>
        <v>13489.999999999998</v>
      </c>
      <c r="L255" s="128">
        <f t="shared" si="168"/>
        <v>851.5100000000001</v>
      </c>
      <c r="M255" s="127">
        <f t="shared" si="175"/>
        <v>5776</v>
      </c>
      <c r="N255" s="127">
        <f t="shared" si="176"/>
        <v>13471</v>
      </c>
      <c r="O255" s="125">
        <v>0</v>
      </c>
      <c r="P255" s="129">
        <f t="shared" si="169"/>
        <v>44504.62</v>
      </c>
      <c r="Q255" s="129">
        <f t="shared" si="170"/>
        <v>27812.51</v>
      </c>
      <c r="R255" s="129">
        <f t="shared" si="174"/>
        <v>145495.38</v>
      </c>
    </row>
    <row r="256" spans="1:18" ht="38.25" customHeight="1" x14ac:dyDescent="0.35">
      <c r="A256" s="40">
        <f t="shared" si="171"/>
        <v>224</v>
      </c>
      <c r="B256" s="122" t="s">
        <v>366</v>
      </c>
      <c r="C256" s="122" t="s">
        <v>54</v>
      </c>
      <c r="D256" s="122" t="s">
        <v>34</v>
      </c>
      <c r="E256" s="164" t="s">
        <v>367</v>
      </c>
      <c r="F256" s="123" t="s">
        <v>52</v>
      </c>
      <c r="G256" s="144">
        <v>190000</v>
      </c>
      <c r="H256" s="48"/>
      <c r="I256" s="130">
        <v>32417.89</v>
      </c>
      <c r="J256" s="126">
        <f t="shared" si="172"/>
        <v>5453</v>
      </c>
      <c r="K256" s="127">
        <f t="shared" si="173"/>
        <v>13489.999999999998</v>
      </c>
      <c r="L256" s="128">
        <f t="shared" si="168"/>
        <v>851.5100000000001</v>
      </c>
      <c r="M256" s="127">
        <f t="shared" si="175"/>
        <v>5776</v>
      </c>
      <c r="N256" s="127">
        <f t="shared" si="176"/>
        <v>13471</v>
      </c>
      <c r="O256" s="135">
        <f>1715.46*2</f>
        <v>3430.92</v>
      </c>
      <c r="P256" s="129">
        <f>I256+J256+M256+O256</f>
        <v>47077.81</v>
      </c>
      <c r="Q256" s="129">
        <f>K256+L256+N256</f>
        <v>27812.51</v>
      </c>
      <c r="R256" s="129">
        <f t="shared" si="174"/>
        <v>142922.19</v>
      </c>
    </row>
    <row r="257" spans="1:18" ht="38.25" customHeight="1" x14ac:dyDescent="0.35">
      <c r="A257" s="40">
        <f t="shared" si="171"/>
        <v>225</v>
      </c>
      <c r="B257" s="122" t="s">
        <v>368</v>
      </c>
      <c r="C257" s="122" t="s">
        <v>49</v>
      </c>
      <c r="D257" s="122" t="s">
        <v>34</v>
      </c>
      <c r="E257" s="122" t="s">
        <v>369</v>
      </c>
      <c r="F257" s="123" t="s">
        <v>56</v>
      </c>
      <c r="G257" s="144">
        <v>140000</v>
      </c>
      <c r="H257" s="48"/>
      <c r="I257" s="130">
        <v>20656.64</v>
      </c>
      <c r="J257" s="126">
        <f t="shared" si="172"/>
        <v>4018</v>
      </c>
      <c r="K257" s="127">
        <f t="shared" si="173"/>
        <v>9940</v>
      </c>
      <c r="L257" s="128">
        <f t="shared" si="168"/>
        <v>851.5100000000001</v>
      </c>
      <c r="M257" s="169">
        <f>G257*3.04/100</f>
        <v>4256</v>
      </c>
      <c r="N257" s="127">
        <f>+G257*7.09%</f>
        <v>9926</v>
      </c>
      <c r="O257" s="125">
        <f>1715.46*2</f>
        <v>3430.92</v>
      </c>
      <c r="P257" s="129">
        <f t="shared" si="169"/>
        <v>32361.559999999998</v>
      </c>
      <c r="Q257" s="129">
        <f t="shared" si="170"/>
        <v>20717.510000000002</v>
      </c>
      <c r="R257" s="129">
        <f t="shared" si="174"/>
        <v>107638.44</v>
      </c>
    </row>
    <row r="258" spans="1:18" ht="38.25" customHeight="1" x14ac:dyDescent="0.35">
      <c r="A258" s="40">
        <f t="shared" si="171"/>
        <v>226</v>
      </c>
      <c r="B258" s="122" t="s">
        <v>370</v>
      </c>
      <c r="C258" s="122" t="s">
        <v>49</v>
      </c>
      <c r="D258" s="122" t="s">
        <v>34</v>
      </c>
      <c r="E258" s="122" t="s">
        <v>371</v>
      </c>
      <c r="F258" s="123" t="s">
        <v>52</v>
      </c>
      <c r="G258" s="144">
        <v>140000</v>
      </c>
      <c r="H258" s="48"/>
      <c r="I258" s="130">
        <v>21514.37</v>
      </c>
      <c r="J258" s="126">
        <f t="shared" si="172"/>
        <v>4018</v>
      </c>
      <c r="K258" s="127">
        <f t="shared" si="173"/>
        <v>9940</v>
      </c>
      <c r="L258" s="128">
        <f t="shared" si="168"/>
        <v>851.5100000000001</v>
      </c>
      <c r="M258" s="169">
        <f t="shared" ref="M258:M263" si="177">G258*3.04/100</f>
        <v>4256</v>
      </c>
      <c r="N258" s="127">
        <f t="shared" ref="N258:N263" si="178">+G258*7.09%</f>
        <v>9926</v>
      </c>
      <c r="O258" s="125">
        <v>0</v>
      </c>
      <c r="P258" s="129">
        <f t="shared" si="169"/>
        <v>29788.37</v>
      </c>
      <c r="Q258" s="129">
        <f t="shared" si="170"/>
        <v>20717.510000000002</v>
      </c>
      <c r="R258" s="129">
        <f t="shared" si="174"/>
        <v>110211.63</v>
      </c>
    </row>
    <row r="259" spans="1:18" ht="38.25" customHeight="1" x14ac:dyDescent="0.35">
      <c r="A259" s="40">
        <f t="shared" si="171"/>
        <v>227</v>
      </c>
      <c r="B259" s="122" t="s">
        <v>372</v>
      </c>
      <c r="C259" s="122" t="s">
        <v>49</v>
      </c>
      <c r="D259" s="122" t="s">
        <v>34</v>
      </c>
      <c r="E259" s="122" t="s">
        <v>373</v>
      </c>
      <c r="F259" s="123" t="s">
        <v>52</v>
      </c>
      <c r="G259" s="144">
        <v>140000</v>
      </c>
      <c r="H259" s="48"/>
      <c r="I259" s="130">
        <v>21514.37</v>
      </c>
      <c r="J259" s="126">
        <f t="shared" si="172"/>
        <v>4018</v>
      </c>
      <c r="K259" s="127">
        <f t="shared" si="173"/>
        <v>9940</v>
      </c>
      <c r="L259" s="128">
        <f t="shared" si="168"/>
        <v>851.5100000000001</v>
      </c>
      <c r="M259" s="169">
        <f t="shared" si="177"/>
        <v>4256</v>
      </c>
      <c r="N259" s="127">
        <f t="shared" si="178"/>
        <v>9926</v>
      </c>
      <c r="O259" s="125">
        <v>0</v>
      </c>
      <c r="P259" s="129">
        <f t="shared" si="169"/>
        <v>29788.37</v>
      </c>
      <c r="Q259" s="129">
        <f t="shared" si="170"/>
        <v>20717.510000000002</v>
      </c>
      <c r="R259" s="129">
        <f t="shared" si="174"/>
        <v>110211.63</v>
      </c>
    </row>
    <row r="260" spans="1:18" ht="38.25" customHeight="1" x14ac:dyDescent="0.35">
      <c r="A260" s="40">
        <f t="shared" si="171"/>
        <v>228</v>
      </c>
      <c r="B260" s="122" t="s">
        <v>374</v>
      </c>
      <c r="C260" s="122" t="s">
        <v>54</v>
      </c>
      <c r="D260" s="122" t="s">
        <v>34</v>
      </c>
      <c r="E260" s="122" t="s">
        <v>375</v>
      </c>
      <c r="F260" s="123" t="s">
        <v>56</v>
      </c>
      <c r="G260" s="144">
        <v>140000</v>
      </c>
      <c r="H260" s="48"/>
      <c r="I260" s="130">
        <v>21085.5</v>
      </c>
      <c r="J260" s="126">
        <f t="shared" si="172"/>
        <v>4018</v>
      </c>
      <c r="K260" s="127">
        <f t="shared" si="173"/>
        <v>9940</v>
      </c>
      <c r="L260" s="128">
        <f t="shared" si="168"/>
        <v>851.5100000000001</v>
      </c>
      <c r="M260" s="169">
        <f t="shared" si="177"/>
        <v>4256</v>
      </c>
      <c r="N260" s="127">
        <f t="shared" si="178"/>
        <v>9926</v>
      </c>
      <c r="O260" s="125">
        <v>1715.46</v>
      </c>
      <c r="P260" s="129">
        <f t="shared" si="169"/>
        <v>31074.959999999999</v>
      </c>
      <c r="Q260" s="129">
        <f t="shared" si="170"/>
        <v>20717.510000000002</v>
      </c>
      <c r="R260" s="129">
        <f t="shared" si="174"/>
        <v>108925.04000000001</v>
      </c>
    </row>
    <row r="261" spans="1:18" ht="38.25" customHeight="1" x14ac:dyDescent="0.35">
      <c r="A261" s="40">
        <f t="shared" si="171"/>
        <v>229</v>
      </c>
      <c r="B261" s="122" t="s">
        <v>376</v>
      </c>
      <c r="C261" s="122" t="s">
        <v>49</v>
      </c>
      <c r="D261" s="122" t="s">
        <v>34</v>
      </c>
      <c r="E261" s="122" t="s">
        <v>377</v>
      </c>
      <c r="F261" s="123" t="s">
        <v>52</v>
      </c>
      <c r="G261" s="144">
        <v>140000</v>
      </c>
      <c r="H261" s="48"/>
      <c r="I261" s="130">
        <v>21514.37</v>
      </c>
      <c r="J261" s="126">
        <f t="shared" si="172"/>
        <v>4018</v>
      </c>
      <c r="K261" s="127">
        <f t="shared" si="173"/>
        <v>9940</v>
      </c>
      <c r="L261" s="128">
        <f t="shared" si="168"/>
        <v>851.5100000000001</v>
      </c>
      <c r="M261" s="169">
        <f t="shared" si="177"/>
        <v>4256</v>
      </c>
      <c r="N261" s="127">
        <f t="shared" si="178"/>
        <v>9926</v>
      </c>
      <c r="O261" s="125">
        <v>0</v>
      </c>
      <c r="P261" s="129">
        <f>I261+J261+M261+O261</f>
        <v>29788.37</v>
      </c>
      <c r="Q261" s="129">
        <f>K261+L261+N261</f>
        <v>20717.510000000002</v>
      </c>
      <c r="R261" s="129">
        <f t="shared" si="174"/>
        <v>110211.63</v>
      </c>
    </row>
    <row r="262" spans="1:18" ht="38.25" customHeight="1" x14ac:dyDescent="0.35">
      <c r="A262" s="40">
        <f t="shared" si="171"/>
        <v>230</v>
      </c>
      <c r="B262" s="122" t="s">
        <v>378</v>
      </c>
      <c r="C262" s="122" t="s">
        <v>54</v>
      </c>
      <c r="D262" s="122" t="s">
        <v>34</v>
      </c>
      <c r="E262" s="122" t="s">
        <v>379</v>
      </c>
      <c r="F262" s="123" t="s">
        <v>56</v>
      </c>
      <c r="G262" s="144">
        <v>140000</v>
      </c>
      <c r="H262" s="48"/>
      <c r="I262" s="130">
        <v>21514.37</v>
      </c>
      <c r="J262" s="126">
        <f t="shared" si="172"/>
        <v>4018</v>
      </c>
      <c r="K262" s="127">
        <f t="shared" si="173"/>
        <v>9940</v>
      </c>
      <c r="L262" s="128">
        <f t="shared" si="168"/>
        <v>851.5100000000001</v>
      </c>
      <c r="M262" s="169">
        <f t="shared" si="177"/>
        <v>4256</v>
      </c>
      <c r="N262" s="127">
        <f t="shared" si="178"/>
        <v>9926</v>
      </c>
      <c r="O262" s="125">
        <v>0</v>
      </c>
      <c r="P262" s="129">
        <f>I262+J262+M262+O262</f>
        <v>29788.37</v>
      </c>
      <c r="Q262" s="129">
        <f>K262+L262+N262</f>
        <v>20717.510000000002</v>
      </c>
      <c r="R262" s="129">
        <f t="shared" si="174"/>
        <v>110211.63</v>
      </c>
    </row>
    <row r="263" spans="1:18" ht="38.25" customHeight="1" x14ac:dyDescent="0.35">
      <c r="A263" s="40">
        <f t="shared" si="171"/>
        <v>231</v>
      </c>
      <c r="B263" s="122" t="s">
        <v>380</v>
      </c>
      <c r="C263" s="122" t="s">
        <v>49</v>
      </c>
      <c r="D263" s="122" t="s">
        <v>34</v>
      </c>
      <c r="E263" s="122" t="s">
        <v>381</v>
      </c>
      <c r="F263" s="123" t="s">
        <v>56</v>
      </c>
      <c r="G263" s="144">
        <v>140000</v>
      </c>
      <c r="H263" s="48"/>
      <c r="I263" s="130">
        <v>21514.37</v>
      </c>
      <c r="J263" s="126">
        <f t="shared" si="172"/>
        <v>4018</v>
      </c>
      <c r="K263" s="127">
        <f t="shared" si="173"/>
        <v>9940</v>
      </c>
      <c r="L263" s="128">
        <f t="shared" si="168"/>
        <v>851.5100000000001</v>
      </c>
      <c r="M263" s="169">
        <f t="shared" si="177"/>
        <v>4256</v>
      </c>
      <c r="N263" s="127">
        <f t="shared" si="178"/>
        <v>9926</v>
      </c>
      <c r="O263" s="125">
        <v>0</v>
      </c>
      <c r="P263" s="129">
        <f>I263+J263+M263+O263</f>
        <v>29788.37</v>
      </c>
      <c r="Q263" s="129">
        <f>K263+L263+N263</f>
        <v>20717.510000000002</v>
      </c>
      <c r="R263" s="129">
        <f t="shared" si="174"/>
        <v>110211.63</v>
      </c>
    </row>
    <row r="264" spans="1:18" ht="38.25" customHeight="1" x14ac:dyDescent="0.35">
      <c r="A264" s="40">
        <f t="shared" si="171"/>
        <v>232</v>
      </c>
      <c r="B264" s="122" t="s">
        <v>382</v>
      </c>
      <c r="C264" s="122" t="s">
        <v>49</v>
      </c>
      <c r="D264" s="122" t="s">
        <v>34</v>
      </c>
      <c r="E264" s="122" t="s">
        <v>383</v>
      </c>
      <c r="F264" s="123" t="s">
        <v>52</v>
      </c>
      <c r="G264" s="144">
        <v>200000</v>
      </c>
      <c r="H264" s="48"/>
      <c r="I264" s="130">
        <v>35248.21</v>
      </c>
      <c r="J264" s="126">
        <f t="shared" si="172"/>
        <v>5740</v>
      </c>
      <c r="K264" s="127">
        <f t="shared" si="173"/>
        <v>14199.999999999998</v>
      </c>
      <c r="L264" s="128">
        <f t="shared" si="168"/>
        <v>851.5100000000001</v>
      </c>
      <c r="M264" s="169">
        <f>193525*3.04%</f>
        <v>5883.16</v>
      </c>
      <c r="N264" s="127">
        <f>193525*7.09%</f>
        <v>13720.922500000001</v>
      </c>
      <c r="O264" s="125">
        <v>1715.46</v>
      </c>
      <c r="P264" s="129">
        <f>I264+J264+M264+O264</f>
        <v>48586.829999999994</v>
      </c>
      <c r="Q264" s="129">
        <f>K264+L264+N264</f>
        <v>28772.432499999999</v>
      </c>
      <c r="R264" s="129">
        <f t="shared" si="174"/>
        <v>151413.17000000001</v>
      </c>
    </row>
    <row r="265" spans="1:18" ht="38.25" customHeight="1" x14ac:dyDescent="0.35">
      <c r="A265" s="40">
        <f t="shared" si="171"/>
        <v>233</v>
      </c>
      <c r="B265" s="122" t="s">
        <v>384</v>
      </c>
      <c r="C265" s="122" t="s">
        <v>49</v>
      </c>
      <c r="D265" s="122" t="s">
        <v>34</v>
      </c>
      <c r="E265" s="122" t="s">
        <v>385</v>
      </c>
      <c r="F265" s="123" t="s">
        <v>52</v>
      </c>
      <c r="G265" s="144">
        <v>140000</v>
      </c>
      <c r="H265" s="48"/>
      <c r="I265" s="130">
        <f>11247.64+9409</f>
        <v>20656.64</v>
      </c>
      <c r="J265" s="126">
        <f t="shared" si="172"/>
        <v>4018</v>
      </c>
      <c r="K265" s="127">
        <f t="shared" si="173"/>
        <v>9940</v>
      </c>
      <c r="L265" s="128">
        <f t="shared" si="168"/>
        <v>851.5100000000001</v>
      </c>
      <c r="M265" s="169">
        <f t="shared" ref="M265:M285" si="179">G265*3.04/100</f>
        <v>4256</v>
      </c>
      <c r="N265" s="127">
        <f t="shared" ref="N265:N285" si="180">+G265*7.09%</f>
        <v>9926</v>
      </c>
      <c r="O265" s="125">
        <f>1715.46*2</f>
        <v>3430.92</v>
      </c>
      <c r="P265" s="129">
        <f t="shared" si="169"/>
        <v>32361.559999999998</v>
      </c>
      <c r="Q265" s="129">
        <f>K265+L265+N265</f>
        <v>20717.510000000002</v>
      </c>
      <c r="R265" s="129">
        <f t="shared" si="174"/>
        <v>107638.44</v>
      </c>
    </row>
    <row r="266" spans="1:18" ht="38.25" customHeight="1" x14ac:dyDescent="0.35">
      <c r="A266" s="40">
        <f t="shared" si="171"/>
        <v>234</v>
      </c>
      <c r="B266" s="122" t="s">
        <v>386</v>
      </c>
      <c r="C266" s="122" t="s">
        <v>49</v>
      </c>
      <c r="D266" s="122" t="s">
        <v>34</v>
      </c>
      <c r="E266" s="122" t="s">
        <v>387</v>
      </c>
      <c r="F266" s="123" t="s">
        <v>52</v>
      </c>
      <c r="G266" s="144">
        <v>100000</v>
      </c>
      <c r="H266" s="48"/>
      <c r="I266" s="130">
        <v>12105.37</v>
      </c>
      <c r="J266" s="126">
        <f t="shared" si="172"/>
        <v>2870</v>
      </c>
      <c r="K266" s="127">
        <f t="shared" si="173"/>
        <v>7099.9999999999991</v>
      </c>
      <c r="L266" s="128">
        <f t="shared" si="168"/>
        <v>851.5100000000001</v>
      </c>
      <c r="M266" s="169">
        <f t="shared" si="179"/>
        <v>3040</v>
      </c>
      <c r="N266" s="127">
        <f t="shared" si="180"/>
        <v>7090.0000000000009</v>
      </c>
      <c r="O266" s="125">
        <v>0</v>
      </c>
      <c r="P266" s="129">
        <f t="shared" si="169"/>
        <v>18015.370000000003</v>
      </c>
      <c r="Q266" s="129">
        <f t="shared" si="170"/>
        <v>15041.51</v>
      </c>
      <c r="R266" s="129">
        <f t="shared" si="174"/>
        <v>81984.63</v>
      </c>
    </row>
    <row r="267" spans="1:18" ht="38.25" customHeight="1" x14ac:dyDescent="0.35">
      <c r="A267" s="40">
        <f t="shared" si="171"/>
        <v>235</v>
      </c>
      <c r="B267" s="122" t="s">
        <v>388</v>
      </c>
      <c r="C267" s="122" t="s">
        <v>54</v>
      </c>
      <c r="D267" s="122" t="s">
        <v>34</v>
      </c>
      <c r="E267" s="122" t="s">
        <v>389</v>
      </c>
      <c r="F267" s="123" t="s">
        <v>52</v>
      </c>
      <c r="G267" s="144">
        <v>140000</v>
      </c>
      <c r="H267" s="48"/>
      <c r="I267" s="130">
        <f>6309.38+15204.99</f>
        <v>21514.37</v>
      </c>
      <c r="J267" s="126">
        <f t="shared" si="172"/>
        <v>4018</v>
      </c>
      <c r="K267" s="127">
        <f t="shared" si="173"/>
        <v>9940</v>
      </c>
      <c r="L267" s="128">
        <f t="shared" si="168"/>
        <v>851.5100000000001</v>
      </c>
      <c r="M267" s="169">
        <f t="shared" si="179"/>
        <v>4256</v>
      </c>
      <c r="N267" s="127">
        <f t="shared" si="180"/>
        <v>9926</v>
      </c>
      <c r="O267" s="125">
        <v>0</v>
      </c>
      <c r="P267" s="129">
        <f t="shared" si="169"/>
        <v>29788.37</v>
      </c>
      <c r="Q267" s="129">
        <f t="shared" si="170"/>
        <v>20717.510000000002</v>
      </c>
      <c r="R267" s="129">
        <f t="shared" si="174"/>
        <v>110211.63</v>
      </c>
    </row>
    <row r="268" spans="1:18" ht="38.25" customHeight="1" x14ac:dyDescent="0.35">
      <c r="A268" s="40">
        <f t="shared" si="171"/>
        <v>236</v>
      </c>
      <c r="B268" s="122" t="s">
        <v>390</v>
      </c>
      <c r="C268" s="122" t="s">
        <v>54</v>
      </c>
      <c r="D268" s="122" t="s">
        <v>34</v>
      </c>
      <c r="E268" s="122" t="s">
        <v>391</v>
      </c>
      <c r="F268" s="123" t="s">
        <v>56</v>
      </c>
      <c r="G268" s="144">
        <v>100000</v>
      </c>
      <c r="H268" s="48"/>
      <c r="I268" s="130">
        <v>12105.37</v>
      </c>
      <c r="J268" s="126">
        <f t="shared" si="172"/>
        <v>2870</v>
      </c>
      <c r="K268" s="127">
        <f t="shared" si="173"/>
        <v>7099.9999999999991</v>
      </c>
      <c r="L268" s="128">
        <f t="shared" si="168"/>
        <v>851.5100000000001</v>
      </c>
      <c r="M268" s="169">
        <f t="shared" si="179"/>
        <v>3040</v>
      </c>
      <c r="N268" s="127">
        <f t="shared" si="180"/>
        <v>7090.0000000000009</v>
      </c>
      <c r="O268" s="125">
        <v>0</v>
      </c>
      <c r="P268" s="129">
        <f t="shared" si="169"/>
        <v>18015.370000000003</v>
      </c>
      <c r="Q268" s="129">
        <f>K268+L268+N268</f>
        <v>15041.51</v>
      </c>
      <c r="R268" s="129">
        <f t="shared" si="174"/>
        <v>81984.63</v>
      </c>
    </row>
    <row r="269" spans="1:18" ht="38.25" customHeight="1" x14ac:dyDescent="0.35">
      <c r="A269" s="40">
        <f t="shared" si="171"/>
        <v>237</v>
      </c>
      <c r="B269" s="122" t="s">
        <v>392</v>
      </c>
      <c r="C269" s="122" t="s">
        <v>54</v>
      </c>
      <c r="D269" s="122" t="s">
        <v>34</v>
      </c>
      <c r="E269" s="122" t="s">
        <v>387</v>
      </c>
      <c r="F269" s="123" t="s">
        <v>56</v>
      </c>
      <c r="G269" s="144">
        <v>100000</v>
      </c>
      <c r="H269" s="48"/>
      <c r="I269" s="130">
        <v>12105.37</v>
      </c>
      <c r="J269" s="126">
        <f t="shared" si="172"/>
        <v>2870</v>
      </c>
      <c r="K269" s="127">
        <f t="shared" si="173"/>
        <v>7099.9999999999991</v>
      </c>
      <c r="L269" s="128">
        <f t="shared" si="168"/>
        <v>851.5100000000001</v>
      </c>
      <c r="M269" s="169">
        <f t="shared" si="179"/>
        <v>3040</v>
      </c>
      <c r="N269" s="127">
        <f t="shared" si="180"/>
        <v>7090.0000000000009</v>
      </c>
      <c r="O269" s="125">
        <v>0</v>
      </c>
      <c r="P269" s="129">
        <f t="shared" si="169"/>
        <v>18015.370000000003</v>
      </c>
      <c r="Q269" s="129">
        <f t="shared" ref="Q269:Q276" si="181">K269+L269+N269</f>
        <v>15041.51</v>
      </c>
      <c r="R269" s="129">
        <f t="shared" si="174"/>
        <v>81984.63</v>
      </c>
    </row>
    <row r="270" spans="1:18" ht="38.25" customHeight="1" x14ac:dyDescent="0.35">
      <c r="A270" s="40">
        <f t="shared" si="171"/>
        <v>238</v>
      </c>
      <c r="B270" s="122" t="s">
        <v>393</v>
      </c>
      <c r="C270" s="122" t="s">
        <v>49</v>
      </c>
      <c r="D270" s="122" t="s">
        <v>34</v>
      </c>
      <c r="E270" s="122" t="s">
        <v>262</v>
      </c>
      <c r="F270" s="123" t="s">
        <v>56</v>
      </c>
      <c r="G270" s="144">
        <v>100000</v>
      </c>
      <c r="H270" s="48"/>
      <c r="I270" s="130">
        <v>11676.5</v>
      </c>
      <c r="J270" s="126">
        <f t="shared" si="172"/>
        <v>2870</v>
      </c>
      <c r="K270" s="127">
        <f t="shared" si="173"/>
        <v>7099.9999999999991</v>
      </c>
      <c r="L270" s="128">
        <f t="shared" si="168"/>
        <v>851.5100000000001</v>
      </c>
      <c r="M270" s="169">
        <f t="shared" si="179"/>
        <v>3040</v>
      </c>
      <c r="N270" s="127">
        <f t="shared" si="180"/>
        <v>7090.0000000000009</v>
      </c>
      <c r="O270" s="125">
        <v>1715.46</v>
      </c>
      <c r="P270" s="129">
        <f t="shared" si="169"/>
        <v>19301.96</v>
      </c>
      <c r="Q270" s="129">
        <f t="shared" si="181"/>
        <v>15041.51</v>
      </c>
      <c r="R270" s="129">
        <f t="shared" si="174"/>
        <v>80698.040000000008</v>
      </c>
    </row>
    <row r="271" spans="1:18" ht="38.25" customHeight="1" x14ac:dyDescent="0.35">
      <c r="A271" s="40">
        <f t="shared" si="171"/>
        <v>239</v>
      </c>
      <c r="B271" s="122" t="s">
        <v>394</v>
      </c>
      <c r="C271" s="122" t="s">
        <v>49</v>
      </c>
      <c r="D271" s="122" t="s">
        <v>34</v>
      </c>
      <c r="E271" s="122" t="s">
        <v>395</v>
      </c>
      <c r="F271" s="123" t="s">
        <v>56</v>
      </c>
      <c r="G271" s="144">
        <v>100000</v>
      </c>
      <c r="H271" s="48"/>
      <c r="I271" s="130">
        <v>12105.37</v>
      </c>
      <c r="J271" s="126">
        <f t="shared" si="172"/>
        <v>2870</v>
      </c>
      <c r="K271" s="127">
        <f t="shared" si="173"/>
        <v>7099.9999999999991</v>
      </c>
      <c r="L271" s="128">
        <f t="shared" si="168"/>
        <v>851.5100000000001</v>
      </c>
      <c r="M271" s="169">
        <f t="shared" si="179"/>
        <v>3040</v>
      </c>
      <c r="N271" s="127">
        <f t="shared" si="180"/>
        <v>7090.0000000000009</v>
      </c>
      <c r="O271" s="125">
        <v>0</v>
      </c>
      <c r="P271" s="129">
        <f t="shared" si="169"/>
        <v>18015.370000000003</v>
      </c>
      <c r="Q271" s="129">
        <f t="shared" si="181"/>
        <v>15041.51</v>
      </c>
      <c r="R271" s="129">
        <f t="shared" si="174"/>
        <v>81984.63</v>
      </c>
    </row>
    <row r="272" spans="1:18" ht="38.25" customHeight="1" x14ac:dyDescent="0.35">
      <c r="A272" s="40">
        <f t="shared" si="171"/>
        <v>240</v>
      </c>
      <c r="B272" s="122" t="s">
        <v>396</v>
      </c>
      <c r="C272" s="122" t="s">
        <v>49</v>
      </c>
      <c r="D272" s="122" t="s">
        <v>34</v>
      </c>
      <c r="E272" s="122" t="s">
        <v>397</v>
      </c>
      <c r="F272" s="123" t="s">
        <v>56</v>
      </c>
      <c r="G272" s="144">
        <v>100000</v>
      </c>
      <c r="H272" s="48"/>
      <c r="I272" s="128">
        <v>11676.5</v>
      </c>
      <c r="J272" s="126">
        <f t="shared" si="172"/>
        <v>2870</v>
      </c>
      <c r="K272" s="127">
        <f t="shared" si="173"/>
        <v>7099.9999999999991</v>
      </c>
      <c r="L272" s="128">
        <f t="shared" si="168"/>
        <v>851.5100000000001</v>
      </c>
      <c r="M272" s="169">
        <f t="shared" si="179"/>
        <v>3040</v>
      </c>
      <c r="N272" s="127">
        <f t="shared" si="180"/>
        <v>7090.0000000000009</v>
      </c>
      <c r="O272" s="125">
        <v>1715.46</v>
      </c>
      <c r="P272" s="129">
        <f t="shared" si="169"/>
        <v>19301.96</v>
      </c>
      <c r="Q272" s="129">
        <f t="shared" si="181"/>
        <v>15041.51</v>
      </c>
      <c r="R272" s="129">
        <f t="shared" si="174"/>
        <v>80698.040000000008</v>
      </c>
    </row>
    <row r="273" spans="1:18" ht="38.25" customHeight="1" x14ac:dyDescent="0.35">
      <c r="A273" s="40">
        <f t="shared" si="171"/>
        <v>241</v>
      </c>
      <c r="B273" s="122" t="s">
        <v>398</v>
      </c>
      <c r="C273" s="122" t="s">
        <v>49</v>
      </c>
      <c r="D273" s="122" t="s">
        <v>34</v>
      </c>
      <c r="E273" s="122" t="s">
        <v>399</v>
      </c>
      <c r="F273" s="123" t="s">
        <v>56</v>
      </c>
      <c r="G273" s="144">
        <v>140000</v>
      </c>
      <c r="H273" s="48"/>
      <c r="I273" s="144">
        <f>6309.38+15204.99</f>
        <v>21514.37</v>
      </c>
      <c r="J273" s="126">
        <f t="shared" si="172"/>
        <v>4018</v>
      </c>
      <c r="K273" s="127">
        <f t="shared" si="173"/>
        <v>9940</v>
      </c>
      <c r="L273" s="128">
        <f t="shared" si="168"/>
        <v>851.5100000000001</v>
      </c>
      <c r="M273" s="169">
        <f t="shared" si="179"/>
        <v>4256</v>
      </c>
      <c r="N273" s="127">
        <f t="shared" si="180"/>
        <v>9926</v>
      </c>
      <c r="O273" s="125">
        <v>0</v>
      </c>
      <c r="P273" s="129">
        <f t="shared" si="169"/>
        <v>29788.37</v>
      </c>
      <c r="Q273" s="129">
        <f t="shared" si="181"/>
        <v>20717.510000000002</v>
      </c>
      <c r="R273" s="129">
        <f t="shared" si="174"/>
        <v>110211.63</v>
      </c>
    </row>
    <row r="274" spans="1:18" ht="38.25" customHeight="1" x14ac:dyDescent="0.35">
      <c r="A274" s="40">
        <f t="shared" si="171"/>
        <v>242</v>
      </c>
      <c r="B274" s="122" t="s">
        <v>400</v>
      </c>
      <c r="C274" s="122" t="s">
        <v>49</v>
      </c>
      <c r="D274" s="122" t="s">
        <v>34</v>
      </c>
      <c r="E274" s="122" t="s">
        <v>401</v>
      </c>
      <c r="F274" s="123" t="s">
        <v>56</v>
      </c>
      <c r="G274" s="144">
        <v>100000</v>
      </c>
      <c r="H274" s="48"/>
      <c r="I274" s="144">
        <v>12105.37</v>
      </c>
      <c r="J274" s="126">
        <f t="shared" si="172"/>
        <v>2870</v>
      </c>
      <c r="K274" s="127">
        <f t="shared" si="173"/>
        <v>7099.9999999999991</v>
      </c>
      <c r="L274" s="128">
        <f t="shared" si="168"/>
        <v>851.5100000000001</v>
      </c>
      <c r="M274" s="169">
        <f t="shared" si="179"/>
        <v>3040</v>
      </c>
      <c r="N274" s="127">
        <f t="shared" si="180"/>
        <v>7090.0000000000009</v>
      </c>
      <c r="O274" s="125">
        <v>0</v>
      </c>
      <c r="P274" s="129">
        <f t="shared" si="169"/>
        <v>18015.370000000003</v>
      </c>
      <c r="Q274" s="129">
        <f t="shared" si="181"/>
        <v>15041.51</v>
      </c>
      <c r="R274" s="129">
        <f t="shared" si="174"/>
        <v>81984.63</v>
      </c>
    </row>
    <row r="275" spans="1:18" ht="38.25" customHeight="1" x14ac:dyDescent="0.35">
      <c r="A275" s="40">
        <f t="shared" si="171"/>
        <v>243</v>
      </c>
      <c r="B275" s="122" t="s">
        <v>402</v>
      </c>
      <c r="C275" s="122" t="s">
        <v>54</v>
      </c>
      <c r="D275" s="122" t="s">
        <v>34</v>
      </c>
      <c r="E275" s="122" t="s">
        <v>403</v>
      </c>
      <c r="F275" s="123" t="s">
        <v>52</v>
      </c>
      <c r="G275" s="144">
        <v>150000</v>
      </c>
      <c r="H275" s="48"/>
      <c r="I275" s="130">
        <v>23866.62</v>
      </c>
      <c r="J275" s="126">
        <f t="shared" si="172"/>
        <v>4305</v>
      </c>
      <c r="K275" s="127">
        <f t="shared" si="173"/>
        <v>10649.999999999998</v>
      </c>
      <c r="L275" s="128">
        <f t="shared" si="168"/>
        <v>851.5100000000001</v>
      </c>
      <c r="M275" s="169">
        <f t="shared" si="179"/>
        <v>4560</v>
      </c>
      <c r="N275" s="127">
        <f t="shared" si="180"/>
        <v>10635</v>
      </c>
      <c r="O275" s="125">
        <v>0</v>
      </c>
      <c r="P275" s="129">
        <f t="shared" si="169"/>
        <v>32731.62</v>
      </c>
      <c r="Q275" s="129">
        <f t="shared" si="181"/>
        <v>22136.51</v>
      </c>
      <c r="R275" s="129">
        <f t="shared" si="174"/>
        <v>117268.38</v>
      </c>
    </row>
    <row r="276" spans="1:18" ht="38.25" customHeight="1" x14ac:dyDescent="0.35">
      <c r="A276" s="40">
        <f t="shared" si="171"/>
        <v>244</v>
      </c>
      <c r="B276" s="122" t="s">
        <v>404</v>
      </c>
      <c r="C276" s="122" t="s">
        <v>49</v>
      </c>
      <c r="D276" s="122" t="s">
        <v>34</v>
      </c>
      <c r="E276" s="122" t="s">
        <v>405</v>
      </c>
      <c r="F276" s="123" t="s">
        <v>406</v>
      </c>
      <c r="G276" s="144">
        <v>190000</v>
      </c>
      <c r="H276" s="48"/>
      <c r="I276" s="130">
        <v>33275.620000000003</v>
      </c>
      <c r="J276" s="126">
        <f t="shared" si="172"/>
        <v>5453</v>
      </c>
      <c r="K276" s="127">
        <f t="shared" si="173"/>
        <v>13489.999999999998</v>
      </c>
      <c r="L276" s="128">
        <f t="shared" si="168"/>
        <v>851.5100000000001</v>
      </c>
      <c r="M276" s="169">
        <f t="shared" si="179"/>
        <v>5776</v>
      </c>
      <c r="N276" s="127">
        <f t="shared" si="180"/>
        <v>13471</v>
      </c>
      <c r="O276" s="125">
        <v>0</v>
      </c>
      <c r="P276" s="129">
        <f t="shared" si="169"/>
        <v>44504.62</v>
      </c>
      <c r="Q276" s="129">
        <f t="shared" si="181"/>
        <v>27812.51</v>
      </c>
      <c r="R276" s="129">
        <f t="shared" si="174"/>
        <v>145495.38</v>
      </c>
    </row>
    <row r="277" spans="1:18" ht="38.25" customHeight="1" x14ac:dyDescent="0.35">
      <c r="A277" s="40">
        <f t="shared" si="171"/>
        <v>245</v>
      </c>
      <c r="B277" s="122" t="s">
        <v>407</v>
      </c>
      <c r="C277" s="122" t="s">
        <v>49</v>
      </c>
      <c r="D277" s="122" t="s">
        <v>34</v>
      </c>
      <c r="E277" s="122" t="s">
        <v>408</v>
      </c>
      <c r="F277" s="123" t="s">
        <v>56</v>
      </c>
      <c r="G277" s="144">
        <v>100000</v>
      </c>
      <c r="H277" s="48"/>
      <c r="I277" s="130">
        <f>2559.68+9545.69</f>
        <v>12105.37</v>
      </c>
      <c r="J277" s="126">
        <f t="shared" si="172"/>
        <v>2870</v>
      </c>
      <c r="K277" s="127">
        <f t="shared" si="173"/>
        <v>7099.9999999999991</v>
      </c>
      <c r="L277" s="128">
        <f t="shared" ref="L277:L278" si="182">77410*1.1%</f>
        <v>851.5100000000001</v>
      </c>
      <c r="M277" s="169">
        <f t="shared" si="179"/>
        <v>3040</v>
      </c>
      <c r="N277" s="127">
        <f t="shared" si="180"/>
        <v>7090.0000000000009</v>
      </c>
      <c r="O277" s="125">
        <v>0</v>
      </c>
      <c r="P277" s="129">
        <f t="shared" si="169"/>
        <v>18015.370000000003</v>
      </c>
      <c r="Q277" s="129">
        <f>K277+L277+N277</f>
        <v>15041.51</v>
      </c>
      <c r="R277" s="129">
        <f t="shared" si="174"/>
        <v>81984.63</v>
      </c>
    </row>
    <row r="278" spans="1:18" ht="38.25" customHeight="1" x14ac:dyDescent="0.35">
      <c r="A278" s="40">
        <f t="shared" si="171"/>
        <v>246</v>
      </c>
      <c r="B278" s="122" t="s">
        <v>409</v>
      </c>
      <c r="C278" s="122" t="s">
        <v>49</v>
      </c>
      <c r="D278" s="122" t="s">
        <v>34</v>
      </c>
      <c r="E278" s="122" t="s">
        <v>391</v>
      </c>
      <c r="F278" s="123" t="s">
        <v>56</v>
      </c>
      <c r="G278" s="144">
        <v>100000</v>
      </c>
      <c r="H278" s="48"/>
      <c r="I278" s="144">
        <v>12105.37</v>
      </c>
      <c r="J278" s="126">
        <f t="shared" si="172"/>
        <v>2870</v>
      </c>
      <c r="K278" s="127">
        <f t="shared" si="173"/>
        <v>7099.9999999999991</v>
      </c>
      <c r="L278" s="128">
        <f t="shared" si="182"/>
        <v>851.5100000000001</v>
      </c>
      <c r="M278" s="169">
        <f t="shared" si="179"/>
        <v>3040</v>
      </c>
      <c r="N278" s="127">
        <f t="shared" si="180"/>
        <v>7090.0000000000009</v>
      </c>
      <c r="O278" s="125">
        <v>0</v>
      </c>
      <c r="P278" s="129">
        <f t="shared" si="169"/>
        <v>18015.370000000003</v>
      </c>
      <c r="Q278" s="129">
        <f>K278+L278+N278</f>
        <v>15041.51</v>
      </c>
      <c r="R278" s="129">
        <f t="shared" si="174"/>
        <v>81984.63</v>
      </c>
    </row>
    <row r="279" spans="1:18" ht="38.25" customHeight="1" x14ac:dyDescent="0.35">
      <c r="A279" s="40">
        <f t="shared" si="171"/>
        <v>247</v>
      </c>
      <c r="B279" s="122" t="s">
        <v>410</v>
      </c>
      <c r="C279" s="122" t="s">
        <v>49</v>
      </c>
      <c r="D279" s="122" t="s">
        <v>34</v>
      </c>
      <c r="E279" s="122" t="s">
        <v>411</v>
      </c>
      <c r="F279" s="123" t="s">
        <v>56</v>
      </c>
      <c r="G279" s="144">
        <v>66000</v>
      </c>
      <c r="H279" s="48"/>
      <c r="I279" s="144">
        <v>4615.76</v>
      </c>
      <c r="J279" s="126">
        <f t="shared" si="172"/>
        <v>1894.2</v>
      </c>
      <c r="K279" s="127">
        <f t="shared" si="173"/>
        <v>4686</v>
      </c>
      <c r="L279" s="128">
        <f>+G279*1.1%</f>
        <v>726.00000000000011</v>
      </c>
      <c r="M279" s="169">
        <f t="shared" si="179"/>
        <v>2006.4</v>
      </c>
      <c r="N279" s="127">
        <f t="shared" si="180"/>
        <v>4679.4000000000005</v>
      </c>
      <c r="O279" s="125">
        <v>0</v>
      </c>
      <c r="P279" s="129">
        <f t="shared" si="169"/>
        <v>8516.36</v>
      </c>
      <c r="Q279" s="129">
        <f t="shared" ref="Q279:Q280" si="183">K279+L279+N279</f>
        <v>10091.400000000001</v>
      </c>
      <c r="R279" s="129">
        <f t="shared" si="174"/>
        <v>57483.64</v>
      </c>
    </row>
    <row r="280" spans="1:18" ht="38.25" customHeight="1" x14ac:dyDescent="0.35">
      <c r="A280" s="40">
        <f t="shared" si="171"/>
        <v>248</v>
      </c>
      <c r="B280" s="122" t="s">
        <v>412</v>
      </c>
      <c r="C280" s="122" t="s">
        <v>49</v>
      </c>
      <c r="D280" s="122" t="s">
        <v>34</v>
      </c>
      <c r="E280" s="122" t="s">
        <v>413</v>
      </c>
      <c r="F280" s="123" t="s">
        <v>56</v>
      </c>
      <c r="G280" s="144">
        <v>100000</v>
      </c>
      <c r="H280" s="48"/>
      <c r="I280" s="144">
        <f>4615.76+7489.61</f>
        <v>12105.369999999999</v>
      </c>
      <c r="J280" s="126">
        <f t="shared" si="172"/>
        <v>2870</v>
      </c>
      <c r="K280" s="127">
        <f t="shared" si="173"/>
        <v>7099.9999999999991</v>
      </c>
      <c r="L280" s="128">
        <f t="shared" ref="L280:L282" si="184">77410*1.1%</f>
        <v>851.5100000000001</v>
      </c>
      <c r="M280" s="169">
        <f t="shared" si="179"/>
        <v>3040</v>
      </c>
      <c r="N280" s="127">
        <f t="shared" si="180"/>
        <v>7090.0000000000009</v>
      </c>
      <c r="O280" s="125">
        <v>0</v>
      </c>
      <c r="P280" s="129">
        <f t="shared" si="169"/>
        <v>18015.37</v>
      </c>
      <c r="Q280" s="129">
        <f t="shared" si="183"/>
        <v>15041.51</v>
      </c>
      <c r="R280" s="129">
        <f t="shared" si="174"/>
        <v>81984.63</v>
      </c>
    </row>
    <row r="281" spans="1:18" ht="38.25" customHeight="1" x14ac:dyDescent="0.35">
      <c r="A281" s="40">
        <f t="shared" si="171"/>
        <v>249</v>
      </c>
      <c r="B281" s="122" t="s">
        <v>427</v>
      </c>
      <c r="C281" s="122" t="s">
        <v>54</v>
      </c>
      <c r="D281" s="122" t="s">
        <v>34</v>
      </c>
      <c r="E281" s="122" t="s">
        <v>391</v>
      </c>
      <c r="F281" s="123" t="s">
        <v>56</v>
      </c>
      <c r="G281" s="144">
        <v>100000</v>
      </c>
      <c r="H281" s="48"/>
      <c r="I281" s="144">
        <v>12105.37</v>
      </c>
      <c r="J281" s="126">
        <f t="shared" si="172"/>
        <v>2870</v>
      </c>
      <c r="K281" s="127">
        <f t="shared" si="173"/>
        <v>7099.9999999999991</v>
      </c>
      <c r="L281" s="128">
        <f t="shared" si="184"/>
        <v>851.5100000000001</v>
      </c>
      <c r="M281" s="169">
        <f t="shared" si="179"/>
        <v>3040</v>
      </c>
      <c r="N281" s="127">
        <f t="shared" si="180"/>
        <v>7090.0000000000009</v>
      </c>
      <c r="O281" s="125">
        <v>0</v>
      </c>
      <c r="P281" s="129">
        <f t="shared" ref="P281" si="185">I281+J281+M281+O281</f>
        <v>18015.370000000003</v>
      </c>
      <c r="Q281" s="129">
        <f t="shared" ref="Q281" si="186">K281+L281+N281</f>
        <v>15041.51</v>
      </c>
      <c r="R281" s="129">
        <f t="shared" ref="R281" si="187">G281-P281</f>
        <v>81984.63</v>
      </c>
    </row>
    <row r="282" spans="1:18" ht="38.25" customHeight="1" x14ac:dyDescent="0.35">
      <c r="A282" s="40">
        <f t="shared" si="171"/>
        <v>250</v>
      </c>
      <c r="B282" s="122" t="s">
        <v>414</v>
      </c>
      <c r="C282" s="122" t="s">
        <v>54</v>
      </c>
      <c r="D282" s="122" t="s">
        <v>34</v>
      </c>
      <c r="E282" s="122" t="s">
        <v>441</v>
      </c>
      <c r="F282" s="123" t="s">
        <v>56</v>
      </c>
      <c r="G282" s="144">
        <v>100000</v>
      </c>
      <c r="H282" s="48"/>
      <c r="I282" s="144">
        <v>12105.37</v>
      </c>
      <c r="J282" s="126">
        <f t="shared" si="172"/>
        <v>2870</v>
      </c>
      <c r="K282" s="127">
        <f t="shared" si="173"/>
        <v>7099.9999999999991</v>
      </c>
      <c r="L282" s="128">
        <f t="shared" si="184"/>
        <v>851.5100000000001</v>
      </c>
      <c r="M282" s="169">
        <f t="shared" si="179"/>
        <v>3040</v>
      </c>
      <c r="N282" s="127">
        <f t="shared" si="180"/>
        <v>7090.0000000000009</v>
      </c>
      <c r="O282" s="125">
        <v>0</v>
      </c>
      <c r="P282" s="129">
        <f t="shared" si="169"/>
        <v>18015.370000000003</v>
      </c>
      <c r="Q282" s="129">
        <f>K282+L282+N282</f>
        <v>15041.51</v>
      </c>
      <c r="R282" s="129">
        <f t="shared" si="174"/>
        <v>81984.63</v>
      </c>
    </row>
    <row r="283" spans="1:18" ht="38.25" customHeight="1" x14ac:dyDescent="0.35">
      <c r="A283" s="40">
        <f t="shared" si="171"/>
        <v>251</v>
      </c>
      <c r="B283" s="122" t="s">
        <v>415</v>
      </c>
      <c r="C283" s="122" t="s">
        <v>49</v>
      </c>
      <c r="D283" s="122" t="s">
        <v>34</v>
      </c>
      <c r="E283" s="122" t="s">
        <v>411</v>
      </c>
      <c r="F283" s="123" t="s">
        <v>56</v>
      </c>
      <c r="G283" s="144">
        <v>66000</v>
      </c>
      <c r="H283" s="48"/>
      <c r="I283" s="144">
        <v>0</v>
      </c>
      <c r="J283" s="126">
        <f t="shared" si="172"/>
        <v>1894.2</v>
      </c>
      <c r="K283" s="127">
        <f t="shared" si="173"/>
        <v>4686</v>
      </c>
      <c r="L283" s="128">
        <f t="shared" ref="L283:L285" si="188">+G283*1.1%</f>
        <v>726.00000000000011</v>
      </c>
      <c r="M283" s="169">
        <f t="shared" si="179"/>
        <v>2006.4</v>
      </c>
      <c r="N283" s="127">
        <f t="shared" si="180"/>
        <v>4679.4000000000005</v>
      </c>
      <c r="O283" s="125">
        <v>0</v>
      </c>
      <c r="P283" s="129">
        <f t="shared" si="169"/>
        <v>3900.6000000000004</v>
      </c>
      <c r="Q283" s="129">
        <f t="shared" ref="Q283:Q284" si="189">K283+L283+N283</f>
        <v>10091.400000000001</v>
      </c>
      <c r="R283" s="129">
        <f t="shared" si="174"/>
        <v>62099.4</v>
      </c>
    </row>
    <row r="284" spans="1:18" ht="38.25" customHeight="1" x14ac:dyDescent="0.35">
      <c r="A284" s="40">
        <f t="shared" si="171"/>
        <v>252</v>
      </c>
      <c r="B284" s="122" t="s">
        <v>416</v>
      </c>
      <c r="C284" s="122" t="s">
        <v>49</v>
      </c>
      <c r="D284" s="122" t="s">
        <v>34</v>
      </c>
      <c r="E284" s="122" t="s">
        <v>411</v>
      </c>
      <c r="F284" s="123" t="s">
        <v>56</v>
      </c>
      <c r="G284" s="144">
        <v>66000</v>
      </c>
      <c r="H284" s="48"/>
      <c r="I284" s="144">
        <v>1872.18</v>
      </c>
      <c r="J284" s="126">
        <f t="shared" si="172"/>
        <v>1894.2</v>
      </c>
      <c r="K284" s="127">
        <f t="shared" si="173"/>
        <v>4686</v>
      </c>
      <c r="L284" s="128">
        <f t="shared" si="188"/>
        <v>726.00000000000011</v>
      </c>
      <c r="M284" s="169">
        <f t="shared" si="179"/>
        <v>2006.4</v>
      </c>
      <c r="N284" s="127">
        <f t="shared" si="180"/>
        <v>4679.4000000000005</v>
      </c>
      <c r="O284" s="125">
        <v>0</v>
      </c>
      <c r="P284" s="129">
        <f t="shared" si="169"/>
        <v>5772.7800000000007</v>
      </c>
      <c r="Q284" s="129">
        <f t="shared" si="189"/>
        <v>10091.400000000001</v>
      </c>
      <c r="R284" s="129">
        <f t="shared" si="174"/>
        <v>60227.22</v>
      </c>
    </row>
    <row r="285" spans="1:18" ht="38.25" customHeight="1" x14ac:dyDescent="0.35">
      <c r="A285" s="40">
        <f t="shared" si="171"/>
        <v>253</v>
      </c>
      <c r="B285" s="122" t="s">
        <v>417</v>
      </c>
      <c r="C285" s="122" t="s">
        <v>54</v>
      </c>
      <c r="D285" s="122" t="s">
        <v>34</v>
      </c>
      <c r="E285" s="122" t="s">
        <v>185</v>
      </c>
      <c r="F285" s="123" t="s">
        <v>69</v>
      </c>
      <c r="G285" s="144">
        <v>43000</v>
      </c>
      <c r="H285" s="48"/>
      <c r="I285" s="144">
        <v>0</v>
      </c>
      <c r="J285" s="126">
        <f t="shared" si="172"/>
        <v>1234.0999999999999</v>
      </c>
      <c r="K285" s="127">
        <f t="shared" si="173"/>
        <v>3052.9999999999995</v>
      </c>
      <c r="L285" s="128">
        <f t="shared" si="188"/>
        <v>473.00000000000006</v>
      </c>
      <c r="M285" s="169">
        <f t="shared" si="179"/>
        <v>1307.2</v>
      </c>
      <c r="N285" s="127">
        <f t="shared" si="180"/>
        <v>3048.7000000000003</v>
      </c>
      <c r="O285" s="125">
        <v>0</v>
      </c>
      <c r="P285" s="129">
        <f>I285+J285+M285+O285</f>
        <v>2541.3000000000002</v>
      </c>
      <c r="Q285" s="129">
        <f>K285+L285+N285</f>
        <v>6574.7</v>
      </c>
      <c r="R285" s="129">
        <f t="shared" si="174"/>
        <v>40458.699999999997</v>
      </c>
    </row>
    <row r="286" spans="1:18" ht="16.5" customHeight="1" x14ac:dyDescent="0.35">
      <c r="A286" s="70"/>
      <c r="B286" s="71"/>
      <c r="C286" s="71"/>
      <c r="D286" s="72"/>
      <c r="E286" s="71"/>
      <c r="F286" s="57"/>
      <c r="G286" s="73"/>
      <c r="H286" s="73"/>
      <c r="I286" s="74"/>
      <c r="J286" s="75"/>
      <c r="K286" s="76"/>
      <c r="L286" s="77"/>
      <c r="M286" s="78"/>
      <c r="N286" s="76"/>
      <c r="O286" s="79"/>
      <c r="P286" s="43"/>
      <c r="Q286" s="80"/>
      <c r="R286" s="80"/>
    </row>
    <row r="287" spans="1:18" ht="36" customHeight="1" thickBot="1" x14ac:dyDescent="0.3">
      <c r="A287" s="70"/>
      <c r="B287" s="224" t="s">
        <v>25</v>
      </c>
      <c r="C287" s="224"/>
      <c r="D287" s="224"/>
      <c r="E287" s="224"/>
      <c r="F287" s="226"/>
      <c r="G287" s="81">
        <f t="shared" ref="G287:R287" si="190">SUM(G251:G285)</f>
        <v>4514333.33</v>
      </c>
      <c r="H287" s="81">
        <f t="shared" si="190"/>
        <v>0</v>
      </c>
      <c r="I287" s="81">
        <f t="shared" si="190"/>
        <v>654259.02</v>
      </c>
      <c r="J287" s="81">
        <f t="shared" si="190"/>
        <v>129561.36657100001</v>
      </c>
      <c r="K287" s="81">
        <f t="shared" si="190"/>
        <v>320517.66642999998</v>
      </c>
      <c r="L287" s="81">
        <f t="shared" si="190"/>
        <v>28892.966629999984</v>
      </c>
      <c r="M287" s="81">
        <f t="shared" si="190"/>
        <v>133498.05323200001</v>
      </c>
      <c r="N287" s="81">
        <f t="shared" si="190"/>
        <v>311349.07809700008</v>
      </c>
      <c r="O287" s="81">
        <f t="shared" si="190"/>
        <v>20585.519999999997</v>
      </c>
      <c r="P287" s="81">
        <f t="shared" si="190"/>
        <v>937903.95980299986</v>
      </c>
      <c r="Q287" s="81">
        <f t="shared" si="190"/>
        <v>660759.71115700016</v>
      </c>
      <c r="R287" s="81">
        <f t="shared" si="190"/>
        <v>3576429.3701969986</v>
      </c>
    </row>
    <row r="288" spans="1:18" s="22" customFormat="1" ht="34.5" customHeight="1" thickBot="1" x14ac:dyDescent="0.3">
      <c r="A288" s="227" t="s">
        <v>35</v>
      </c>
      <c r="B288" s="224"/>
      <c r="C288" s="224"/>
      <c r="D288" s="224"/>
      <c r="E288" s="224"/>
      <c r="F288" s="226"/>
      <c r="G288" s="82">
        <f t="shared" ref="G288:R288" si="191">G287+G249+G200+G135+G88+G66+G47+G40+G32+G20+G95</f>
        <v>22524333.329999998</v>
      </c>
      <c r="H288" s="82">
        <f t="shared" si="191"/>
        <v>0</v>
      </c>
      <c r="I288" s="82">
        <f t="shared" si="191"/>
        <v>2512527.0199999996</v>
      </c>
      <c r="J288" s="82">
        <f t="shared" si="191"/>
        <v>646076.70157100004</v>
      </c>
      <c r="K288" s="82">
        <f t="shared" si="191"/>
        <v>1598308.21643</v>
      </c>
      <c r="L288" s="82">
        <f t="shared" si="191"/>
        <v>179123.59662999993</v>
      </c>
      <c r="M288" s="82">
        <f t="shared" si="191"/>
        <v>671219.33323200012</v>
      </c>
      <c r="N288" s="82">
        <f t="shared" si="191"/>
        <v>1565442.4580970004</v>
      </c>
      <c r="O288" s="82">
        <f t="shared" si="191"/>
        <v>176692.37999999998</v>
      </c>
      <c r="P288" s="82">
        <f t="shared" si="191"/>
        <v>4006515.4348030002</v>
      </c>
      <c r="Q288" s="82">
        <f t="shared" si="191"/>
        <v>3342874.2711570002</v>
      </c>
      <c r="R288" s="82">
        <f t="shared" si="191"/>
        <v>18517817.895196997</v>
      </c>
    </row>
    <row r="289" spans="1:18" ht="24" hidden="1" customHeight="1" thickBot="1" x14ac:dyDescent="0.3">
      <c r="A289" s="83"/>
      <c r="B289" s="60"/>
      <c r="C289" s="60"/>
      <c r="D289" s="60">
        <f>SUM(D165)</f>
        <v>0</v>
      </c>
      <c r="E289" s="60"/>
      <c r="F289" s="84"/>
      <c r="G289" s="85"/>
      <c r="H289" s="85"/>
      <c r="I289" s="86"/>
      <c r="J289" s="87"/>
      <c r="K289" s="85"/>
      <c r="L289" s="88"/>
      <c r="M289" s="85"/>
      <c r="N289" s="85"/>
      <c r="O289" s="85"/>
      <c r="P289" s="89"/>
      <c r="Q289" s="90"/>
      <c r="R289" s="91"/>
    </row>
    <row r="290" spans="1:18" ht="24" hidden="1" customHeight="1" x14ac:dyDescent="0.25">
      <c r="A290" s="36">
        <f>SUM(A12:A289)</f>
        <v>32131</v>
      </c>
      <c r="B290" s="37"/>
      <c r="C290" s="37"/>
      <c r="D290" s="37"/>
      <c r="E290" s="38"/>
      <c r="F290" s="38"/>
      <c r="G290" s="38"/>
      <c r="H290" s="38"/>
      <c r="I290" s="92"/>
      <c r="J290" s="85"/>
      <c r="K290" s="38" t="s">
        <v>36</v>
      </c>
      <c r="L290" s="85"/>
      <c r="M290" s="85"/>
      <c r="N290" s="88"/>
      <c r="O290" s="38"/>
      <c r="P290" s="67"/>
      <c r="Q290" s="93"/>
      <c r="R290" s="93"/>
    </row>
    <row r="291" spans="1:18" ht="24" hidden="1" customHeight="1" x14ac:dyDescent="0.25">
      <c r="A291" s="39"/>
      <c r="B291" s="37"/>
      <c r="C291" s="37"/>
      <c r="D291" s="37"/>
      <c r="E291" s="38"/>
      <c r="F291" s="38"/>
      <c r="G291" s="38"/>
      <c r="H291" s="38"/>
      <c r="I291" s="92"/>
      <c r="J291" s="85"/>
      <c r="K291" s="38"/>
      <c r="L291" s="85"/>
      <c r="M291" s="85"/>
      <c r="N291" s="88"/>
      <c r="O291" s="38"/>
      <c r="P291" s="94"/>
      <c r="Q291" s="95"/>
      <c r="R291" s="95"/>
    </row>
    <row r="292" spans="1:18" ht="24" customHeight="1" x14ac:dyDescent="0.25">
      <c r="A292" s="39"/>
      <c r="B292" s="37"/>
      <c r="C292" s="37"/>
      <c r="D292" s="37"/>
      <c r="E292" s="38"/>
      <c r="F292" s="38"/>
      <c r="G292" s="38"/>
      <c r="H292" s="38"/>
      <c r="I292" s="92"/>
      <c r="J292" s="85"/>
      <c r="K292" s="38"/>
      <c r="L292" s="85"/>
      <c r="M292" s="85"/>
      <c r="N292" s="88"/>
      <c r="O292" s="38"/>
      <c r="P292" s="38"/>
      <c r="Q292" s="38"/>
      <c r="R292" s="38"/>
    </row>
    <row r="293" spans="1:18" s="22" customFormat="1" ht="24" customHeight="1" x14ac:dyDescent="0.25">
      <c r="A293" s="36" t="s">
        <v>37</v>
      </c>
      <c r="B293" s="37"/>
      <c r="C293" s="37"/>
      <c r="D293" s="37"/>
      <c r="E293" s="38"/>
      <c r="F293" s="38"/>
      <c r="G293" s="88"/>
      <c r="H293" s="88"/>
      <c r="I293" s="85" t="s">
        <v>38</v>
      </c>
      <c r="J293" s="85"/>
      <c r="K293" s="85"/>
      <c r="L293" s="85"/>
      <c r="M293" s="85"/>
      <c r="N293" s="88"/>
      <c r="O293" s="85"/>
      <c r="P293" s="85"/>
      <c r="Q293" s="85"/>
      <c r="R293" s="85"/>
    </row>
    <row r="294" spans="1:18" s="22" customFormat="1" ht="24" customHeight="1" x14ac:dyDescent="0.25">
      <c r="A294" s="39" t="s">
        <v>39</v>
      </c>
      <c r="B294" s="37"/>
      <c r="C294" s="37"/>
      <c r="D294" s="37"/>
      <c r="E294" s="38"/>
      <c r="F294" s="38"/>
      <c r="G294" s="38"/>
      <c r="H294" s="38"/>
      <c r="I294" s="100" t="s">
        <v>38</v>
      </c>
      <c r="J294" s="96"/>
      <c r="K294" s="98"/>
      <c r="L294" s="97"/>
      <c r="M294" s="99"/>
      <c r="N294" s="99"/>
      <c r="O294" s="99"/>
      <c r="P294" s="99" t="s">
        <v>40</v>
      </c>
      <c r="Q294" s="101"/>
      <c r="R294" s="99"/>
    </row>
    <row r="295" spans="1:18" s="22" customFormat="1" ht="24" customHeight="1" x14ac:dyDescent="0.25">
      <c r="A295" s="39" t="s">
        <v>41</v>
      </c>
      <c r="B295" s="37"/>
      <c r="C295" s="37"/>
      <c r="D295" s="37"/>
      <c r="E295" s="38"/>
      <c r="F295" s="38"/>
      <c r="G295" s="38"/>
      <c r="H295" s="38"/>
      <c r="I295" s="222"/>
      <c r="J295" s="222"/>
      <c r="K295" s="222"/>
      <c r="L295" s="102"/>
      <c r="M295" s="221"/>
      <c r="N295" s="221"/>
      <c r="O295" s="103"/>
      <c r="P295" s="103"/>
      <c r="Q295" s="103"/>
      <c r="R295" s="101"/>
    </row>
    <row r="296" spans="1:18" s="22" customFormat="1" ht="24" customHeight="1" x14ac:dyDescent="0.25">
      <c r="A296" s="39" t="s">
        <v>42</v>
      </c>
      <c r="B296" s="37"/>
      <c r="C296" s="37"/>
      <c r="D296" s="37"/>
      <c r="E296" s="38"/>
      <c r="F296" s="37"/>
      <c r="G296" s="37"/>
      <c r="H296" s="37"/>
      <c r="I296" s="104"/>
      <c r="J296" s="105"/>
      <c r="K296" s="104"/>
      <c r="L296" s="102"/>
      <c r="M296" s="103"/>
      <c r="N296" s="116"/>
      <c r="O296" s="103"/>
      <c r="P296" s="103"/>
      <c r="Q296" s="103"/>
      <c r="R296" s="99"/>
    </row>
    <row r="297" spans="1:18" ht="38.25" customHeight="1" x14ac:dyDescent="0.25">
      <c r="A297" s="39" t="s">
        <v>47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98"/>
      <c r="L297" s="98"/>
      <c r="M297" s="99"/>
      <c r="N297" s="99"/>
      <c r="O297" s="99"/>
      <c r="P297" s="99"/>
      <c r="Q297" s="99"/>
      <c r="R297" s="99"/>
    </row>
    <row r="298" spans="1:18" s="31" customFormat="1" ht="24" x14ac:dyDescent="0.25">
      <c r="A298" s="109"/>
      <c r="B298" s="106"/>
      <c r="C298" s="106"/>
      <c r="D298" s="106"/>
      <c r="E298" s="106"/>
      <c r="F298" s="107"/>
      <c r="G298" s="107"/>
      <c r="H298" s="107"/>
      <c r="I298" s="106"/>
      <c r="J298" s="108"/>
      <c r="K298" s="106"/>
      <c r="L298" s="106"/>
      <c r="M298" s="106"/>
      <c r="N298" s="106"/>
      <c r="O298" s="106"/>
      <c r="P298" s="106"/>
      <c r="Q298" s="106"/>
      <c r="R298" s="106"/>
    </row>
    <row r="299" spans="1:18" s="31" customFormat="1" ht="25.5" x14ac:dyDescent="0.25">
      <c r="A299" s="109"/>
      <c r="B299" s="106"/>
      <c r="C299" s="106"/>
      <c r="D299" s="106"/>
      <c r="E299" s="106"/>
      <c r="F299" s="107"/>
      <c r="G299" s="107"/>
      <c r="H299" s="107"/>
      <c r="I299" s="222" t="s">
        <v>45</v>
      </c>
      <c r="J299" s="222"/>
      <c r="K299" s="222"/>
      <c r="L299" s="106"/>
      <c r="M299" s="221" t="s">
        <v>44</v>
      </c>
      <c r="N299" s="221"/>
      <c r="O299" s="106"/>
      <c r="P299" s="103"/>
      <c r="Q299" s="106"/>
      <c r="R299" s="106"/>
    </row>
    <row r="300" spans="1:18" s="31" customFormat="1" ht="25.5" x14ac:dyDescent="0.25">
      <c r="A300" s="109"/>
      <c r="B300" s="106"/>
      <c r="C300" s="106"/>
      <c r="D300" s="106"/>
      <c r="E300" s="106"/>
      <c r="F300" s="107"/>
      <c r="G300" s="107"/>
      <c r="H300" s="107"/>
      <c r="I300" s="104" t="s">
        <v>46</v>
      </c>
      <c r="J300" s="105"/>
      <c r="K300" s="104"/>
      <c r="L300" s="106"/>
      <c r="M300" s="117"/>
      <c r="N300" s="117"/>
      <c r="O300" s="106"/>
      <c r="P300" s="106"/>
      <c r="Q300" s="106"/>
      <c r="R300" s="106"/>
    </row>
    <row r="301" spans="1:18" s="31" customFormat="1" ht="24" x14ac:dyDescent="0.25">
      <c r="A301" s="109"/>
      <c r="B301" s="106"/>
      <c r="C301" s="106"/>
      <c r="D301" s="106"/>
      <c r="E301" s="106"/>
      <c r="F301" s="107"/>
      <c r="G301" s="107"/>
      <c r="H301" s="107"/>
      <c r="I301" s="106"/>
      <c r="J301" s="108"/>
      <c r="K301" s="106"/>
      <c r="L301" s="106"/>
      <c r="M301" s="106"/>
      <c r="N301" s="106"/>
      <c r="O301" s="106"/>
      <c r="P301" s="106"/>
      <c r="Q301" s="106"/>
      <c r="R301" s="106"/>
    </row>
    <row r="302" spans="1:18" s="31" customFormat="1" ht="24" x14ac:dyDescent="0.25">
      <c r="A302" s="109"/>
      <c r="B302" s="106"/>
      <c r="C302" s="106"/>
      <c r="D302" s="106"/>
      <c r="E302" s="106"/>
      <c r="F302" s="107"/>
      <c r="G302" s="107"/>
      <c r="H302" s="107"/>
      <c r="I302" s="106"/>
      <c r="J302" s="108"/>
      <c r="K302" s="106"/>
      <c r="L302" s="106"/>
      <c r="M302" s="106"/>
      <c r="N302" s="106"/>
      <c r="O302" s="106"/>
      <c r="P302" s="106"/>
      <c r="Q302" s="106"/>
      <c r="R302" s="106"/>
    </row>
    <row r="303" spans="1:18" s="31" customFormat="1" ht="24" x14ac:dyDescent="0.25">
      <c r="A303" s="109"/>
      <c r="B303" s="106"/>
      <c r="C303" s="106"/>
      <c r="D303" s="106"/>
      <c r="E303" s="106"/>
      <c r="F303" s="107"/>
      <c r="G303" s="107"/>
      <c r="H303" s="107"/>
      <c r="I303" s="106"/>
      <c r="J303" s="108"/>
      <c r="K303" s="106"/>
      <c r="L303" s="106"/>
      <c r="M303" s="106"/>
      <c r="N303" s="106"/>
      <c r="O303" s="106"/>
      <c r="P303" s="106"/>
      <c r="Q303" s="106"/>
      <c r="R303" s="106"/>
    </row>
    <row r="304" spans="1:18" s="31" customFormat="1" ht="24" x14ac:dyDescent="0.25">
      <c r="A304" s="109"/>
      <c r="B304" s="106"/>
      <c r="C304" s="106"/>
      <c r="D304" s="106"/>
      <c r="E304" s="106"/>
      <c r="F304" s="107"/>
      <c r="G304" s="107"/>
      <c r="H304" s="107"/>
      <c r="I304" s="106"/>
      <c r="J304" s="108"/>
      <c r="K304" s="106"/>
      <c r="L304" s="106"/>
      <c r="M304" s="106"/>
      <c r="N304" s="106"/>
      <c r="O304" s="106"/>
      <c r="P304" s="106"/>
      <c r="Q304" s="106"/>
      <c r="R304" s="106"/>
    </row>
    <row r="305" spans="1:18" s="31" customFormat="1" ht="24" x14ac:dyDescent="0.25">
      <c r="A305" s="109"/>
      <c r="B305" s="106"/>
      <c r="C305" s="106"/>
      <c r="D305" s="106"/>
      <c r="E305" s="106"/>
      <c r="F305" s="107"/>
      <c r="G305" s="107"/>
      <c r="H305" s="107"/>
      <c r="I305" s="106"/>
      <c r="J305" s="108"/>
      <c r="K305" s="106"/>
      <c r="L305" s="106"/>
      <c r="M305" s="106"/>
      <c r="N305" s="106"/>
      <c r="O305" s="106"/>
      <c r="P305" s="106"/>
      <c r="Q305" s="106"/>
      <c r="R305" s="106"/>
    </row>
    <row r="306" spans="1:18" s="31" customFormat="1" ht="24" x14ac:dyDescent="0.25">
      <c r="A306" s="109"/>
      <c r="B306" s="106"/>
      <c r="C306" s="106"/>
      <c r="D306" s="106"/>
      <c r="E306" s="106"/>
      <c r="F306" s="107"/>
      <c r="G306" s="107"/>
      <c r="H306" s="107"/>
      <c r="I306" s="106"/>
      <c r="J306" s="108"/>
      <c r="K306" s="106"/>
      <c r="L306" s="106"/>
      <c r="M306" s="106"/>
      <c r="N306" s="106"/>
      <c r="O306" s="106"/>
      <c r="P306" s="106"/>
      <c r="Q306" s="106"/>
      <c r="R306" s="106"/>
    </row>
    <row r="307" spans="1:18" s="31" customFormat="1" ht="24" x14ac:dyDescent="0.25">
      <c r="A307" s="109"/>
      <c r="B307" s="106"/>
      <c r="C307" s="106"/>
      <c r="D307" s="106"/>
      <c r="E307" s="106"/>
      <c r="F307" s="107"/>
      <c r="G307" s="107"/>
      <c r="H307" s="107"/>
      <c r="I307" s="106"/>
      <c r="J307" s="108"/>
      <c r="K307" s="106"/>
      <c r="L307" s="106"/>
      <c r="M307" s="106"/>
      <c r="N307" s="106"/>
      <c r="O307" s="106"/>
      <c r="P307" s="106"/>
      <c r="Q307" s="106"/>
      <c r="R307" s="106"/>
    </row>
    <row r="308" spans="1:18" s="31" customFormat="1" ht="24" x14ac:dyDescent="0.25">
      <c r="A308" s="109"/>
      <c r="B308" s="106"/>
      <c r="C308" s="106"/>
      <c r="D308" s="106"/>
      <c r="E308" s="106"/>
      <c r="F308" s="107"/>
      <c r="G308" s="107"/>
      <c r="H308" s="107"/>
      <c r="I308" s="106"/>
      <c r="J308" s="108"/>
      <c r="K308" s="106"/>
      <c r="L308" s="106"/>
      <c r="M308" s="106"/>
      <c r="N308" s="106"/>
      <c r="O308" s="106"/>
      <c r="P308" s="106"/>
      <c r="Q308" s="106"/>
      <c r="R308" s="106"/>
    </row>
    <row r="309" spans="1:18" s="31" customFormat="1" ht="24" x14ac:dyDescent="0.25">
      <c r="A309" s="109"/>
      <c r="B309" s="106"/>
      <c r="C309" s="106"/>
      <c r="D309" s="106"/>
      <c r="E309" s="106"/>
      <c r="F309" s="107"/>
      <c r="G309" s="107"/>
      <c r="H309" s="107"/>
      <c r="I309" s="106"/>
      <c r="J309" s="108"/>
      <c r="K309" s="106"/>
      <c r="L309" s="106"/>
      <c r="M309" s="106"/>
      <c r="N309" s="106"/>
      <c r="O309" s="106"/>
      <c r="P309" s="106"/>
      <c r="Q309" s="106"/>
      <c r="R309" s="106"/>
    </row>
    <row r="310" spans="1:18" s="31" customFormat="1" ht="24" x14ac:dyDescent="0.25">
      <c r="A310" s="109"/>
      <c r="B310" s="106"/>
      <c r="C310" s="106"/>
      <c r="D310" s="106"/>
      <c r="E310" s="106"/>
      <c r="F310" s="107"/>
      <c r="G310" s="107"/>
      <c r="H310" s="107"/>
      <c r="I310" s="106"/>
      <c r="J310" s="108"/>
      <c r="K310" s="106"/>
      <c r="L310" s="106"/>
      <c r="M310" s="106"/>
      <c r="N310" s="106"/>
      <c r="O310" s="106"/>
      <c r="P310" s="106"/>
      <c r="Q310" s="106"/>
      <c r="R310" s="106"/>
    </row>
    <row r="311" spans="1:18" s="31" customFormat="1" ht="24" x14ac:dyDescent="0.25">
      <c r="A311" s="109"/>
      <c r="B311" s="106"/>
      <c r="C311" s="106"/>
      <c r="D311" s="106"/>
      <c r="E311" s="106"/>
      <c r="F311" s="107"/>
      <c r="G311" s="107"/>
      <c r="H311" s="107"/>
      <c r="I311" s="106"/>
      <c r="J311" s="108"/>
      <c r="K311" s="106"/>
      <c r="L311" s="106"/>
      <c r="M311" s="106"/>
      <c r="N311" s="106"/>
      <c r="O311" s="106"/>
      <c r="P311" s="106"/>
      <c r="Q311" s="106"/>
      <c r="R311" s="106"/>
    </row>
    <row r="312" spans="1:18" s="31" customFormat="1" ht="24" x14ac:dyDescent="0.25">
      <c r="A312" s="109"/>
      <c r="B312" s="109"/>
      <c r="C312" s="109"/>
      <c r="D312" s="109"/>
      <c r="E312" s="109"/>
      <c r="F312" s="110"/>
      <c r="G312" s="110"/>
      <c r="H312" s="110"/>
      <c r="I312" s="111"/>
      <c r="J312" s="112"/>
      <c r="K312" s="109"/>
      <c r="L312" s="109"/>
      <c r="M312" s="109"/>
      <c r="N312" s="109"/>
      <c r="O312" s="109"/>
      <c r="P312" s="109"/>
      <c r="Q312" s="109"/>
      <c r="R312" s="109"/>
    </row>
    <row r="313" spans="1:18" s="31" customFormat="1" ht="24" x14ac:dyDescent="0.25">
      <c r="A313" s="109"/>
      <c r="B313" s="109"/>
      <c r="C313" s="109"/>
      <c r="D313" s="109"/>
      <c r="E313" s="109"/>
      <c r="F313" s="110"/>
      <c r="G313" s="110"/>
      <c r="H313" s="110"/>
      <c r="I313" s="111"/>
      <c r="J313" s="112"/>
      <c r="K313" s="109"/>
      <c r="L313" s="109"/>
      <c r="M313" s="109"/>
      <c r="N313" s="109"/>
      <c r="O313" s="109"/>
      <c r="P313" s="109"/>
      <c r="Q313" s="109"/>
      <c r="R313" s="109"/>
    </row>
    <row r="314" spans="1:18" s="31" customFormat="1" ht="24" x14ac:dyDescent="0.25">
      <c r="A314" s="109"/>
      <c r="B314" s="109"/>
      <c r="C314" s="109"/>
      <c r="D314" s="109"/>
      <c r="E314" s="109"/>
      <c r="F314" s="110"/>
      <c r="G314" s="110"/>
      <c r="H314" s="110"/>
      <c r="I314" s="111"/>
      <c r="J314" s="112"/>
      <c r="K314" s="109"/>
      <c r="L314" s="109"/>
      <c r="M314" s="109"/>
      <c r="N314" s="109"/>
      <c r="O314" s="109"/>
      <c r="P314" s="109"/>
      <c r="Q314" s="109"/>
      <c r="R314" s="109"/>
    </row>
    <row r="315" spans="1:18" s="31" customFormat="1" ht="24" x14ac:dyDescent="0.25">
      <c r="A315" s="109"/>
      <c r="B315" s="109"/>
      <c r="C315" s="109"/>
      <c r="D315" s="109"/>
      <c r="E315" s="109"/>
      <c r="F315" s="110"/>
      <c r="G315" s="110"/>
      <c r="H315" s="110"/>
      <c r="I315" s="111"/>
      <c r="J315" s="112"/>
      <c r="K315" s="109"/>
      <c r="L315" s="109"/>
      <c r="M315" s="109"/>
      <c r="N315" s="109"/>
      <c r="O315" s="109"/>
      <c r="P315" s="109"/>
      <c r="Q315" s="109"/>
      <c r="R315" s="109"/>
    </row>
    <row r="316" spans="1:18" s="31" customFormat="1" ht="24" x14ac:dyDescent="0.25">
      <c r="A316" s="109"/>
      <c r="B316" s="109"/>
      <c r="C316" s="109"/>
      <c r="D316" s="109"/>
      <c r="E316" s="109"/>
      <c r="F316" s="110"/>
      <c r="G316" s="110"/>
      <c r="H316" s="110"/>
      <c r="I316" s="111"/>
      <c r="J316" s="112"/>
      <c r="K316" s="109"/>
      <c r="L316" s="109"/>
      <c r="M316" s="109"/>
      <c r="N316" s="109"/>
      <c r="O316" s="109"/>
      <c r="P316" s="109"/>
      <c r="Q316" s="109"/>
      <c r="R316" s="109"/>
    </row>
    <row r="317" spans="1:18" s="31" customFormat="1" ht="24" x14ac:dyDescent="0.25">
      <c r="A317" s="109"/>
      <c r="B317" s="109"/>
      <c r="C317" s="109"/>
      <c r="D317" s="109"/>
      <c r="E317" s="109"/>
      <c r="F317" s="110"/>
      <c r="G317" s="110"/>
      <c r="H317" s="110"/>
      <c r="I317" s="111"/>
      <c r="J317" s="112"/>
      <c r="K317" s="109"/>
      <c r="L317" s="109"/>
      <c r="M317" s="109"/>
      <c r="N317" s="109"/>
      <c r="O317" s="109"/>
      <c r="P317" s="109"/>
      <c r="Q317" s="109"/>
      <c r="R317" s="109"/>
    </row>
    <row r="318" spans="1:18" s="31" customFormat="1" ht="24" x14ac:dyDescent="0.25">
      <c r="A318" s="109"/>
      <c r="B318" s="109"/>
      <c r="C318" s="109"/>
      <c r="D318" s="109"/>
      <c r="E318" s="109"/>
      <c r="F318" s="110"/>
      <c r="G318" s="110"/>
      <c r="H318" s="110"/>
      <c r="I318" s="111"/>
      <c r="J318" s="112"/>
      <c r="K318" s="109"/>
      <c r="L318" s="109"/>
      <c r="M318" s="109"/>
      <c r="N318" s="109"/>
      <c r="O318" s="109"/>
      <c r="P318" s="109"/>
      <c r="Q318" s="109"/>
      <c r="R318" s="109"/>
    </row>
    <row r="319" spans="1:18" s="31" customFormat="1" ht="24" x14ac:dyDescent="0.25">
      <c r="A319" s="109"/>
      <c r="B319" s="109"/>
      <c r="C319" s="109"/>
      <c r="D319" s="109"/>
      <c r="E319" s="109"/>
      <c r="F319" s="110"/>
      <c r="G319" s="110"/>
      <c r="H319" s="110"/>
      <c r="I319" s="111"/>
      <c r="J319" s="112"/>
      <c r="K319" s="109"/>
      <c r="L319" s="109"/>
      <c r="M319" s="109"/>
      <c r="N319" s="109"/>
      <c r="O319" s="109"/>
      <c r="P319" s="109"/>
      <c r="Q319" s="109"/>
      <c r="R319" s="109"/>
    </row>
    <row r="320" spans="1:18" s="31" customFormat="1" ht="24" x14ac:dyDescent="0.25">
      <c r="A320" s="109"/>
      <c r="B320" s="109"/>
      <c r="C320" s="109"/>
      <c r="D320" s="109"/>
      <c r="E320" s="109"/>
      <c r="F320" s="110"/>
      <c r="G320" s="110"/>
      <c r="H320" s="110"/>
      <c r="I320" s="111"/>
      <c r="J320" s="112"/>
      <c r="K320" s="109"/>
      <c r="L320" s="109"/>
      <c r="M320" s="109"/>
      <c r="N320" s="109"/>
      <c r="O320" s="109"/>
      <c r="P320" s="109"/>
      <c r="Q320" s="109"/>
      <c r="R320" s="109"/>
    </row>
    <row r="321" spans="1:18" s="31" customFormat="1" ht="24" x14ac:dyDescent="0.25">
      <c r="A321" s="109"/>
      <c r="B321" s="109"/>
      <c r="C321" s="109"/>
      <c r="D321" s="109"/>
      <c r="E321" s="109"/>
      <c r="F321" s="110"/>
      <c r="G321" s="110"/>
      <c r="H321" s="110"/>
      <c r="I321" s="111"/>
      <c r="J321" s="112"/>
      <c r="K321" s="109"/>
      <c r="L321" s="109"/>
      <c r="M321" s="109"/>
      <c r="N321" s="109"/>
      <c r="O321" s="109"/>
      <c r="P321" s="109"/>
      <c r="Q321" s="109"/>
      <c r="R321" s="109"/>
    </row>
    <row r="322" spans="1:18" s="31" customFormat="1" ht="24" x14ac:dyDescent="0.25">
      <c r="A322" s="109"/>
      <c r="B322" s="109"/>
      <c r="C322" s="109"/>
      <c r="D322" s="109"/>
      <c r="E322" s="109"/>
      <c r="F322" s="110"/>
      <c r="G322" s="110"/>
      <c r="H322" s="110"/>
      <c r="I322" s="111"/>
      <c r="J322" s="112"/>
      <c r="K322" s="109"/>
      <c r="L322" s="109"/>
      <c r="M322" s="109"/>
      <c r="N322" s="109"/>
      <c r="O322" s="109"/>
      <c r="P322" s="109"/>
      <c r="Q322" s="109"/>
      <c r="R322" s="109"/>
    </row>
    <row r="323" spans="1:18" s="31" customFormat="1" ht="24" x14ac:dyDescent="0.25">
      <c r="A323" s="109"/>
      <c r="B323" s="109"/>
      <c r="C323" s="109"/>
      <c r="D323" s="109"/>
      <c r="E323" s="109"/>
      <c r="F323" s="110"/>
      <c r="G323" s="110"/>
      <c r="H323" s="110"/>
      <c r="I323" s="111"/>
      <c r="J323" s="112"/>
      <c r="K323" s="109"/>
      <c r="L323" s="109"/>
      <c r="M323" s="109"/>
      <c r="N323" s="109"/>
      <c r="O323" s="109"/>
      <c r="P323" s="109"/>
      <c r="Q323" s="109"/>
      <c r="R323" s="109"/>
    </row>
    <row r="324" spans="1:18" s="31" customFormat="1" x14ac:dyDescent="0.25">
      <c r="A324" s="1"/>
      <c r="B324" s="1"/>
      <c r="C324" s="1"/>
      <c r="D324" s="1"/>
      <c r="E324" s="1"/>
      <c r="F324" s="113"/>
      <c r="G324" s="113"/>
      <c r="H324" s="113"/>
      <c r="I324" s="114"/>
      <c r="J324" s="115"/>
      <c r="K324" s="1"/>
      <c r="L324" s="1"/>
      <c r="M324" s="1"/>
      <c r="N324" s="1"/>
      <c r="O324" s="1"/>
      <c r="P324" s="1"/>
      <c r="Q324" s="1"/>
      <c r="R324" s="1"/>
    </row>
    <row r="325" spans="1:18" s="31" customFormat="1" x14ac:dyDescent="0.25">
      <c r="A325" s="1"/>
      <c r="B325" s="1"/>
      <c r="C325" s="1"/>
      <c r="D325" s="1"/>
      <c r="E325" s="1"/>
      <c r="F325" s="113"/>
      <c r="G325" s="113"/>
      <c r="H325" s="113"/>
      <c r="I325" s="114"/>
      <c r="J325" s="115"/>
      <c r="K325" s="1"/>
      <c r="L325" s="1"/>
      <c r="M325" s="1"/>
      <c r="N325" s="1"/>
      <c r="O325" s="1"/>
      <c r="P325" s="1"/>
      <c r="Q325" s="1"/>
      <c r="R325" s="1"/>
    </row>
    <row r="326" spans="1:18" s="31" customFormat="1" x14ac:dyDescent="0.25">
      <c r="A326" s="1"/>
      <c r="B326" s="1"/>
      <c r="C326" s="1"/>
      <c r="D326" s="1"/>
      <c r="E326" s="1"/>
      <c r="F326" s="113"/>
      <c r="G326" s="113"/>
      <c r="H326" s="113"/>
      <c r="I326" s="114"/>
      <c r="J326" s="115"/>
      <c r="K326" s="1"/>
      <c r="L326" s="1"/>
      <c r="M326" s="1"/>
      <c r="N326" s="1"/>
      <c r="O326" s="1"/>
      <c r="P326" s="1"/>
      <c r="Q326" s="1"/>
      <c r="R326" s="1"/>
    </row>
    <row r="327" spans="1:18" s="31" customFormat="1" x14ac:dyDescent="0.25">
      <c r="A327" s="1"/>
      <c r="B327" s="1"/>
      <c r="C327" s="1"/>
      <c r="D327" s="1"/>
      <c r="E327" s="1"/>
      <c r="F327" s="113"/>
      <c r="G327" s="113"/>
      <c r="H327" s="113"/>
      <c r="I327" s="114"/>
      <c r="J327" s="115"/>
      <c r="K327" s="1"/>
      <c r="L327" s="1"/>
      <c r="M327" s="1"/>
      <c r="N327" s="1"/>
      <c r="O327" s="1"/>
      <c r="P327" s="1"/>
      <c r="Q327" s="1"/>
      <c r="R327" s="1"/>
    </row>
    <row r="328" spans="1:18" s="31" customFormat="1" x14ac:dyDescent="0.25">
      <c r="A328" s="1"/>
      <c r="B328" s="1"/>
      <c r="C328" s="1"/>
      <c r="D328" s="1"/>
      <c r="E328" s="1"/>
      <c r="F328" s="113"/>
      <c r="G328" s="113"/>
      <c r="H328" s="113"/>
      <c r="I328" s="114"/>
      <c r="J328" s="115"/>
      <c r="K328" s="1"/>
      <c r="L328" s="1"/>
      <c r="M328" s="1"/>
      <c r="N328" s="1"/>
      <c r="O328" s="1"/>
      <c r="P328" s="1"/>
      <c r="Q328" s="1"/>
      <c r="R328" s="1"/>
    </row>
    <row r="329" spans="1:18" s="31" customFormat="1" x14ac:dyDescent="0.25">
      <c r="A329" s="1"/>
      <c r="B329" s="1"/>
      <c r="C329" s="1"/>
      <c r="D329" s="1"/>
      <c r="E329" s="1"/>
      <c r="F329" s="113"/>
      <c r="G329" s="113"/>
      <c r="H329" s="113"/>
      <c r="I329" s="114"/>
      <c r="J329" s="115"/>
      <c r="K329" s="1"/>
      <c r="L329" s="1"/>
      <c r="M329" s="1"/>
      <c r="N329" s="1"/>
      <c r="O329" s="1"/>
      <c r="P329" s="1"/>
      <c r="Q329" s="1"/>
      <c r="R329" s="1"/>
    </row>
    <row r="330" spans="1:18" s="31" customFormat="1" x14ac:dyDescent="0.25">
      <c r="A330" s="1"/>
      <c r="B330" s="1"/>
      <c r="C330" s="1"/>
      <c r="D330" s="1"/>
      <c r="E330" s="1"/>
      <c r="F330" s="113"/>
      <c r="G330" s="113"/>
      <c r="H330" s="113"/>
      <c r="I330" s="114"/>
      <c r="J330" s="115"/>
      <c r="K330" s="1"/>
      <c r="L330" s="1"/>
      <c r="M330" s="1"/>
      <c r="N330" s="1"/>
      <c r="O330" s="1"/>
      <c r="P330" s="1"/>
      <c r="Q330" s="1"/>
      <c r="R330" s="1"/>
    </row>
    <row r="331" spans="1:18" s="31" customFormat="1" x14ac:dyDescent="0.25">
      <c r="A331" s="1"/>
      <c r="B331" s="1"/>
      <c r="C331" s="1"/>
      <c r="D331" s="1"/>
      <c r="E331" s="1"/>
      <c r="F331" s="113"/>
      <c r="G331" s="113"/>
      <c r="H331" s="113"/>
      <c r="I331" s="114"/>
      <c r="J331" s="115"/>
      <c r="K331" s="1"/>
      <c r="L331" s="1"/>
      <c r="M331" s="1"/>
      <c r="N331" s="1"/>
      <c r="O331" s="1"/>
      <c r="P331" s="1"/>
      <c r="Q331" s="1"/>
      <c r="R331" s="1"/>
    </row>
    <row r="332" spans="1:18" s="31" customFormat="1" x14ac:dyDescent="0.25">
      <c r="A332" s="1"/>
      <c r="B332" s="1"/>
      <c r="C332" s="1"/>
      <c r="D332" s="1"/>
      <c r="E332" s="1"/>
      <c r="F332" s="113"/>
      <c r="G332" s="113"/>
      <c r="H332" s="113"/>
      <c r="I332" s="114"/>
      <c r="J332" s="115"/>
      <c r="K332" s="1"/>
      <c r="L332" s="1"/>
      <c r="M332" s="1"/>
      <c r="N332" s="1"/>
      <c r="O332" s="1"/>
      <c r="P332" s="1"/>
      <c r="Q332" s="1"/>
      <c r="R332" s="1"/>
    </row>
    <row r="333" spans="1:18" s="31" customFormat="1" x14ac:dyDescent="0.25">
      <c r="A333" s="1"/>
      <c r="B333" s="1"/>
      <c r="C333" s="1"/>
      <c r="D333" s="1"/>
      <c r="E333" s="1"/>
      <c r="F333" s="113"/>
      <c r="G333" s="113"/>
      <c r="H333" s="113"/>
      <c r="I333" s="114"/>
      <c r="J333" s="115"/>
      <c r="K333" s="1"/>
      <c r="L333" s="1"/>
      <c r="M333" s="1"/>
      <c r="N333" s="1"/>
      <c r="O333" s="1"/>
      <c r="P333" s="1"/>
      <c r="Q333" s="1"/>
      <c r="R333" s="1"/>
    </row>
    <row r="334" spans="1:18" s="31" customFormat="1" x14ac:dyDescent="0.25">
      <c r="F334" s="32"/>
      <c r="G334" s="32"/>
      <c r="H334" s="32"/>
      <c r="I334" s="33"/>
      <c r="J334" s="34"/>
    </row>
    <row r="335" spans="1:18" s="31" customFormat="1" x14ac:dyDescent="0.25">
      <c r="F335" s="32"/>
      <c r="G335" s="32"/>
      <c r="H335" s="32"/>
      <c r="I335" s="33"/>
      <c r="J335" s="34"/>
    </row>
    <row r="336" spans="1:18" s="31" customFormat="1" x14ac:dyDescent="0.25">
      <c r="F336" s="32"/>
      <c r="G336" s="32"/>
      <c r="H336" s="32"/>
      <c r="I336" s="33"/>
      <c r="J336" s="34"/>
    </row>
    <row r="337" spans="6:10" s="31" customFormat="1" x14ac:dyDescent="0.25">
      <c r="F337" s="32"/>
      <c r="G337" s="32"/>
      <c r="H337" s="32"/>
      <c r="I337" s="33"/>
      <c r="J337" s="34"/>
    </row>
    <row r="338" spans="6:10" s="31" customFormat="1" x14ac:dyDescent="0.25">
      <c r="F338" s="32"/>
      <c r="G338" s="32"/>
      <c r="H338" s="32"/>
      <c r="I338" s="33"/>
      <c r="J338" s="34"/>
    </row>
    <row r="339" spans="6:10" s="31" customFormat="1" x14ac:dyDescent="0.25">
      <c r="F339" s="32"/>
      <c r="G339" s="32"/>
      <c r="H339" s="32"/>
      <c r="I339" s="33"/>
      <c r="J339" s="34"/>
    </row>
    <row r="340" spans="6:10" s="31" customFormat="1" x14ac:dyDescent="0.25">
      <c r="F340" s="32"/>
      <c r="G340" s="32"/>
      <c r="H340" s="32"/>
      <c r="I340" s="33"/>
      <c r="J340" s="34"/>
    </row>
    <row r="341" spans="6:10" s="31" customFormat="1" x14ac:dyDescent="0.25">
      <c r="F341" s="32"/>
      <c r="G341" s="32"/>
      <c r="H341" s="32"/>
      <c r="I341" s="33"/>
      <c r="J341" s="34"/>
    </row>
    <row r="342" spans="6:10" s="31" customFormat="1" x14ac:dyDescent="0.25">
      <c r="F342" s="32"/>
      <c r="G342" s="32"/>
      <c r="H342" s="32"/>
      <c r="I342" s="33"/>
      <c r="J342" s="34"/>
    </row>
    <row r="343" spans="6:10" s="31" customFormat="1" x14ac:dyDescent="0.25">
      <c r="F343" s="32"/>
      <c r="G343" s="32"/>
      <c r="H343" s="32"/>
      <c r="I343" s="33"/>
      <c r="J343" s="34"/>
    </row>
    <row r="344" spans="6:10" s="31" customFormat="1" x14ac:dyDescent="0.25">
      <c r="F344" s="32"/>
      <c r="G344" s="32"/>
      <c r="H344" s="32"/>
      <c r="I344" s="33"/>
      <c r="J344" s="34"/>
    </row>
    <row r="345" spans="6:10" s="31" customFormat="1" x14ac:dyDescent="0.25">
      <c r="F345" s="32"/>
      <c r="G345" s="32"/>
      <c r="H345" s="32"/>
      <c r="I345" s="33"/>
      <c r="J345" s="34"/>
    </row>
    <row r="346" spans="6:10" s="31" customFormat="1" x14ac:dyDescent="0.25">
      <c r="F346" s="32"/>
      <c r="G346" s="32"/>
      <c r="H346" s="32"/>
      <c r="I346" s="33"/>
      <c r="J346" s="34"/>
    </row>
    <row r="347" spans="6:10" s="31" customFormat="1" x14ac:dyDescent="0.25">
      <c r="F347" s="32"/>
      <c r="G347" s="32"/>
      <c r="H347" s="32"/>
      <c r="I347" s="33"/>
      <c r="J347" s="34"/>
    </row>
    <row r="348" spans="6:10" s="31" customFormat="1" x14ac:dyDescent="0.25">
      <c r="F348" s="32"/>
      <c r="G348" s="32"/>
      <c r="H348" s="32"/>
      <c r="I348" s="33"/>
      <c r="J348" s="34"/>
    </row>
    <row r="349" spans="6:10" s="31" customFormat="1" x14ac:dyDescent="0.25">
      <c r="F349" s="32"/>
      <c r="G349" s="32"/>
      <c r="H349" s="32"/>
      <c r="I349" s="33"/>
      <c r="J349" s="34"/>
    </row>
    <row r="350" spans="6:10" s="31" customFormat="1" x14ac:dyDescent="0.25">
      <c r="F350" s="32"/>
      <c r="G350" s="32"/>
      <c r="H350" s="32"/>
      <c r="I350" s="33"/>
      <c r="J350" s="34"/>
    </row>
    <row r="351" spans="6:10" s="31" customFormat="1" x14ac:dyDescent="0.25">
      <c r="F351" s="32"/>
      <c r="G351" s="32"/>
      <c r="H351" s="32"/>
      <c r="I351" s="33"/>
      <c r="J351" s="34"/>
    </row>
    <row r="352" spans="6:10" s="31" customFormat="1" x14ac:dyDescent="0.25">
      <c r="F352" s="32"/>
      <c r="G352" s="32"/>
      <c r="H352" s="32"/>
      <c r="I352" s="33"/>
      <c r="J352" s="34"/>
    </row>
    <row r="353" spans="6:10" s="31" customFormat="1" x14ac:dyDescent="0.25">
      <c r="F353" s="32"/>
      <c r="G353" s="32"/>
      <c r="H353" s="32"/>
      <c r="I353" s="33"/>
      <c r="J353" s="34"/>
    </row>
    <row r="354" spans="6:10" s="31" customFormat="1" x14ac:dyDescent="0.25">
      <c r="F354" s="32"/>
      <c r="G354" s="32"/>
      <c r="H354" s="32"/>
      <c r="I354" s="33"/>
      <c r="J354" s="34"/>
    </row>
    <row r="355" spans="6:10" s="31" customFormat="1" x14ac:dyDescent="0.25">
      <c r="F355" s="32"/>
      <c r="G355" s="32"/>
      <c r="H355" s="32"/>
      <c r="I355" s="33"/>
      <c r="J355" s="34"/>
    </row>
    <row r="356" spans="6:10" s="31" customFormat="1" x14ac:dyDescent="0.25">
      <c r="F356" s="32"/>
      <c r="G356" s="32"/>
      <c r="H356" s="32"/>
      <c r="I356" s="33"/>
      <c r="J356" s="34"/>
    </row>
    <row r="357" spans="6:10" s="31" customFormat="1" x14ac:dyDescent="0.25">
      <c r="F357" s="32"/>
      <c r="G357" s="32"/>
      <c r="H357" s="32"/>
      <c r="I357" s="33"/>
      <c r="J357" s="34"/>
    </row>
    <row r="358" spans="6:10" s="31" customFormat="1" x14ac:dyDescent="0.25">
      <c r="F358" s="32"/>
      <c r="G358" s="32"/>
      <c r="H358" s="32"/>
      <c r="I358" s="33"/>
      <c r="J358" s="34"/>
    </row>
    <row r="359" spans="6:10" s="31" customFormat="1" x14ac:dyDescent="0.25">
      <c r="F359" s="32"/>
      <c r="G359" s="32"/>
      <c r="H359" s="32"/>
      <c r="I359" s="33"/>
      <c r="J359" s="34"/>
    </row>
    <row r="360" spans="6:10" s="31" customFormat="1" x14ac:dyDescent="0.25">
      <c r="F360" s="32"/>
      <c r="G360" s="32"/>
      <c r="H360" s="32"/>
      <c r="I360" s="33"/>
      <c r="J360" s="34"/>
    </row>
    <row r="361" spans="6:10" s="31" customFormat="1" x14ac:dyDescent="0.25">
      <c r="F361" s="32"/>
      <c r="G361" s="32"/>
      <c r="H361" s="32"/>
      <c r="I361" s="33"/>
      <c r="J361" s="34"/>
    </row>
    <row r="362" spans="6:10" s="31" customFormat="1" x14ac:dyDescent="0.25">
      <c r="F362" s="32"/>
      <c r="G362" s="32"/>
      <c r="H362" s="32"/>
      <c r="I362" s="33"/>
      <c r="J362" s="34"/>
    </row>
    <row r="363" spans="6:10" s="31" customFormat="1" x14ac:dyDescent="0.25">
      <c r="F363" s="32"/>
      <c r="G363" s="32"/>
      <c r="H363" s="32"/>
      <c r="I363" s="33"/>
      <c r="J363" s="34"/>
    </row>
    <row r="364" spans="6:10" s="31" customFormat="1" x14ac:dyDescent="0.25">
      <c r="F364" s="32"/>
      <c r="G364" s="32"/>
      <c r="H364" s="32"/>
      <c r="I364" s="33"/>
      <c r="J364" s="34"/>
    </row>
    <row r="365" spans="6:10" s="31" customFormat="1" x14ac:dyDescent="0.25">
      <c r="F365" s="32"/>
      <c r="G365" s="32"/>
      <c r="H365" s="32"/>
      <c r="I365" s="33"/>
      <c r="J365" s="34"/>
    </row>
    <row r="366" spans="6:10" s="31" customFormat="1" x14ac:dyDescent="0.25">
      <c r="F366" s="32"/>
      <c r="G366" s="32"/>
      <c r="H366" s="32"/>
      <c r="I366" s="33"/>
      <c r="J366" s="34"/>
    </row>
    <row r="367" spans="6:10" s="31" customFormat="1" x14ac:dyDescent="0.25">
      <c r="F367" s="32"/>
      <c r="G367" s="32"/>
      <c r="H367" s="32"/>
      <c r="I367" s="33"/>
      <c r="J367" s="34"/>
    </row>
    <row r="368" spans="6:10" s="31" customFormat="1" x14ac:dyDescent="0.25">
      <c r="F368" s="32"/>
      <c r="G368" s="32"/>
      <c r="H368" s="32"/>
      <c r="I368" s="33"/>
      <c r="J368" s="34"/>
    </row>
    <row r="369" spans="6:10" s="31" customFormat="1" x14ac:dyDescent="0.25">
      <c r="F369" s="32"/>
      <c r="G369" s="32"/>
      <c r="H369" s="32"/>
      <c r="I369" s="33"/>
      <c r="J369" s="34"/>
    </row>
    <row r="370" spans="6:10" s="31" customFormat="1" x14ac:dyDescent="0.25">
      <c r="F370" s="32"/>
      <c r="G370" s="32"/>
      <c r="H370" s="32"/>
      <c r="I370" s="33"/>
      <c r="J370" s="34"/>
    </row>
    <row r="371" spans="6:10" s="31" customFormat="1" x14ac:dyDescent="0.25">
      <c r="F371" s="32"/>
      <c r="G371" s="32"/>
      <c r="H371" s="32"/>
      <c r="I371" s="33"/>
      <c r="J371" s="34"/>
    </row>
    <row r="372" spans="6:10" s="31" customFormat="1" x14ac:dyDescent="0.25">
      <c r="F372" s="32"/>
      <c r="G372" s="32"/>
      <c r="H372" s="32"/>
      <c r="I372" s="33"/>
      <c r="J372" s="34"/>
    </row>
    <row r="373" spans="6:10" s="31" customFormat="1" x14ac:dyDescent="0.25">
      <c r="F373" s="32"/>
      <c r="G373" s="32"/>
      <c r="H373" s="32"/>
      <c r="I373" s="33"/>
      <c r="J373" s="34"/>
    </row>
    <row r="374" spans="6:10" s="31" customFormat="1" x14ac:dyDescent="0.25">
      <c r="F374" s="32"/>
      <c r="G374" s="32"/>
      <c r="H374" s="32"/>
      <c r="I374" s="33"/>
      <c r="J374" s="34"/>
    </row>
    <row r="375" spans="6:10" s="31" customFormat="1" x14ac:dyDescent="0.25">
      <c r="F375" s="32"/>
      <c r="G375" s="32"/>
      <c r="H375" s="32"/>
      <c r="I375" s="33"/>
      <c r="J375" s="34"/>
    </row>
    <row r="376" spans="6:10" s="31" customFormat="1" x14ac:dyDescent="0.25">
      <c r="F376" s="32"/>
      <c r="G376" s="32"/>
      <c r="H376" s="32"/>
      <c r="I376" s="33"/>
      <c r="J376" s="34"/>
    </row>
    <row r="377" spans="6:10" s="31" customFormat="1" x14ac:dyDescent="0.25">
      <c r="F377" s="32"/>
      <c r="G377" s="32"/>
      <c r="H377" s="32"/>
      <c r="I377" s="33"/>
      <c r="J377" s="34"/>
    </row>
    <row r="378" spans="6:10" s="31" customFormat="1" x14ac:dyDescent="0.25">
      <c r="F378" s="32"/>
      <c r="G378" s="32"/>
      <c r="H378" s="32"/>
      <c r="I378" s="33"/>
      <c r="J378" s="34"/>
    </row>
    <row r="379" spans="6:10" s="31" customFormat="1" x14ac:dyDescent="0.25">
      <c r="F379" s="32"/>
      <c r="G379" s="32"/>
      <c r="H379" s="32"/>
      <c r="I379" s="33"/>
      <c r="J379" s="34"/>
    </row>
    <row r="380" spans="6:10" s="31" customFormat="1" x14ac:dyDescent="0.25">
      <c r="F380" s="32"/>
      <c r="G380" s="32"/>
      <c r="H380" s="32"/>
      <c r="I380" s="33"/>
      <c r="J380" s="34"/>
    </row>
    <row r="381" spans="6:10" s="31" customFormat="1" x14ac:dyDescent="0.25">
      <c r="F381" s="32"/>
      <c r="G381" s="32"/>
      <c r="H381" s="32"/>
      <c r="I381" s="33"/>
      <c r="J381" s="34"/>
    </row>
    <row r="382" spans="6:10" s="31" customFormat="1" x14ac:dyDescent="0.25">
      <c r="F382" s="32"/>
      <c r="G382" s="32"/>
      <c r="H382" s="32"/>
      <c r="I382" s="33"/>
      <c r="J382" s="34"/>
    </row>
    <row r="383" spans="6:10" s="31" customFormat="1" x14ac:dyDescent="0.25">
      <c r="F383" s="32"/>
      <c r="G383" s="32"/>
      <c r="H383" s="32"/>
      <c r="I383" s="33"/>
      <c r="J383" s="34"/>
    </row>
    <row r="384" spans="6:10" s="31" customFormat="1" x14ac:dyDescent="0.25">
      <c r="F384" s="32"/>
      <c r="G384" s="32"/>
      <c r="H384" s="32"/>
      <c r="I384" s="33"/>
      <c r="J384" s="34"/>
    </row>
    <row r="385" spans="6:10" s="31" customFormat="1" x14ac:dyDescent="0.25">
      <c r="F385" s="32"/>
      <c r="G385" s="32"/>
      <c r="H385" s="32"/>
      <c r="I385" s="33"/>
      <c r="J385" s="34"/>
    </row>
    <row r="386" spans="6:10" s="31" customFormat="1" x14ac:dyDescent="0.25">
      <c r="F386" s="32"/>
      <c r="G386" s="32"/>
      <c r="H386" s="32"/>
      <c r="I386" s="33"/>
      <c r="J386" s="34"/>
    </row>
    <row r="387" spans="6:10" s="31" customFormat="1" x14ac:dyDescent="0.25">
      <c r="F387" s="32"/>
      <c r="G387" s="32"/>
      <c r="H387" s="32"/>
      <c r="I387" s="33"/>
      <c r="J387" s="34"/>
    </row>
    <row r="388" spans="6:10" s="31" customFormat="1" x14ac:dyDescent="0.25">
      <c r="F388" s="32"/>
      <c r="G388" s="32"/>
      <c r="H388" s="32"/>
      <c r="I388" s="33"/>
      <c r="J388" s="34"/>
    </row>
    <row r="389" spans="6:10" s="31" customFormat="1" x14ac:dyDescent="0.25">
      <c r="F389" s="32"/>
      <c r="G389" s="32"/>
      <c r="H389" s="32"/>
      <c r="I389" s="33"/>
      <c r="J389" s="34"/>
    </row>
    <row r="390" spans="6:10" s="31" customFormat="1" x14ac:dyDescent="0.25">
      <c r="F390" s="32"/>
      <c r="G390" s="32"/>
      <c r="H390" s="32"/>
      <c r="I390" s="33"/>
      <c r="J390" s="34"/>
    </row>
    <row r="391" spans="6:10" s="31" customFormat="1" x14ac:dyDescent="0.25">
      <c r="F391" s="32"/>
      <c r="G391" s="32"/>
      <c r="H391" s="32"/>
      <c r="I391" s="33"/>
      <c r="J391" s="34"/>
    </row>
    <row r="392" spans="6:10" s="31" customFormat="1" x14ac:dyDescent="0.25">
      <c r="F392" s="32"/>
      <c r="G392" s="32"/>
      <c r="H392" s="32"/>
      <c r="I392" s="33"/>
      <c r="J392" s="34"/>
    </row>
    <row r="393" spans="6:10" s="31" customFormat="1" x14ac:dyDescent="0.25">
      <c r="F393" s="32"/>
      <c r="G393" s="32"/>
      <c r="H393" s="32"/>
      <c r="I393" s="33"/>
      <c r="J393" s="34"/>
    </row>
    <row r="394" spans="6:10" s="31" customFormat="1" x14ac:dyDescent="0.25">
      <c r="F394" s="32"/>
      <c r="G394" s="32"/>
      <c r="H394" s="32"/>
      <c r="I394" s="33"/>
      <c r="J394" s="34"/>
    </row>
    <row r="395" spans="6:10" s="31" customFormat="1" x14ac:dyDescent="0.25">
      <c r="F395" s="32"/>
      <c r="G395" s="32"/>
      <c r="H395" s="32"/>
      <c r="I395" s="33"/>
      <c r="J395" s="34"/>
    </row>
    <row r="396" spans="6:10" s="31" customFormat="1" x14ac:dyDescent="0.25">
      <c r="F396" s="32"/>
      <c r="G396" s="32"/>
      <c r="H396" s="32"/>
      <c r="I396" s="33"/>
      <c r="J396" s="34"/>
    </row>
    <row r="397" spans="6:10" s="31" customFormat="1" x14ac:dyDescent="0.25">
      <c r="F397" s="32"/>
      <c r="G397" s="32"/>
      <c r="H397" s="32"/>
      <c r="I397" s="33"/>
      <c r="J397" s="34"/>
    </row>
    <row r="398" spans="6:10" s="31" customFormat="1" x14ac:dyDescent="0.25">
      <c r="F398" s="32"/>
      <c r="G398" s="32"/>
      <c r="H398" s="32"/>
      <c r="I398" s="33"/>
      <c r="J398" s="34"/>
    </row>
    <row r="399" spans="6:10" s="31" customFormat="1" x14ac:dyDescent="0.25">
      <c r="F399" s="32"/>
      <c r="G399" s="32"/>
      <c r="H399" s="32"/>
      <c r="I399" s="33"/>
      <c r="J399" s="34"/>
    </row>
    <row r="400" spans="6:10" s="31" customFormat="1" x14ac:dyDescent="0.25">
      <c r="F400" s="32"/>
      <c r="G400" s="32"/>
      <c r="H400" s="32"/>
      <c r="I400" s="33"/>
      <c r="J400" s="34"/>
    </row>
    <row r="401" spans="6:10" s="31" customFormat="1" x14ac:dyDescent="0.25">
      <c r="F401" s="32"/>
      <c r="G401" s="32"/>
      <c r="H401" s="32"/>
      <c r="I401" s="33"/>
      <c r="J401" s="34"/>
    </row>
    <row r="402" spans="6:10" s="31" customFormat="1" x14ac:dyDescent="0.25">
      <c r="F402" s="32"/>
      <c r="G402" s="32"/>
      <c r="H402" s="32"/>
      <c r="I402" s="33"/>
      <c r="J402" s="34"/>
    </row>
    <row r="403" spans="6:10" s="31" customFormat="1" x14ac:dyDescent="0.25">
      <c r="F403" s="32"/>
      <c r="G403" s="32"/>
      <c r="H403" s="32"/>
      <c r="I403" s="33"/>
      <c r="J403" s="34"/>
    </row>
    <row r="404" spans="6:10" s="31" customFormat="1" x14ac:dyDescent="0.25">
      <c r="F404" s="32"/>
      <c r="G404" s="32"/>
      <c r="H404" s="32"/>
      <c r="I404" s="33"/>
      <c r="J404" s="34"/>
    </row>
    <row r="405" spans="6:10" s="31" customFormat="1" x14ac:dyDescent="0.25">
      <c r="F405" s="32"/>
      <c r="G405" s="32"/>
      <c r="H405" s="32"/>
      <c r="I405" s="33"/>
      <c r="J405" s="34"/>
    </row>
    <row r="406" spans="6:10" s="31" customFormat="1" x14ac:dyDescent="0.25">
      <c r="F406" s="32"/>
      <c r="G406" s="32"/>
      <c r="H406" s="32"/>
      <c r="I406" s="33"/>
      <c r="J406" s="34"/>
    </row>
    <row r="407" spans="6:10" s="31" customFormat="1" x14ac:dyDescent="0.25">
      <c r="F407" s="32"/>
      <c r="G407" s="32"/>
      <c r="H407" s="32"/>
      <c r="I407" s="33"/>
      <c r="J407" s="34"/>
    </row>
    <row r="408" spans="6:10" s="31" customFormat="1" x14ac:dyDescent="0.25">
      <c r="F408" s="32"/>
      <c r="G408" s="32"/>
      <c r="H408" s="32"/>
      <c r="I408" s="33"/>
      <c r="J408" s="34"/>
    </row>
    <row r="409" spans="6:10" s="31" customFormat="1" x14ac:dyDescent="0.25">
      <c r="F409" s="32"/>
      <c r="G409" s="32"/>
      <c r="H409" s="32"/>
      <c r="I409" s="33"/>
      <c r="J409" s="34"/>
    </row>
    <row r="410" spans="6:10" s="31" customFormat="1" x14ac:dyDescent="0.25">
      <c r="F410" s="32"/>
      <c r="G410" s="32"/>
      <c r="H410" s="32"/>
      <c r="I410" s="33"/>
      <c r="J410" s="34"/>
    </row>
    <row r="411" spans="6:10" s="31" customFormat="1" x14ac:dyDescent="0.25">
      <c r="F411" s="32"/>
      <c r="G411" s="32"/>
      <c r="H411" s="32"/>
      <c r="I411" s="33"/>
      <c r="J411" s="34"/>
    </row>
    <row r="412" spans="6:10" s="31" customFormat="1" x14ac:dyDescent="0.25">
      <c r="F412" s="32"/>
      <c r="G412" s="32"/>
      <c r="H412" s="32"/>
      <c r="I412" s="33"/>
      <c r="J412" s="34"/>
    </row>
    <row r="413" spans="6:10" s="31" customFormat="1" x14ac:dyDescent="0.25">
      <c r="F413" s="32"/>
      <c r="G413" s="32"/>
      <c r="H413" s="32"/>
      <c r="I413" s="33"/>
      <c r="J413" s="34"/>
    </row>
    <row r="414" spans="6:10" s="31" customFormat="1" x14ac:dyDescent="0.25">
      <c r="F414" s="32"/>
      <c r="G414" s="32"/>
      <c r="H414" s="32"/>
      <c r="I414" s="33"/>
      <c r="J414" s="34"/>
    </row>
    <row r="415" spans="6:10" s="31" customFormat="1" x14ac:dyDescent="0.25">
      <c r="F415" s="32"/>
      <c r="G415" s="32"/>
      <c r="H415" s="32"/>
      <c r="I415" s="33"/>
      <c r="J415" s="34"/>
    </row>
    <row r="416" spans="6:10" s="31" customFormat="1" x14ac:dyDescent="0.25">
      <c r="F416" s="32"/>
      <c r="G416" s="32"/>
      <c r="H416" s="32"/>
      <c r="I416" s="33"/>
      <c r="J416" s="34"/>
    </row>
    <row r="417" spans="6:10" s="31" customFormat="1" x14ac:dyDescent="0.25">
      <c r="F417" s="32"/>
      <c r="G417" s="32"/>
      <c r="H417" s="32"/>
      <c r="I417" s="33"/>
      <c r="J417" s="34"/>
    </row>
    <row r="418" spans="6:10" s="31" customFormat="1" x14ac:dyDescent="0.25">
      <c r="F418" s="32"/>
      <c r="G418" s="32"/>
      <c r="H418" s="32"/>
      <c r="I418" s="33"/>
      <c r="J418" s="34"/>
    </row>
    <row r="419" spans="6:10" s="31" customFormat="1" x14ac:dyDescent="0.25">
      <c r="F419" s="32"/>
      <c r="G419" s="32"/>
      <c r="H419" s="32"/>
      <c r="I419" s="33"/>
      <c r="J419" s="34"/>
    </row>
    <row r="420" spans="6:10" s="31" customFormat="1" x14ac:dyDescent="0.25">
      <c r="F420" s="32"/>
      <c r="G420" s="32"/>
      <c r="H420" s="32"/>
      <c r="I420" s="33"/>
      <c r="J420" s="34"/>
    </row>
    <row r="421" spans="6:10" s="31" customFormat="1" x14ac:dyDescent="0.25">
      <c r="F421" s="32"/>
      <c r="G421" s="32"/>
      <c r="H421" s="32"/>
      <c r="I421" s="33"/>
      <c r="J421" s="34"/>
    </row>
    <row r="422" spans="6:10" s="31" customFormat="1" x14ac:dyDescent="0.25">
      <c r="F422" s="32"/>
      <c r="G422" s="32"/>
      <c r="H422" s="32"/>
      <c r="I422" s="33"/>
      <c r="J422" s="34"/>
    </row>
    <row r="423" spans="6:10" s="31" customFormat="1" x14ac:dyDescent="0.25">
      <c r="F423" s="32"/>
      <c r="G423" s="32"/>
      <c r="H423" s="32"/>
      <c r="I423" s="33"/>
      <c r="J423" s="34"/>
    </row>
    <row r="424" spans="6:10" s="31" customFormat="1" x14ac:dyDescent="0.25">
      <c r="F424" s="32"/>
      <c r="G424" s="32"/>
      <c r="H424" s="32"/>
      <c r="I424" s="33"/>
      <c r="J424" s="34"/>
    </row>
    <row r="425" spans="6:10" s="31" customFormat="1" x14ac:dyDescent="0.25">
      <c r="F425" s="32"/>
      <c r="G425" s="32"/>
      <c r="H425" s="32"/>
      <c r="I425" s="33"/>
      <c r="J425" s="34"/>
    </row>
    <row r="426" spans="6:10" s="31" customFormat="1" x14ac:dyDescent="0.25">
      <c r="F426" s="32"/>
      <c r="G426" s="32"/>
      <c r="H426" s="32"/>
      <c r="I426" s="33"/>
      <c r="J426" s="34"/>
    </row>
    <row r="427" spans="6:10" s="31" customFormat="1" x14ac:dyDescent="0.25">
      <c r="F427" s="32"/>
      <c r="G427" s="32"/>
      <c r="H427" s="32"/>
      <c r="I427" s="33"/>
      <c r="J427" s="34"/>
    </row>
    <row r="428" spans="6:10" s="31" customFormat="1" x14ac:dyDescent="0.25">
      <c r="F428" s="32"/>
      <c r="G428" s="32"/>
      <c r="H428" s="32"/>
      <c r="I428" s="33"/>
      <c r="J428" s="34"/>
    </row>
    <row r="429" spans="6:10" s="31" customFormat="1" x14ac:dyDescent="0.25">
      <c r="F429" s="32"/>
      <c r="G429" s="32"/>
      <c r="H429" s="32"/>
      <c r="I429" s="33"/>
      <c r="J429" s="34"/>
    </row>
    <row r="430" spans="6:10" s="31" customFormat="1" x14ac:dyDescent="0.25">
      <c r="F430" s="32"/>
      <c r="G430" s="32"/>
      <c r="H430" s="32"/>
      <c r="I430" s="33"/>
      <c r="J430" s="34"/>
    </row>
    <row r="431" spans="6:10" s="31" customFormat="1" x14ac:dyDescent="0.25">
      <c r="F431" s="32"/>
      <c r="G431" s="32"/>
      <c r="H431" s="32"/>
      <c r="I431" s="33"/>
      <c r="J431" s="34"/>
    </row>
    <row r="432" spans="6:10" s="31" customFormat="1" x14ac:dyDescent="0.25">
      <c r="F432" s="32"/>
      <c r="G432" s="32"/>
      <c r="H432" s="32"/>
      <c r="I432" s="33"/>
      <c r="J432" s="34"/>
    </row>
    <row r="433" spans="6:10" s="31" customFormat="1" x14ac:dyDescent="0.25">
      <c r="F433" s="32"/>
      <c r="G433" s="32"/>
      <c r="H433" s="32"/>
      <c r="I433" s="33"/>
      <c r="J433" s="34"/>
    </row>
    <row r="434" spans="6:10" s="31" customFormat="1" x14ac:dyDescent="0.25">
      <c r="F434" s="32"/>
      <c r="G434" s="32"/>
      <c r="H434" s="32"/>
      <c r="I434" s="33"/>
      <c r="J434" s="34"/>
    </row>
    <row r="435" spans="6:10" s="31" customFormat="1" x14ac:dyDescent="0.25">
      <c r="F435" s="32"/>
      <c r="G435" s="32"/>
      <c r="H435" s="32"/>
      <c r="I435" s="33"/>
      <c r="J435" s="34"/>
    </row>
    <row r="436" spans="6:10" s="31" customFormat="1" x14ac:dyDescent="0.25">
      <c r="F436" s="32"/>
      <c r="G436" s="32"/>
      <c r="H436" s="32"/>
      <c r="I436" s="33"/>
      <c r="J436" s="34"/>
    </row>
    <row r="437" spans="6:10" s="31" customFormat="1" x14ac:dyDescent="0.25">
      <c r="F437" s="32"/>
      <c r="G437" s="32"/>
      <c r="H437" s="32"/>
      <c r="I437" s="33"/>
      <c r="J437" s="34"/>
    </row>
    <row r="438" spans="6:10" s="31" customFormat="1" x14ac:dyDescent="0.25">
      <c r="F438" s="32"/>
      <c r="G438" s="32"/>
      <c r="H438" s="32"/>
      <c r="I438" s="33"/>
      <c r="J438" s="34"/>
    </row>
    <row r="439" spans="6:10" s="31" customFormat="1" x14ac:dyDescent="0.25">
      <c r="F439" s="32"/>
      <c r="G439" s="32"/>
      <c r="H439" s="32"/>
      <c r="I439" s="33"/>
      <c r="J439" s="34"/>
    </row>
    <row r="440" spans="6:10" s="31" customFormat="1" x14ac:dyDescent="0.25">
      <c r="F440" s="32"/>
      <c r="G440" s="32"/>
      <c r="H440" s="32"/>
      <c r="I440" s="33"/>
      <c r="J440" s="34"/>
    </row>
    <row r="441" spans="6:10" s="31" customFormat="1" x14ac:dyDescent="0.25">
      <c r="F441" s="32"/>
      <c r="G441" s="32"/>
      <c r="H441" s="32"/>
      <c r="I441" s="33"/>
      <c r="J441" s="34"/>
    </row>
    <row r="442" spans="6:10" s="31" customFormat="1" x14ac:dyDescent="0.25">
      <c r="F442" s="32"/>
      <c r="G442" s="32"/>
      <c r="H442" s="32"/>
      <c r="I442" s="33"/>
      <c r="J442" s="34"/>
    </row>
    <row r="443" spans="6:10" s="31" customFormat="1" x14ac:dyDescent="0.25">
      <c r="F443" s="32"/>
      <c r="G443" s="32"/>
      <c r="H443" s="32"/>
      <c r="I443" s="33"/>
      <c r="J443" s="34"/>
    </row>
    <row r="444" spans="6:10" s="31" customFormat="1" x14ac:dyDescent="0.25">
      <c r="F444" s="32"/>
      <c r="G444" s="32"/>
      <c r="H444" s="32"/>
      <c r="I444" s="33"/>
      <c r="J444" s="34"/>
    </row>
    <row r="445" spans="6:10" s="31" customFormat="1" x14ac:dyDescent="0.25">
      <c r="F445" s="32"/>
      <c r="G445" s="32"/>
      <c r="H445" s="32"/>
      <c r="I445" s="33"/>
      <c r="J445" s="34"/>
    </row>
    <row r="446" spans="6:10" s="31" customFormat="1" x14ac:dyDescent="0.25">
      <c r="F446" s="32"/>
      <c r="G446" s="32"/>
      <c r="H446" s="32"/>
      <c r="I446" s="33"/>
      <c r="J446" s="34"/>
    </row>
    <row r="447" spans="6:10" s="31" customFormat="1" x14ac:dyDescent="0.25">
      <c r="F447" s="32"/>
      <c r="G447" s="32"/>
      <c r="H447" s="32"/>
      <c r="I447" s="33"/>
      <c r="J447" s="34"/>
    </row>
    <row r="448" spans="6:10" s="31" customFormat="1" x14ac:dyDescent="0.25">
      <c r="F448" s="32"/>
      <c r="G448" s="32"/>
      <c r="H448" s="32"/>
      <c r="I448" s="33"/>
      <c r="J448" s="34"/>
    </row>
    <row r="449" spans="6:10" s="31" customFormat="1" x14ac:dyDescent="0.25">
      <c r="F449" s="32"/>
      <c r="G449" s="32"/>
      <c r="H449" s="32"/>
      <c r="I449" s="33"/>
      <c r="J449" s="34"/>
    </row>
    <row r="450" spans="6:10" s="31" customFormat="1" x14ac:dyDescent="0.25">
      <c r="F450" s="32"/>
      <c r="G450" s="32"/>
      <c r="H450" s="32"/>
      <c r="I450" s="33"/>
      <c r="J450" s="34"/>
    </row>
    <row r="451" spans="6:10" s="31" customFormat="1" x14ac:dyDescent="0.25">
      <c r="F451" s="32"/>
      <c r="G451" s="32"/>
      <c r="H451" s="32"/>
      <c r="I451" s="33"/>
      <c r="J451" s="34"/>
    </row>
    <row r="452" spans="6:10" s="31" customFormat="1" x14ac:dyDescent="0.25">
      <c r="F452" s="32"/>
      <c r="G452" s="32"/>
      <c r="H452" s="32"/>
      <c r="I452" s="33"/>
      <c r="J452" s="34"/>
    </row>
    <row r="453" spans="6:10" s="31" customFormat="1" x14ac:dyDescent="0.25">
      <c r="F453" s="32"/>
      <c r="G453" s="32"/>
      <c r="H453" s="32"/>
      <c r="I453" s="33"/>
      <c r="J453" s="34"/>
    </row>
    <row r="454" spans="6:10" s="31" customFormat="1" x14ac:dyDescent="0.25">
      <c r="F454" s="32"/>
      <c r="G454" s="32"/>
      <c r="H454" s="32"/>
      <c r="I454" s="33"/>
      <c r="J454" s="34"/>
    </row>
    <row r="455" spans="6:10" s="31" customFormat="1" x14ac:dyDescent="0.25">
      <c r="F455" s="32"/>
      <c r="G455" s="32"/>
      <c r="H455" s="32"/>
      <c r="I455" s="33"/>
      <c r="J455" s="34"/>
    </row>
    <row r="456" spans="6:10" s="31" customFormat="1" x14ac:dyDescent="0.25">
      <c r="F456" s="32"/>
      <c r="G456" s="32"/>
      <c r="H456" s="32"/>
      <c r="I456" s="33"/>
      <c r="J456" s="34"/>
    </row>
    <row r="457" spans="6:10" s="31" customFormat="1" x14ac:dyDescent="0.25">
      <c r="F457" s="32"/>
      <c r="G457" s="32"/>
      <c r="H457" s="32"/>
      <c r="I457" s="33"/>
      <c r="J457" s="34"/>
    </row>
    <row r="458" spans="6:10" s="31" customFormat="1" x14ac:dyDescent="0.25">
      <c r="F458" s="32"/>
      <c r="G458" s="32"/>
      <c r="H458" s="32"/>
      <c r="I458" s="33"/>
      <c r="J458" s="34"/>
    </row>
    <row r="459" spans="6:10" s="31" customFormat="1" x14ac:dyDescent="0.25">
      <c r="F459" s="32"/>
      <c r="G459" s="32"/>
      <c r="H459" s="32"/>
      <c r="I459" s="33"/>
      <c r="J459" s="34"/>
    </row>
    <row r="460" spans="6:10" s="31" customFormat="1" x14ac:dyDescent="0.25">
      <c r="F460" s="32"/>
      <c r="G460" s="32"/>
      <c r="H460" s="32"/>
      <c r="I460" s="33"/>
      <c r="J460" s="34"/>
    </row>
    <row r="461" spans="6:10" s="31" customFormat="1" x14ac:dyDescent="0.25">
      <c r="F461" s="32"/>
      <c r="G461" s="32"/>
      <c r="H461" s="32"/>
      <c r="I461" s="33"/>
      <c r="J461" s="34"/>
    </row>
    <row r="462" spans="6:10" s="31" customFormat="1" x14ac:dyDescent="0.25">
      <c r="F462" s="32"/>
      <c r="G462" s="32"/>
      <c r="H462" s="32"/>
      <c r="I462" s="33"/>
      <c r="J462" s="34"/>
    </row>
    <row r="463" spans="6:10" s="31" customFormat="1" x14ac:dyDescent="0.25">
      <c r="F463" s="32"/>
      <c r="G463" s="32"/>
      <c r="H463" s="32"/>
      <c r="I463" s="33"/>
      <c r="J463" s="34"/>
    </row>
    <row r="464" spans="6:10" s="31" customFormat="1" x14ac:dyDescent="0.25">
      <c r="F464" s="32"/>
      <c r="G464" s="32"/>
      <c r="H464" s="32"/>
      <c r="I464" s="33"/>
      <c r="J464" s="34"/>
    </row>
    <row r="465" spans="6:10" s="31" customFormat="1" x14ac:dyDescent="0.25">
      <c r="F465" s="32"/>
      <c r="G465" s="32"/>
      <c r="H465" s="32"/>
      <c r="I465" s="33"/>
      <c r="J465" s="34"/>
    </row>
    <row r="466" spans="6:10" s="31" customFormat="1" x14ac:dyDescent="0.25">
      <c r="F466" s="32"/>
      <c r="G466" s="32"/>
      <c r="H466" s="32"/>
      <c r="I466" s="33"/>
      <c r="J466" s="34"/>
    </row>
    <row r="467" spans="6:10" s="31" customFormat="1" x14ac:dyDescent="0.25">
      <c r="F467" s="32"/>
      <c r="G467" s="32"/>
      <c r="H467" s="32"/>
      <c r="I467" s="33"/>
      <c r="J467" s="34"/>
    </row>
    <row r="468" spans="6:10" s="31" customFormat="1" x14ac:dyDescent="0.25">
      <c r="F468" s="32"/>
      <c r="G468" s="32"/>
      <c r="H468" s="32"/>
      <c r="I468" s="33"/>
      <c r="J468" s="34"/>
    </row>
    <row r="469" spans="6:10" s="31" customFormat="1" x14ac:dyDescent="0.25">
      <c r="F469" s="32"/>
      <c r="G469" s="32"/>
      <c r="H469" s="32"/>
      <c r="I469" s="33"/>
      <c r="J469" s="34"/>
    </row>
    <row r="470" spans="6:10" s="31" customFormat="1" x14ac:dyDescent="0.25">
      <c r="F470" s="32"/>
      <c r="G470" s="32"/>
      <c r="H470" s="32"/>
      <c r="I470" s="33"/>
      <c r="J470" s="34"/>
    </row>
    <row r="471" spans="6:10" s="31" customFormat="1" x14ac:dyDescent="0.25">
      <c r="F471" s="32"/>
      <c r="G471" s="32"/>
      <c r="H471" s="32"/>
      <c r="I471" s="33"/>
      <c r="J471" s="34"/>
    </row>
    <row r="472" spans="6:10" s="31" customFormat="1" x14ac:dyDescent="0.25">
      <c r="F472" s="32"/>
      <c r="G472" s="32"/>
      <c r="H472" s="32"/>
      <c r="I472" s="33"/>
      <c r="J472" s="34"/>
    </row>
    <row r="473" spans="6:10" s="31" customFormat="1" x14ac:dyDescent="0.25">
      <c r="F473" s="32"/>
      <c r="G473" s="32"/>
      <c r="H473" s="32"/>
      <c r="I473" s="33"/>
      <c r="J473" s="34"/>
    </row>
    <row r="474" spans="6:10" s="31" customFormat="1" x14ac:dyDescent="0.25">
      <c r="F474" s="32"/>
      <c r="G474" s="32"/>
      <c r="H474" s="32"/>
      <c r="I474" s="33"/>
      <c r="J474" s="34"/>
    </row>
    <row r="475" spans="6:10" s="31" customFormat="1" x14ac:dyDescent="0.25">
      <c r="F475" s="32"/>
      <c r="G475" s="32"/>
      <c r="H475" s="32"/>
      <c r="I475" s="33"/>
      <c r="J475" s="34"/>
    </row>
    <row r="476" spans="6:10" s="31" customFormat="1" x14ac:dyDescent="0.25">
      <c r="F476" s="32"/>
      <c r="G476" s="32"/>
      <c r="H476" s="32"/>
      <c r="I476" s="33"/>
      <c r="J476" s="34"/>
    </row>
    <row r="477" spans="6:10" s="31" customFormat="1" x14ac:dyDescent="0.25">
      <c r="F477" s="32"/>
      <c r="G477" s="32"/>
      <c r="H477" s="32"/>
      <c r="I477" s="33"/>
      <c r="J477" s="34"/>
    </row>
    <row r="478" spans="6:10" s="31" customFormat="1" x14ac:dyDescent="0.25">
      <c r="F478" s="32"/>
      <c r="G478" s="32"/>
      <c r="H478" s="32"/>
      <c r="I478" s="33"/>
      <c r="J478" s="34"/>
    </row>
    <row r="479" spans="6:10" s="31" customFormat="1" x14ac:dyDescent="0.25">
      <c r="F479" s="32"/>
      <c r="G479" s="32"/>
      <c r="H479" s="32"/>
      <c r="I479" s="33"/>
      <c r="J479" s="34"/>
    </row>
    <row r="480" spans="6:10" s="31" customFormat="1" x14ac:dyDescent="0.25">
      <c r="F480" s="32"/>
      <c r="G480" s="32"/>
      <c r="H480" s="32"/>
      <c r="I480" s="33"/>
      <c r="J480" s="34"/>
    </row>
    <row r="481" spans="6:10" s="31" customFormat="1" x14ac:dyDescent="0.25">
      <c r="F481" s="32"/>
      <c r="G481" s="32"/>
      <c r="H481" s="32"/>
      <c r="I481" s="33"/>
      <c r="J481" s="34"/>
    </row>
    <row r="482" spans="6:10" s="31" customFormat="1" x14ac:dyDescent="0.25">
      <c r="F482" s="32"/>
      <c r="G482" s="32"/>
      <c r="H482" s="32"/>
      <c r="I482" s="33"/>
      <c r="J482" s="34"/>
    </row>
    <row r="483" spans="6:10" s="31" customFormat="1" x14ac:dyDescent="0.25">
      <c r="F483" s="32"/>
      <c r="G483" s="32"/>
      <c r="H483" s="32"/>
      <c r="I483" s="33"/>
      <c r="J483" s="34"/>
    </row>
    <row r="484" spans="6:10" s="31" customFormat="1" x14ac:dyDescent="0.25">
      <c r="F484" s="32"/>
      <c r="G484" s="32"/>
      <c r="H484" s="32"/>
      <c r="I484" s="33"/>
      <c r="J484" s="34"/>
    </row>
    <row r="485" spans="6:10" s="31" customFormat="1" x14ac:dyDescent="0.25">
      <c r="F485" s="32"/>
      <c r="G485" s="32"/>
      <c r="H485" s="32"/>
      <c r="I485" s="33"/>
      <c r="J485" s="34"/>
    </row>
    <row r="486" spans="6:10" s="31" customFormat="1" x14ac:dyDescent="0.25">
      <c r="F486" s="32"/>
      <c r="G486" s="32"/>
      <c r="H486" s="32"/>
      <c r="I486" s="33"/>
      <c r="J486" s="34"/>
    </row>
    <row r="487" spans="6:10" s="31" customFormat="1" x14ac:dyDescent="0.25">
      <c r="F487" s="32"/>
      <c r="G487" s="32"/>
      <c r="H487" s="32"/>
      <c r="I487" s="33"/>
      <c r="J487" s="34"/>
    </row>
    <row r="488" spans="6:10" s="31" customFormat="1" x14ac:dyDescent="0.25">
      <c r="F488" s="32"/>
      <c r="G488" s="32"/>
      <c r="H488" s="32"/>
      <c r="I488" s="33"/>
      <c r="J488" s="34"/>
    </row>
    <row r="489" spans="6:10" s="31" customFormat="1" x14ac:dyDescent="0.25">
      <c r="F489" s="32"/>
      <c r="G489" s="32"/>
      <c r="H489" s="32"/>
      <c r="I489" s="33"/>
      <c r="J489" s="34"/>
    </row>
    <row r="490" spans="6:10" s="31" customFormat="1" x14ac:dyDescent="0.25">
      <c r="F490" s="32"/>
      <c r="G490" s="32"/>
      <c r="H490" s="32"/>
      <c r="I490" s="33"/>
      <c r="J490" s="34"/>
    </row>
    <row r="491" spans="6:10" s="31" customFormat="1" x14ac:dyDescent="0.25">
      <c r="F491" s="32"/>
      <c r="G491" s="32"/>
      <c r="H491" s="32"/>
      <c r="I491" s="33"/>
      <c r="J491" s="34"/>
    </row>
    <row r="492" spans="6:10" s="31" customFormat="1" x14ac:dyDescent="0.25">
      <c r="F492" s="32"/>
      <c r="G492" s="32"/>
      <c r="H492" s="32"/>
      <c r="I492" s="33"/>
      <c r="J492" s="34"/>
    </row>
    <row r="493" spans="6:10" s="31" customFormat="1" x14ac:dyDescent="0.25">
      <c r="F493" s="32"/>
      <c r="G493" s="32"/>
      <c r="H493" s="32"/>
      <c r="I493" s="33"/>
      <c r="J493" s="34"/>
    </row>
    <row r="494" spans="6:10" s="31" customFormat="1" x14ac:dyDescent="0.25">
      <c r="F494" s="32"/>
      <c r="G494" s="32"/>
      <c r="H494" s="32"/>
      <c r="I494" s="33"/>
      <c r="J494" s="34"/>
    </row>
    <row r="495" spans="6:10" s="31" customFormat="1" x14ac:dyDescent="0.25">
      <c r="F495" s="32"/>
      <c r="G495" s="32"/>
      <c r="H495" s="32"/>
      <c r="I495" s="33"/>
      <c r="J495" s="34"/>
    </row>
    <row r="496" spans="6:10" s="31" customFormat="1" x14ac:dyDescent="0.25">
      <c r="F496" s="32"/>
      <c r="G496" s="32"/>
      <c r="H496" s="32"/>
      <c r="I496" s="33"/>
      <c r="J496" s="34"/>
    </row>
    <row r="497" spans="6:10" s="31" customFormat="1" x14ac:dyDescent="0.25">
      <c r="F497" s="32"/>
      <c r="G497" s="32"/>
      <c r="H497" s="32"/>
      <c r="I497" s="33"/>
      <c r="J497" s="34"/>
    </row>
    <row r="498" spans="6:10" s="31" customFormat="1" x14ac:dyDescent="0.25">
      <c r="F498" s="32"/>
      <c r="G498" s="32"/>
      <c r="H498" s="32"/>
      <c r="I498" s="33"/>
      <c r="J498" s="34"/>
    </row>
    <row r="499" spans="6:10" s="31" customFormat="1" x14ac:dyDescent="0.25">
      <c r="F499" s="32"/>
      <c r="G499" s="32"/>
      <c r="H499" s="32"/>
      <c r="I499" s="33"/>
      <c r="J499" s="34"/>
    </row>
    <row r="500" spans="6:10" s="31" customFormat="1" x14ac:dyDescent="0.25">
      <c r="F500" s="32"/>
      <c r="G500" s="32"/>
      <c r="H500" s="32"/>
      <c r="I500" s="33"/>
      <c r="J500" s="34"/>
    </row>
    <row r="501" spans="6:10" s="31" customFormat="1" x14ac:dyDescent="0.25">
      <c r="F501" s="32"/>
      <c r="G501" s="32"/>
      <c r="H501" s="32"/>
      <c r="I501" s="33"/>
      <c r="J501" s="34"/>
    </row>
    <row r="502" spans="6:10" s="31" customFormat="1" x14ac:dyDescent="0.25">
      <c r="F502" s="32"/>
      <c r="G502" s="32"/>
      <c r="H502" s="32"/>
      <c r="I502" s="33"/>
      <c r="J502" s="34"/>
    </row>
    <row r="503" spans="6:10" s="31" customFormat="1" x14ac:dyDescent="0.25">
      <c r="F503" s="32"/>
      <c r="G503" s="32"/>
      <c r="H503" s="32"/>
      <c r="I503" s="33"/>
      <c r="J503" s="34"/>
    </row>
    <row r="504" spans="6:10" s="31" customFormat="1" x14ac:dyDescent="0.25">
      <c r="F504" s="32"/>
      <c r="G504" s="32"/>
      <c r="H504" s="32"/>
      <c r="I504" s="33"/>
      <c r="J504" s="34"/>
    </row>
    <row r="505" spans="6:10" s="31" customFormat="1" x14ac:dyDescent="0.25">
      <c r="F505" s="32"/>
      <c r="G505" s="32"/>
      <c r="H505" s="32"/>
      <c r="I505" s="33"/>
      <c r="J505" s="34"/>
    </row>
    <row r="506" spans="6:10" s="31" customFormat="1" x14ac:dyDescent="0.25">
      <c r="F506" s="32"/>
      <c r="G506" s="32"/>
      <c r="H506" s="32"/>
      <c r="I506" s="33"/>
      <c r="J506" s="34"/>
    </row>
    <row r="507" spans="6:10" s="31" customFormat="1" x14ac:dyDescent="0.25">
      <c r="F507" s="32"/>
      <c r="G507" s="32"/>
      <c r="H507" s="32"/>
      <c r="I507" s="33"/>
      <c r="J507" s="34"/>
    </row>
    <row r="508" spans="6:10" s="31" customFormat="1" x14ac:dyDescent="0.25">
      <c r="F508" s="32"/>
      <c r="G508" s="32"/>
      <c r="H508" s="32"/>
      <c r="I508" s="33"/>
      <c r="J508" s="34"/>
    </row>
    <row r="509" spans="6:10" s="31" customFormat="1" x14ac:dyDescent="0.25">
      <c r="F509" s="32"/>
      <c r="G509" s="32"/>
      <c r="H509" s="32"/>
      <c r="I509" s="33"/>
      <c r="J509" s="34"/>
    </row>
    <row r="510" spans="6:10" s="31" customFormat="1" x14ac:dyDescent="0.25">
      <c r="F510" s="32"/>
      <c r="G510" s="32"/>
      <c r="H510" s="32"/>
      <c r="I510" s="33"/>
      <c r="J510" s="34"/>
    </row>
    <row r="511" spans="6:10" s="31" customFormat="1" x14ac:dyDescent="0.25">
      <c r="F511" s="32"/>
      <c r="G511" s="32"/>
      <c r="H511" s="32"/>
      <c r="I511" s="33"/>
      <c r="J511" s="34"/>
    </row>
    <row r="512" spans="6:10" s="31" customFormat="1" x14ac:dyDescent="0.25">
      <c r="F512" s="32"/>
      <c r="G512" s="32"/>
      <c r="H512" s="32"/>
      <c r="I512" s="33"/>
      <c r="J512" s="34"/>
    </row>
    <row r="513" spans="6:10" s="31" customFormat="1" x14ac:dyDescent="0.25">
      <c r="F513" s="32"/>
      <c r="G513" s="32"/>
      <c r="H513" s="32"/>
      <c r="I513" s="33"/>
      <c r="J513" s="34"/>
    </row>
    <row r="514" spans="6:10" s="31" customFormat="1" x14ac:dyDescent="0.25">
      <c r="F514" s="32"/>
      <c r="G514" s="32"/>
      <c r="H514" s="32"/>
      <c r="I514" s="33"/>
      <c r="J514" s="34"/>
    </row>
    <row r="515" spans="6:10" s="31" customFormat="1" x14ac:dyDescent="0.25">
      <c r="F515" s="32"/>
      <c r="G515" s="32"/>
      <c r="H515" s="32"/>
      <c r="I515" s="33"/>
      <c r="J515" s="34"/>
    </row>
    <row r="516" spans="6:10" s="31" customFormat="1" x14ac:dyDescent="0.25">
      <c r="F516" s="32"/>
      <c r="G516" s="32"/>
      <c r="H516" s="32"/>
      <c r="I516" s="33"/>
      <c r="J516" s="34"/>
    </row>
    <row r="517" spans="6:10" s="31" customFormat="1" x14ac:dyDescent="0.25">
      <c r="F517" s="32"/>
      <c r="G517" s="32"/>
      <c r="H517" s="32"/>
      <c r="I517" s="33"/>
      <c r="J517" s="34"/>
    </row>
    <row r="518" spans="6:10" s="31" customFormat="1" x14ac:dyDescent="0.25">
      <c r="F518" s="32"/>
      <c r="G518" s="32"/>
      <c r="H518" s="32"/>
      <c r="I518" s="33"/>
      <c r="J518" s="34"/>
    </row>
    <row r="519" spans="6:10" s="31" customFormat="1" x14ac:dyDescent="0.25">
      <c r="F519" s="32"/>
      <c r="G519" s="32"/>
      <c r="H519" s="32"/>
      <c r="I519" s="33"/>
      <c r="J519" s="34"/>
    </row>
    <row r="520" spans="6:10" s="31" customFormat="1" x14ac:dyDescent="0.25">
      <c r="F520" s="32"/>
      <c r="G520" s="32"/>
      <c r="H520" s="32"/>
      <c r="I520" s="33"/>
      <c r="J520" s="34"/>
    </row>
    <row r="521" spans="6:10" s="31" customFormat="1" x14ac:dyDescent="0.25">
      <c r="F521" s="32"/>
      <c r="G521" s="32"/>
      <c r="H521" s="32"/>
      <c r="I521" s="33"/>
      <c r="J521" s="34"/>
    </row>
    <row r="522" spans="6:10" s="31" customFormat="1" x14ac:dyDescent="0.25">
      <c r="F522" s="32"/>
      <c r="G522" s="32"/>
      <c r="H522" s="32"/>
      <c r="I522" s="33"/>
      <c r="J522" s="34"/>
    </row>
    <row r="523" spans="6:10" s="31" customFormat="1" x14ac:dyDescent="0.25">
      <c r="F523" s="32"/>
      <c r="G523" s="32"/>
      <c r="H523" s="32"/>
      <c r="I523" s="33"/>
      <c r="J523" s="34"/>
    </row>
    <row r="524" spans="6:10" s="31" customFormat="1" x14ac:dyDescent="0.25">
      <c r="F524" s="32"/>
      <c r="G524" s="32"/>
      <c r="H524" s="32"/>
      <c r="I524" s="33"/>
      <c r="J524" s="34"/>
    </row>
    <row r="525" spans="6:10" s="31" customFormat="1" x14ac:dyDescent="0.25">
      <c r="F525" s="32"/>
      <c r="G525" s="32"/>
      <c r="H525" s="32"/>
      <c r="I525" s="33"/>
      <c r="J525" s="34"/>
    </row>
    <row r="526" spans="6:10" s="31" customFormat="1" x14ac:dyDescent="0.25">
      <c r="F526" s="32"/>
      <c r="G526" s="32"/>
      <c r="H526" s="32"/>
      <c r="I526" s="33"/>
      <c r="J526" s="34"/>
    </row>
    <row r="527" spans="6:10" s="31" customFormat="1" x14ac:dyDescent="0.25">
      <c r="F527" s="32"/>
      <c r="G527" s="32"/>
      <c r="H527" s="32"/>
      <c r="I527" s="33"/>
      <c r="J527" s="34"/>
    </row>
    <row r="528" spans="6:10" s="31" customFormat="1" x14ac:dyDescent="0.25">
      <c r="F528" s="32"/>
      <c r="G528" s="32"/>
      <c r="H528" s="32"/>
      <c r="I528" s="33"/>
      <c r="J528" s="34"/>
    </row>
    <row r="529" spans="6:10" s="31" customFormat="1" x14ac:dyDescent="0.25">
      <c r="F529" s="32"/>
      <c r="G529" s="32"/>
      <c r="H529" s="32"/>
      <c r="I529" s="33"/>
      <c r="J529" s="34"/>
    </row>
    <row r="530" spans="6:10" s="31" customFormat="1" x14ac:dyDescent="0.25">
      <c r="F530" s="32"/>
      <c r="G530" s="32"/>
      <c r="H530" s="32"/>
      <c r="I530" s="33"/>
      <c r="J530" s="34"/>
    </row>
    <row r="531" spans="6:10" s="31" customFormat="1" x14ac:dyDescent="0.25">
      <c r="F531" s="32"/>
      <c r="G531" s="32"/>
      <c r="H531" s="32"/>
      <c r="I531" s="33"/>
      <c r="J531" s="34"/>
    </row>
    <row r="532" spans="6:10" s="31" customFormat="1" x14ac:dyDescent="0.25">
      <c r="F532" s="32"/>
      <c r="G532" s="32"/>
      <c r="H532" s="32"/>
      <c r="I532" s="33"/>
      <c r="J532" s="34"/>
    </row>
    <row r="533" spans="6:10" s="31" customFormat="1" x14ac:dyDescent="0.25">
      <c r="F533" s="32"/>
      <c r="G533" s="32"/>
      <c r="H533" s="32"/>
      <c r="I533" s="33"/>
      <c r="J533" s="34"/>
    </row>
    <row r="534" spans="6:10" s="31" customFormat="1" x14ac:dyDescent="0.25">
      <c r="F534" s="32"/>
      <c r="G534" s="32"/>
      <c r="H534" s="32"/>
      <c r="I534" s="33"/>
      <c r="J534" s="34"/>
    </row>
    <row r="535" spans="6:10" s="31" customFormat="1" x14ac:dyDescent="0.25">
      <c r="F535" s="32"/>
      <c r="G535" s="32"/>
      <c r="H535" s="32"/>
      <c r="I535" s="33"/>
      <c r="J535" s="34"/>
    </row>
    <row r="536" spans="6:10" s="31" customFormat="1" x14ac:dyDescent="0.25">
      <c r="F536" s="32"/>
      <c r="G536" s="32"/>
      <c r="H536" s="32"/>
      <c r="I536" s="33"/>
      <c r="J536" s="34"/>
    </row>
    <row r="537" spans="6:10" s="31" customFormat="1" x14ac:dyDescent="0.25">
      <c r="F537" s="32"/>
      <c r="G537" s="32"/>
      <c r="H537" s="32"/>
      <c r="I537" s="33"/>
      <c r="J537" s="34"/>
    </row>
    <row r="538" spans="6:10" s="31" customFormat="1" x14ac:dyDescent="0.25">
      <c r="F538" s="32"/>
      <c r="G538" s="32"/>
      <c r="H538" s="32"/>
      <c r="I538" s="33"/>
      <c r="J538" s="34"/>
    </row>
    <row r="539" spans="6:10" s="31" customFormat="1" x14ac:dyDescent="0.25">
      <c r="F539" s="32"/>
      <c r="G539" s="32"/>
      <c r="H539" s="32"/>
      <c r="I539" s="33"/>
      <c r="J539" s="34"/>
    </row>
    <row r="540" spans="6:10" s="31" customFormat="1" x14ac:dyDescent="0.25">
      <c r="F540" s="32"/>
      <c r="G540" s="32"/>
      <c r="H540" s="32"/>
      <c r="I540" s="33"/>
      <c r="J540" s="34"/>
    </row>
    <row r="541" spans="6:10" s="31" customFormat="1" x14ac:dyDescent="0.25">
      <c r="F541" s="32"/>
      <c r="G541" s="32"/>
      <c r="H541" s="32"/>
      <c r="I541" s="33"/>
      <c r="J541" s="34"/>
    </row>
    <row r="542" spans="6:10" s="31" customFormat="1" x14ac:dyDescent="0.25">
      <c r="F542" s="32"/>
      <c r="G542" s="32"/>
      <c r="H542" s="32"/>
      <c r="I542" s="33"/>
      <c r="J542" s="34"/>
    </row>
    <row r="543" spans="6:10" s="31" customFormat="1" x14ac:dyDescent="0.25">
      <c r="F543" s="32"/>
      <c r="G543" s="32"/>
      <c r="H543" s="32"/>
      <c r="I543" s="33"/>
      <c r="J543" s="34"/>
    </row>
    <row r="544" spans="6:10" s="31" customFormat="1" x14ac:dyDescent="0.25">
      <c r="F544" s="32"/>
      <c r="G544" s="32"/>
      <c r="H544" s="32"/>
      <c r="I544" s="33"/>
      <c r="J544" s="34"/>
    </row>
    <row r="545" spans="6:10" s="31" customFormat="1" x14ac:dyDescent="0.25">
      <c r="F545" s="32"/>
      <c r="G545" s="32"/>
      <c r="H545" s="32"/>
      <c r="I545" s="33"/>
      <c r="J545" s="34"/>
    </row>
    <row r="546" spans="6:10" s="31" customFormat="1" x14ac:dyDescent="0.25">
      <c r="F546" s="32"/>
      <c r="G546" s="32"/>
      <c r="H546" s="32"/>
      <c r="I546" s="33"/>
      <c r="J546" s="34"/>
    </row>
    <row r="547" spans="6:10" s="31" customFormat="1" x14ac:dyDescent="0.25">
      <c r="F547" s="32"/>
      <c r="G547" s="32"/>
      <c r="H547" s="32"/>
      <c r="I547" s="33"/>
      <c r="J547" s="34"/>
    </row>
    <row r="548" spans="6:10" s="31" customFormat="1" x14ac:dyDescent="0.25">
      <c r="F548" s="32"/>
      <c r="G548" s="32"/>
      <c r="H548" s="32"/>
      <c r="I548" s="33"/>
      <c r="J548" s="34"/>
    </row>
    <row r="549" spans="6:10" s="31" customFormat="1" x14ac:dyDescent="0.25">
      <c r="F549" s="32"/>
      <c r="G549" s="32"/>
      <c r="H549" s="32"/>
      <c r="I549" s="33"/>
      <c r="J549" s="34"/>
    </row>
    <row r="550" spans="6:10" s="31" customFormat="1" x14ac:dyDescent="0.25">
      <c r="F550" s="32"/>
      <c r="G550" s="32"/>
      <c r="H550" s="32"/>
      <c r="I550" s="33"/>
      <c r="J550" s="34"/>
    </row>
    <row r="551" spans="6:10" s="31" customFormat="1" x14ac:dyDescent="0.25">
      <c r="F551" s="32"/>
      <c r="G551" s="32"/>
      <c r="H551" s="32"/>
      <c r="I551" s="33"/>
      <c r="J551" s="34"/>
    </row>
    <row r="552" spans="6:10" s="31" customFormat="1" x14ac:dyDescent="0.25">
      <c r="F552" s="32"/>
      <c r="G552" s="32"/>
      <c r="H552" s="32"/>
      <c r="I552" s="33"/>
      <c r="J552" s="34"/>
    </row>
    <row r="553" spans="6:10" s="31" customFormat="1" x14ac:dyDescent="0.25">
      <c r="F553" s="32"/>
      <c r="G553" s="32"/>
      <c r="H553" s="32"/>
      <c r="I553" s="33"/>
      <c r="J553" s="34"/>
    </row>
    <row r="554" spans="6:10" s="31" customFormat="1" x14ac:dyDescent="0.25">
      <c r="F554" s="32"/>
      <c r="G554" s="32"/>
      <c r="H554" s="32"/>
      <c r="I554" s="33"/>
      <c r="J554" s="34"/>
    </row>
    <row r="555" spans="6:10" s="31" customFormat="1" x14ac:dyDescent="0.25">
      <c r="F555" s="32"/>
      <c r="G555" s="32"/>
      <c r="H555" s="32"/>
      <c r="I555" s="33"/>
      <c r="J555" s="34"/>
    </row>
    <row r="556" spans="6:10" s="31" customFormat="1" x14ac:dyDescent="0.25">
      <c r="F556" s="32"/>
      <c r="G556" s="32"/>
      <c r="H556" s="32"/>
      <c r="I556" s="33"/>
      <c r="J556" s="34"/>
    </row>
    <row r="557" spans="6:10" s="31" customFormat="1" x14ac:dyDescent="0.25">
      <c r="F557" s="32"/>
      <c r="G557" s="32"/>
      <c r="H557" s="32"/>
      <c r="I557" s="33"/>
      <c r="J557" s="34"/>
    </row>
    <row r="558" spans="6:10" s="31" customFormat="1" x14ac:dyDescent="0.25">
      <c r="F558" s="32"/>
      <c r="G558" s="32"/>
      <c r="H558" s="32"/>
      <c r="I558" s="33"/>
      <c r="J558" s="34"/>
    </row>
    <row r="559" spans="6:10" s="31" customFormat="1" x14ac:dyDescent="0.25">
      <c r="F559" s="32"/>
      <c r="G559" s="32"/>
      <c r="H559" s="32"/>
      <c r="I559" s="33"/>
      <c r="J559" s="34"/>
    </row>
    <row r="560" spans="6:10" s="31" customFormat="1" x14ac:dyDescent="0.25">
      <c r="F560" s="32"/>
      <c r="G560" s="32"/>
      <c r="H560" s="32"/>
      <c r="I560" s="33"/>
      <c r="J560" s="34"/>
    </row>
    <row r="561" spans="6:10" s="31" customFormat="1" x14ac:dyDescent="0.25">
      <c r="F561" s="32"/>
      <c r="G561" s="32"/>
      <c r="H561" s="32"/>
      <c r="I561" s="33"/>
      <c r="J561" s="34"/>
    </row>
    <row r="562" spans="6:10" s="31" customFormat="1" x14ac:dyDescent="0.25">
      <c r="F562" s="32"/>
      <c r="G562" s="32"/>
      <c r="H562" s="32"/>
      <c r="I562" s="33"/>
      <c r="J562" s="34"/>
    </row>
    <row r="563" spans="6:10" s="31" customFormat="1" x14ac:dyDescent="0.25">
      <c r="F563" s="32"/>
      <c r="G563" s="32"/>
      <c r="H563" s="32"/>
      <c r="I563" s="33"/>
      <c r="J563" s="34"/>
    </row>
    <row r="564" spans="6:10" s="31" customFormat="1" x14ac:dyDescent="0.25">
      <c r="F564" s="32"/>
      <c r="G564" s="32"/>
      <c r="H564" s="32"/>
      <c r="I564" s="33"/>
      <c r="J564" s="34"/>
    </row>
    <row r="565" spans="6:10" s="31" customFormat="1" x14ac:dyDescent="0.25">
      <c r="F565" s="32"/>
      <c r="G565" s="32"/>
      <c r="H565" s="32"/>
      <c r="I565" s="33"/>
      <c r="J565" s="34"/>
    </row>
    <row r="566" spans="6:10" s="31" customFormat="1" x14ac:dyDescent="0.25">
      <c r="F566" s="32"/>
      <c r="G566" s="32"/>
      <c r="H566" s="32"/>
      <c r="I566" s="33"/>
      <c r="J566" s="34"/>
    </row>
    <row r="567" spans="6:10" s="31" customFormat="1" x14ac:dyDescent="0.25">
      <c r="F567" s="32"/>
      <c r="G567" s="32"/>
      <c r="H567" s="32"/>
      <c r="I567" s="33"/>
      <c r="J567" s="34"/>
    </row>
    <row r="568" spans="6:10" s="31" customFormat="1" x14ac:dyDescent="0.25">
      <c r="F568" s="32"/>
      <c r="G568" s="32"/>
      <c r="H568" s="32"/>
      <c r="I568" s="33"/>
      <c r="J568" s="34"/>
    </row>
    <row r="569" spans="6:10" s="31" customFormat="1" x14ac:dyDescent="0.25">
      <c r="F569" s="32"/>
      <c r="G569" s="32"/>
      <c r="H569" s="32"/>
      <c r="I569" s="33"/>
      <c r="J569" s="34"/>
    </row>
    <row r="570" spans="6:10" s="31" customFormat="1" x14ac:dyDescent="0.25">
      <c r="F570" s="32"/>
      <c r="G570" s="32"/>
      <c r="H570" s="32"/>
      <c r="I570" s="33"/>
      <c r="J570" s="34"/>
    </row>
    <row r="571" spans="6:10" s="31" customFormat="1" x14ac:dyDescent="0.25">
      <c r="F571" s="32"/>
      <c r="G571" s="32"/>
      <c r="H571" s="32"/>
      <c r="I571" s="33"/>
      <c r="J571" s="34"/>
    </row>
    <row r="572" spans="6:10" s="31" customFormat="1" x14ac:dyDescent="0.25">
      <c r="F572" s="32"/>
      <c r="G572" s="32"/>
      <c r="H572" s="32"/>
      <c r="I572" s="33"/>
      <c r="J572" s="34"/>
    </row>
    <row r="573" spans="6:10" s="31" customFormat="1" x14ac:dyDescent="0.25">
      <c r="F573" s="32"/>
      <c r="G573" s="32"/>
      <c r="H573" s="32"/>
      <c r="I573" s="33"/>
      <c r="J573" s="34"/>
    </row>
    <row r="574" spans="6:10" s="31" customFormat="1" x14ac:dyDescent="0.25">
      <c r="F574" s="32"/>
      <c r="G574" s="32"/>
      <c r="H574" s="32"/>
      <c r="I574" s="33"/>
      <c r="J574" s="34"/>
    </row>
    <row r="575" spans="6:10" s="31" customFormat="1" x14ac:dyDescent="0.25">
      <c r="F575" s="32"/>
      <c r="G575" s="32"/>
      <c r="H575" s="32"/>
      <c r="I575" s="33"/>
      <c r="J575" s="34"/>
    </row>
    <row r="576" spans="6:10" s="31" customFormat="1" x14ac:dyDescent="0.25">
      <c r="F576" s="32"/>
      <c r="G576" s="32"/>
      <c r="H576" s="32"/>
      <c r="I576" s="33"/>
      <c r="J576" s="34"/>
    </row>
    <row r="577" spans="6:10" s="31" customFormat="1" x14ac:dyDescent="0.25">
      <c r="F577" s="32"/>
      <c r="G577" s="32"/>
      <c r="H577" s="32"/>
      <c r="I577" s="33"/>
      <c r="J577" s="34"/>
    </row>
    <row r="578" spans="6:10" s="31" customFormat="1" x14ac:dyDescent="0.25">
      <c r="F578" s="32"/>
      <c r="G578" s="32"/>
      <c r="H578" s="32"/>
      <c r="I578" s="33"/>
      <c r="J578" s="34"/>
    </row>
    <row r="579" spans="6:10" s="31" customFormat="1" x14ac:dyDescent="0.25">
      <c r="F579" s="32"/>
      <c r="G579" s="32"/>
      <c r="H579" s="32"/>
      <c r="I579" s="33"/>
      <c r="J579" s="34"/>
    </row>
    <row r="580" spans="6:10" s="31" customFormat="1" x14ac:dyDescent="0.25">
      <c r="F580" s="32"/>
      <c r="G580" s="32"/>
      <c r="H580" s="32"/>
      <c r="I580" s="33"/>
      <c r="J580" s="34"/>
    </row>
    <row r="581" spans="6:10" s="31" customFormat="1" x14ac:dyDescent="0.25">
      <c r="F581" s="32"/>
      <c r="G581" s="32"/>
      <c r="H581" s="32"/>
      <c r="I581" s="33"/>
      <c r="J581" s="34"/>
    </row>
    <row r="582" spans="6:10" s="31" customFormat="1" x14ac:dyDescent="0.25">
      <c r="F582" s="32"/>
      <c r="G582" s="32"/>
      <c r="H582" s="32"/>
      <c r="I582" s="33"/>
      <c r="J582" s="34"/>
    </row>
    <row r="583" spans="6:10" s="31" customFormat="1" x14ac:dyDescent="0.25">
      <c r="F583" s="32"/>
      <c r="G583" s="32"/>
      <c r="H583" s="32"/>
      <c r="I583" s="33"/>
      <c r="J583" s="34"/>
    </row>
    <row r="584" spans="6:10" s="31" customFormat="1" x14ac:dyDescent="0.25">
      <c r="F584" s="32"/>
      <c r="G584" s="32"/>
      <c r="H584" s="32"/>
      <c r="I584" s="33"/>
      <c r="J584" s="34"/>
    </row>
    <row r="585" spans="6:10" s="31" customFormat="1" x14ac:dyDescent="0.25">
      <c r="F585" s="32"/>
      <c r="G585" s="32"/>
      <c r="H585" s="32"/>
      <c r="I585" s="33"/>
      <c r="J585" s="34"/>
    </row>
    <row r="586" spans="6:10" s="31" customFormat="1" x14ac:dyDescent="0.25">
      <c r="F586" s="32"/>
      <c r="G586" s="32"/>
      <c r="H586" s="32"/>
      <c r="I586" s="33"/>
      <c r="J586" s="34"/>
    </row>
    <row r="587" spans="6:10" s="31" customFormat="1" x14ac:dyDescent="0.25">
      <c r="F587" s="32"/>
      <c r="G587" s="32"/>
      <c r="H587" s="32"/>
      <c r="I587" s="33"/>
      <c r="J587" s="34"/>
    </row>
    <row r="588" spans="6:10" s="31" customFormat="1" x14ac:dyDescent="0.25">
      <c r="F588" s="32"/>
      <c r="G588" s="32"/>
      <c r="H588" s="32"/>
      <c r="I588" s="33"/>
      <c r="J588" s="34"/>
    </row>
    <row r="589" spans="6:10" s="31" customFormat="1" x14ac:dyDescent="0.25">
      <c r="F589" s="32"/>
      <c r="G589" s="32"/>
      <c r="H589" s="32"/>
      <c r="I589" s="33"/>
      <c r="J589" s="34"/>
    </row>
    <row r="590" spans="6:10" s="31" customFormat="1" x14ac:dyDescent="0.25">
      <c r="F590" s="32"/>
      <c r="G590" s="32"/>
      <c r="H590" s="32"/>
      <c r="I590" s="33"/>
      <c r="J590" s="34"/>
    </row>
    <row r="591" spans="6:10" s="31" customFormat="1" x14ac:dyDescent="0.25">
      <c r="F591" s="32"/>
      <c r="G591" s="32"/>
      <c r="H591" s="32"/>
      <c r="I591" s="33"/>
      <c r="J591" s="34"/>
    </row>
    <row r="592" spans="6:10" s="31" customFormat="1" x14ac:dyDescent="0.25">
      <c r="F592" s="32"/>
      <c r="G592" s="32"/>
      <c r="H592" s="32"/>
      <c r="I592" s="33"/>
      <c r="J592" s="34"/>
    </row>
    <row r="593" spans="6:18" s="31" customFormat="1" x14ac:dyDescent="0.25">
      <c r="F593" s="32"/>
      <c r="G593" s="32"/>
      <c r="H593" s="32"/>
      <c r="I593" s="33"/>
      <c r="J593" s="34"/>
    </row>
    <row r="594" spans="6:18" s="31" customFormat="1" x14ac:dyDescent="0.25">
      <c r="F594" s="32"/>
      <c r="G594" s="32"/>
      <c r="H594" s="32"/>
      <c r="I594" s="33"/>
      <c r="J594" s="34"/>
    </row>
    <row r="595" spans="6:18" s="31" customFormat="1" x14ac:dyDescent="0.25">
      <c r="F595" s="32"/>
      <c r="G595" s="32"/>
      <c r="H595" s="32"/>
      <c r="I595" s="33"/>
      <c r="J595" s="34"/>
    </row>
    <row r="596" spans="6:18" s="31" customFormat="1" x14ac:dyDescent="0.25">
      <c r="F596" s="32"/>
      <c r="G596" s="32"/>
      <c r="H596" s="32"/>
      <c r="I596" s="33"/>
      <c r="J596" s="34"/>
    </row>
    <row r="597" spans="6:18" s="31" customFormat="1" x14ac:dyDescent="0.25">
      <c r="F597" s="32"/>
      <c r="G597" s="32"/>
      <c r="H597" s="32"/>
      <c r="I597" s="33"/>
      <c r="J597" s="34"/>
    </row>
    <row r="598" spans="6:18" s="31" customFormat="1" x14ac:dyDescent="0.25">
      <c r="F598" s="32"/>
      <c r="G598" s="32"/>
      <c r="H598" s="32"/>
      <c r="I598" s="33"/>
      <c r="J598" s="34"/>
    </row>
    <row r="599" spans="6:18" s="31" customFormat="1" x14ac:dyDescent="0.25">
      <c r="F599" s="32"/>
      <c r="G599" s="32"/>
      <c r="H599" s="32"/>
      <c r="I599" s="33"/>
      <c r="J599" s="34"/>
    </row>
    <row r="600" spans="6:18" s="31" customFormat="1" x14ac:dyDescent="0.25">
      <c r="F600" s="32"/>
      <c r="G600" s="32"/>
      <c r="H600" s="32"/>
      <c r="I600" s="33"/>
      <c r="J600" s="34"/>
    </row>
    <row r="601" spans="6:18" s="31" customFormat="1" x14ac:dyDescent="0.25">
      <c r="F601" s="32"/>
      <c r="G601" s="32"/>
      <c r="H601" s="32"/>
      <c r="I601" s="33"/>
      <c r="J601" s="34"/>
    </row>
    <row r="602" spans="6:18" s="31" customFormat="1" x14ac:dyDescent="0.25">
      <c r="F602" s="32"/>
      <c r="G602" s="32"/>
      <c r="H602" s="32"/>
      <c r="I602" s="33"/>
      <c r="J602" s="34"/>
    </row>
    <row r="603" spans="6:18" s="31" customFormat="1" x14ac:dyDescent="0.25">
      <c r="F603" s="32"/>
      <c r="G603" s="32"/>
      <c r="H603" s="32"/>
      <c r="I603" s="33"/>
      <c r="J603" s="34"/>
    </row>
    <row r="604" spans="6:18" s="31" customFormat="1" x14ac:dyDescent="0.25">
      <c r="F604" s="32"/>
      <c r="G604" s="32"/>
      <c r="H604" s="32"/>
      <c r="I604" s="33"/>
      <c r="J604" s="34"/>
    </row>
    <row r="605" spans="6:18" s="31" customFormat="1" x14ac:dyDescent="0.25">
      <c r="F605" s="32"/>
      <c r="G605" s="32"/>
      <c r="H605" s="32"/>
      <c r="I605" s="33"/>
      <c r="J605" s="34"/>
    </row>
    <row r="606" spans="6:18" s="31" customFormat="1" x14ac:dyDescent="0.25">
      <c r="F606" s="32"/>
      <c r="G606" s="32"/>
      <c r="H606" s="32"/>
      <c r="I606" s="33"/>
      <c r="J606" s="34"/>
    </row>
    <row r="607" spans="6:18" s="31" customFormat="1" x14ac:dyDescent="0.25">
      <c r="F607" s="32"/>
      <c r="G607" s="32"/>
      <c r="H607" s="32"/>
      <c r="I607" s="33"/>
      <c r="J607" s="34"/>
    </row>
    <row r="608" spans="6:18" x14ac:dyDescent="0.25">
      <c r="J608" s="35"/>
      <c r="P608" s="23"/>
      <c r="Q608" s="23"/>
      <c r="R608" s="23"/>
    </row>
    <row r="609" spans="10:18" x14ac:dyDescent="0.25">
      <c r="J609" s="35"/>
      <c r="P609" s="23"/>
      <c r="Q609" s="23"/>
      <c r="R609" s="23"/>
    </row>
    <row r="610" spans="10:18" x14ac:dyDescent="0.25">
      <c r="J610" s="35"/>
      <c r="P610" s="23"/>
      <c r="Q610" s="23"/>
      <c r="R610" s="23"/>
    </row>
    <row r="611" spans="10:18" x14ac:dyDescent="0.25">
      <c r="J611" s="35"/>
      <c r="P611" s="23"/>
      <c r="Q611" s="23"/>
      <c r="R611" s="23"/>
    </row>
    <row r="612" spans="10:18" x14ac:dyDescent="0.25">
      <c r="J612" s="35"/>
      <c r="P612" s="23"/>
      <c r="Q612" s="23"/>
      <c r="R612" s="23"/>
    </row>
    <row r="613" spans="10:18" x14ac:dyDescent="0.25">
      <c r="J613" s="35"/>
      <c r="P613" s="23"/>
      <c r="Q613" s="23"/>
      <c r="R613" s="23"/>
    </row>
    <row r="614" spans="10:18" x14ac:dyDescent="0.25">
      <c r="J614" s="35"/>
      <c r="P614" s="23"/>
      <c r="Q614" s="23"/>
      <c r="R614" s="23"/>
    </row>
    <row r="615" spans="10:18" x14ac:dyDescent="0.25">
      <c r="J615" s="35"/>
      <c r="P615" s="23"/>
      <c r="Q615" s="23"/>
      <c r="R615" s="23"/>
    </row>
    <row r="616" spans="10:18" x14ac:dyDescent="0.25">
      <c r="J616" s="35"/>
      <c r="P616" s="23"/>
      <c r="Q616" s="23"/>
      <c r="R616" s="23"/>
    </row>
    <row r="617" spans="10:18" x14ac:dyDescent="0.25">
      <c r="J617" s="35"/>
      <c r="P617" s="23"/>
      <c r="Q617" s="23"/>
      <c r="R617" s="23"/>
    </row>
    <row r="618" spans="10:18" x14ac:dyDescent="0.25">
      <c r="J618" s="35"/>
      <c r="P618" s="23"/>
      <c r="Q618" s="23"/>
      <c r="R618" s="23"/>
    </row>
    <row r="619" spans="10:18" x14ac:dyDescent="0.25">
      <c r="J619" s="35"/>
      <c r="P619" s="23"/>
      <c r="Q619" s="23"/>
      <c r="R619" s="23"/>
    </row>
    <row r="620" spans="10:18" x14ac:dyDescent="0.25">
      <c r="J620" s="35"/>
      <c r="P620" s="23"/>
      <c r="Q620" s="23"/>
      <c r="R620" s="23"/>
    </row>
    <row r="621" spans="10:18" x14ac:dyDescent="0.25">
      <c r="J621" s="35"/>
      <c r="P621" s="23"/>
      <c r="Q621" s="23"/>
      <c r="R621" s="23"/>
    </row>
    <row r="622" spans="10:18" x14ac:dyDescent="0.25">
      <c r="J622" s="35"/>
      <c r="P622" s="23"/>
      <c r="Q622" s="23"/>
      <c r="R622" s="23"/>
    </row>
    <row r="623" spans="10:18" x14ac:dyDescent="0.25">
      <c r="J623" s="35"/>
      <c r="P623" s="23"/>
      <c r="Q623" s="23"/>
      <c r="R623" s="23"/>
    </row>
    <row r="624" spans="10:18" x14ac:dyDescent="0.25">
      <c r="J624" s="35"/>
      <c r="P624" s="23"/>
      <c r="Q624" s="23"/>
      <c r="R624" s="23"/>
    </row>
    <row r="625" spans="10:18" x14ac:dyDescent="0.25">
      <c r="J625" s="35"/>
      <c r="P625" s="23"/>
      <c r="Q625" s="23"/>
      <c r="R625" s="23"/>
    </row>
    <row r="626" spans="10:18" x14ac:dyDescent="0.25">
      <c r="J626" s="35"/>
      <c r="P626" s="23"/>
      <c r="Q626" s="23"/>
      <c r="R626" s="23"/>
    </row>
    <row r="627" spans="10:18" x14ac:dyDescent="0.25">
      <c r="J627" s="35"/>
      <c r="P627" s="23"/>
      <c r="Q627" s="23"/>
      <c r="R627" s="23"/>
    </row>
    <row r="628" spans="10:18" x14ac:dyDescent="0.25">
      <c r="J628" s="35"/>
      <c r="P628" s="23"/>
      <c r="Q628" s="23"/>
      <c r="R628" s="23"/>
    </row>
    <row r="629" spans="10:18" x14ac:dyDescent="0.25">
      <c r="J629" s="35"/>
      <c r="P629" s="23"/>
      <c r="Q629" s="23"/>
      <c r="R629" s="23"/>
    </row>
    <row r="630" spans="10:18" x14ac:dyDescent="0.25">
      <c r="J630" s="35"/>
      <c r="P630" s="23"/>
      <c r="Q630" s="23"/>
      <c r="R630" s="23"/>
    </row>
    <row r="631" spans="10:18" x14ac:dyDescent="0.25">
      <c r="J631" s="35"/>
      <c r="P631" s="23"/>
      <c r="Q631" s="23"/>
      <c r="R631" s="23"/>
    </row>
    <row r="632" spans="10:18" x14ac:dyDescent="0.25">
      <c r="J632" s="35"/>
      <c r="P632" s="23"/>
      <c r="Q632" s="23"/>
      <c r="R632" s="23"/>
    </row>
    <row r="633" spans="10:18" x14ac:dyDescent="0.25">
      <c r="J633" s="35"/>
      <c r="P633" s="23"/>
      <c r="Q633" s="23"/>
      <c r="R633" s="23"/>
    </row>
    <row r="634" spans="10:18" x14ac:dyDescent="0.25">
      <c r="J634" s="35"/>
      <c r="P634" s="23"/>
      <c r="Q634" s="23"/>
      <c r="R634" s="23"/>
    </row>
    <row r="635" spans="10:18" x14ac:dyDescent="0.25">
      <c r="J635" s="35"/>
      <c r="P635" s="23"/>
      <c r="Q635" s="23"/>
      <c r="R635" s="23"/>
    </row>
    <row r="636" spans="10:18" x14ac:dyDescent="0.25">
      <c r="J636" s="35"/>
      <c r="P636" s="23"/>
      <c r="Q636" s="23"/>
      <c r="R636" s="23"/>
    </row>
    <row r="637" spans="10:18" x14ac:dyDescent="0.25">
      <c r="J637" s="35"/>
      <c r="P637" s="23"/>
      <c r="Q637" s="23"/>
      <c r="R637" s="23"/>
    </row>
    <row r="638" spans="10:18" x14ac:dyDescent="0.25">
      <c r="J638" s="35"/>
      <c r="P638" s="23"/>
      <c r="Q638" s="23"/>
      <c r="R638" s="23"/>
    </row>
    <row r="639" spans="10:18" x14ac:dyDescent="0.25">
      <c r="J639" s="35"/>
      <c r="P639" s="23"/>
      <c r="Q639" s="23"/>
      <c r="R639" s="23"/>
    </row>
    <row r="640" spans="10:18" x14ac:dyDescent="0.25">
      <c r="J640" s="35"/>
      <c r="P640" s="23"/>
      <c r="Q640" s="23"/>
      <c r="R640" s="23"/>
    </row>
    <row r="641" spans="10:18" x14ac:dyDescent="0.25">
      <c r="J641" s="35"/>
      <c r="P641" s="23"/>
      <c r="Q641" s="23"/>
      <c r="R641" s="23"/>
    </row>
    <row r="642" spans="10:18" x14ac:dyDescent="0.25">
      <c r="J642" s="35"/>
      <c r="P642" s="23"/>
      <c r="Q642" s="23"/>
      <c r="R642" s="23"/>
    </row>
    <row r="643" spans="10:18" x14ac:dyDescent="0.25">
      <c r="J643" s="35"/>
      <c r="P643" s="23"/>
      <c r="Q643" s="23"/>
      <c r="R643" s="23"/>
    </row>
    <row r="644" spans="10:18" x14ac:dyDescent="0.25">
      <c r="J644" s="35"/>
      <c r="P644" s="23"/>
      <c r="Q644" s="23"/>
      <c r="R644" s="23"/>
    </row>
    <row r="645" spans="10:18" x14ac:dyDescent="0.25">
      <c r="J645" s="35"/>
      <c r="P645" s="23"/>
      <c r="Q645" s="23"/>
      <c r="R645" s="23"/>
    </row>
    <row r="646" spans="10:18" x14ac:dyDescent="0.25">
      <c r="J646" s="35"/>
      <c r="P646" s="23"/>
      <c r="Q646" s="23"/>
      <c r="R646" s="23"/>
    </row>
    <row r="647" spans="10:18" x14ac:dyDescent="0.25">
      <c r="J647" s="35"/>
      <c r="P647" s="23"/>
      <c r="Q647" s="23"/>
      <c r="R647" s="23"/>
    </row>
    <row r="648" spans="10:18" x14ac:dyDescent="0.25">
      <c r="J648" s="35"/>
      <c r="P648" s="23"/>
      <c r="Q648" s="23"/>
      <c r="R648" s="23"/>
    </row>
    <row r="649" spans="10:18" x14ac:dyDescent="0.25">
      <c r="J649" s="35"/>
      <c r="P649" s="23"/>
      <c r="Q649" s="23"/>
      <c r="R649" s="23"/>
    </row>
    <row r="650" spans="10:18" x14ac:dyDescent="0.25">
      <c r="J650" s="35"/>
      <c r="P650" s="23"/>
      <c r="Q650" s="23"/>
      <c r="R650" s="23"/>
    </row>
    <row r="651" spans="10:18" x14ac:dyDescent="0.25">
      <c r="J651" s="35"/>
      <c r="P651" s="23"/>
      <c r="Q651" s="23"/>
      <c r="R651" s="23"/>
    </row>
    <row r="652" spans="10:18" x14ac:dyDescent="0.25">
      <c r="J652" s="35"/>
      <c r="P652" s="23"/>
      <c r="Q652" s="23"/>
      <c r="R652" s="23"/>
    </row>
    <row r="653" spans="10:18" x14ac:dyDescent="0.25">
      <c r="J653" s="35"/>
      <c r="P653" s="23"/>
      <c r="Q653" s="23"/>
      <c r="R653" s="23"/>
    </row>
    <row r="654" spans="10:18" x14ac:dyDescent="0.25">
      <c r="J654" s="35"/>
      <c r="P654" s="23"/>
      <c r="Q654" s="23"/>
      <c r="R654" s="23"/>
    </row>
    <row r="655" spans="10:18" x14ac:dyDescent="0.25">
      <c r="J655" s="35"/>
      <c r="P655" s="23"/>
      <c r="Q655" s="23"/>
      <c r="R655" s="23"/>
    </row>
    <row r="656" spans="10:18" x14ac:dyDescent="0.25">
      <c r="J656" s="35"/>
      <c r="P656" s="23"/>
      <c r="Q656" s="23"/>
      <c r="R656" s="23"/>
    </row>
    <row r="657" spans="10:18" x14ac:dyDescent="0.25">
      <c r="J657" s="35"/>
      <c r="P657" s="23"/>
      <c r="Q657" s="23"/>
      <c r="R657" s="23"/>
    </row>
    <row r="658" spans="10:18" x14ac:dyDescent="0.25">
      <c r="J658" s="35"/>
      <c r="P658" s="23"/>
      <c r="Q658" s="23"/>
      <c r="R658" s="23"/>
    </row>
    <row r="659" spans="10:18" x14ac:dyDescent="0.25">
      <c r="J659" s="35"/>
      <c r="P659" s="23"/>
      <c r="Q659" s="23"/>
      <c r="R659" s="23"/>
    </row>
    <row r="660" spans="10:18" x14ac:dyDescent="0.25">
      <c r="J660" s="35"/>
      <c r="P660" s="23"/>
      <c r="Q660" s="23"/>
      <c r="R660" s="23"/>
    </row>
    <row r="661" spans="10:18" x14ac:dyDescent="0.25">
      <c r="J661" s="35"/>
      <c r="P661" s="23"/>
      <c r="Q661" s="23"/>
      <c r="R661" s="23"/>
    </row>
    <row r="662" spans="10:18" x14ac:dyDescent="0.25">
      <c r="J662" s="35"/>
      <c r="P662" s="23"/>
      <c r="Q662" s="23"/>
      <c r="R662" s="23"/>
    </row>
    <row r="663" spans="10:18" x14ac:dyDescent="0.25">
      <c r="J663" s="35"/>
      <c r="P663" s="23"/>
      <c r="Q663" s="23"/>
      <c r="R663" s="23"/>
    </row>
    <row r="664" spans="10:18" x14ac:dyDescent="0.25">
      <c r="J664" s="35"/>
      <c r="P664" s="23"/>
      <c r="Q664" s="23"/>
      <c r="R664" s="23"/>
    </row>
    <row r="665" spans="10:18" x14ac:dyDescent="0.25">
      <c r="J665" s="35"/>
      <c r="P665" s="23"/>
      <c r="Q665" s="23"/>
      <c r="R665" s="23"/>
    </row>
    <row r="666" spans="10:18" x14ac:dyDescent="0.25">
      <c r="J666" s="35"/>
      <c r="P666" s="23"/>
      <c r="Q666" s="23"/>
      <c r="R666" s="23"/>
    </row>
    <row r="667" spans="10:18" x14ac:dyDescent="0.25">
      <c r="J667" s="35"/>
      <c r="P667" s="23"/>
      <c r="Q667" s="23"/>
      <c r="R667" s="23"/>
    </row>
    <row r="668" spans="10:18" x14ac:dyDescent="0.25">
      <c r="J668" s="35"/>
      <c r="P668" s="23"/>
      <c r="Q668" s="23"/>
      <c r="R668" s="23"/>
    </row>
    <row r="669" spans="10:18" x14ac:dyDescent="0.25">
      <c r="J669" s="35"/>
      <c r="P669" s="23"/>
      <c r="Q669" s="23"/>
      <c r="R669" s="23"/>
    </row>
    <row r="670" spans="10:18" x14ac:dyDescent="0.25">
      <c r="J670" s="35"/>
      <c r="P670" s="23"/>
      <c r="Q670" s="23"/>
      <c r="R670" s="23"/>
    </row>
    <row r="671" spans="10:18" x14ac:dyDescent="0.25">
      <c r="J671" s="35"/>
      <c r="P671" s="23"/>
      <c r="Q671" s="23"/>
      <c r="R671" s="23"/>
    </row>
    <row r="672" spans="10:18" x14ac:dyDescent="0.25">
      <c r="J672" s="35"/>
      <c r="P672" s="23"/>
      <c r="Q672" s="23"/>
      <c r="R672" s="23"/>
    </row>
    <row r="673" spans="10:18" x14ac:dyDescent="0.25">
      <c r="J673" s="35"/>
      <c r="P673" s="23"/>
      <c r="Q673" s="23"/>
      <c r="R673" s="23"/>
    </row>
    <row r="674" spans="10:18" x14ac:dyDescent="0.25">
      <c r="J674" s="35"/>
      <c r="P674" s="23"/>
      <c r="Q674" s="23"/>
      <c r="R674" s="23"/>
    </row>
    <row r="675" spans="10:18" x14ac:dyDescent="0.25">
      <c r="J675" s="35"/>
      <c r="P675" s="23"/>
      <c r="Q675" s="23"/>
      <c r="R675" s="23"/>
    </row>
    <row r="676" spans="10:18" x14ac:dyDescent="0.25">
      <c r="J676" s="35"/>
      <c r="P676" s="23"/>
      <c r="Q676" s="23"/>
      <c r="R676" s="23"/>
    </row>
    <row r="677" spans="10:18" x14ac:dyDescent="0.25">
      <c r="J677" s="35"/>
      <c r="P677" s="23"/>
      <c r="Q677" s="23"/>
      <c r="R677" s="23"/>
    </row>
    <row r="678" spans="10:18" x14ac:dyDescent="0.25">
      <c r="J678" s="35"/>
      <c r="P678" s="23"/>
      <c r="Q678" s="23"/>
      <c r="R678" s="23"/>
    </row>
    <row r="679" spans="10:18" x14ac:dyDescent="0.25">
      <c r="J679" s="35"/>
      <c r="P679" s="23"/>
      <c r="Q679" s="23"/>
      <c r="R679" s="23"/>
    </row>
    <row r="680" spans="10:18" x14ac:dyDescent="0.25">
      <c r="J680" s="35"/>
      <c r="P680" s="23"/>
      <c r="Q680" s="23"/>
      <c r="R680" s="23"/>
    </row>
    <row r="681" spans="10:18" x14ac:dyDescent="0.25">
      <c r="J681" s="35"/>
      <c r="P681" s="23"/>
      <c r="Q681" s="23"/>
      <c r="R681" s="23"/>
    </row>
    <row r="682" spans="10:18" x14ac:dyDescent="0.25">
      <c r="J682" s="35"/>
      <c r="P682" s="23"/>
      <c r="Q682" s="23"/>
      <c r="R682" s="23"/>
    </row>
    <row r="683" spans="10:18" x14ac:dyDescent="0.25">
      <c r="J683" s="35"/>
      <c r="P683" s="23"/>
      <c r="Q683" s="23"/>
      <c r="R683" s="23"/>
    </row>
    <row r="684" spans="10:18" x14ac:dyDescent="0.25">
      <c r="J684" s="35"/>
      <c r="P684" s="23"/>
      <c r="Q684" s="23"/>
      <c r="R684" s="23"/>
    </row>
    <row r="685" spans="10:18" x14ac:dyDescent="0.25">
      <c r="J685" s="35"/>
      <c r="P685" s="23"/>
      <c r="Q685" s="23"/>
      <c r="R685" s="23"/>
    </row>
    <row r="686" spans="10:18" x14ac:dyDescent="0.25">
      <c r="J686" s="35"/>
      <c r="P686" s="23"/>
      <c r="Q686" s="23"/>
      <c r="R686" s="23"/>
    </row>
    <row r="687" spans="10:18" x14ac:dyDescent="0.25">
      <c r="J687" s="35"/>
      <c r="P687" s="23"/>
      <c r="Q687" s="23"/>
      <c r="R687" s="23"/>
    </row>
    <row r="688" spans="10:18" x14ac:dyDescent="0.25">
      <c r="J688" s="35"/>
      <c r="P688" s="23"/>
      <c r="Q688" s="23"/>
      <c r="R688" s="23"/>
    </row>
    <row r="689" spans="10:18" x14ac:dyDescent="0.25">
      <c r="J689" s="35"/>
      <c r="P689" s="23"/>
      <c r="Q689" s="23"/>
      <c r="R689" s="23"/>
    </row>
    <row r="690" spans="10:18" x14ac:dyDescent="0.25">
      <c r="J690" s="35"/>
      <c r="P690" s="23"/>
      <c r="Q690" s="23"/>
      <c r="R690" s="23"/>
    </row>
    <row r="691" spans="10:18" x14ac:dyDescent="0.25">
      <c r="J691" s="35"/>
      <c r="P691" s="23"/>
      <c r="Q691" s="23"/>
      <c r="R691" s="23"/>
    </row>
    <row r="692" spans="10:18" x14ac:dyDescent="0.25">
      <c r="J692" s="35"/>
      <c r="P692" s="23"/>
      <c r="Q692" s="23"/>
      <c r="R692" s="23"/>
    </row>
    <row r="693" spans="10:18" x14ac:dyDescent="0.25">
      <c r="J693" s="35"/>
      <c r="P693" s="23"/>
      <c r="Q693" s="23"/>
      <c r="R693" s="23"/>
    </row>
    <row r="694" spans="10:18" x14ac:dyDescent="0.25">
      <c r="J694" s="35"/>
      <c r="P694" s="23"/>
      <c r="Q694" s="23"/>
      <c r="R694" s="23"/>
    </row>
    <row r="695" spans="10:18" x14ac:dyDescent="0.25">
      <c r="J695" s="35"/>
      <c r="P695" s="23"/>
      <c r="Q695" s="23"/>
      <c r="R695" s="23"/>
    </row>
    <row r="696" spans="10:18" x14ac:dyDescent="0.25">
      <c r="J696" s="35"/>
      <c r="P696" s="23"/>
      <c r="Q696" s="23"/>
      <c r="R696" s="23"/>
    </row>
    <row r="697" spans="10:18" x14ac:dyDescent="0.25">
      <c r="J697" s="35"/>
      <c r="P697" s="23"/>
      <c r="Q697" s="23"/>
      <c r="R697" s="23"/>
    </row>
    <row r="698" spans="10:18" x14ac:dyDescent="0.25">
      <c r="J698" s="35"/>
      <c r="P698" s="23"/>
      <c r="Q698" s="23"/>
      <c r="R698" s="23"/>
    </row>
    <row r="699" spans="10:18" x14ac:dyDescent="0.25">
      <c r="J699" s="35"/>
      <c r="P699" s="23"/>
      <c r="Q699" s="23"/>
      <c r="R699" s="23"/>
    </row>
    <row r="700" spans="10:18" x14ac:dyDescent="0.25">
      <c r="J700" s="35"/>
      <c r="P700" s="23"/>
      <c r="Q700" s="23"/>
      <c r="R700" s="23"/>
    </row>
    <row r="701" spans="10:18" x14ac:dyDescent="0.25">
      <c r="J701" s="35"/>
      <c r="P701" s="23"/>
      <c r="Q701" s="23"/>
      <c r="R701" s="23"/>
    </row>
    <row r="702" spans="10:18" x14ac:dyDescent="0.25">
      <c r="J702" s="35"/>
      <c r="P702" s="23"/>
      <c r="Q702" s="23"/>
      <c r="R702" s="23"/>
    </row>
    <row r="703" spans="10:18" x14ac:dyDescent="0.25">
      <c r="J703" s="35"/>
      <c r="P703" s="23"/>
      <c r="Q703" s="23"/>
      <c r="R703" s="23"/>
    </row>
    <row r="704" spans="10:18" x14ac:dyDescent="0.25">
      <c r="J704" s="35"/>
      <c r="P704" s="23"/>
      <c r="Q704" s="23"/>
      <c r="R704" s="23"/>
    </row>
    <row r="705" spans="10:18" x14ac:dyDescent="0.25">
      <c r="J705" s="35"/>
      <c r="P705" s="23"/>
      <c r="Q705" s="23"/>
      <c r="R705" s="23"/>
    </row>
    <row r="706" spans="10:18" x14ac:dyDescent="0.25">
      <c r="J706" s="35"/>
      <c r="P706" s="23"/>
      <c r="Q706" s="23"/>
      <c r="R706" s="23"/>
    </row>
    <row r="707" spans="10:18" x14ac:dyDescent="0.25">
      <c r="J707" s="35"/>
      <c r="P707" s="23"/>
      <c r="Q707" s="23"/>
      <c r="R707" s="23"/>
    </row>
    <row r="708" spans="10:18" x14ac:dyDescent="0.25">
      <c r="J708" s="35"/>
      <c r="P708" s="23"/>
      <c r="Q708" s="23"/>
      <c r="R708" s="23"/>
    </row>
    <row r="709" spans="10:18" x14ac:dyDescent="0.25">
      <c r="J709" s="35"/>
      <c r="P709" s="23"/>
      <c r="Q709" s="23"/>
      <c r="R709" s="23"/>
    </row>
    <row r="710" spans="10:18" x14ac:dyDescent="0.25">
      <c r="J710" s="35"/>
      <c r="P710" s="23"/>
      <c r="Q710" s="23"/>
      <c r="R710" s="23"/>
    </row>
    <row r="711" spans="10:18" x14ac:dyDescent="0.25">
      <c r="J711" s="35"/>
      <c r="P711" s="23"/>
      <c r="Q711" s="23"/>
      <c r="R711" s="23"/>
    </row>
    <row r="712" spans="10:18" x14ac:dyDescent="0.25">
      <c r="J712" s="35"/>
      <c r="P712" s="23"/>
      <c r="Q712" s="23"/>
      <c r="R712" s="23"/>
    </row>
    <row r="713" spans="10:18" x14ac:dyDescent="0.25">
      <c r="J713" s="35"/>
      <c r="P713" s="23"/>
      <c r="Q713" s="23"/>
      <c r="R713" s="23"/>
    </row>
    <row r="714" spans="10:18" x14ac:dyDescent="0.25">
      <c r="J714" s="35"/>
      <c r="P714" s="23"/>
      <c r="Q714" s="23"/>
      <c r="R714" s="23"/>
    </row>
    <row r="715" spans="10:18" x14ac:dyDescent="0.25">
      <c r="J715" s="35"/>
      <c r="P715" s="23"/>
      <c r="Q715" s="23"/>
      <c r="R715" s="23"/>
    </row>
    <row r="716" spans="10:18" x14ac:dyDescent="0.25">
      <c r="J716" s="35"/>
      <c r="P716" s="23"/>
      <c r="Q716" s="23"/>
      <c r="R716" s="23"/>
    </row>
    <row r="717" spans="10:18" x14ac:dyDescent="0.25">
      <c r="J717" s="35"/>
      <c r="P717" s="23"/>
      <c r="Q717" s="23"/>
      <c r="R717" s="23"/>
    </row>
    <row r="718" spans="10:18" x14ac:dyDescent="0.25">
      <c r="J718" s="35"/>
      <c r="P718" s="23"/>
      <c r="Q718" s="23"/>
      <c r="R718" s="23"/>
    </row>
    <row r="719" spans="10:18" x14ac:dyDescent="0.25">
      <c r="J719" s="35"/>
      <c r="P719" s="23"/>
      <c r="Q719" s="23"/>
      <c r="R719" s="23"/>
    </row>
    <row r="720" spans="10:18" x14ac:dyDescent="0.25">
      <c r="J720" s="35"/>
      <c r="P720" s="23"/>
      <c r="Q720" s="23"/>
      <c r="R720" s="23"/>
    </row>
    <row r="721" spans="10:18" x14ac:dyDescent="0.25">
      <c r="J721" s="35"/>
      <c r="P721" s="23"/>
      <c r="Q721" s="23"/>
      <c r="R721" s="23"/>
    </row>
    <row r="722" spans="10:18" x14ac:dyDescent="0.25">
      <c r="J722" s="35"/>
      <c r="P722" s="23"/>
      <c r="Q722" s="23"/>
      <c r="R722" s="23"/>
    </row>
    <row r="723" spans="10:18" x14ac:dyDescent="0.25">
      <c r="J723" s="35"/>
      <c r="P723" s="23"/>
      <c r="Q723" s="23"/>
      <c r="R723" s="23"/>
    </row>
    <row r="724" spans="10:18" x14ac:dyDescent="0.25">
      <c r="J724" s="35"/>
      <c r="P724" s="23"/>
      <c r="Q724" s="23"/>
      <c r="R724" s="23"/>
    </row>
    <row r="725" spans="10:18" x14ac:dyDescent="0.25">
      <c r="J725" s="35"/>
      <c r="P725" s="23"/>
      <c r="Q725" s="23"/>
      <c r="R725" s="23"/>
    </row>
    <row r="726" spans="10:18" x14ac:dyDescent="0.25">
      <c r="J726" s="35"/>
      <c r="P726" s="23"/>
      <c r="Q726" s="23"/>
      <c r="R726" s="23"/>
    </row>
    <row r="727" spans="10:18" x14ac:dyDescent="0.25">
      <c r="J727" s="35"/>
      <c r="P727" s="23"/>
      <c r="Q727" s="23"/>
      <c r="R727" s="23"/>
    </row>
    <row r="728" spans="10:18" x14ac:dyDescent="0.25">
      <c r="J728" s="35"/>
      <c r="P728" s="23"/>
      <c r="Q728" s="23"/>
      <c r="R728" s="23"/>
    </row>
    <row r="729" spans="10:18" x14ac:dyDescent="0.25">
      <c r="J729" s="35"/>
      <c r="P729" s="23"/>
      <c r="Q729" s="23"/>
      <c r="R729" s="23"/>
    </row>
    <row r="730" spans="10:18" x14ac:dyDescent="0.25">
      <c r="J730" s="35"/>
      <c r="P730" s="23"/>
      <c r="Q730" s="23"/>
      <c r="R730" s="23"/>
    </row>
    <row r="731" spans="10:18" x14ac:dyDescent="0.25">
      <c r="J731" s="35"/>
      <c r="P731" s="23"/>
      <c r="Q731" s="23"/>
      <c r="R731" s="23"/>
    </row>
    <row r="732" spans="10:18" x14ac:dyDescent="0.25">
      <c r="J732" s="35"/>
      <c r="P732" s="23"/>
      <c r="Q732" s="23"/>
      <c r="R732" s="23"/>
    </row>
    <row r="733" spans="10:18" x14ac:dyDescent="0.25">
      <c r="J733" s="35"/>
      <c r="P733" s="23"/>
      <c r="Q733" s="23"/>
      <c r="R733" s="23"/>
    </row>
    <row r="734" spans="10:18" x14ac:dyDescent="0.25">
      <c r="J734" s="35"/>
      <c r="P734" s="23"/>
      <c r="Q734" s="23"/>
      <c r="R734" s="23"/>
    </row>
    <row r="735" spans="10:18" x14ac:dyDescent="0.25">
      <c r="J735" s="35"/>
      <c r="P735" s="23"/>
      <c r="Q735" s="23"/>
      <c r="R735" s="23"/>
    </row>
    <row r="736" spans="10:18" x14ac:dyDescent="0.25">
      <c r="J736" s="35"/>
      <c r="P736" s="23"/>
      <c r="Q736" s="23"/>
      <c r="R736" s="23"/>
    </row>
    <row r="737" spans="10:18" x14ac:dyDescent="0.25">
      <c r="J737" s="35"/>
      <c r="P737" s="23"/>
      <c r="Q737" s="23"/>
      <c r="R737" s="23"/>
    </row>
    <row r="738" spans="10:18" x14ac:dyDescent="0.25">
      <c r="J738" s="35"/>
      <c r="P738" s="23"/>
      <c r="Q738" s="23"/>
      <c r="R738" s="23"/>
    </row>
    <row r="739" spans="10:18" x14ac:dyDescent="0.25">
      <c r="J739" s="35"/>
      <c r="P739" s="23"/>
      <c r="Q739" s="23"/>
      <c r="R739" s="23"/>
    </row>
    <row r="740" spans="10:18" x14ac:dyDescent="0.25">
      <c r="J740" s="35"/>
      <c r="P740" s="23"/>
      <c r="Q740" s="23"/>
      <c r="R740" s="23"/>
    </row>
    <row r="741" spans="10:18" x14ac:dyDescent="0.25">
      <c r="J741" s="35"/>
      <c r="P741" s="23"/>
      <c r="Q741" s="23"/>
      <c r="R741" s="23"/>
    </row>
    <row r="742" spans="10:18" x14ac:dyDescent="0.25">
      <c r="J742" s="35"/>
      <c r="P742" s="23"/>
      <c r="Q742" s="23"/>
      <c r="R742" s="23"/>
    </row>
    <row r="743" spans="10:18" x14ac:dyDescent="0.25">
      <c r="J743" s="35"/>
      <c r="P743" s="23"/>
      <c r="Q743" s="23"/>
      <c r="R743" s="23"/>
    </row>
    <row r="744" spans="10:18" x14ac:dyDescent="0.25">
      <c r="J744" s="35"/>
      <c r="P744" s="23"/>
      <c r="Q744" s="23"/>
      <c r="R744" s="23"/>
    </row>
    <row r="745" spans="10:18" x14ac:dyDescent="0.25">
      <c r="J745" s="35"/>
      <c r="P745" s="23"/>
      <c r="Q745" s="23"/>
      <c r="R745" s="23"/>
    </row>
    <row r="746" spans="10:18" x14ac:dyDescent="0.25">
      <c r="J746" s="35"/>
      <c r="P746" s="23"/>
      <c r="Q746" s="23"/>
      <c r="R746" s="23"/>
    </row>
    <row r="747" spans="10:18" x14ac:dyDescent="0.25">
      <c r="J747" s="35"/>
      <c r="P747" s="23"/>
      <c r="Q747" s="23"/>
      <c r="R747" s="23"/>
    </row>
    <row r="748" spans="10:18" x14ac:dyDescent="0.25">
      <c r="J748" s="35"/>
      <c r="P748" s="23"/>
      <c r="Q748" s="23"/>
      <c r="R748" s="23"/>
    </row>
    <row r="749" spans="10:18" x14ac:dyDescent="0.25">
      <c r="J749" s="35"/>
      <c r="P749" s="23"/>
      <c r="Q749" s="23"/>
      <c r="R749" s="23"/>
    </row>
    <row r="750" spans="10:18" x14ac:dyDescent="0.25">
      <c r="J750" s="35"/>
      <c r="P750" s="23"/>
      <c r="Q750" s="23"/>
      <c r="R750" s="23"/>
    </row>
    <row r="751" spans="10:18" x14ac:dyDescent="0.25">
      <c r="J751" s="35"/>
      <c r="P751" s="23"/>
      <c r="Q751" s="23"/>
      <c r="R751" s="23"/>
    </row>
    <row r="752" spans="10:18" x14ac:dyDescent="0.25">
      <c r="J752" s="35"/>
      <c r="P752" s="23"/>
      <c r="Q752" s="23"/>
      <c r="R752" s="23"/>
    </row>
    <row r="753" spans="10:18" x14ac:dyDescent="0.25">
      <c r="J753" s="35"/>
      <c r="P753" s="23"/>
      <c r="Q753" s="23"/>
      <c r="R753" s="23"/>
    </row>
    <row r="754" spans="10:18" x14ac:dyDescent="0.25">
      <c r="J754" s="35"/>
      <c r="P754" s="23"/>
      <c r="Q754" s="23"/>
      <c r="R754" s="23"/>
    </row>
    <row r="755" spans="10:18" x14ac:dyDescent="0.25">
      <c r="J755" s="35"/>
      <c r="P755" s="23"/>
      <c r="Q755" s="23"/>
      <c r="R755" s="23"/>
    </row>
    <row r="756" spans="10:18" x14ac:dyDescent="0.25">
      <c r="J756" s="35"/>
      <c r="P756" s="23"/>
      <c r="Q756" s="23"/>
      <c r="R756" s="23"/>
    </row>
    <row r="757" spans="10:18" x14ac:dyDescent="0.25">
      <c r="J757" s="35"/>
      <c r="P757" s="23"/>
      <c r="Q757" s="23"/>
      <c r="R757" s="23"/>
    </row>
    <row r="758" spans="10:18" x14ac:dyDescent="0.25">
      <c r="J758" s="35"/>
      <c r="P758" s="23"/>
      <c r="Q758" s="23"/>
      <c r="R758" s="23"/>
    </row>
    <row r="759" spans="10:18" x14ac:dyDescent="0.25">
      <c r="J759" s="35"/>
      <c r="P759" s="23"/>
      <c r="Q759" s="23"/>
      <c r="R759" s="23"/>
    </row>
    <row r="760" spans="10:18" x14ac:dyDescent="0.25">
      <c r="J760" s="35"/>
      <c r="P760" s="23"/>
      <c r="Q760" s="23"/>
      <c r="R760" s="23"/>
    </row>
    <row r="761" spans="10:18" x14ac:dyDescent="0.25">
      <c r="J761" s="35"/>
      <c r="P761" s="23"/>
      <c r="Q761" s="23"/>
      <c r="R761" s="23"/>
    </row>
    <row r="762" spans="10:18" x14ac:dyDescent="0.25">
      <c r="J762" s="35"/>
      <c r="P762" s="23"/>
      <c r="Q762" s="23"/>
      <c r="R762" s="23"/>
    </row>
    <row r="763" spans="10:18" x14ac:dyDescent="0.25">
      <c r="J763" s="35"/>
      <c r="P763" s="23"/>
      <c r="Q763" s="23"/>
      <c r="R763" s="23"/>
    </row>
    <row r="764" spans="10:18" x14ac:dyDescent="0.25">
      <c r="J764" s="35"/>
      <c r="P764" s="23"/>
      <c r="Q764" s="23"/>
      <c r="R764" s="23"/>
    </row>
    <row r="765" spans="10:18" x14ac:dyDescent="0.25">
      <c r="J765" s="35"/>
      <c r="P765" s="23"/>
      <c r="Q765" s="23"/>
      <c r="R765" s="23"/>
    </row>
    <row r="766" spans="10:18" x14ac:dyDescent="0.25">
      <c r="J766" s="35"/>
      <c r="P766" s="23"/>
      <c r="Q766" s="23"/>
      <c r="R766" s="23"/>
    </row>
    <row r="767" spans="10:18" x14ac:dyDescent="0.25">
      <c r="J767" s="35"/>
      <c r="P767" s="23"/>
      <c r="Q767" s="23"/>
      <c r="R767" s="23"/>
    </row>
    <row r="768" spans="10:18" x14ac:dyDescent="0.25">
      <c r="J768" s="35"/>
      <c r="P768" s="23"/>
      <c r="Q768" s="23"/>
      <c r="R768" s="23"/>
    </row>
    <row r="769" spans="10:18" x14ac:dyDescent="0.25">
      <c r="J769" s="35"/>
      <c r="P769" s="23"/>
      <c r="Q769" s="23"/>
      <c r="R769" s="23"/>
    </row>
    <row r="770" spans="10:18" x14ac:dyDescent="0.25">
      <c r="J770" s="35"/>
      <c r="P770" s="23"/>
      <c r="Q770" s="23"/>
      <c r="R770" s="23"/>
    </row>
    <row r="771" spans="10:18" x14ac:dyDescent="0.25">
      <c r="J771" s="35"/>
      <c r="P771" s="23"/>
      <c r="Q771" s="23"/>
      <c r="R771" s="23"/>
    </row>
    <row r="772" spans="10:18" x14ac:dyDescent="0.25">
      <c r="J772" s="35"/>
      <c r="P772" s="23"/>
      <c r="Q772" s="23"/>
      <c r="R772" s="23"/>
    </row>
    <row r="773" spans="10:18" x14ac:dyDescent="0.25">
      <c r="J773" s="35"/>
      <c r="P773" s="23"/>
      <c r="Q773" s="23"/>
      <c r="R773" s="23"/>
    </row>
    <row r="774" spans="10:18" x14ac:dyDescent="0.25">
      <c r="J774" s="35"/>
      <c r="P774" s="23"/>
      <c r="Q774" s="23"/>
      <c r="R774" s="23"/>
    </row>
    <row r="775" spans="10:18" x14ac:dyDescent="0.25">
      <c r="J775" s="35"/>
      <c r="P775" s="23"/>
      <c r="Q775" s="23"/>
      <c r="R775" s="23"/>
    </row>
    <row r="776" spans="10:18" x14ac:dyDescent="0.25">
      <c r="J776" s="35"/>
      <c r="P776" s="23"/>
      <c r="Q776" s="23"/>
      <c r="R776" s="23"/>
    </row>
    <row r="777" spans="10:18" x14ac:dyDescent="0.25">
      <c r="J777" s="35"/>
      <c r="P777" s="23"/>
      <c r="Q777" s="23"/>
      <c r="R777" s="23"/>
    </row>
    <row r="778" spans="10:18" x14ac:dyDescent="0.25">
      <c r="J778" s="35"/>
      <c r="P778" s="23"/>
      <c r="Q778" s="23"/>
      <c r="R778" s="23"/>
    </row>
    <row r="779" spans="10:18" x14ac:dyDescent="0.25">
      <c r="J779" s="35"/>
      <c r="P779" s="23"/>
      <c r="Q779" s="23"/>
      <c r="R779" s="23"/>
    </row>
    <row r="780" spans="10:18" x14ac:dyDescent="0.25">
      <c r="J780" s="35"/>
      <c r="P780" s="23"/>
      <c r="Q780" s="23"/>
      <c r="R780" s="23"/>
    </row>
    <row r="781" spans="10:18" x14ac:dyDescent="0.25">
      <c r="J781" s="35"/>
      <c r="P781" s="23"/>
      <c r="Q781" s="23"/>
      <c r="R781" s="23"/>
    </row>
    <row r="782" spans="10:18" x14ac:dyDescent="0.25">
      <c r="J782" s="35"/>
      <c r="P782" s="23"/>
      <c r="Q782" s="23"/>
      <c r="R782" s="23"/>
    </row>
    <row r="783" spans="10:18" x14ac:dyDescent="0.25">
      <c r="J783" s="35"/>
      <c r="P783" s="23"/>
      <c r="Q783" s="23"/>
      <c r="R783" s="23"/>
    </row>
    <row r="784" spans="10:18" x14ac:dyDescent="0.25">
      <c r="J784" s="35"/>
      <c r="P784" s="23"/>
      <c r="Q784" s="23"/>
      <c r="R784" s="23"/>
    </row>
    <row r="785" spans="10:18" x14ac:dyDescent="0.25">
      <c r="J785" s="35"/>
      <c r="P785" s="23"/>
      <c r="Q785" s="23"/>
      <c r="R785" s="23"/>
    </row>
    <row r="786" spans="10:18" x14ac:dyDescent="0.25">
      <c r="J786" s="35"/>
      <c r="P786" s="23"/>
      <c r="Q786" s="23"/>
      <c r="R786" s="23"/>
    </row>
    <row r="787" spans="10:18" x14ac:dyDescent="0.25">
      <c r="J787" s="35"/>
      <c r="P787" s="23"/>
      <c r="Q787" s="23"/>
      <c r="R787" s="23"/>
    </row>
    <row r="788" spans="10:18" x14ac:dyDescent="0.25">
      <c r="J788" s="35"/>
      <c r="P788" s="23"/>
      <c r="Q788" s="23"/>
      <c r="R788" s="23"/>
    </row>
    <row r="789" spans="10:18" x14ac:dyDescent="0.25">
      <c r="J789" s="35"/>
      <c r="P789" s="23"/>
      <c r="Q789" s="23"/>
      <c r="R789" s="23"/>
    </row>
    <row r="790" spans="10:18" x14ac:dyDescent="0.25">
      <c r="J790" s="35"/>
      <c r="P790" s="23"/>
      <c r="Q790" s="23"/>
      <c r="R790" s="23"/>
    </row>
    <row r="791" spans="10:18" x14ac:dyDescent="0.25">
      <c r="J791" s="35"/>
      <c r="P791" s="23"/>
      <c r="Q791" s="23"/>
      <c r="R791" s="23"/>
    </row>
    <row r="792" spans="10:18" x14ac:dyDescent="0.25">
      <c r="J792" s="35"/>
      <c r="P792" s="23"/>
      <c r="Q792" s="23"/>
      <c r="R792" s="23"/>
    </row>
    <row r="793" spans="10:18" x14ac:dyDescent="0.25">
      <c r="J793" s="35"/>
      <c r="P793" s="23"/>
      <c r="Q793" s="23"/>
      <c r="R793" s="23"/>
    </row>
    <row r="794" spans="10:18" x14ac:dyDescent="0.25">
      <c r="J794" s="35"/>
      <c r="P794" s="23"/>
      <c r="Q794" s="23"/>
      <c r="R794" s="23"/>
    </row>
    <row r="795" spans="10:18" x14ac:dyDescent="0.25">
      <c r="J795" s="35"/>
      <c r="P795" s="23"/>
      <c r="Q795" s="23"/>
      <c r="R795" s="23"/>
    </row>
    <row r="796" spans="10:18" x14ac:dyDescent="0.25">
      <c r="J796" s="35"/>
      <c r="P796" s="23"/>
      <c r="Q796" s="23"/>
      <c r="R796" s="23"/>
    </row>
    <row r="797" spans="10:18" x14ac:dyDescent="0.25">
      <c r="J797" s="35"/>
      <c r="P797" s="23"/>
      <c r="Q797" s="23"/>
      <c r="R797" s="23"/>
    </row>
    <row r="798" spans="10:18" x14ac:dyDescent="0.25">
      <c r="J798" s="35"/>
      <c r="P798" s="23"/>
      <c r="Q798" s="23"/>
      <c r="R798" s="23"/>
    </row>
    <row r="799" spans="10:18" x14ac:dyDescent="0.25">
      <c r="J799" s="35"/>
      <c r="P799" s="23"/>
      <c r="Q799" s="23"/>
      <c r="R799" s="23"/>
    </row>
    <row r="800" spans="10:18" x14ac:dyDescent="0.25">
      <c r="J800" s="35"/>
      <c r="P800" s="23"/>
      <c r="Q800" s="23"/>
      <c r="R800" s="23"/>
    </row>
    <row r="801" spans="10:18" x14ac:dyDescent="0.25">
      <c r="J801" s="35"/>
      <c r="P801" s="23"/>
      <c r="Q801" s="23"/>
      <c r="R801" s="23"/>
    </row>
    <row r="802" spans="10:18" x14ac:dyDescent="0.25">
      <c r="J802" s="35"/>
      <c r="P802" s="23"/>
      <c r="Q802" s="23"/>
      <c r="R802" s="23"/>
    </row>
    <row r="803" spans="10:18" x14ac:dyDescent="0.25">
      <c r="J803" s="35"/>
      <c r="P803" s="23"/>
      <c r="Q803" s="23"/>
      <c r="R803" s="23"/>
    </row>
    <row r="804" spans="10:18" x14ac:dyDescent="0.25">
      <c r="J804" s="35"/>
      <c r="P804" s="23"/>
      <c r="Q804" s="23"/>
      <c r="R804" s="23"/>
    </row>
    <row r="805" spans="10:18" x14ac:dyDescent="0.25">
      <c r="J805" s="35"/>
      <c r="P805" s="23"/>
      <c r="Q805" s="23"/>
      <c r="R805" s="23"/>
    </row>
    <row r="806" spans="10:18" x14ac:dyDescent="0.25">
      <c r="J806" s="35"/>
      <c r="P806" s="23"/>
      <c r="Q806" s="23"/>
      <c r="R806" s="23"/>
    </row>
    <row r="807" spans="10:18" x14ac:dyDescent="0.25">
      <c r="J807" s="35"/>
      <c r="P807" s="23"/>
      <c r="Q807" s="23"/>
      <c r="R807" s="23"/>
    </row>
    <row r="808" spans="10:18" x14ac:dyDescent="0.25">
      <c r="J808" s="35"/>
      <c r="P808" s="23"/>
      <c r="Q808" s="23"/>
      <c r="R808" s="23"/>
    </row>
    <row r="809" spans="10:18" x14ac:dyDescent="0.25">
      <c r="J809" s="35"/>
      <c r="P809" s="23"/>
      <c r="Q809" s="23"/>
      <c r="R809" s="23"/>
    </row>
    <row r="810" spans="10:18" x14ac:dyDescent="0.25">
      <c r="J810" s="35"/>
      <c r="P810" s="23"/>
      <c r="Q810" s="23"/>
      <c r="R810" s="23"/>
    </row>
    <row r="811" spans="10:18" x14ac:dyDescent="0.25">
      <c r="J811" s="35"/>
      <c r="P811" s="23"/>
      <c r="Q811" s="23"/>
      <c r="R811" s="23"/>
    </row>
    <row r="812" spans="10:18" x14ac:dyDescent="0.25">
      <c r="J812" s="35"/>
      <c r="P812" s="23"/>
      <c r="Q812" s="23"/>
      <c r="R812" s="23"/>
    </row>
    <row r="813" spans="10:18" x14ac:dyDescent="0.25">
      <c r="J813" s="35"/>
      <c r="P813" s="23"/>
      <c r="Q813" s="23"/>
      <c r="R813" s="23"/>
    </row>
    <row r="814" spans="10:18" x14ac:dyDescent="0.25">
      <c r="J814" s="35"/>
      <c r="P814" s="23"/>
      <c r="Q814" s="23"/>
      <c r="R814" s="23"/>
    </row>
    <row r="815" spans="10:18" x14ac:dyDescent="0.25">
      <c r="J815" s="35"/>
      <c r="P815" s="23"/>
      <c r="Q815" s="23"/>
      <c r="R815" s="23"/>
    </row>
    <row r="816" spans="10:18" x14ac:dyDescent="0.25">
      <c r="J816" s="35"/>
      <c r="P816" s="23"/>
      <c r="Q816" s="23"/>
      <c r="R816" s="23"/>
    </row>
    <row r="817" spans="10:18" x14ac:dyDescent="0.25">
      <c r="J817" s="35"/>
      <c r="P817" s="23"/>
      <c r="Q817" s="23"/>
      <c r="R817" s="23"/>
    </row>
    <row r="818" spans="10:18" x14ac:dyDescent="0.25">
      <c r="J818" s="35"/>
      <c r="P818" s="23"/>
      <c r="Q818" s="23"/>
      <c r="R818" s="23"/>
    </row>
    <row r="819" spans="10:18" x14ac:dyDescent="0.25">
      <c r="J819" s="35"/>
      <c r="P819" s="23"/>
      <c r="Q819" s="23"/>
      <c r="R819" s="23"/>
    </row>
    <row r="820" spans="10:18" x14ac:dyDescent="0.25">
      <c r="J820" s="35"/>
      <c r="P820" s="23"/>
      <c r="Q820" s="23"/>
      <c r="R820" s="23"/>
    </row>
    <row r="821" spans="10:18" x14ac:dyDescent="0.25">
      <c r="J821" s="35"/>
      <c r="P821" s="23"/>
      <c r="Q821" s="23"/>
      <c r="R821" s="23"/>
    </row>
    <row r="822" spans="10:18" x14ac:dyDescent="0.25">
      <c r="J822" s="35"/>
      <c r="P822" s="23"/>
      <c r="Q822" s="23"/>
      <c r="R822" s="23"/>
    </row>
    <row r="823" spans="10:18" x14ac:dyDescent="0.25">
      <c r="J823" s="35"/>
      <c r="P823" s="23"/>
      <c r="Q823" s="23"/>
      <c r="R823" s="23"/>
    </row>
    <row r="824" spans="10:18" x14ac:dyDescent="0.25">
      <c r="J824" s="35"/>
      <c r="P824" s="23"/>
      <c r="Q824" s="23"/>
      <c r="R824" s="23"/>
    </row>
    <row r="825" spans="10:18" x14ac:dyDescent="0.25">
      <c r="J825" s="35"/>
      <c r="P825" s="23"/>
      <c r="Q825" s="23"/>
      <c r="R825" s="23"/>
    </row>
    <row r="826" spans="10:18" x14ac:dyDescent="0.25">
      <c r="J826" s="35"/>
      <c r="P826" s="23"/>
      <c r="Q826" s="23"/>
      <c r="R826" s="23"/>
    </row>
    <row r="827" spans="10:18" x14ac:dyDescent="0.25">
      <c r="J827" s="35"/>
      <c r="P827" s="23"/>
      <c r="Q827" s="23"/>
      <c r="R827" s="23"/>
    </row>
    <row r="828" spans="10:18" x14ac:dyDescent="0.25">
      <c r="J828" s="35"/>
      <c r="P828" s="23"/>
      <c r="Q828" s="23"/>
      <c r="R828" s="23"/>
    </row>
    <row r="829" spans="10:18" x14ac:dyDescent="0.25">
      <c r="J829" s="35"/>
      <c r="P829" s="23"/>
      <c r="Q829" s="23"/>
      <c r="R829" s="23"/>
    </row>
    <row r="830" spans="10:18" x14ac:dyDescent="0.25">
      <c r="J830" s="35"/>
      <c r="P830" s="23"/>
      <c r="Q830" s="23"/>
      <c r="R830" s="23"/>
    </row>
    <row r="831" spans="10:18" x14ac:dyDescent="0.25">
      <c r="J831" s="35"/>
      <c r="P831" s="23"/>
      <c r="Q831" s="23"/>
      <c r="R831" s="23"/>
    </row>
    <row r="832" spans="10:18" x14ac:dyDescent="0.25">
      <c r="J832" s="35"/>
      <c r="P832" s="23"/>
      <c r="Q832" s="23"/>
      <c r="R832" s="23"/>
    </row>
    <row r="833" spans="10:18" x14ac:dyDescent="0.25">
      <c r="J833" s="35"/>
      <c r="P833" s="23"/>
      <c r="Q833" s="23"/>
      <c r="R833" s="23"/>
    </row>
    <row r="834" spans="10:18" x14ac:dyDescent="0.25">
      <c r="J834" s="35"/>
      <c r="P834" s="23"/>
      <c r="Q834" s="23"/>
      <c r="R834" s="23"/>
    </row>
    <row r="835" spans="10:18" x14ac:dyDescent="0.25">
      <c r="J835" s="35"/>
      <c r="P835" s="23"/>
      <c r="Q835" s="23"/>
      <c r="R835" s="23"/>
    </row>
    <row r="836" spans="10:18" x14ac:dyDescent="0.25">
      <c r="J836" s="35"/>
      <c r="P836" s="23"/>
      <c r="Q836" s="23"/>
      <c r="R836" s="23"/>
    </row>
    <row r="837" spans="10:18" x14ac:dyDescent="0.25">
      <c r="J837" s="35"/>
      <c r="P837" s="23"/>
      <c r="Q837" s="23"/>
      <c r="R837" s="23"/>
    </row>
    <row r="838" spans="10:18" x14ac:dyDescent="0.25">
      <c r="J838" s="35"/>
      <c r="P838" s="23"/>
      <c r="Q838" s="23"/>
      <c r="R838" s="23"/>
    </row>
    <row r="839" spans="10:18" x14ac:dyDescent="0.25">
      <c r="J839" s="35"/>
      <c r="P839" s="23"/>
      <c r="Q839" s="23"/>
      <c r="R839" s="23"/>
    </row>
    <row r="840" spans="10:18" x14ac:dyDescent="0.25">
      <c r="J840" s="35"/>
      <c r="P840" s="23"/>
      <c r="Q840" s="23"/>
      <c r="R840" s="23"/>
    </row>
    <row r="841" spans="10:18" x14ac:dyDescent="0.25">
      <c r="J841" s="35"/>
      <c r="P841" s="23"/>
      <c r="Q841" s="23"/>
      <c r="R841" s="23"/>
    </row>
    <row r="842" spans="10:18" x14ac:dyDescent="0.25">
      <c r="J842" s="35"/>
      <c r="P842" s="23"/>
      <c r="Q842" s="23"/>
      <c r="R842" s="23"/>
    </row>
    <row r="843" spans="10:18" x14ac:dyDescent="0.25">
      <c r="J843" s="35"/>
      <c r="P843" s="23"/>
      <c r="Q843" s="23"/>
      <c r="R843" s="23"/>
    </row>
    <row r="844" spans="10:18" x14ac:dyDescent="0.25">
      <c r="J844" s="35"/>
      <c r="P844" s="23"/>
      <c r="Q844" s="23"/>
      <c r="R844" s="23"/>
    </row>
    <row r="845" spans="10:18" x14ac:dyDescent="0.25">
      <c r="J845" s="35"/>
      <c r="P845" s="23"/>
      <c r="Q845" s="23"/>
      <c r="R845" s="23"/>
    </row>
    <row r="846" spans="10:18" x14ac:dyDescent="0.25">
      <c r="J846" s="35"/>
      <c r="P846" s="23"/>
      <c r="Q846" s="23"/>
      <c r="R846" s="23"/>
    </row>
    <row r="847" spans="10:18" x14ac:dyDescent="0.25">
      <c r="J847" s="35"/>
      <c r="P847" s="23"/>
      <c r="Q847" s="23"/>
      <c r="R847" s="23"/>
    </row>
    <row r="848" spans="10:18" x14ac:dyDescent="0.25">
      <c r="J848" s="35"/>
      <c r="P848" s="23"/>
      <c r="Q848" s="23"/>
      <c r="R848" s="23"/>
    </row>
    <row r="849" spans="10:18" x14ac:dyDescent="0.25">
      <c r="J849" s="35"/>
      <c r="P849" s="23"/>
      <c r="Q849" s="23"/>
      <c r="R849" s="23"/>
    </row>
    <row r="850" spans="10:18" x14ac:dyDescent="0.25">
      <c r="J850" s="35"/>
      <c r="P850" s="23"/>
      <c r="Q850" s="23"/>
      <c r="R850" s="23"/>
    </row>
    <row r="851" spans="10:18" x14ac:dyDescent="0.25">
      <c r="J851" s="35"/>
      <c r="P851" s="23"/>
      <c r="Q851" s="23"/>
      <c r="R851" s="23"/>
    </row>
    <row r="852" spans="10:18" x14ac:dyDescent="0.25">
      <c r="J852" s="35"/>
      <c r="P852" s="23"/>
      <c r="Q852" s="23"/>
      <c r="R852" s="23"/>
    </row>
    <row r="853" spans="10:18" x14ac:dyDescent="0.25">
      <c r="J853" s="35"/>
      <c r="P853" s="23"/>
      <c r="Q853" s="23"/>
      <c r="R853" s="23"/>
    </row>
    <row r="854" spans="10:18" x14ac:dyDescent="0.25">
      <c r="J854" s="35"/>
      <c r="P854" s="23"/>
      <c r="Q854" s="23"/>
      <c r="R854" s="23"/>
    </row>
    <row r="855" spans="10:18" x14ac:dyDescent="0.25">
      <c r="J855" s="35"/>
      <c r="P855" s="23"/>
      <c r="Q855" s="23"/>
      <c r="R855" s="23"/>
    </row>
    <row r="856" spans="10:18" x14ac:dyDescent="0.25">
      <c r="J856" s="35"/>
      <c r="P856" s="23"/>
      <c r="Q856" s="23"/>
      <c r="R856" s="23"/>
    </row>
    <row r="857" spans="10:18" x14ac:dyDescent="0.25">
      <c r="J857" s="35"/>
      <c r="P857" s="23"/>
      <c r="Q857" s="23"/>
      <c r="R857" s="23"/>
    </row>
    <row r="858" spans="10:18" x14ac:dyDescent="0.25">
      <c r="J858" s="35"/>
      <c r="P858" s="23"/>
      <c r="Q858" s="23"/>
      <c r="R858" s="23"/>
    </row>
    <row r="859" spans="10:18" x14ac:dyDescent="0.25">
      <c r="J859" s="35"/>
      <c r="P859" s="23"/>
      <c r="Q859" s="23"/>
      <c r="R859" s="23"/>
    </row>
    <row r="860" spans="10:18" x14ac:dyDescent="0.25">
      <c r="J860" s="35"/>
      <c r="P860" s="23"/>
      <c r="Q860" s="23"/>
      <c r="R860" s="23"/>
    </row>
    <row r="861" spans="10:18" x14ac:dyDescent="0.25">
      <c r="J861" s="35"/>
      <c r="P861" s="23"/>
      <c r="Q861" s="23"/>
      <c r="R861" s="23"/>
    </row>
    <row r="862" spans="10:18" x14ac:dyDescent="0.25">
      <c r="J862" s="35"/>
      <c r="P862" s="23"/>
      <c r="Q862" s="23"/>
      <c r="R862" s="23"/>
    </row>
    <row r="863" spans="10:18" x14ac:dyDescent="0.25">
      <c r="J863" s="35"/>
      <c r="P863" s="23"/>
      <c r="Q863" s="23"/>
      <c r="R863" s="23"/>
    </row>
    <row r="864" spans="10:18" x14ac:dyDescent="0.25">
      <c r="J864" s="35"/>
      <c r="P864" s="23"/>
      <c r="Q864" s="23"/>
      <c r="R864" s="23"/>
    </row>
    <row r="865" spans="10:18" x14ac:dyDescent="0.25">
      <c r="J865" s="35"/>
      <c r="P865" s="23"/>
      <c r="Q865" s="23"/>
      <c r="R865" s="23"/>
    </row>
    <row r="866" spans="10:18" x14ac:dyDescent="0.25">
      <c r="J866" s="35"/>
      <c r="P866" s="23"/>
      <c r="Q866" s="23"/>
      <c r="R866" s="23"/>
    </row>
    <row r="867" spans="10:18" x14ac:dyDescent="0.25">
      <c r="J867" s="35"/>
      <c r="P867" s="23"/>
      <c r="Q867" s="23"/>
      <c r="R867" s="23"/>
    </row>
    <row r="868" spans="10:18" x14ac:dyDescent="0.25">
      <c r="J868" s="35"/>
      <c r="P868" s="23"/>
      <c r="Q868" s="23"/>
      <c r="R868" s="23"/>
    </row>
    <row r="869" spans="10:18" x14ac:dyDescent="0.25">
      <c r="J869" s="35"/>
      <c r="P869" s="23"/>
      <c r="Q869" s="23"/>
      <c r="R869" s="23"/>
    </row>
    <row r="870" spans="10:18" x14ac:dyDescent="0.25">
      <c r="J870" s="35"/>
      <c r="P870" s="23"/>
      <c r="Q870" s="23"/>
      <c r="R870" s="23"/>
    </row>
    <row r="871" spans="10:18" x14ac:dyDescent="0.25">
      <c r="J871" s="35"/>
      <c r="P871" s="23"/>
      <c r="Q871" s="23"/>
      <c r="R871" s="23"/>
    </row>
    <row r="872" spans="10:18" x14ac:dyDescent="0.25">
      <c r="J872" s="35"/>
      <c r="P872" s="23"/>
      <c r="Q872" s="23"/>
      <c r="R872" s="23"/>
    </row>
    <row r="873" spans="10:18" x14ac:dyDescent="0.25">
      <c r="J873" s="35"/>
      <c r="P873" s="23"/>
      <c r="Q873" s="23"/>
      <c r="R873" s="23"/>
    </row>
    <row r="874" spans="10:18" x14ac:dyDescent="0.25">
      <c r="J874" s="35"/>
      <c r="P874" s="23"/>
      <c r="Q874" s="23"/>
      <c r="R874" s="23"/>
    </row>
    <row r="875" spans="10:18" x14ac:dyDescent="0.25">
      <c r="J875" s="35"/>
      <c r="P875" s="23"/>
      <c r="Q875" s="23"/>
      <c r="R875" s="23"/>
    </row>
    <row r="876" spans="10:18" x14ac:dyDescent="0.25">
      <c r="J876" s="35"/>
      <c r="P876" s="23"/>
      <c r="Q876" s="23"/>
      <c r="R876" s="23"/>
    </row>
    <row r="877" spans="10:18" x14ac:dyDescent="0.25">
      <c r="J877" s="35"/>
      <c r="P877" s="23"/>
      <c r="Q877" s="23"/>
      <c r="R877" s="23"/>
    </row>
    <row r="878" spans="10:18" x14ac:dyDescent="0.25">
      <c r="J878" s="35"/>
      <c r="P878" s="23"/>
      <c r="Q878" s="23"/>
      <c r="R878" s="23"/>
    </row>
    <row r="879" spans="10:18" x14ac:dyDescent="0.25">
      <c r="J879" s="35"/>
      <c r="P879" s="23"/>
      <c r="Q879" s="23"/>
      <c r="R879" s="23"/>
    </row>
    <row r="880" spans="10:18" x14ac:dyDescent="0.25">
      <c r="J880" s="35"/>
      <c r="P880" s="23"/>
      <c r="Q880" s="23"/>
      <c r="R880" s="23"/>
    </row>
    <row r="881" spans="10:18" x14ac:dyDescent="0.25">
      <c r="J881" s="35"/>
      <c r="P881" s="23"/>
      <c r="Q881" s="23"/>
      <c r="R881" s="23"/>
    </row>
    <row r="882" spans="10:18" x14ac:dyDescent="0.25">
      <c r="J882" s="35"/>
      <c r="P882" s="23"/>
      <c r="Q882" s="23"/>
      <c r="R882" s="23"/>
    </row>
    <row r="883" spans="10:18" x14ac:dyDescent="0.25">
      <c r="J883" s="35"/>
      <c r="P883" s="23"/>
      <c r="Q883" s="23"/>
      <c r="R883" s="23"/>
    </row>
    <row r="884" spans="10:18" x14ac:dyDescent="0.25">
      <c r="J884" s="35"/>
      <c r="P884" s="23"/>
      <c r="Q884" s="23"/>
      <c r="R884" s="23"/>
    </row>
    <row r="885" spans="10:18" x14ac:dyDescent="0.25">
      <c r="J885" s="35"/>
      <c r="P885" s="23"/>
      <c r="Q885" s="23"/>
      <c r="R885" s="23"/>
    </row>
    <row r="886" spans="10:18" x14ac:dyDescent="0.25">
      <c r="J886" s="35"/>
      <c r="P886" s="23"/>
      <c r="Q886" s="23"/>
      <c r="R886" s="23"/>
    </row>
    <row r="887" spans="10:18" x14ac:dyDescent="0.25">
      <c r="J887" s="35"/>
      <c r="P887" s="23"/>
      <c r="Q887" s="23"/>
      <c r="R887" s="23"/>
    </row>
    <row r="888" spans="10:18" x14ac:dyDescent="0.25">
      <c r="J888" s="35"/>
      <c r="P888" s="23"/>
      <c r="Q888" s="23"/>
      <c r="R888" s="23"/>
    </row>
    <row r="889" spans="10:18" x14ac:dyDescent="0.25">
      <c r="J889" s="35"/>
      <c r="P889" s="23"/>
      <c r="Q889" s="23"/>
      <c r="R889" s="23"/>
    </row>
    <row r="890" spans="10:18" x14ac:dyDescent="0.25">
      <c r="J890" s="35"/>
      <c r="P890" s="23"/>
      <c r="Q890" s="23"/>
      <c r="R890" s="23"/>
    </row>
    <row r="891" spans="10:18" x14ac:dyDescent="0.25">
      <c r="J891" s="35"/>
      <c r="P891" s="23"/>
      <c r="Q891" s="23"/>
      <c r="R891" s="23"/>
    </row>
    <row r="892" spans="10:18" x14ac:dyDescent="0.25">
      <c r="J892" s="35"/>
      <c r="P892" s="23"/>
      <c r="Q892" s="23"/>
      <c r="R892" s="23"/>
    </row>
    <row r="893" spans="10:18" x14ac:dyDescent="0.25">
      <c r="J893" s="35"/>
      <c r="P893" s="23"/>
      <c r="Q893" s="23"/>
      <c r="R893" s="23"/>
    </row>
    <row r="894" spans="10:18" x14ac:dyDescent="0.25">
      <c r="J894" s="35"/>
      <c r="P894" s="23"/>
      <c r="Q894" s="23"/>
      <c r="R894" s="23"/>
    </row>
    <row r="895" spans="10:18" x14ac:dyDescent="0.25">
      <c r="J895" s="35"/>
      <c r="P895" s="23"/>
      <c r="Q895" s="23"/>
      <c r="R895" s="23"/>
    </row>
    <row r="896" spans="10:18" x14ac:dyDescent="0.25">
      <c r="J896" s="35"/>
      <c r="P896" s="23"/>
      <c r="Q896" s="23"/>
      <c r="R896" s="23"/>
    </row>
    <row r="897" spans="10:18" x14ac:dyDescent="0.25">
      <c r="J897" s="35"/>
      <c r="P897" s="23"/>
      <c r="Q897" s="23"/>
      <c r="R897" s="23"/>
    </row>
    <row r="898" spans="10:18" x14ac:dyDescent="0.25">
      <c r="J898" s="35"/>
      <c r="P898" s="23"/>
      <c r="Q898" s="23"/>
      <c r="R898" s="23"/>
    </row>
    <row r="899" spans="10:18" x14ac:dyDescent="0.25">
      <c r="J899" s="35"/>
      <c r="P899" s="23"/>
      <c r="Q899" s="23"/>
      <c r="R899" s="23"/>
    </row>
    <row r="900" spans="10:18" x14ac:dyDescent="0.25">
      <c r="J900" s="35"/>
      <c r="P900" s="23"/>
      <c r="Q900" s="23"/>
      <c r="R900" s="23"/>
    </row>
    <row r="901" spans="10:18" x14ac:dyDescent="0.25">
      <c r="J901" s="35"/>
      <c r="P901" s="23"/>
      <c r="Q901" s="23"/>
      <c r="R901" s="23"/>
    </row>
    <row r="902" spans="10:18" x14ac:dyDescent="0.25">
      <c r="J902" s="35"/>
      <c r="P902" s="23"/>
      <c r="Q902" s="23"/>
      <c r="R902" s="23"/>
    </row>
    <row r="903" spans="10:18" x14ac:dyDescent="0.25">
      <c r="J903" s="35"/>
      <c r="P903" s="23"/>
      <c r="Q903" s="23"/>
      <c r="R903" s="23"/>
    </row>
    <row r="904" spans="10:18" x14ac:dyDescent="0.25">
      <c r="J904" s="35"/>
      <c r="P904" s="23"/>
      <c r="Q904" s="23"/>
      <c r="R904" s="23"/>
    </row>
    <row r="905" spans="10:18" x14ac:dyDescent="0.25">
      <c r="J905" s="35"/>
      <c r="P905" s="23"/>
      <c r="Q905" s="23"/>
      <c r="R905" s="23"/>
    </row>
    <row r="906" spans="10:18" x14ac:dyDescent="0.25">
      <c r="J906" s="35"/>
      <c r="P906" s="23"/>
      <c r="Q906" s="23"/>
      <c r="R906" s="23"/>
    </row>
    <row r="907" spans="10:18" x14ac:dyDescent="0.25">
      <c r="J907" s="35"/>
      <c r="P907" s="23"/>
      <c r="Q907" s="23"/>
      <c r="R907" s="23"/>
    </row>
    <row r="908" spans="10:18" x14ac:dyDescent="0.25">
      <c r="J908" s="35"/>
      <c r="P908" s="23"/>
      <c r="Q908" s="23"/>
      <c r="R908" s="23"/>
    </row>
    <row r="909" spans="10:18" x14ac:dyDescent="0.25">
      <c r="J909" s="35"/>
      <c r="P909" s="23"/>
      <c r="Q909" s="23"/>
      <c r="R909" s="23"/>
    </row>
    <row r="910" spans="10:18" x14ac:dyDescent="0.25">
      <c r="J910" s="35"/>
      <c r="P910" s="23"/>
      <c r="Q910" s="23"/>
      <c r="R910" s="23"/>
    </row>
    <row r="911" spans="10:18" x14ac:dyDescent="0.25">
      <c r="J911" s="35"/>
      <c r="P911" s="23"/>
      <c r="Q911" s="23"/>
      <c r="R911" s="23"/>
    </row>
    <row r="912" spans="10:18" x14ac:dyDescent="0.25">
      <c r="J912" s="35"/>
      <c r="P912" s="23"/>
      <c r="Q912" s="23"/>
      <c r="R912" s="23"/>
    </row>
    <row r="913" spans="10:18" x14ac:dyDescent="0.25">
      <c r="J913" s="35"/>
      <c r="P913" s="23"/>
      <c r="Q913" s="23"/>
      <c r="R913" s="23"/>
    </row>
    <row r="914" spans="10:18" x14ac:dyDescent="0.25">
      <c r="J914" s="35"/>
      <c r="P914" s="23"/>
      <c r="Q914" s="23"/>
      <c r="R914" s="23"/>
    </row>
    <row r="915" spans="10:18" x14ac:dyDescent="0.25">
      <c r="J915" s="35"/>
      <c r="P915" s="23"/>
      <c r="Q915" s="23"/>
      <c r="R915" s="23"/>
    </row>
    <row r="916" spans="10:18" x14ac:dyDescent="0.25">
      <c r="J916" s="35"/>
      <c r="P916" s="23"/>
      <c r="Q916" s="23"/>
      <c r="R916" s="23"/>
    </row>
    <row r="917" spans="10:18" x14ac:dyDescent="0.25">
      <c r="J917" s="35"/>
      <c r="P917" s="23"/>
      <c r="Q917" s="23"/>
      <c r="R917" s="23"/>
    </row>
    <row r="918" spans="10:18" x14ac:dyDescent="0.25">
      <c r="J918" s="35"/>
      <c r="P918" s="23"/>
      <c r="Q918" s="23"/>
      <c r="R918" s="23"/>
    </row>
    <row r="919" spans="10:18" x14ac:dyDescent="0.25">
      <c r="J919" s="35"/>
      <c r="P919" s="23"/>
      <c r="Q919" s="23"/>
      <c r="R919" s="23"/>
    </row>
    <row r="920" spans="10:18" x14ac:dyDescent="0.25">
      <c r="J920" s="35"/>
      <c r="P920" s="23"/>
      <c r="Q920" s="23"/>
      <c r="R920" s="23"/>
    </row>
    <row r="921" spans="10:18" x14ac:dyDescent="0.25">
      <c r="J921" s="35"/>
      <c r="P921" s="23"/>
      <c r="Q921" s="23"/>
      <c r="R921" s="23"/>
    </row>
    <row r="922" spans="10:18" x14ac:dyDescent="0.25">
      <c r="J922" s="35"/>
      <c r="P922" s="23"/>
      <c r="Q922" s="23"/>
      <c r="R922" s="23"/>
    </row>
    <row r="923" spans="10:18" x14ac:dyDescent="0.25">
      <c r="J923" s="35"/>
      <c r="P923" s="23"/>
      <c r="Q923" s="23"/>
      <c r="R923" s="23"/>
    </row>
    <row r="924" spans="10:18" x14ac:dyDescent="0.25">
      <c r="J924" s="35"/>
      <c r="P924" s="23"/>
      <c r="Q924" s="23"/>
      <c r="R924" s="23"/>
    </row>
    <row r="925" spans="10:18" x14ac:dyDescent="0.25">
      <c r="J925" s="35"/>
      <c r="P925" s="23"/>
      <c r="Q925" s="23"/>
      <c r="R925" s="23"/>
    </row>
    <row r="926" spans="10:18" x14ac:dyDescent="0.25">
      <c r="J926" s="35"/>
      <c r="P926" s="23"/>
      <c r="Q926" s="23"/>
      <c r="R926" s="23"/>
    </row>
    <row r="927" spans="10:18" x14ac:dyDescent="0.25">
      <c r="J927" s="35"/>
      <c r="P927" s="23"/>
      <c r="Q927" s="23"/>
      <c r="R927" s="23"/>
    </row>
    <row r="928" spans="10:18" x14ac:dyDescent="0.25">
      <c r="J928" s="35"/>
      <c r="P928" s="23"/>
      <c r="Q928" s="23"/>
      <c r="R928" s="23"/>
    </row>
    <row r="929" spans="10:18" x14ac:dyDescent="0.25">
      <c r="J929" s="35"/>
      <c r="P929" s="23"/>
      <c r="Q929" s="23"/>
      <c r="R929" s="23"/>
    </row>
    <row r="930" spans="10:18" x14ac:dyDescent="0.25">
      <c r="J930" s="35"/>
      <c r="P930" s="23"/>
      <c r="Q930" s="23"/>
      <c r="R930" s="23"/>
    </row>
    <row r="931" spans="10:18" x14ac:dyDescent="0.25">
      <c r="J931" s="35"/>
      <c r="P931" s="23"/>
      <c r="Q931" s="23"/>
      <c r="R931" s="23"/>
    </row>
    <row r="932" spans="10:18" x14ac:dyDescent="0.25">
      <c r="J932" s="35"/>
      <c r="P932" s="23"/>
      <c r="Q932" s="23"/>
      <c r="R932" s="23"/>
    </row>
    <row r="933" spans="10:18" x14ac:dyDescent="0.25">
      <c r="J933" s="35"/>
      <c r="P933" s="23"/>
      <c r="Q933" s="23"/>
      <c r="R933" s="23"/>
    </row>
    <row r="934" spans="10:18" x14ac:dyDescent="0.25">
      <c r="J934" s="35"/>
      <c r="P934" s="23"/>
      <c r="Q934" s="23"/>
      <c r="R934" s="23"/>
    </row>
    <row r="935" spans="10:18" x14ac:dyDescent="0.25">
      <c r="J935" s="35"/>
      <c r="P935" s="23"/>
      <c r="Q935" s="23"/>
      <c r="R935" s="23"/>
    </row>
    <row r="936" spans="10:18" x14ac:dyDescent="0.25">
      <c r="J936" s="35"/>
      <c r="P936" s="23"/>
      <c r="Q936" s="23"/>
      <c r="R936" s="23"/>
    </row>
    <row r="937" spans="10:18" x14ac:dyDescent="0.25">
      <c r="J937" s="35"/>
      <c r="P937" s="23"/>
      <c r="Q937" s="23"/>
      <c r="R937" s="23"/>
    </row>
    <row r="938" spans="10:18" x14ac:dyDescent="0.25">
      <c r="J938" s="35"/>
      <c r="P938" s="23"/>
      <c r="Q938" s="23"/>
      <c r="R938" s="23"/>
    </row>
    <row r="939" spans="10:18" x14ac:dyDescent="0.25">
      <c r="J939" s="35"/>
      <c r="P939" s="23"/>
      <c r="Q939" s="23"/>
      <c r="R939" s="23"/>
    </row>
    <row r="940" spans="10:18" x14ac:dyDescent="0.25">
      <c r="J940" s="35"/>
      <c r="P940" s="23"/>
      <c r="Q940" s="23"/>
      <c r="R940" s="23"/>
    </row>
    <row r="941" spans="10:18" x14ac:dyDescent="0.25">
      <c r="J941" s="35"/>
      <c r="P941" s="23"/>
      <c r="Q941" s="23"/>
      <c r="R941" s="23"/>
    </row>
    <row r="942" spans="10:18" x14ac:dyDescent="0.25">
      <c r="J942" s="35"/>
      <c r="P942" s="23"/>
      <c r="Q942" s="23"/>
      <c r="R942" s="23"/>
    </row>
    <row r="943" spans="10:18" x14ac:dyDescent="0.25">
      <c r="J943" s="35"/>
      <c r="P943" s="23"/>
      <c r="Q943" s="23"/>
      <c r="R943" s="23"/>
    </row>
    <row r="944" spans="10:18" x14ac:dyDescent="0.25">
      <c r="J944" s="35"/>
      <c r="P944" s="23"/>
      <c r="Q944" s="23"/>
      <c r="R944" s="23"/>
    </row>
    <row r="945" spans="10:18" x14ac:dyDescent="0.25">
      <c r="J945" s="35"/>
      <c r="P945" s="23"/>
      <c r="Q945" s="23"/>
      <c r="R945" s="23"/>
    </row>
    <row r="946" spans="10:18" x14ac:dyDescent="0.25">
      <c r="J946" s="35"/>
      <c r="P946" s="23"/>
      <c r="Q946" s="23"/>
      <c r="R946" s="23"/>
    </row>
    <row r="947" spans="10:18" x14ac:dyDescent="0.25">
      <c r="J947" s="35"/>
      <c r="P947" s="23"/>
      <c r="Q947" s="23"/>
      <c r="R947" s="23"/>
    </row>
    <row r="948" spans="10:18" x14ac:dyDescent="0.25">
      <c r="J948" s="35"/>
      <c r="P948" s="23"/>
      <c r="Q948" s="23"/>
      <c r="R948" s="23"/>
    </row>
    <row r="949" spans="10:18" x14ac:dyDescent="0.25">
      <c r="J949" s="35"/>
      <c r="P949" s="23"/>
      <c r="Q949" s="23"/>
      <c r="R949" s="23"/>
    </row>
    <row r="950" spans="10:18" x14ac:dyDescent="0.25">
      <c r="J950" s="35"/>
      <c r="P950" s="23"/>
      <c r="Q950" s="23"/>
      <c r="R950" s="23"/>
    </row>
    <row r="951" spans="10:18" x14ac:dyDescent="0.25">
      <c r="J951" s="35"/>
      <c r="P951" s="23"/>
      <c r="Q951" s="23"/>
      <c r="R951" s="23"/>
    </row>
    <row r="952" spans="10:18" x14ac:dyDescent="0.25">
      <c r="J952" s="35"/>
      <c r="P952" s="23"/>
      <c r="Q952" s="23"/>
      <c r="R952" s="23"/>
    </row>
    <row r="953" spans="10:18" x14ac:dyDescent="0.25">
      <c r="J953" s="35"/>
      <c r="P953" s="23"/>
      <c r="Q953" s="23"/>
      <c r="R953" s="23"/>
    </row>
    <row r="954" spans="10:18" x14ac:dyDescent="0.25">
      <c r="J954" s="35"/>
      <c r="P954" s="23"/>
      <c r="Q954" s="23"/>
      <c r="R954" s="23"/>
    </row>
    <row r="955" spans="10:18" x14ac:dyDescent="0.25">
      <c r="J955" s="35"/>
      <c r="P955" s="23"/>
      <c r="Q955" s="23"/>
      <c r="R955" s="23"/>
    </row>
    <row r="956" spans="10:18" x14ac:dyDescent="0.25">
      <c r="J956" s="35"/>
      <c r="P956" s="23"/>
      <c r="Q956" s="23"/>
      <c r="R956" s="23"/>
    </row>
    <row r="957" spans="10:18" x14ac:dyDescent="0.25">
      <c r="J957" s="35"/>
      <c r="P957" s="23"/>
      <c r="Q957" s="23"/>
      <c r="R957" s="23"/>
    </row>
    <row r="958" spans="10:18" x14ac:dyDescent="0.25">
      <c r="J958" s="35"/>
      <c r="P958" s="23"/>
      <c r="Q958" s="23"/>
      <c r="R958" s="23"/>
    </row>
    <row r="959" spans="10:18" x14ac:dyDescent="0.25">
      <c r="J959" s="35"/>
      <c r="P959" s="23"/>
      <c r="Q959" s="23"/>
      <c r="R959" s="23"/>
    </row>
    <row r="960" spans="10:18" x14ac:dyDescent="0.25">
      <c r="J960" s="35"/>
      <c r="P960" s="23"/>
      <c r="Q960" s="23"/>
      <c r="R960" s="23"/>
    </row>
    <row r="961" spans="10:18" x14ac:dyDescent="0.25">
      <c r="J961" s="35"/>
      <c r="P961" s="23"/>
      <c r="Q961" s="23"/>
      <c r="R961" s="23"/>
    </row>
    <row r="962" spans="10:18" x14ac:dyDescent="0.25">
      <c r="J962" s="35"/>
      <c r="P962" s="23"/>
      <c r="Q962" s="23"/>
      <c r="R962" s="23"/>
    </row>
    <row r="963" spans="10:18" x14ac:dyDescent="0.25">
      <c r="J963" s="35"/>
      <c r="P963" s="23"/>
      <c r="Q963" s="23"/>
      <c r="R963" s="23"/>
    </row>
    <row r="964" spans="10:18" x14ac:dyDescent="0.25">
      <c r="J964" s="35"/>
      <c r="P964" s="23"/>
      <c r="Q964" s="23"/>
      <c r="R964" s="23"/>
    </row>
    <row r="965" spans="10:18" x14ac:dyDescent="0.25">
      <c r="J965" s="35"/>
      <c r="P965" s="23"/>
      <c r="Q965" s="23"/>
      <c r="R965" s="23"/>
    </row>
    <row r="966" spans="10:18" x14ac:dyDescent="0.25">
      <c r="J966" s="35"/>
      <c r="P966" s="23"/>
      <c r="Q966" s="23"/>
      <c r="R966" s="23"/>
    </row>
    <row r="967" spans="10:18" x14ac:dyDescent="0.25">
      <c r="J967" s="35"/>
      <c r="P967" s="23"/>
      <c r="Q967" s="23"/>
      <c r="R967" s="23"/>
    </row>
    <row r="968" spans="10:18" x14ac:dyDescent="0.25">
      <c r="J968" s="35"/>
      <c r="P968" s="23"/>
      <c r="Q968" s="23"/>
      <c r="R968" s="23"/>
    </row>
    <row r="969" spans="10:18" x14ac:dyDescent="0.25">
      <c r="J969" s="35"/>
      <c r="P969" s="23"/>
      <c r="Q969" s="23"/>
      <c r="R969" s="23"/>
    </row>
    <row r="970" spans="10:18" x14ac:dyDescent="0.25">
      <c r="J970" s="35"/>
      <c r="P970" s="23"/>
      <c r="Q970" s="23"/>
      <c r="R970" s="23"/>
    </row>
    <row r="971" spans="10:18" x14ac:dyDescent="0.25">
      <c r="J971" s="35"/>
      <c r="P971" s="23"/>
      <c r="Q971" s="23"/>
      <c r="R971" s="23"/>
    </row>
    <row r="972" spans="10:18" x14ac:dyDescent="0.25">
      <c r="J972" s="35"/>
      <c r="P972" s="23"/>
      <c r="Q972" s="23"/>
      <c r="R972" s="23"/>
    </row>
    <row r="973" spans="10:18" x14ac:dyDescent="0.25">
      <c r="J973" s="35"/>
      <c r="P973" s="23"/>
      <c r="Q973" s="23"/>
      <c r="R973" s="23"/>
    </row>
    <row r="974" spans="10:18" x14ac:dyDescent="0.25">
      <c r="J974" s="35"/>
      <c r="P974" s="23"/>
      <c r="Q974" s="23"/>
      <c r="R974" s="23"/>
    </row>
    <row r="975" spans="10:18" x14ac:dyDescent="0.25">
      <c r="J975" s="35"/>
      <c r="P975" s="23"/>
      <c r="Q975" s="23"/>
      <c r="R975" s="23"/>
    </row>
    <row r="976" spans="10:18" x14ac:dyDescent="0.25">
      <c r="J976" s="35"/>
      <c r="P976" s="23"/>
      <c r="Q976" s="23"/>
      <c r="R976" s="23"/>
    </row>
    <row r="977" spans="10:18" x14ac:dyDescent="0.25">
      <c r="J977" s="35"/>
      <c r="P977" s="23"/>
      <c r="Q977" s="23"/>
      <c r="R977" s="23"/>
    </row>
    <row r="978" spans="10:18" x14ac:dyDescent="0.25">
      <c r="J978" s="35"/>
      <c r="P978" s="23"/>
      <c r="Q978" s="23"/>
      <c r="R978" s="23"/>
    </row>
    <row r="979" spans="10:18" x14ac:dyDescent="0.25">
      <c r="J979" s="35"/>
      <c r="P979" s="23"/>
      <c r="Q979" s="23"/>
      <c r="R979" s="23"/>
    </row>
    <row r="980" spans="10:18" x14ac:dyDescent="0.25">
      <c r="J980" s="35"/>
      <c r="P980" s="23"/>
      <c r="Q980" s="23"/>
      <c r="R980" s="23"/>
    </row>
    <row r="981" spans="10:18" x14ac:dyDescent="0.25">
      <c r="J981" s="35"/>
      <c r="P981" s="23"/>
      <c r="Q981" s="23"/>
      <c r="R981" s="23"/>
    </row>
    <row r="982" spans="10:18" x14ac:dyDescent="0.25">
      <c r="J982" s="35"/>
      <c r="P982" s="23"/>
      <c r="Q982" s="23"/>
      <c r="R982" s="23"/>
    </row>
    <row r="983" spans="10:18" x14ac:dyDescent="0.25">
      <c r="J983" s="35"/>
      <c r="P983" s="23"/>
      <c r="Q983" s="23"/>
      <c r="R983" s="23"/>
    </row>
    <row r="984" spans="10:18" x14ac:dyDescent="0.25">
      <c r="J984" s="35"/>
      <c r="P984" s="23"/>
      <c r="Q984" s="23"/>
      <c r="R984" s="23"/>
    </row>
    <row r="985" spans="10:18" x14ac:dyDescent="0.25">
      <c r="J985" s="35"/>
      <c r="P985" s="23"/>
      <c r="Q985" s="23"/>
      <c r="R985" s="23"/>
    </row>
    <row r="986" spans="10:18" x14ac:dyDescent="0.25">
      <c r="J986" s="35"/>
      <c r="P986" s="23"/>
      <c r="Q986" s="23"/>
      <c r="R986" s="23"/>
    </row>
    <row r="987" spans="10:18" x14ac:dyDescent="0.25">
      <c r="J987" s="35"/>
      <c r="P987" s="23"/>
      <c r="Q987" s="23"/>
      <c r="R987" s="23"/>
    </row>
    <row r="988" spans="10:18" x14ac:dyDescent="0.25">
      <c r="J988" s="35"/>
      <c r="P988" s="23"/>
      <c r="Q988" s="23"/>
      <c r="R988" s="23"/>
    </row>
    <row r="989" spans="10:18" x14ac:dyDescent="0.25">
      <c r="J989" s="35"/>
      <c r="P989" s="23"/>
      <c r="Q989" s="23"/>
      <c r="R989" s="23"/>
    </row>
    <row r="990" spans="10:18" x14ac:dyDescent="0.25">
      <c r="J990" s="35"/>
      <c r="P990" s="23"/>
      <c r="Q990" s="23"/>
      <c r="R990" s="23"/>
    </row>
    <row r="991" spans="10:18" x14ac:dyDescent="0.25">
      <c r="J991" s="35"/>
      <c r="P991" s="23"/>
      <c r="Q991" s="23"/>
      <c r="R991" s="23"/>
    </row>
    <row r="992" spans="10:18" x14ac:dyDescent="0.25">
      <c r="J992" s="35"/>
      <c r="P992" s="23"/>
      <c r="Q992" s="23"/>
      <c r="R992" s="23"/>
    </row>
    <row r="993" spans="10:18" x14ac:dyDescent="0.25">
      <c r="J993" s="35"/>
      <c r="P993" s="23"/>
      <c r="Q993" s="23"/>
      <c r="R993" s="23"/>
    </row>
    <row r="994" spans="10:18" x14ac:dyDescent="0.25">
      <c r="J994" s="35"/>
      <c r="P994" s="23"/>
      <c r="Q994" s="23"/>
      <c r="R994" s="23"/>
    </row>
    <row r="995" spans="10:18" x14ac:dyDescent="0.25">
      <c r="J995" s="35"/>
      <c r="P995" s="23"/>
      <c r="Q995" s="23"/>
      <c r="R995" s="23"/>
    </row>
    <row r="996" spans="10:18" x14ac:dyDescent="0.25">
      <c r="J996" s="35"/>
      <c r="P996" s="23"/>
      <c r="Q996" s="23"/>
      <c r="R996" s="23"/>
    </row>
    <row r="997" spans="10:18" x14ac:dyDescent="0.25">
      <c r="J997" s="35"/>
      <c r="P997" s="23"/>
      <c r="Q997" s="23"/>
      <c r="R997" s="23"/>
    </row>
    <row r="998" spans="10:18" x14ac:dyDescent="0.25">
      <c r="J998" s="35"/>
      <c r="P998" s="23"/>
      <c r="Q998" s="23"/>
      <c r="R998" s="23"/>
    </row>
    <row r="999" spans="10:18" x14ac:dyDescent="0.25">
      <c r="J999" s="35"/>
      <c r="P999" s="23"/>
      <c r="Q999" s="23"/>
      <c r="R999" s="23"/>
    </row>
    <row r="1000" spans="10:18" x14ac:dyDescent="0.25">
      <c r="J1000" s="35"/>
      <c r="P1000" s="23"/>
      <c r="Q1000" s="23"/>
      <c r="R1000" s="23"/>
    </row>
    <row r="1001" spans="10:18" x14ac:dyDescent="0.25">
      <c r="J1001" s="35"/>
      <c r="P1001" s="23"/>
      <c r="Q1001" s="23"/>
      <c r="R1001" s="23"/>
    </row>
    <row r="1002" spans="10:18" x14ac:dyDescent="0.25">
      <c r="J1002" s="35"/>
      <c r="P1002" s="23"/>
      <c r="Q1002" s="23"/>
      <c r="R1002" s="23"/>
    </row>
    <row r="1003" spans="10:18" x14ac:dyDescent="0.25">
      <c r="J1003" s="35"/>
      <c r="P1003" s="23"/>
      <c r="Q1003" s="23"/>
      <c r="R1003" s="23"/>
    </row>
    <row r="1004" spans="10:18" x14ac:dyDescent="0.25">
      <c r="J1004" s="35"/>
      <c r="P1004" s="23"/>
      <c r="Q1004" s="23"/>
      <c r="R1004" s="23"/>
    </row>
    <row r="1005" spans="10:18" x14ac:dyDescent="0.25">
      <c r="J1005" s="35"/>
      <c r="P1005" s="23"/>
      <c r="Q1005" s="23"/>
      <c r="R1005" s="23"/>
    </row>
    <row r="1006" spans="10:18" x14ac:dyDescent="0.25">
      <c r="J1006" s="35"/>
      <c r="P1006" s="23"/>
      <c r="Q1006" s="23"/>
      <c r="R1006" s="23"/>
    </row>
    <row r="1007" spans="10:18" x14ac:dyDescent="0.25">
      <c r="J1007" s="35"/>
      <c r="P1007" s="23"/>
      <c r="Q1007" s="23"/>
      <c r="R1007" s="23"/>
    </row>
    <row r="1008" spans="10:18" x14ac:dyDescent="0.25">
      <c r="J1008" s="35"/>
      <c r="P1008" s="23"/>
      <c r="Q1008" s="23"/>
      <c r="R1008" s="23"/>
    </row>
    <row r="1009" spans="10:18" x14ac:dyDescent="0.25">
      <c r="J1009" s="35"/>
      <c r="P1009" s="23"/>
      <c r="Q1009" s="23"/>
      <c r="R1009" s="23"/>
    </row>
    <row r="1010" spans="10:18" x14ac:dyDescent="0.25">
      <c r="J1010" s="35"/>
      <c r="P1010" s="23"/>
      <c r="Q1010" s="23"/>
      <c r="R1010" s="23"/>
    </row>
    <row r="1011" spans="10:18" x14ac:dyDescent="0.25">
      <c r="J1011" s="35"/>
      <c r="P1011" s="23"/>
      <c r="Q1011" s="23"/>
      <c r="R1011" s="23"/>
    </row>
    <row r="1012" spans="10:18" x14ac:dyDescent="0.25">
      <c r="J1012" s="35"/>
      <c r="P1012" s="23"/>
      <c r="Q1012" s="23"/>
      <c r="R1012" s="23"/>
    </row>
    <row r="1013" spans="10:18" x14ac:dyDescent="0.25">
      <c r="J1013" s="35"/>
      <c r="P1013" s="23"/>
      <c r="Q1013" s="23"/>
      <c r="R1013" s="23"/>
    </row>
    <row r="1014" spans="10:18" x14ac:dyDescent="0.25">
      <c r="J1014" s="35"/>
      <c r="P1014" s="23"/>
      <c r="Q1014" s="23"/>
      <c r="R1014" s="23"/>
    </row>
    <row r="1015" spans="10:18" x14ac:dyDescent="0.25">
      <c r="J1015" s="35"/>
      <c r="P1015" s="23"/>
      <c r="Q1015" s="23"/>
      <c r="R1015" s="23"/>
    </row>
    <row r="1016" spans="10:18" x14ac:dyDescent="0.25">
      <c r="J1016" s="35"/>
      <c r="P1016" s="23"/>
      <c r="Q1016" s="23"/>
      <c r="R1016" s="23"/>
    </row>
    <row r="1017" spans="10:18" x14ac:dyDescent="0.25">
      <c r="J1017" s="35"/>
      <c r="P1017" s="23"/>
      <c r="Q1017" s="23"/>
      <c r="R1017" s="23"/>
    </row>
    <row r="1018" spans="10:18" x14ac:dyDescent="0.25">
      <c r="J1018" s="35"/>
      <c r="P1018" s="23"/>
      <c r="Q1018" s="23"/>
      <c r="R1018" s="23"/>
    </row>
    <row r="1019" spans="10:18" x14ac:dyDescent="0.25">
      <c r="J1019" s="35"/>
      <c r="P1019" s="23"/>
      <c r="Q1019" s="23"/>
      <c r="R1019" s="23"/>
    </row>
    <row r="1020" spans="10:18" x14ac:dyDescent="0.25">
      <c r="J1020" s="35"/>
      <c r="P1020" s="23"/>
      <c r="Q1020" s="23"/>
      <c r="R1020" s="23"/>
    </row>
    <row r="1021" spans="10:18" x14ac:dyDescent="0.25">
      <c r="J1021" s="35"/>
      <c r="P1021" s="23"/>
      <c r="Q1021" s="23"/>
      <c r="R1021" s="23"/>
    </row>
    <row r="1022" spans="10:18" x14ac:dyDescent="0.25">
      <c r="J1022" s="35"/>
      <c r="P1022" s="23"/>
      <c r="Q1022" s="23"/>
      <c r="R1022" s="23"/>
    </row>
    <row r="1023" spans="10:18" x14ac:dyDescent="0.25">
      <c r="J1023" s="35"/>
      <c r="P1023" s="23"/>
      <c r="Q1023" s="23"/>
      <c r="R1023" s="23"/>
    </row>
    <row r="1024" spans="10:18" x14ac:dyDescent="0.25">
      <c r="J1024" s="35"/>
      <c r="P1024" s="23"/>
      <c r="Q1024" s="23"/>
      <c r="R1024" s="23"/>
    </row>
    <row r="1025" spans="10:18" x14ac:dyDescent="0.25">
      <c r="J1025" s="35"/>
      <c r="P1025" s="23"/>
      <c r="Q1025" s="23"/>
      <c r="R1025" s="23"/>
    </row>
    <row r="1026" spans="10:18" x14ac:dyDescent="0.25">
      <c r="J1026" s="35"/>
      <c r="P1026" s="23"/>
      <c r="Q1026" s="23"/>
      <c r="R1026" s="23"/>
    </row>
    <row r="1027" spans="10:18" x14ac:dyDescent="0.25">
      <c r="J1027" s="35"/>
      <c r="P1027" s="23"/>
      <c r="Q1027" s="23"/>
      <c r="R1027" s="23"/>
    </row>
    <row r="1028" spans="10:18" x14ac:dyDescent="0.25">
      <c r="J1028" s="35"/>
      <c r="P1028" s="23"/>
      <c r="Q1028" s="23"/>
      <c r="R1028" s="23"/>
    </row>
    <row r="1029" spans="10:18" x14ac:dyDescent="0.25">
      <c r="J1029" s="35"/>
      <c r="P1029" s="23"/>
      <c r="Q1029" s="23"/>
      <c r="R1029" s="23"/>
    </row>
    <row r="1030" spans="10:18" x14ac:dyDescent="0.25">
      <c r="J1030" s="35"/>
      <c r="P1030" s="23"/>
      <c r="Q1030" s="23"/>
      <c r="R1030" s="23"/>
    </row>
    <row r="1031" spans="10:18" x14ac:dyDescent="0.25">
      <c r="J1031" s="35"/>
      <c r="P1031" s="23"/>
      <c r="Q1031" s="23"/>
      <c r="R1031" s="23"/>
    </row>
    <row r="1032" spans="10:18" x14ac:dyDescent="0.25">
      <c r="J1032" s="35"/>
      <c r="P1032" s="23"/>
      <c r="Q1032" s="23"/>
      <c r="R1032" s="23"/>
    </row>
    <row r="1033" spans="10:18" x14ac:dyDescent="0.25">
      <c r="J1033" s="35"/>
      <c r="P1033" s="23"/>
      <c r="Q1033" s="23"/>
      <c r="R1033" s="23"/>
    </row>
    <row r="1034" spans="10:18" x14ac:dyDescent="0.25">
      <c r="J1034" s="35"/>
      <c r="P1034" s="23"/>
      <c r="Q1034" s="23"/>
      <c r="R1034" s="23"/>
    </row>
    <row r="1035" spans="10:18" x14ac:dyDescent="0.25">
      <c r="J1035" s="35"/>
      <c r="P1035" s="23"/>
      <c r="Q1035" s="23"/>
      <c r="R1035" s="23"/>
    </row>
    <row r="1036" spans="10:18" x14ac:dyDescent="0.25">
      <c r="J1036" s="35"/>
      <c r="P1036" s="23"/>
      <c r="Q1036" s="23"/>
      <c r="R1036" s="23"/>
    </row>
    <row r="1037" spans="10:18" x14ac:dyDescent="0.25">
      <c r="J1037" s="35"/>
      <c r="P1037" s="23"/>
      <c r="Q1037" s="23"/>
      <c r="R1037" s="23"/>
    </row>
    <row r="1038" spans="10:18" x14ac:dyDescent="0.25">
      <c r="J1038" s="35"/>
      <c r="P1038" s="23"/>
      <c r="Q1038" s="23"/>
      <c r="R1038" s="23"/>
    </row>
    <row r="1039" spans="10:18" x14ac:dyDescent="0.25">
      <c r="J1039" s="35"/>
      <c r="P1039" s="23"/>
      <c r="Q1039" s="23"/>
      <c r="R1039" s="23"/>
    </row>
    <row r="1040" spans="10:18" x14ac:dyDescent="0.25">
      <c r="J1040" s="35"/>
      <c r="P1040" s="23"/>
      <c r="Q1040" s="23"/>
      <c r="R1040" s="23"/>
    </row>
    <row r="1041" spans="10:18" x14ac:dyDescent="0.25">
      <c r="J1041" s="35"/>
      <c r="P1041" s="23"/>
      <c r="Q1041" s="23"/>
      <c r="R1041" s="23"/>
    </row>
    <row r="1042" spans="10:18" x14ac:dyDescent="0.25">
      <c r="J1042" s="35"/>
      <c r="P1042" s="23"/>
      <c r="Q1042" s="23"/>
      <c r="R1042" s="23"/>
    </row>
    <row r="1043" spans="10:18" x14ac:dyDescent="0.25">
      <c r="J1043" s="35"/>
      <c r="P1043" s="23"/>
      <c r="Q1043" s="23"/>
      <c r="R1043" s="23"/>
    </row>
    <row r="1044" spans="10:18" x14ac:dyDescent="0.25">
      <c r="J1044" s="35"/>
      <c r="P1044" s="23"/>
      <c r="Q1044" s="23"/>
      <c r="R1044" s="23"/>
    </row>
    <row r="1045" spans="10:18" x14ac:dyDescent="0.25">
      <c r="J1045" s="35"/>
      <c r="P1045" s="23"/>
      <c r="Q1045" s="23"/>
      <c r="R1045" s="23"/>
    </row>
    <row r="1046" spans="10:18" x14ac:dyDescent="0.25">
      <c r="J1046" s="35"/>
      <c r="P1046" s="23"/>
      <c r="Q1046" s="23"/>
      <c r="R1046" s="23"/>
    </row>
    <row r="1047" spans="10:18" x14ac:dyDescent="0.25">
      <c r="J1047" s="35"/>
      <c r="P1047" s="23"/>
      <c r="Q1047" s="23"/>
      <c r="R1047" s="23"/>
    </row>
    <row r="1048" spans="10:18" x14ac:dyDescent="0.25">
      <c r="J1048" s="35"/>
      <c r="P1048" s="23"/>
      <c r="Q1048" s="23"/>
      <c r="R1048" s="23"/>
    </row>
    <row r="1049" spans="10:18" x14ac:dyDescent="0.25">
      <c r="J1049" s="35"/>
      <c r="P1049" s="23"/>
      <c r="Q1049" s="23"/>
      <c r="R1049" s="23"/>
    </row>
    <row r="1050" spans="10:18" x14ac:dyDescent="0.25">
      <c r="J1050" s="35"/>
      <c r="P1050" s="23"/>
      <c r="Q1050" s="23"/>
      <c r="R1050" s="23"/>
    </row>
    <row r="1051" spans="10:18" x14ac:dyDescent="0.25">
      <c r="J1051" s="35"/>
      <c r="P1051" s="23"/>
      <c r="Q1051" s="23"/>
      <c r="R1051" s="23"/>
    </row>
    <row r="1052" spans="10:18" x14ac:dyDescent="0.25">
      <c r="J1052" s="35"/>
      <c r="P1052" s="23"/>
      <c r="Q1052" s="23"/>
      <c r="R1052" s="23"/>
    </row>
    <row r="1053" spans="10:18" x14ac:dyDescent="0.25">
      <c r="J1053" s="35"/>
      <c r="P1053" s="23"/>
      <c r="Q1053" s="23"/>
      <c r="R1053" s="23"/>
    </row>
    <row r="1054" spans="10:18" x14ac:dyDescent="0.25">
      <c r="J1054" s="35"/>
      <c r="P1054" s="23"/>
      <c r="Q1054" s="23"/>
      <c r="R1054" s="23"/>
    </row>
    <row r="1055" spans="10:18" x14ac:dyDescent="0.25">
      <c r="J1055" s="35"/>
      <c r="P1055" s="23"/>
      <c r="Q1055" s="23"/>
      <c r="R1055" s="23"/>
    </row>
    <row r="1056" spans="10:18" x14ac:dyDescent="0.25">
      <c r="J1056" s="35"/>
      <c r="P1056" s="23"/>
      <c r="Q1056" s="23"/>
      <c r="R1056" s="23"/>
    </row>
    <row r="1057" spans="10:18" x14ac:dyDescent="0.25">
      <c r="J1057" s="35"/>
      <c r="P1057" s="23"/>
      <c r="Q1057" s="23"/>
      <c r="R1057" s="23"/>
    </row>
    <row r="1058" spans="10:18" x14ac:dyDescent="0.25">
      <c r="J1058" s="35"/>
      <c r="P1058" s="23"/>
      <c r="Q1058" s="23"/>
      <c r="R1058" s="23"/>
    </row>
    <row r="1059" spans="10:18" x14ac:dyDescent="0.25">
      <c r="J1059" s="35"/>
      <c r="P1059" s="23"/>
      <c r="Q1059" s="23"/>
      <c r="R1059" s="23"/>
    </row>
    <row r="1060" spans="10:18" x14ac:dyDescent="0.25">
      <c r="J1060" s="35"/>
      <c r="P1060" s="23"/>
      <c r="Q1060" s="23"/>
      <c r="R1060" s="23"/>
    </row>
    <row r="1061" spans="10:18" x14ac:dyDescent="0.25">
      <c r="J1061" s="35"/>
      <c r="P1061" s="23"/>
      <c r="Q1061" s="23"/>
      <c r="R1061" s="23"/>
    </row>
    <row r="1062" spans="10:18" x14ac:dyDescent="0.25">
      <c r="J1062" s="35"/>
      <c r="P1062" s="23"/>
      <c r="Q1062" s="23"/>
      <c r="R1062" s="23"/>
    </row>
    <row r="1063" spans="10:18" x14ac:dyDescent="0.25">
      <c r="J1063" s="35"/>
      <c r="P1063" s="23"/>
      <c r="Q1063" s="23"/>
      <c r="R1063" s="23"/>
    </row>
    <row r="1064" spans="10:18" x14ac:dyDescent="0.25">
      <c r="J1064" s="35"/>
      <c r="P1064" s="23"/>
      <c r="Q1064" s="23"/>
      <c r="R1064" s="23"/>
    </row>
    <row r="1065" spans="10:18" x14ac:dyDescent="0.25">
      <c r="J1065" s="35"/>
      <c r="P1065" s="23"/>
      <c r="Q1065" s="23"/>
      <c r="R1065" s="23"/>
    </row>
    <row r="1066" spans="10:18" x14ac:dyDescent="0.25">
      <c r="J1066" s="35"/>
      <c r="P1066" s="23"/>
      <c r="Q1066" s="23"/>
      <c r="R1066" s="23"/>
    </row>
    <row r="1067" spans="10:18" x14ac:dyDescent="0.25">
      <c r="J1067" s="35"/>
      <c r="P1067" s="23"/>
      <c r="Q1067" s="23"/>
      <c r="R1067" s="23"/>
    </row>
    <row r="1068" spans="10:18" x14ac:dyDescent="0.25">
      <c r="J1068" s="35"/>
      <c r="P1068" s="23"/>
      <c r="Q1068" s="23"/>
      <c r="R1068" s="23"/>
    </row>
    <row r="1069" spans="10:18" x14ac:dyDescent="0.25">
      <c r="J1069" s="35"/>
      <c r="P1069" s="23"/>
      <c r="Q1069" s="23"/>
      <c r="R1069" s="23"/>
    </row>
    <row r="1070" spans="10:18" x14ac:dyDescent="0.25">
      <c r="J1070" s="35"/>
      <c r="P1070" s="23"/>
      <c r="Q1070" s="23"/>
      <c r="R1070" s="23"/>
    </row>
    <row r="1071" spans="10:18" x14ac:dyDescent="0.25">
      <c r="J1071" s="35"/>
      <c r="P1071" s="23"/>
      <c r="Q1071" s="23"/>
      <c r="R1071" s="23"/>
    </row>
    <row r="1072" spans="10:18" x14ac:dyDescent="0.25">
      <c r="J1072" s="35"/>
      <c r="P1072" s="23"/>
      <c r="Q1072" s="23"/>
      <c r="R1072" s="23"/>
    </row>
    <row r="1073" spans="10:18" x14ac:dyDescent="0.25">
      <c r="J1073" s="35"/>
      <c r="P1073" s="23"/>
      <c r="Q1073" s="23"/>
      <c r="R1073" s="23"/>
    </row>
    <row r="1074" spans="10:18" x14ac:dyDescent="0.25">
      <c r="J1074" s="35"/>
      <c r="P1074" s="23"/>
      <c r="Q1074" s="23"/>
      <c r="R1074" s="23"/>
    </row>
    <row r="1075" spans="10:18" x14ac:dyDescent="0.25">
      <c r="J1075" s="35"/>
      <c r="P1075" s="23"/>
      <c r="Q1075" s="23"/>
      <c r="R1075" s="23"/>
    </row>
    <row r="1076" spans="10:18" x14ac:dyDescent="0.25">
      <c r="J1076" s="35"/>
      <c r="P1076" s="23"/>
      <c r="Q1076" s="23"/>
      <c r="R1076" s="23"/>
    </row>
    <row r="1077" spans="10:18" x14ac:dyDescent="0.25">
      <c r="J1077" s="35"/>
      <c r="P1077" s="23"/>
      <c r="Q1077" s="23"/>
      <c r="R1077" s="23"/>
    </row>
    <row r="1078" spans="10:18" x14ac:dyDescent="0.25">
      <c r="J1078" s="35"/>
      <c r="P1078" s="23"/>
      <c r="Q1078" s="23"/>
      <c r="R1078" s="23"/>
    </row>
    <row r="1079" spans="10:18" x14ac:dyDescent="0.25">
      <c r="J1079" s="35"/>
      <c r="P1079" s="23"/>
      <c r="Q1079" s="23"/>
      <c r="R1079" s="23"/>
    </row>
    <row r="1080" spans="10:18" x14ac:dyDescent="0.25">
      <c r="J1080" s="35"/>
      <c r="P1080" s="23"/>
      <c r="Q1080" s="23"/>
      <c r="R1080" s="23"/>
    </row>
    <row r="1081" spans="10:18" x14ac:dyDescent="0.25">
      <c r="J1081" s="35"/>
      <c r="P1081" s="23"/>
      <c r="Q1081" s="23"/>
      <c r="R1081" s="23"/>
    </row>
    <row r="1082" spans="10:18" x14ac:dyDescent="0.25">
      <c r="J1082" s="35"/>
      <c r="P1082" s="23"/>
      <c r="Q1082" s="23"/>
      <c r="R1082" s="23"/>
    </row>
    <row r="1083" spans="10:18" x14ac:dyDescent="0.25">
      <c r="J1083" s="35"/>
      <c r="P1083" s="23"/>
      <c r="Q1083" s="23"/>
      <c r="R1083" s="23"/>
    </row>
    <row r="1084" spans="10:18" x14ac:dyDescent="0.25">
      <c r="J1084" s="35"/>
      <c r="P1084" s="23"/>
      <c r="Q1084" s="23"/>
      <c r="R1084" s="23"/>
    </row>
    <row r="1085" spans="10:18" x14ac:dyDescent="0.25">
      <c r="J1085" s="35"/>
      <c r="P1085" s="23"/>
      <c r="Q1085" s="23"/>
      <c r="R1085" s="23"/>
    </row>
    <row r="1086" spans="10:18" x14ac:dyDescent="0.25">
      <c r="J1086" s="35"/>
      <c r="P1086" s="23"/>
      <c r="Q1086" s="23"/>
      <c r="R1086" s="23"/>
    </row>
    <row r="1087" spans="10:18" x14ac:dyDescent="0.25">
      <c r="J1087" s="35"/>
      <c r="P1087" s="23"/>
      <c r="Q1087" s="23"/>
      <c r="R1087" s="23"/>
    </row>
    <row r="1088" spans="10:18" x14ac:dyDescent="0.25">
      <c r="J1088" s="35"/>
      <c r="P1088" s="23"/>
      <c r="Q1088" s="23"/>
      <c r="R1088" s="23"/>
    </row>
    <row r="1089" spans="10:18" x14ac:dyDescent="0.25">
      <c r="J1089" s="35"/>
      <c r="P1089" s="23"/>
      <c r="Q1089" s="23"/>
      <c r="R1089" s="23"/>
    </row>
    <row r="1090" spans="10:18" x14ac:dyDescent="0.25">
      <c r="J1090" s="35"/>
      <c r="P1090" s="23"/>
      <c r="Q1090" s="23"/>
      <c r="R1090" s="23"/>
    </row>
    <row r="1091" spans="10:18" x14ac:dyDescent="0.25">
      <c r="J1091" s="35"/>
      <c r="P1091" s="23"/>
      <c r="Q1091" s="23"/>
      <c r="R1091" s="23"/>
    </row>
    <row r="1092" spans="10:18" x14ac:dyDescent="0.25">
      <c r="J1092" s="35"/>
      <c r="P1092" s="23"/>
      <c r="Q1092" s="23"/>
      <c r="R1092" s="23"/>
    </row>
    <row r="1093" spans="10:18" x14ac:dyDescent="0.25">
      <c r="J1093" s="35"/>
      <c r="P1093" s="23"/>
      <c r="Q1093" s="23"/>
      <c r="R1093" s="23"/>
    </row>
    <row r="1094" spans="10:18" x14ac:dyDescent="0.25">
      <c r="J1094" s="35"/>
      <c r="P1094" s="23"/>
      <c r="Q1094" s="23"/>
      <c r="R1094" s="23"/>
    </row>
    <row r="1095" spans="10:18" x14ac:dyDescent="0.25">
      <c r="J1095" s="35"/>
      <c r="P1095" s="23"/>
      <c r="Q1095" s="23"/>
      <c r="R1095" s="23"/>
    </row>
    <row r="1096" spans="10:18" x14ac:dyDescent="0.25">
      <c r="J1096" s="35"/>
      <c r="P1096" s="23"/>
      <c r="Q1096" s="23"/>
      <c r="R1096" s="23"/>
    </row>
    <row r="1097" spans="10:18" x14ac:dyDescent="0.25">
      <c r="J1097" s="35"/>
      <c r="P1097" s="23"/>
      <c r="Q1097" s="23"/>
      <c r="R1097" s="23"/>
    </row>
    <row r="1098" spans="10:18" x14ac:dyDescent="0.25">
      <c r="J1098" s="35"/>
      <c r="P1098" s="23"/>
      <c r="Q1098" s="23"/>
      <c r="R1098" s="23"/>
    </row>
    <row r="1099" spans="10:18" x14ac:dyDescent="0.25">
      <c r="J1099" s="35"/>
      <c r="P1099" s="23"/>
      <c r="Q1099" s="23"/>
      <c r="R1099" s="23"/>
    </row>
    <row r="1100" spans="10:18" x14ac:dyDescent="0.25">
      <c r="J1100" s="35"/>
      <c r="P1100" s="23"/>
      <c r="Q1100" s="23"/>
      <c r="R1100" s="23"/>
    </row>
    <row r="1101" spans="10:18" x14ac:dyDescent="0.25">
      <c r="J1101" s="35"/>
      <c r="P1101" s="23"/>
      <c r="Q1101" s="23"/>
      <c r="R1101" s="23"/>
    </row>
    <row r="1102" spans="10:18" x14ac:dyDescent="0.25">
      <c r="J1102" s="35"/>
      <c r="P1102" s="23"/>
      <c r="Q1102" s="23"/>
      <c r="R1102" s="23"/>
    </row>
    <row r="1103" spans="10:18" x14ac:dyDescent="0.25">
      <c r="J1103" s="35"/>
      <c r="P1103" s="23"/>
      <c r="Q1103" s="23"/>
      <c r="R1103" s="23"/>
    </row>
    <row r="1104" spans="10:18" x14ac:dyDescent="0.25">
      <c r="J1104" s="35"/>
      <c r="P1104" s="23"/>
      <c r="Q1104" s="23"/>
      <c r="R1104" s="23"/>
    </row>
    <row r="1105" spans="10:18" x14ac:dyDescent="0.25">
      <c r="J1105" s="35"/>
      <c r="P1105" s="23"/>
      <c r="Q1105" s="23"/>
      <c r="R1105" s="23"/>
    </row>
    <row r="1106" spans="10:18" x14ac:dyDescent="0.25">
      <c r="J1106" s="35"/>
      <c r="P1106" s="23"/>
      <c r="Q1106" s="23"/>
      <c r="R1106" s="23"/>
    </row>
    <row r="1107" spans="10:18" x14ac:dyDescent="0.25">
      <c r="J1107" s="35"/>
      <c r="P1107" s="23"/>
      <c r="Q1107" s="23"/>
      <c r="R1107" s="23"/>
    </row>
    <row r="1108" spans="10:18" x14ac:dyDescent="0.25">
      <c r="J1108" s="35"/>
      <c r="P1108" s="23"/>
      <c r="Q1108" s="23"/>
      <c r="R1108" s="23"/>
    </row>
    <row r="1109" spans="10:18" x14ac:dyDescent="0.25">
      <c r="J1109" s="35"/>
      <c r="P1109" s="23"/>
      <c r="Q1109" s="23"/>
      <c r="R1109" s="23"/>
    </row>
    <row r="1110" spans="10:18" x14ac:dyDescent="0.25">
      <c r="J1110" s="35"/>
      <c r="P1110" s="23"/>
      <c r="Q1110" s="23"/>
      <c r="R1110" s="23"/>
    </row>
    <row r="1111" spans="10:18" x14ac:dyDescent="0.25">
      <c r="J1111" s="35"/>
      <c r="P1111" s="23"/>
      <c r="Q1111" s="23"/>
      <c r="R1111" s="23"/>
    </row>
    <row r="1112" spans="10:18" x14ac:dyDescent="0.25">
      <c r="J1112" s="35"/>
      <c r="P1112" s="23"/>
      <c r="Q1112" s="23"/>
      <c r="R1112" s="23"/>
    </row>
    <row r="1113" spans="10:18" x14ac:dyDescent="0.25">
      <c r="J1113" s="35"/>
      <c r="P1113" s="23"/>
      <c r="Q1113" s="23"/>
      <c r="R1113" s="23"/>
    </row>
    <row r="1114" spans="10:18" x14ac:dyDescent="0.25">
      <c r="J1114" s="35"/>
      <c r="P1114" s="23"/>
      <c r="Q1114" s="23"/>
      <c r="R1114" s="23"/>
    </row>
    <row r="1115" spans="10:18" x14ac:dyDescent="0.25">
      <c r="J1115" s="35"/>
      <c r="P1115" s="23"/>
      <c r="Q1115" s="23"/>
      <c r="R1115" s="23"/>
    </row>
    <row r="1116" spans="10:18" x14ac:dyDescent="0.25">
      <c r="J1116" s="35"/>
      <c r="P1116" s="23"/>
      <c r="Q1116" s="23"/>
      <c r="R1116" s="23"/>
    </row>
    <row r="1117" spans="10:18" x14ac:dyDescent="0.25">
      <c r="J1117" s="35"/>
      <c r="P1117" s="23"/>
      <c r="Q1117" s="23"/>
      <c r="R1117" s="23"/>
    </row>
    <row r="1118" spans="10:18" x14ac:dyDescent="0.25">
      <c r="J1118" s="35"/>
      <c r="P1118" s="23"/>
      <c r="Q1118" s="23"/>
      <c r="R1118" s="23"/>
    </row>
    <row r="1119" spans="10:18" x14ac:dyDescent="0.25">
      <c r="J1119" s="35"/>
      <c r="P1119" s="23"/>
      <c r="Q1119" s="23"/>
      <c r="R1119" s="23"/>
    </row>
    <row r="1120" spans="10:18" x14ac:dyDescent="0.25">
      <c r="J1120" s="35"/>
      <c r="P1120" s="23"/>
      <c r="Q1120" s="23"/>
      <c r="R1120" s="23"/>
    </row>
    <row r="1121" spans="10:18" x14ac:dyDescent="0.25">
      <c r="J1121" s="35"/>
      <c r="P1121" s="23"/>
      <c r="Q1121" s="23"/>
      <c r="R1121" s="23"/>
    </row>
    <row r="1122" spans="10:18" x14ac:dyDescent="0.25">
      <c r="J1122" s="35"/>
      <c r="P1122" s="23"/>
      <c r="Q1122" s="23"/>
      <c r="R1122" s="23"/>
    </row>
    <row r="1123" spans="10:18" x14ac:dyDescent="0.25">
      <c r="J1123" s="35"/>
      <c r="P1123" s="23"/>
      <c r="Q1123" s="23"/>
      <c r="R1123" s="23"/>
    </row>
    <row r="1124" spans="10:18" x14ac:dyDescent="0.25">
      <c r="J1124" s="35"/>
      <c r="P1124" s="23"/>
      <c r="Q1124" s="23"/>
      <c r="R1124" s="23"/>
    </row>
    <row r="1125" spans="10:18" x14ac:dyDescent="0.25">
      <c r="J1125" s="35"/>
      <c r="P1125" s="23"/>
      <c r="Q1125" s="23"/>
      <c r="R1125" s="23"/>
    </row>
    <row r="1126" spans="10:18" x14ac:dyDescent="0.25">
      <c r="J1126" s="35"/>
      <c r="P1126" s="23"/>
      <c r="Q1126" s="23"/>
      <c r="R1126" s="23"/>
    </row>
    <row r="1127" spans="10:18" x14ac:dyDescent="0.25">
      <c r="J1127" s="35"/>
      <c r="P1127" s="23"/>
      <c r="Q1127" s="23"/>
      <c r="R1127" s="23"/>
    </row>
    <row r="1128" spans="10:18" x14ac:dyDescent="0.25">
      <c r="J1128" s="35"/>
      <c r="P1128" s="23"/>
      <c r="Q1128" s="23"/>
      <c r="R1128" s="23"/>
    </row>
    <row r="1129" spans="10:18" x14ac:dyDescent="0.25">
      <c r="J1129" s="35"/>
      <c r="P1129" s="23"/>
      <c r="Q1129" s="23"/>
      <c r="R1129" s="23"/>
    </row>
    <row r="1130" spans="10:18" x14ac:dyDescent="0.25">
      <c r="J1130" s="35"/>
      <c r="P1130" s="23"/>
      <c r="Q1130" s="23"/>
      <c r="R1130" s="23"/>
    </row>
    <row r="1131" spans="10:18" x14ac:dyDescent="0.25">
      <c r="J1131" s="35"/>
      <c r="P1131" s="23"/>
      <c r="Q1131" s="23"/>
      <c r="R1131" s="23"/>
    </row>
    <row r="1132" spans="10:18" x14ac:dyDescent="0.25">
      <c r="J1132" s="35"/>
      <c r="P1132" s="23"/>
      <c r="Q1132" s="23"/>
      <c r="R1132" s="23"/>
    </row>
    <row r="1133" spans="10:18" x14ac:dyDescent="0.25">
      <c r="J1133" s="35"/>
      <c r="P1133" s="23"/>
      <c r="Q1133" s="23"/>
      <c r="R1133" s="23"/>
    </row>
    <row r="1134" spans="10:18" x14ac:dyDescent="0.25">
      <c r="J1134" s="35"/>
      <c r="P1134" s="23"/>
      <c r="Q1134" s="23"/>
      <c r="R1134" s="23"/>
    </row>
    <row r="1135" spans="10:18" x14ac:dyDescent="0.25">
      <c r="J1135" s="35"/>
      <c r="P1135" s="23"/>
      <c r="Q1135" s="23"/>
      <c r="R1135" s="23"/>
    </row>
    <row r="1136" spans="10:18" x14ac:dyDescent="0.25">
      <c r="J1136" s="35"/>
      <c r="P1136" s="23"/>
      <c r="Q1136" s="23"/>
      <c r="R1136" s="23"/>
    </row>
    <row r="1137" spans="10:18" x14ac:dyDescent="0.25">
      <c r="J1137" s="35"/>
      <c r="P1137" s="23"/>
      <c r="Q1137" s="23"/>
      <c r="R1137" s="23"/>
    </row>
    <row r="1138" spans="10:18" x14ac:dyDescent="0.25">
      <c r="J1138" s="35"/>
      <c r="P1138" s="23"/>
      <c r="Q1138" s="23"/>
      <c r="R1138" s="23"/>
    </row>
    <row r="1139" spans="10:18" x14ac:dyDescent="0.25">
      <c r="J1139" s="35"/>
      <c r="P1139" s="23"/>
      <c r="Q1139" s="23"/>
      <c r="R1139" s="23"/>
    </row>
    <row r="1140" spans="10:18" x14ac:dyDescent="0.25">
      <c r="J1140" s="35"/>
      <c r="P1140" s="23"/>
      <c r="Q1140" s="23"/>
      <c r="R1140" s="23"/>
    </row>
    <row r="1141" spans="10:18" x14ac:dyDescent="0.25">
      <c r="J1141" s="35"/>
      <c r="P1141" s="23"/>
      <c r="Q1141" s="23"/>
      <c r="R1141" s="23"/>
    </row>
    <row r="1142" spans="10:18" x14ac:dyDescent="0.25">
      <c r="J1142" s="35"/>
      <c r="P1142" s="23"/>
      <c r="Q1142" s="23"/>
      <c r="R1142" s="23"/>
    </row>
    <row r="1143" spans="10:18" x14ac:dyDescent="0.25">
      <c r="J1143" s="35"/>
      <c r="P1143" s="23"/>
      <c r="Q1143" s="23"/>
      <c r="R1143" s="23"/>
    </row>
    <row r="1144" spans="10:18" x14ac:dyDescent="0.25">
      <c r="J1144" s="35"/>
      <c r="P1144" s="23"/>
      <c r="Q1144" s="23"/>
      <c r="R1144" s="23"/>
    </row>
    <row r="1145" spans="10:18" x14ac:dyDescent="0.25">
      <c r="J1145" s="35"/>
      <c r="P1145" s="23"/>
      <c r="Q1145" s="23"/>
      <c r="R1145" s="23"/>
    </row>
    <row r="1146" spans="10:18" x14ac:dyDescent="0.25">
      <c r="J1146" s="35"/>
      <c r="P1146" s="23"/>
      <c r="Q1146" s="23"/>
      <c r="R1146" s="23"/>
    </row>
    <row r="1147" spans="10:18" x14ac:dyDescent="0.25">
      <c r="J1147" s="35"/>
      <c r="P1147" s="23"/>
      <c r="Q1147" s="23"/>
      <c r="R1147" s="23"/>
    </row>
    <row r="1148" spans="10:18" x14ac:dyDescent="0.25">
      <c r="J1148" s="35"/>
      <c r="P1148" s="23"/>
      <c r="Q1148" s="23"/>
      <c r="R1148" s="23"/>
    </row>
    <row r="1149" spans="10:18" x14ac:dyDescent="0.25">
      <c r="J1149" s="35"/>
      <c r="P1149" s="23"/>
      <c r="Q1149" s="23"/>
      <c r="R1149" s="23"/>
    </row>
    <row r="1150" spans="10:18" x14ac:dyDescent="0.25">
      <c r="J1150" s="35"/>
      <c r="P1150" s="23"/>
      <c r="Q1150" s="23"/>
      <c r="R1150" s="23"/>
    </row>
    <row r="1151" spans="10:18" x14ac:dyDescent="0.25">
      <c r="J1151" s="35"/>
      <c r="P1151" s="23"/>
      <c r="Q1151" s="23"/>
      <c r="R1151" s="23"/>
    </row>
    <row r="1152" spans="10:18" x14ac:dyDescent="0.25">
      <c r="J1152" s="35"/>
      <c r="P1152" s="23"/>
      <c r="Q1152" s="23"/>
      <c r="R1152" s="23"/>
    </row>
    <row r="1153" spans="10:18" x14ac:dyDescent="0.25">
      <c r="J1153" s="35"/>
      <c r="P1153" s="23"/>
      <c r="Q1153" s="23"/>
      <c r="R1153" s="23"/>
    </row>
    <row r="1154" spans="10:18" x14ac:dyDescent="0.25">
      <c r="J1154" s="35"/>
      <c r="P1154" s="23"/>
      <c r="Q1154" s="23"/>
      <c r="R1154" s="23"/>
    </row>
    <row r="1155" spans="10:18" x14ac:dyDescent="0.25">
      <c r="J1155" s="35"/>
      <c r="P1155" s="23"/>
      <c r="Q1155" s="23"/>
      <c r="R1155" s="23"/>
    </row>
    <row r="1156" spans="10:18" x14ac:dyDescent="0.25">
      <c r="J1156" s="35"/>
      <c r="P1156" s="23"/>
      <c r="Q1156" s="23"/>
      <c r="R1156" s="23"/>
    </row>
    <row r="1157" spans="10:18" x14ac:dyDescent="0.25">
      <c r="J1157" s="35"/>
      <c r="P1157" s="23"/>
      <c r="Q1157" s="23"/>
      <c r="R1157" s="23"/>
    </row>
    <row r="1158" spans="10:18" x14ac:dyDescent="0.25">
      <c r="J1158" s="35"/>
      <c r="P1158" s="23"/>
      <c r="Q1158" s="23"/>
      <c r="R1158" s="23"/>
    </row>
    <row r="1159" spans="10:18" x14ac:dyDescent="0.25">
      <c r="J1159" s="35"/>
      <c r="P1159" s="23"/>
      <c r="Q1159" s="23"/>
      <c r="R1159" s="23"/>
    </row>
    <row r="1160" spans="10:18" x14ac:dyDescent="0.25">
      <c r="J1160" s="35"/>
      <c r="P1160" s="23"/>
      <c r="Q1160" s="23"/>
      <c r="R1160" s="23"/>
    </row>
    <row r="1161" spans="10:18" x14ac:dyDescent="0.25">
      <c r="J1161" s="35"/>
      <c r="P1161" s="23"/>
      <c r="Q1161" s="23"/>
      <c r="R1161" s="23"/>
    </row>
    <row r="1162" spans="10:18" x14ac:dyDescent="0.25">
      <c r="J1162" s="35"/>
      <c r="P1162" s="23"/>
      <c r="Q1162" s="23"/>
      <c r="R1162" s="23"/>
    </row>
    <row r="1163" spans="10:18" x14ac:dyDescent="0.25">
      <c r="J1163" s="35"/>
      <c r="P1163" s="23"/>
      <c r="Q1163" s="23"/>
      <c r="R1163" s="23"/>
    </row>
    <row r="1164" spans="10:18" x14ac:dyDescent="0.25">
      <c r="J1164" s="35"/>
      <c r="P1164" s="23"/>
      <c r="Q1164" s="23"/>
      <c r="R1164" s="23"/>
    </row>
    <row r="1165" spans="10:18" x14ac:dyDescent="0.25">
      <c r="J1165" s="35"/>
      <c r="P1165" s="23"/>
      <c r="Q1165" s="23"/>
      <c r="R1165" s="23"/>
    </row>
    <row r="1166" spans="10:18" x14ac:dyDescent="0.25">
      <c r="J1166" s="35"/>
      <c r="P1166" s="23"/>
      <c r="Q1166" s="23"/>
      <c r="R1166" s="23"/>
    </row>
    <row r="1167" spans="10:18" x14ac:dyDescent="0.25">
      <c r="J1167" s="35"/>
      <c r="P1167" s="23"/>
      <c r="Q1167" s="23"/>
      <c r="R1167" s="23"/>
    </row>
    <row r="1168" spans="10:18" x14ac:dyDescent="0.25">
      <c r="J1168" s="35"/>
      <c r="P1168" s="23"/>
      <c r="Q1168" s="23"/>
      <c r="R1168" s="23"/>
    </row>
    <row r="1169" spans="10:18" x14ac:dyDescent="0.25">
      <c r="J1169" s="35"/>
      <c r="P1169" s="23"/>
      <c r="Q1169" s="23"/>
      <c r="R1169" s="23"/>
    </row>
    <row r="1170" spans="10:18" x14ac:dyDescent="0.25">
      <c r="J1170" s="35"/>
      <c r="P1170" s="23"/>
      <c r="Q1170" s="23"/>
      <c r="R1170" s="23"/>
    </row>
    <row r="1171" spans="10:18" x14ac:dyDescent="0.25">
      <c r="J1171" s="35"/>
      <c r="P1171" s="23"/>
      <c r="Q1171" s="23"/>
      <c r="R1171" s="23"/>
    </row>
    <row r="1172" spans="10:18" x14ac:dyDescent="0.25">
      <c r="J1172" s="35"/>
      <c r="P1172" s="23"/>
      <c r="Q1172" s="23"/>
      <c r="R1172" s="23"/>
    </row>
    <row r="1173" spans="10:18" x14ac:dyDescent="0.25">
      <c r="J1173" s="35"/>
      <c r="P1173" s="23"/>
      <c r="Q1173" s="23"/>
      <c r="R1173" s="23"/>
    </row>
    <row r="1174" spans="10:18" x14ac:dyDescent="0.25">
      <c r="J1174" s="35"/>
      <c r="P1174" s="23"/>
      <c r="Q1174" s="23"/>
      <c r="R1174" s="23"/>
    </row>
    <row r="1175" spans="10:18" x14ac:dyDescent="0.25">
      <c r="J1175" s="35"/>
      <c r="P1175" s="23"/>
      <c r="Q1175" s="23"/>
      <c r="R1175" s="23"/>
    </row>
    <row r="1176" spans="10:18" x14ac:dyDescent="0.25">
      <c r="J1176" s="35"/>
      <c r="P1176" s="23"/>
      <c r="Q1176" s="23"/>
      <c r="R1176" s="23"/>
    </row>
    <row r="1177" spans="10:18" x14ac:dyDescent="0.25">
      <c r="J1177" s="35"/>
      <c r="P1177" s="23"/>
      <c r="Q1177" s="23"/>
      <c r="R1177" s="23"/>
    </row>
    <row r="1178" spans="10:18" x14ac:dyDescent="0.25">
      <c r="J1178" s="35"/>
      <c r="P1178" s="23"/>
      <c r="Q1178" s="23"/>
      <c r="R1178" s="23"/>
    </row>
    <row r="1179" spans="10:18" x14ac:dyDescent="0.25">
      <c r="J1179" s="35"/>
      <c r="P1179" s="23"/>
      <c r="Q1179" s="23"/>
      <c r="R1179" s="23"/>
    </row>
    <row r="1180" spans="10:18" x14ac:dyDescent="0.25">
      <c r="J1180" s="35"/>
      <c r="P1180" s="23"/>
      <c r="Q1180" s="23"/>
      <c r="R1180" s="23"/>
    </row>
    <row r="1181" spans="10:18" x14ac:dyDescent="0.25">
      <c r="J1181" s="35"/>
      <c r="P1181" s="23"/>
      <c r="Q1181" s="23"/>
      <c r="R1181" s="23"/>
    </row>
    <row r="1182" spans="10:18" x14ac:dyDescent="0.25">
      <c r="J1182" s="35"/>
      <c r="P1182" s="23"/>
      <c r="Q1182" s="23"/>
      <c r="R1182" s="23"/>
    </row>
    <row r="1183" spans="10:18" x14ac:dyDescent="0.25">
      <c r="J1183" s="35"/>
      <c r="P1183" s="23"/>
      <c r="Q1183" s="23"/>
      <c r="R1183" s="23"/>
    </row>
    <row r="1184" spans="10:18" x14ac:dyDescent="0.25">
      <c r="J1184" s="35"/>
      <c r="P1184" s="23"/>
      <c r="Q1184" s="23"/>
      <c r="R1184" s="23"/>
    </row>
    <row r="1185" spans="10:18" x14ac:dyDescent="0.25">
      <c r="J1185" s="35"/>
      <c r="P1185" s="23"/>
      <c r="Q1185" s="23"/>
      <c r="R1185" s="23"/>
    </row>
    <row r="1186" spans="10:18" x14ac:dyDescent="0.25">
      <c r="J1186" s="35"/>
      <c r="P1186" s="23"/>
      <c r="Q1186" s="23"/>
      <c r="R1186" s="23"/>
    </row>
    <row r="1187" spans="10:18" x14ac:dyDescent="0.25">
      <c r="J1187" s="35"/>
      <c r="P1187" s="23"/>
      <c r="Q1187" s="23"/>
      <c r="R1187" s="23"/>
    </row>
    <row r="1188" spans="10:18" x14ac:dyDescent="0.25">
      <c r="J1188" s="35"/>
      <c r="P1188" s="23"/>
      <c r="Q1188" s="23"/>
      <c r="R1188" s="23"/>
    </row>
    <row r="1189" spans="10:18" x14ac:dyDescent="0.25">
      <c r="J1189" s="35"/>
      <c r="P1189" s="23"/>
      <c r="Q1189" s="23"/>
      <c r="R1189" s="23"/>
    </row>
    <row r="1190" spans="10:18" x14ac:dyDescent="0.25">
      <c r="J1190" s="35"/>
      <c r="P1190" s="23"/>
      <c r="Q1190" s="23"/>
      <c r="R1190" s="23"/>
    </row>
    <row r="1191" spans="10:18" x14ac:dyDescent="0.25">
      <c r="J1191" s="35"/>
      <c r="P1191" s="23"/>
      <c r="Q1191" s="23"/>
      <c r="R1191" s="23"/>
    </row>
    <row r="1192" spans="10:18" x14ac:dyDescent="0.25">
      <c r="J1192" s="35"/>
      <c r="P1192" s="23"/>
      <c r="Q1192" s="23"/>
      <c r="R1192" s="23"/>
    </row>
    <row r="1193" spans="10:18" x14ac:dyDescent="0.25">
      <c r="J1193" s="35"/>
      <c r="P1193" s="23"/>
      <c r="Q1193" s="23"/>
      <c r="R1193" s="23"/>
    </row>
    <row r="1194" spans="10:18" x14ac:dyDescent="0.25">
      <c r="J1194" s="35"/>
      <c r="P1194" s="23"/>
      <c r="Q1194" s="23"/>
      <c r="R1194" s="23"/>
    </row>
    <row r="1195" spans="10:18" x14ac:dyDescent="0.25">
      <c r="J1195" s="35"/>
      <c r="P1195" s="23"/>
      <c r="Q1195" s="23"/>
      <c r="R1195" s="23"/>
    </row>
    <row r="1196" spans="10:18" x14ac:dyDescent="0.25">
      <c r="J1196" s="35"/>
      <c r="P1196" s="23"/>
      <c r="Q1196" s="23"/>
      <c r="R1196" s="23"/>
    </row>
    <row r="1197" spans="10:18" x14ac:dyDescent="0.25">
      <c r="J1197" s="35"/>
      <c r="P1197" s="23"/>
      <c r="Q1197" s="23"/>
      <c r="R1197" s="23"/>
    </row>
    <row r="1198" spans="10:18" x14ac:dyDescent="0.25">
      <c r="J1198" s="35"/>
      <c r="P1198" s="23"/>
      <c r="Q1198" s="23"/>
      <c r="R1198" s="23"/>
    </row>
    <row r="1199" spans="10:18" x14ac:dyDescent="0.25">
      <c r="J1199" s="35"/>
      <c r="P1199" s="23"/>
      <c r="Q1199" s="23"/>
      <c r="R1199" s="23"/>
    </row>
    <row r="1200" spans="10:18" x14ac:dyDescent="0.25">
      <c r="J1200" s="35"/>
      <c r="P1200" s="23"/>
      <c r="Q1200" s="23"/>
      <c r="R1200" s="23"/>
    </row>
    <row r="1201" spans="10:18" x14ac:dyDescent="0.25">
      <c r="J1201" s="35"/>
      <c r="P1201" s="23"/>
      <c r="Q1201" s="23"/>
      <c r="R1201" s="23"/>
    </row>
    <row r="1202" spans="10:18" x14ac:dyDescent="0.25">
      <c r="J1202" s="35"/>
      <c r="P1202" s="23"/>
      <c r="Q1202" s="23"/>
      <c r="R1202" s="23"/>
    </row>
    <row r="1203" spans="10:18" x14ac:dyDescent="0.25">
      <c r="J1203" s="35"/>
      <c r="P1203" s="23"/>
      <c r="Q1203" s="23"/>
      <c r="R1203" s="23"/>
    </row>
    <row r="1204" spans="10:18" x14ac:dyDescent="0.25">
      <c r="J1204" s="35"/>
      <c r="P1204" s="23"/>
      <c r="Q1204" s="23"/>
      <c r="R1204" s="23"/>
    </row>
    <row r="1205" spans="10:18" x14ac:dyDescent="0.25">
      <c r="J1205" s="35"/>
      <c r="P1205" s="23"/>
      <c r="Q1205" s="23"/>
      <c r="R1205" s="23"/>
    </row>
    <row r="1206" spans="10:18" x14ac:dyDescent="0.25">
      <c r="J1206" s="35"/>
      <c r="P1206" s="23"/>
      <c r="Q1206" s="23"/>
      <c r="R1206" s="23"/>
    </row>
    <row r="1207" spans="10:18" x14ac:dyDescent="0.25">
      <c r="J1207" s="35"/>
      <c r="P1207" s="23"/>
      <c r="Q1207" s="23"/>
      <c r="R1207" s="23"/>
    </row>
    <row r="1208" spans="10:18" x14ac:dyDescent="0.25">
      <c r="J1208" s="35"/>
      <c r="P1208" s="23"/>
      <c r="Q1208" s="23"/>
      <c r="R1208" s="23"/>
    </row>
    <row r="1209" spans="10:18" x14ac:dyDescent="0.25">
      <c r="J1209" s="35"/>
      <c r="P1209" s="23"/>
      <c r="Q1209" s="23"/>
      <c r="R1209" s="23"/>
    </row>
    <row r="1210" spans="10:18" x14ac:dyDescent="0.25">
      <c r="J1210" s="35"/>
      <c r="P1210" s="23"/>
      <c r="Q1210" s="23"/>
      <c r="R1210" s="23"/>
    </row>
    <row r="1211" spans="10:18" x14ac:dyDescent="0.25">
      <c r="J1211" s="35"/>
      <c r="P1211" s="23"/>
      <c r="Q1211" s="23"/>
      <c r="R1211" s="23"/>
    </row>
    <row r="1212" spans="10:18" x14ac:dyDescent="0.25">
      <c r="J1212" s="35"/>
      <c r="P1212" s="23"/>
      <c r="Q1212" s="23"/>
      <c r="R1212" s="23"/>
    </row>
    <row r="1213" spans="10:18" x14ac:dyDescent="0.25">
      <c r="J1213" s="35"/>
      <c r="P1213" s="23"/>
      <c r="Q1213" s="23"/>
      <c r="R1213" s="23"/>
    </row>
    <row r="1214" spans="10:18" x14ac:dyDescent="0.25">
      <c r="J1214" s="35"/>
      <c r="P1214" s="23"/>
      <c r="Q1214" s="23"/>
      <c r="R1214" s="23"/>
    </row>
    <row r="1215" spans="10:18" x14ac:dyDescent="0.25">
      <c r="J1215" s="35"/>
      <c r="P1215" s="23"/>
      <c r="Q1215" s="23"/>
      <c r="R1215" s="23"/>
    </row>
    <row r="1216" spans="10:18" x14ac:dyDescent="0.25">
      <c r="J1216" s="35"/>
      <c r="P1216" s="23"/>
      <c r="Q1216" s="23"/>
      <c r="R1216" s="23"/>
    </row>
    <row r="1217" spans="10:18" x14ac:dyDescent="0.25">
      <c r="J1217" s="35"/>
      <c r="P1217" s="23"/>
      <c r="Q1217" s="23"/>
      <c r="R1217" s="23"/>
    </row>
    <row r="1218" spans="10:18" x14ac:dyDescent="0.25">
      <c r="J1218" s="35"/>
      <c r="P1218" s="23"/>
      <c r="Q1218" s="23"/>
      <c r="R1218" s="23"/>
    </row>
    <row r="1219" spans="10:18" x14ac:dyDescent="0.25">
      <c r="J1219" s="35"/>
      <c r="P1219" s="23"/>
      <c r="Q1219" s="23"/>
      <c r="R1219" s="23"/>
    </row>
    <row r="1220" spans="10:18" x14ac:dyDescent="0.25">
      <c r="J1220" s="35"/>
      <c r="P1220" s="23"/>
      <c r="Q1220" s="23"/>
      <c r="R1220" s="23"/>
    </row>
    <row r="1221" spans="10:18" x14ac:dyDescent="0.25">
      <c r="J1221" s="35"/>
      <c r="P1221" s="23"/>
      <c r="Q1221" s="23"/>
      <c r="R1221" s="23"/>
    </row>
    <row r="1222" spans="10:18" x14ac:dyDescent="0.25">
      <c r="J1222" s="35"/>
      <c r="P1222" s="23"/>
      <c r="Q1222" s="23"/>
      <c r="R1222" s="23"/>
    </row>
    <row r="1223" spans="10:18" x14ac:dyDescent="0.25">
      <c r="J1223" s="35"/>
      <c r="P1223" s="23"/>
      <c r="Q1223" s="23"/>
      <c r="R1223" s="23"/>
    </row>
    <row r="1224" spans="10:18" x14ac:dyDescent="0.25">
      <c r="J1224" s="35"/>
      <c r="P1224" s="23"/>
      <c r="Q1224" s="23"/>
      <c r="R1224" s="23"/>
    </row>
    <row r="1225" spans="10:18" x14ac:dyDescent="0.25">
      <c r="J1225" s="35"/>
      <c r="P1225" s="23"/>
      <c r="Q1225" s="23"/>
      <c r="R1225" s="23"/>
    </row>
    <row r="1226" spans="10:18" x14ac:dyDescent="0.25">
      <c r="J1226" s="35"/>
      <c r="P1226" s="23"/>
      <c r="Q1226" s="23"/>
      <c r="R1226" s="23"/>
    </row>
    <row r="1227" spans="10:18" x14ac:dyDescent="0.25">
      <c r="J1227" s="35"/>
      <c r="P1227" s="23"/>
      <c r="Q1227" s="23"/>
      <c r="R1227" s="23"/>
    </row>
    <row r="1228" spans="10:18" x14ac:dyDescent="0.25">
      <c r="J1228" s="35"/>
      <c r="P1228" s="23"/>
      <c r="Q1228" s="23"/>
      <c r="R1228" s="23"/>
    </row>
    <row r="1229" spans="10:18" x14ac:dyDescent="0.25">
      <c r="J1229" s="35"/>
      <c r="P1229" s="23"/>
      <c r="Q1229" s="23"/>
      <c r="R1229" s="23"/>
    </row>
    <row r="1230" spans="10:18" x14ac:dyDescent="0.25">
      <c r="J1230" s="35"/>
      <c r="P1230" s="23"/>
      <c r="Q1230" s="23"/>
      <c r="R1230" s="23"/>
    </row>
    <row r="1231" spans="10:18" x14ac:dyDescent="0.25">
      <c r="J1231" s="35"/>
      <c r="P1231" s="23"/>
      <c r="Q1231" s="23"/>
      <c r="R1231" s="23"/>
    </row>
    <row r="1232" spans="10:18" x14ac:dyDescent="0.25">
      <c r="J1232" s="35"/>
      <c r="P1232" s="23"/>
      <c r="Q1232" s="23"/>
      <c r="R1232" s="23"/>
    </row>
    <row r="1233" spans="10:18" x14ac:dyDescent="0.25">
      <c r="J1233" s="35"/>
      <c r="P1233" s="23"/>
      <c r="Q1233" s="23"/>
      <c r="R1233" s="23"/>
    </row>
    <row r="1234" spans="10:18" x14ac:dyDescent="0.25">
      <c r="J1234" s="35"/>
      <c r="P1234" s="23"/>
      <c r="Q1234" s="23"/>
      <c r="R1234" s="23"/>
    </row>
    <row r="1235" spans="10:18" x14ac:dyDescent="0.25">
      <c r="J1235" s="35"/>
      <c r="P1235" s="23"/>
      <c r="Q1235" s="23"/>
      <c r="R1235" s="23"/>
    </row>
    <row r="1236" spans="10:18" x14ac:dyDescent="0.25">
      <c r="J1236" s="35"/>
      <c r="P1236" s="23"/>
      <c r="Q1236" s="23"/>
      <c r="R1236" s="23"/>
    </row>
    <row r="1237" spans="10:18" x14ac:dyDescent="0.25">
      <c r="J1237" s="35"/>
      <c r="P1237" s="23"/>
      <c r="Q1237" s="23"/>
      <c r="R1237" s="23"/>
    </row>
    <row r="1238" spans="10:18" x14ac:dyDescent="0.25">
      <c r="J1238" s="35"/>
      <c r="P1238" s="23"/>
      <c r="Q1238" s="23"/>
      <c r="R1238" s="23"/>
    </row>
    <row r="1239" spans="10:18" x14ac:dyDescent="0.25">
      <c r="J1239" s="35"/>
      <c r="P1239" s="23"/>
      <c r="Q1239" s="23"/>
      <c r="R1239" s="23"/>
    </row>
    <row r="1240" spans="10:18" x14ac:dyDescent="0.25">
      <c r="J1240" s="35"/>
      <c r="P1240" s="23"/>
      <c r="Q1240" s="23"/>
      <c r="R1240" s="23"/>
    </row>
    <row r="1241" spans="10:18" x14ac:dyDescent="0.25">
      <c r="J1241" s="35"/>
      <c r="P1241" s="23"/>
      <c r="Q1241" s="23"/>
      <c r="R1241" s="23"/>
    </row>
    <row r="1242" spans="10:18" x14ac:dyDescent="0.25">
      <c r="J1242" s="35"/>
      <c r="P1242" s="23"/>
      <c r="Q1242" s="23"/>
      <c r="R1242" s="23"/>
    </row>
    <row r="1243" spans="10:18" x14ac:dyDescent="0.25">
      <c r="J1243" s="35"/>
      <c r="P1243" s="23"/>
      <c r="Q1243" s="23"/>
      <c r="R1243" s="23"/>
    </row>
    <row r="1244" spans="10:18" x14ac:dyDescent="0.25">
      <c r="J1244" s="35"/>
      <c r="P1244" s="23"/>
      <c r="Q1244" s="23"/>
      <c r="R1244" s="23"/>
    </row>
    <row r="1245" spans="10:18" x14ac:dyDescent="0.25">
      <c r="J1245" s="35"/>
      <c r="P1245" s="23"/>
      <c r="Q1245" s="23"/>
      <c r="R1245" s="23"/>
    </row>
    <row r="1246" spans="10:18" x14ac:dyDescent="0.25">
      <c r="J1246" s="35"/>
      <c r="P1246" s="23"/>
      <c r="Q1246" s="23"/>
      <c r="R1246" s="23"/>
    </row>
    <row r="1247" spans="10:18" x14ac:dyDescent="0.25">
      <c r="J1247" s="35"/>
      <c r="P1247" s="23"/>
      <c r="Q1247" s="23"/>
      <c r="R1247" s="23"/>
    </row>
    <row r="1248" spans="10:18" x14ac:dyDescent="0.25">
      <c r="J1248" s="35"/>
      <c r="P1248" s="23"/>
      <c r="Q1248" s="23"/>
      <c r="R1248" s="23"/>
    </row>
    <row r="1249" spans="10:18" x14ac:dyDescent="0.25">
      <c r="J1249" s="35"/>
      <c r="P1249" s="23"/>
      <c r="Q1249" s="23"/>
      <c r="R1249" s="23"/>
    </row>
    <row r="1250" spans="10:18" x14ac:dyDescent="0.25">
      <c r="J1250" s="35"/>
      <c r="P1250" s="23"/>
      <c r="Q1250" s="23"/>
      <c r="R1250" s="23"/>
    </row>
    <row r="1251" spans="10:18" x14ac:dyDescent="0.25">
      <c r="J1251" s="35"/>
      <c r="P1251" s="23"/>
      <c r="Q1251" s="23"/>
      <c r="R1251" s="23"/>
    </row>
    <row r="1252" spans="10:18" x14ac:dyDescent="0.25">
      <c r="J1252" s="35"/>
      <c r="P1252" s="23"/>
      <c r="Q1252" s="23"/>
      <c r="R1252" s="23"/>
    </row>
    <row r="1253" spans="10:18" x14ac:dyDescent="0.25">
      <c r="J1253" s="35"/>
      <c r="P1253" s="23"/>
      <c r="Q1253" s="23"/>
      <c r="R1253" s="23"/>
    </row>
    <row r="1254" spans="10:18" x14ac:dyDescent="0.25">
      <c r="J1254" s="35"/>
      <c r="P1254" s="23"/>
      <c r="Q1254" s="23"/>
      <c r="R1254" s="23"/>
    </row>
    <row r="1255" spans="10:18" x14ac:dyDescent="0.25">
      <c r="J1255" s="35"/>
      <c r="P1255" s="23"/>
      <c r="Q1255" s="23"/>
      <c r="R1255" s="23"/>
    </row>
    <row r="1256" spans="10:18" x14ac:dyDescent="0.25">
      <c r="J1256" s="35"/>
      <c r="P1256" s="23"/>
      <c r="Q1256" s="23"/>
      <c r="R1256" s="23"/>
    </row>
    <row r="1257" spans="10:18" x14ac:dyDescent="0.25">
      <c r="J1257" s="35"/>
      <c r="P1257" s="23"/>
      <c r="Q1257" s="23"/>
      <c r="R1257" s="23"/>
    </row>
    <row r="1258" spans="10:18" x14ac:dyDescent="0.25">
      <c r="J1258" s="35"/>
      <c r="P1258" s="23"/>
      <c r="Q1258" s="23"/>
      <c r="R1258" s="23"/>
    </row>
    <row r="1259" spans="10:18" x14ac:dyDescent="0.25">
      <c r="J1259" s="35"/>
      <c r="P1259" s="23"/>
      <c r="Q1259" s="23"/>
      <c r="R1259" s="23"/>
    </row>
    <row r="1260" spans="10:18" x14ac:dyDescent="0.25">
      <c r="J1260" s="35"/>
      <c r="P1260" s="23"/>
      <c r="Q1260" s="23"/>
      <c r="R1260" s="23"/>
    </row>
    <row r="1261" spans="10:18" x14ac:dyDescent="0.25">
      <c r="J1261" s="35"/>
      <c r="P1261" s="23"/>
      <c r="Q1261" s="23"/>
      <c r="R1261" s="23"/>
    </row>
    <row r="1262" spans="10:18" x14ac:dyDescent="0.25">
      <c r="J1262" s="35"/>
      <c r="P1262" s="23"/>
      <c r="Q1262" s="23"/>
      <c r="R1262" s="23"/>
    </row>
    <row r="1263" spans="10:18" x14ac:dyDescent="0.25">
      <c r="J1263" s="35"/>
      <c r="P1263" s="23"/>
      <c r="Q1263" s="23"/>
      <c r="R1263" s="23"/>
    </row>
    <row r="1264" spans="10:18" x14ac:dyDescent="0.25">
      <c r="J1264" s="35"/>
      <c r="P1264" s="23"/>
      <c r="Q1264" s="23"/>
      <c r="R1264" s="23"/>
    </row>
    <row r="1265" spans="10:18" x14ac:dyDescent="0.25">
      <c r="J1265" s="35"/>
      <c r="P1265" s="23"/>
      <c r="Q1265" s="23"/>
      <c r="R1265" s="23"/>
    </row>
    <row r="1266" spans="10:18" x14ac:dyDescent="0.25">
      <c r="J1266" s="35"/>
      <c r="P1266" s="23"/>
      <c r="Q1266" s="23"/>
      <c r="R1266" s="23"/>
    </row>
    <row r="1267" spans="10:18" x14ac:dyDescent="0.25">
      <c r="J1267" s="35"/>
      <c r="P1267" s="23"/>
      <c r="Q1267" s="23"/>
      <c r="R1267" s="23"/>
    </row>
    <row r="1268" spans="10:18" x14ac:dyDescent="0.25">
      <c r="J1268" s="35"/>
      <c r="P1268" s="23"/>
      <c r="Q1268" s="23"/>
      <c r="R1268" s="23"/>
    </row>
    <row r="1269" spans="10:18" x14ac:dyDescent="0.25">
      <c r="J1269" s="35"/>
      <c r="P1269" s="23"/>
      <c r="Q1269" s="23"/>
      <c r="R1269" s="23"/>
    </row>
    <row r="1270" spans="10:18" x14ac:dyDescent="0.25">
      <c r="J1270" s="35"/>
      <c r="P1270" s="23"/>
      <c r="Q1270" s="23"/>
      <c r="R1270" s="23"/>
    </row>
    <row r="1271" spans="10:18" x14ac:dyDescent="0.25">
      <c r="J1271" s="35"/>
      <c r="P1271" s="23"/>
      <c r="Q1271" s="23"/>
      <c r="R1271" s="23"/>
    </row>
    <row r="1272" spans="10:18" x14ac:dyDescent="0.25">
      <c r="J1272" s="35"/>
      <c r="P1272" s="23"/>
      <c r="Q1272" s="23"/>
      <c r="R1272" s="23"/>
    </row>
    <row r="1273" spans="10:18" x14ac:dyDescent="0.25">
      <c r="J1273" s="35"/>
      <c r="P1273" s="23"/>
      <c r="Q1273" s="23"/>
      <c r="R1273" s="23"/>
    </row>
    <row r="1274" spans="10:18" x14ac:dyDescent="0.25">
      <c r="J1274" s="35"/>
      <c r="P1274" s="23"/>
      <c r="Q1274" s="23"/>
      <c r="R1274" s="23"/>
    </row>
    <row r="1275" spans="10:18" x14ac:dyDescent="0.25">
      <c r="J1275" s="35"/>
      <c r="P1275" s="23"/>
      <c r="Q1275" s="23"/>
      <c r="R1275" s="23"/>
    </row>
    <row r="1276" spans="10:18" x14ac:dyDescent="0.25">
      <c r="J1276" s="35"/>
      <c r="P1276" s="23"/>
      <c r="Q1276" s="23"/>
      <c r="R1276" s="23"/>
    </row>
    <row r="1277" spans="10:18" x14ac:dyDescent="0.25">
      <c r="J1277" s="35"/>
      <c r="P1277" s="23"/>
      <c r="Q1277" s="23"/>
      <c r="R1277" s="23"/>
    </row>
    <row r="1278" spans="10:18" x14ac:dyDescent="0.25">
      <c r="J1278" s="35"/>
      <c r="P1278" s="23"/>
      <c r="Q1278" s="23"/>
      <c r="R1278" s="23"/>
    </row>
    <row r="1279" spans="10:18" x14ac:dyDescent="0.25">
      <c r="J1279" s="35"/>
      <c r="P1279" s="23"/>
      <c r="Q1279" s="23"/>
      <c r="R1279" s="23"/>
    </row>
    <row r="1280" spans="10:18" x14ac:dyDescent="0.25">
      <c r="J1280" s="35"/>
      <c r="P1280" s="23"/>
      <c r="Q1280" s="23"/>
      <c r="R1280" s="23"/>
    </row>
    <row r="1281" spans="10:18" x14ac:dyDescent="0.25">
      <c r="J1281" s="35"/>
      <c r="P1281" s="23"/>
      <c r="Q1281" s="23"/>
      <c r="R1281" s="23"/>
    </row>
    <row r="1282" spans="10:18" x14ac:dyDescent="0.25">
      <c r="J1282" s="35"/>
      <c r="P1282" s="23"/>
      <c r="Q1282" s="23"/>
      <c r="R1282" s="23"/>
    </row>
    <row r="1283" spans="10:18" x14ac:dyDescent="0.25">
      <c r="J1283" s="35"/>
      <c r="P1283" s="23"/>
      <c r="Q1283" s="23"/>
      <c r="R1283" s="23"/>
    </row>
    <row r="1284" spans="10:18" x14ac:dyDescent="0.25">
      <c r="J1284" s="35"/>
      <c r="P1284" s="23"/>
      <c r="Q1284" s="23"/>
      <c r="R1284" s="23"/>
    </row>
    <row r="1285" spans="10:18" x14ac:dyDescent="0.25">
      <c r="J1285" s="35"/>
      <c r="P1285" s="23"/>
      <c r="Q1285" s="23"/>
      <c r="R1285" s="23"/>
    </row>
    <row r="1286" spans="10:18" x14ac:dyDescent="0.25">
      <c r="J1286" s="35"/>
      <c r="P1286" s="23"/>
      <c r="Q1286" s="23"/>
      <c r="R1286" s="23"/>
    </row>
    <row r="1287" spans="10:18" x14ac:dyDescent="0.25">
      <c r="J1287" s="35"/>
      <c r="P1287" s="23"/>
      <c r="Q1287" s="23"/>
      <c r="R1287" s="23"/>
    </row>
    <row r="1288" spans="10:18" x14ac:dyDescent="0.25">
      <c r="J1288" s="35"/>
      <c r="P1288" s="23"/>
      <c r="Q1288" s="23"/>
      <c r="R1288" s="23"/>
    </row>
    <row r="1289" spans="10:18" x14ac:dyDescent="0.25">
      <c r="J1289" s="35"/>
      <c r="P1289" s="23"/>
      <c r="Q1289" s="23"/>
      <c r="R1289" s="23"/>
    </row>
    <row r="1290" spans="10:18" x14ac:dyDescent="0.25">
      <c r="J1290" s="35"/>
      <c r="P1290" s="23"/>
      <c r="Q1290" s="23"/>
      <c r="R1290" s="23"/>
    </row>
    <row r="1291" spans="10:18" x14ac:dyDescent="0.25">
      <c r="J1291" s="35"/>
      <c r="P1291" s="23"/>
      <c r="Q1291" s="23"/>
      <c r="R1291" s="23"/>
    </row>
    <row r="1292" spans="10:18" x14ac:dyDescent="0.25">
      <c r="J1292" s="35"/>
      <c r="P1292" s="23"/>
      <c r="Q1292" s="23"/>
      <c r="R1292" s="23"/>
    </row>
    <row r="1293" spans="10:18" x14ac:dyDescent="0.25">
      <c r="J1293" s="35"/>
      <c r="P1293" s="23"/>
      <c r="Q1293" s="23"/>
      <c r="R1293" s="23"/>
    </row>
    <row r="1294" spans="10:18" x14ac:dyDescent="0.25">
      <c r="J1294" s="35"/>
      <c r="P1294" s="23"/>
      <c r="Q1294" s="23"/>
      <c r="R1294" s="23"/>
    </row>
    <row r="1295" spans="10:18" x14ac:dyDescent="0.25">
      <c r="J1295" s="35"/>
      <c r="P1295" s="23"/>
      <c r="Q1295" s="23"/>
      <c r="R1295" s="23"/>
    </row>
    <row r="1296" spans="10:18" x14ac:dyDescent="0.25">
      <c r="J1296" s="35"/>
      <c r="P1296" s="23"/>
      <c r="Q1296" s="23"/>
      <c r="R1296" s="23"/>
    </row>
    <row r="1297" spans="10:18" x14ac:dyDescent="0.25">
      <c r="J1297" s="35"/>
      <c r="P1297" s="23"/>
      <c r="Q1297" s="23"/>
      <c r="R1297" s="23"/>
    </row>
    <row r="1298" spans="10:18" x14ac:dyDescent="0.25">
      <c r="J1298" s="35"/>
      <c r="P1298" s="23"/>
      <c r="Q1298" s="23"/>
      <c r="R1298" s="23"/>
    </row>
    <row r="1299" spans="10:18" x14ac:dyDescent="0.25">
      <c r="J1299" s="35"/>
      <c r="P1299" s="23"/>
      <c r="Q1299" s="23"/>
      <c r="R1299" s="23"/>
    </row>
    <row r="1300" spans="10:18" x14ac:dyDescent="0.25">
      <c r="J1300" s="35"/>
      <c r="P1300" s="23"/>
      <c r="Q1300" s="23"/>
      <c r="R1300" s="23"/>
    </row>
    <row r="1301" spans="10:18" x14ac:dyDescent="0.25">
      <c r="J1301" s="35"/>
      <c r="P1301" s="23"/>
      <c r="Q1301" s="23"/>
      <c r="R1301" s="23"/>
    </row>
    <row r="1302" spans="10:18" x14ac:dyDescent="0.25">
      <c r="J1302" s="35"/>
      <c r="P1302" s="23"/>
      <c r="Q1302" s="23"/>
      <c r="R1302" s="23"/>
    </row>
    <row r="1303" spans="10:18" x14ac:dyDescent="0.25">
      <c r="J1303" s="35"/>
      <c r="P1303" s="23"/>
      <c r="Q1303" s="23"/>
      <c r="R1303" s="23"/>
    </row>
    <row r="1304" spans="10:18" x14ac:dyDescent="0.25">
      <c r="J1304" s="35"/>
      <c r="P1304" s="23"/>
      <c r="Q1304" s="23"/>
      <c r="R1304" s="23"/>
    </row>
    <row r="1305" spans="10:18" x14ac:dyDescent="0.25">
      <c r="J1305" s="35"/>
      <c r="P1305" s="23"/>
      <c r="Q1305" s="23"/>
      <c r="R1305" s="23"/>
    </row>
    <row r="1306" spans="10:18" x14ac:dyDescent="0.25">
      <c r="J1306" s="35"/>
      <c r="P1306" s="23"/>
      <c r="Q1306" s="23"/>
      <c r="R1306" s="23"/>
    </row>
    <row r="1307" spans="10:18" x14ac:dyDescent="0.25">
      <c r="J1307" s="35"/>
      <c r="P1307" s="23"/>
      <c r="Q1307" s="23"/>
      <c r="R1307" s="23"/>
    </row>
    <row r="1308" spans="10:18" x14ac:dyDescent="0.25">
      <c r="J1308" s="35"/>
      <c r="P1308" s="23"/>
      <c r="Q1308" s="23"/>
      <c r="R1308" s="23"/>
    </row>
    <row r="1309" spans="10:18" x14ac:dyDescent="0.25">
      <c r="J1309" s="35"/>
      <c r="P1309" s="23"/>
      <c r="Q1309" s="23"/>
      <c r="R1309" s="23"/>
    </row>
    <row r="1310" spans="10:18" x14ac:dyDescent="0.25">
      <c r="J1310" s="35"/>
      <c r="P1310" s="23"/>
      <c r="Q1310" s="23"/>
      <c r="R1310" s="23"/>
    </row>
    <row r="1311" spans="10:18" x14ac:dyDescent="0.25">
      <c r="J1311" s="35"/>
      <c r="P1311" s="23"/>
      <c r="Q1311" s="23"/>
      <c r="R1311" s="23"/>
    </row>
    <row r="1312" spans="10:18" x14ac:dyDescent="0.25">
      <c r="J1312" s="35"/>
      <c r="P1312" s="23"/>
      <c r="Q1312" s="23"/>
      <c r="R1312" s="23"/>
    </row>
    <row r="1313" spans="10:18" x14ac:dyDescent="0.25">
      <c r="J1313" s="35"/>
      <c r="P1313" s="23"/>
      <c r="Q1313" s="23"/>
      <c r="R1313" s="23"/>
    </row>
    <row r="1314" spans="10:18" x14ac:dyDescent="0.25">
      <c r="J1314" s="35"/>
      <c r="P1314" s="23"/>
      <c r="Q1314" s="23"/>
      <c r="R1314" s="23"/>
    </row>
    <row r="1315" spans="10:18" x14ac:dyDescent="0.25">
      <c r="J1315" s="35"/>
      <c r="P1315" s="23"/>
      <c r="Q1315" s="23"/>
      <c r="R1315" s="23"/>
    </row>
    <row r="1316" spans="10:18" x14ac:dyDescent="0.25">
      <c r="J1316" s="35"/>
      <c r="P1316" s="23"/>
      <c r="Q1316" s="23"/>
      <c r="R1316" s="23"/>
    </row>
    <row r="1317" spans="10:18" x14ac:dyDescent="0.25">
      <c r="J1317" s="35"/>
      <c r="P1317" s="23"/>
      <c r="Q1317" s="23"/>
      <c r="R1317" s="23"/>
    </row>
    <row r="1318" spans="10:18" x14ac:dyDescent="0.25">
      <c r="J1318" s="35"/>
      <c r="P1318" s="23"/>
      <c r="Q1318" s="23"/>
      <c r="R1318" s="23"/>
    </row>
    <row r="1319" spans="10:18" x14ac:dyDescent="0.25">
      <c r="J1319" s="35"/>
      <c r="P1319" s="23"/>
      <c r="Q1319" s="23"/>
      <c r="R1319" s="23"/>
    </row>
    <row r="1320" spans="10:18" x14ac:dyDescent="0.25">
      <c r="J1320" s="35"/>
      <c r="P1320" s="23"/>
      <c r="Q1320" s="23"/>
      <c r="R1320" s="23"/>
    </row>
    <row r="1321" spans="10:18" x14ac:dyDescent="0.25">
      <c r="J1321" s="35"/>
      <c r="P1321" s="23"/>
      <c r="Q1321" s="23"/>
      <c r="R1321" s="23"/>
    </row>
    <row r="1322" spans="10:18" x14ac:dyDescent="0.25">
      <c r="J1322" s="35"/>
      <c r="P1322" s="23"/>
      <c r="Q1322" s="23"/>
      <c r="R1322" s="23"/>
    </row>
    <row r="1323" spans="10:18" x14ac:dyDescent="0.25">
      <c r="J1323" s="35"/>
      <c r="P1323" s="23"/>
      <c r="Q1323" s="23"/>
      <c r="R1323" s="23"/>
    </row>
    <row r="1324" spans="10:18" x14ac:dyDescent="0.25">
      <c r="J1324" s="35"/>
      <c r="P1324" s="23"/>
      <c r="Q1324" s="23"/>
      <c r="R1324" s="23"/>
    </row>
    <row r="1325" spans="10:18" x14ac:dyDescent="0.25">
      <c r="J1325" s="35"/>
      <c r="P1325" s="23"/>
      <c r="Q1325" s="23"/>
      <c r="R1325" s="23"/>
    </row>
    <row r="1326" spans="10:18" x14ac:dyDescent="0.25">
      <c r="J1326" s="35"/>
      <c r="P1326" s="23"/>
      <c r="Q1326" s="23"/>
      <c r="R1326" s="23"/>
    </row>
    <row r="1327" spans="10:18" x14ac:dyDescent="0.25">
      <c r="J1327" s="35"/>
      <c r="P1327" s="23"/>
      <c r="Q1327" s="23"/>
      <c r="R1327" s="23"/>
    </row>
    <row r="1328" spans="10:18" x14ac:dyDescent="0.25">
      <c r="J1328" s="35"/>
      <c r="P1328" s="23"/>
      <c r="Q1328" s="23"/>
      <c r="R1328" s="23"/>
    </row>
    <row r="1329" spans="10:18" x14ac:dyDescent="0.25">
      <c r="J1329" s="35"/>
      <c r="P1329" s="23"/>
      <c r="Q1329" s="23"/>
      <c r="R1329" s="23"/>
    </row>
    <row r="1330" spans="10:18" x14ac:dyDescent="0.25">
      <c r="J1330" s="35"/>
      <c r="P1330" s="23"/>
      <c r="Q1330" s="23"/>
      <c r="R1330" s="23"/>
    </row>
    <row r="1331" spans="10:18" x14ac:dyDescent="0.25">
      <c r="J1331" s="35"/>
      <c r="P1331" s="23"/>
      <c r="Q1331" s="23"/>
      <c r="R1331" s="23"/>
    </row>
    <row r="1332" spans="10:18" x14ac:dyDescent="0.25">
      <c r="J1332" s="35"/>
      <c r="P1332" s="23"/>
      <c r="Q1332" s="23"/>
      <c r="R1332" s="23"/>
    </row>
    <row r="1333" spans="10:18" x14ac:dyDescent="0.25">
      <c r="J1333" s="35"/>
      <c r="P1333" s="23"/>
      <c r="Q1333" s="23"/>
      <c r="R1333" s="23"/>
    </row>
    <row r="1334" spans="10:18" x14ac:dyDescent="0.25">
      <c r="J1334" s="35"/>
      <c r="P1334" s="23"/>
      <c r="Q1334" s="23"/>
      <c r="R1334" s="23"/>
    </row>
    <row r="1335" spans="10:18" x14ac:dyDescent="0.25">
      <c r="J1335" s="35"/>
      <c r="P1335" s="23"/>
      <c r="Q1335" s="23"/>
      <c r="R1335" s="23"/>
    </row>
    <row r="1336" spans="10:18" x14ac:dyDescent="0.25">
      <c r="J1336" s="35"/>
      <c r="P1336" s="23"/>
      <c r="Q1336" s="23"/>
      <c r="R1336" s="23"/>
    </row>
    <row r="1337" spans="10:18" x14ac:dyDescent="0.25">
      <c r="J1337" s="35"/>
      <c r="P1337" s="23"/>
      <c r="Q1337" s="23"/>
      <c r="R1337" s="23"/>
    </row>
    <row r="1338" spans="10:18" x14ac:dyDescent="0.25">
      <c r="J1338" s="35"/>
      <c r="P1338" s="23"/>
      <c r="Q1338" s="23"/>
      <c r="R1338" s="23"/>
    </row>
    <row r="1339" spans="10:18" x14ac:dyDescent="0.25">
      <c r="J1339" s="35"/>
      <c r="P1339" s="23"/>
      <c r="Q1339" s="23"/>
      <c r="R1339" s="23"/>
    </row>
    <row r="1340" spans="10:18" x14ac:dyDescent="0.25">
      <c r="J1340" s="35"/>
      <c r="P1340" s="23"/>
      <c r="Q1340" s="23"/>
      <c r="R1340" s="23"/>
    </row>
    <row r="1341" spans="10:18" x14ac:dyDescent="0.25">
      <c r="J1341" s="35"/>
      <c r="P1341" s="23"/>
      <c r="Q1341" s="23"/>
      <c r="R1341" s="23"/>
    </row>
    <row r="1342" spans="10:18" x14ac:dyDescent="0.25">
      <c r="J1342" s="35"/>
      <c r="P1342" s="23"/>
      <c r="Q1342" s="23"/>
      <c r="R1342" s="23"/>
    </row>
    <row r="1343" spans="10:18" x14ac:dyDescent="0.25">
      <c r="J1343" s="35"/>
      <c r="P1343" s="23"/>
      <c r="Q1343" s="23"/>
      <c r="R1343" s="23"/>
    </row>
    <row r="1344" spans="10:18" x14ac:dyDescent="0.25">
      <c r="J1344" s="35"/>
      <c r="P1344" s="23"/>
      <c r="Q1344" s="23"/>
      <c r="R1344" s="23"/>
    </row>
    <row r="1345" spans="10:18" x14ac:dyDescent="0.25">
      <c r="J1345" s="35"/>
      <c r="P1345" s="23"/>
      <c r="Q1345" s="23"/>
      <c r="R1345" s="23"/>
    </row>
    <row r="1346" spans="10:18" x14ac:dyDescent="0.25">
      <c r="J1346" s="35"/>
      <c r="P1346" s="23"/>
      <c r="Q1346" s="23"/>
      <c r="R1346" s="23"/>
    </row>
    <row r="1347" spans="10:18" x14ac:dyDescent="0.25">
      <c r="J1347" s="35"/>
      <c r="P1347" s="23"/>
      <c r="Q1347" s="23"/>
      <c r="R1347" s="23"/>
    </row>
    <row r="1348" spans="10:18" x14ac:dyDescent="0.25">
      <c r="J1348" s="35"/>
      <c r="P1348" s="23"/>
      <c r="Q1348" s="23"/>
      <c r="R1348" s="23"/>
    </row>
    <row r="1349" spans="10:18" x14ac:dyDescent="0.25">
      <c r="J1349" s="35"/>
      <c r="P1349" s="23"/>
      <c r="Q1349" s="23"/>
      <c r="R1349" s="23"/>
    </row>
    <row r="1350" spans="10:18" x14ac:dyDescent="0.25">
      <c r="J1350" s="35"/>
      <c r="P1350" s="23"/>
      <c r="Q1350" s="23"/>
      <c r="R1350" s="23"/>
    </row>
    <row r="1351" spans="10:18" x14ac:dyDescent="0.25">
      <c r="J1351" s="35"/>
      <c r="P1351" s="23"/>
      <c r="Q1351" s="23"/>
      <c r="R1351" s="23"/>
    </row>
    <row r="1352" spans="10:18" x14ac:dyDescent="0.25">
      <c r="J1352" s="35"/>
      <c r="P1352" s="23"/>
      <c r="Q1352" s="23"/>
      <c r="R1352" s="23"/>
    </row>
    <row r="1353" spans="10:18" x14ac:dyDescent="0.25">
      <c r="J1353" s="35"/>
      <c r="P1353" s="23"/>
      <c r="Q1353" s="23"/>
      <c r="R1353" s="23"/>
    </row>
    <row r="1354" spans="10:18" x14ac:dyDescent="0.25">
      <c r="J1354" s="35"/>
      <c r="P1354" s="23"/>
      <c r="Q1354" s="23"/>
      <c r="R1354" s="23"/>
    </row>
    <row r="1355" spans="10:18" x14ac:dyDescent="0.25">
      <c r="J1355" s="35"/>
      <c r="P1355" s="23"/>
      <c r="Q1355" s="23"/>
      <c r="R1355" s="23"/>
    </row>
    <row r="1356" spans="10:18" x14ac:dyDescent="0.25">
      <c r="J1356" s="35"/>
      <c r="P1356" s="23"/>
      <c r="Q1356" s="23"/>
      <c r="R1356" s="23"/>
    </row>
    <row r="1357" spans="10:18" x14ac:dyDescent="0.25">
      <c r="J1357" s="35"/>
      <c r="P1357" s="23"/>
      <c r="Q1357" s="23"/>
      <c r="R1357" s="23"/>
    </row>
    <row r="1358" spans="10:18" x14ac:dyDescent="0.25">
      <c r="J1358" s="35"/>
      <c r="P1358" s="23"/>
      <c r="Q1358" s="23"/>
      <c r="R1358" s="23"/>
    </row>
    <row r="1359" spans="10:18" x14ac:dyDescent="0.25">
      <c r="J1359" s="35"/>
      <c r="P1359" s="23"/>
      <c r="Q1359" s="23"/>
      <c r="R1359" s="23"/>
    </row>
    <row r="1360" spans="10:18" x14ac:dyDescent="0.25">
      <c r="J1360" s="35"/>
      <c r="P1360" s="23"/>
      <c r="Q1360" s="23"/>
      <c r="R1360" s="23"/>
    </row>
    <row r="1361" spans="10:18" x14ac:dyDescent="0.25">
      <c r="J1361" s="35"/>
      <c r="P1361" s="23"/>
      <c r="Q1361" s="23"/>
      <c r="R1361" s="23"/>
    </row>
    <row r="1362" spans="10:18" x14ac:dyDescent="0.25">
      <c r="J1362" s="35"/>
      <c r="P1362" s="23"/>
      <c r="Q1362" s="23"/>
      <c r="R1362" s="23"/>
    </row>
    <row r="1363" spans="10:18" x14ac:dyDescent="0.25">
      <c r="J1363" s="35"/>
      <c r="P1363" s="23"/>
      <c r="Q1363" s="23"/>
      <c r="R1363" s="23"/>
    </row>
    <row r="1364" spans="10:18" x14ac:dyDescent="0.25">
      <c r="J1364" s="35"/>
      <c r="P1364" s="23"/>
      <c r="Q1364" s="23"/>
      <c r="R1364" s="23"/>
    </row>
    <row r="1365" spans="10:18" x14ac:dyDescent="0.25">
      <c r="J1365" s="35"/>
      <c r="P1365" s="23"/>
      <c r="Q1365" s="23"/>
      <c r="R1365" s="23"/>
    </row>
    <row r="1366" spans="10:18" x14ac:dyDescent="0.25">
      <c r="J1366" s="35"/>
      <c r="P1366" s="23"/>
      <c r="Q1366" s="23"/>
      <c r="R1366" s="23"/>
    </row>
    <row r="1367" spans="10:18" x14ac:dyDescent="0.25">
      <c r="J1367" s="35"/>
      <c r="P1367" s="23"/>
      <c r="Q1367" s="23"/>
      <c r="R1367" s="23"/>
    </row>
    <row r="1368" spans="10:18" x14ac:dyDescent="0.25">
      <c r="J1368" s="35"/>
      <c r="P1368" s="23"/>
      <c r="Q1368" s="23"/>
      <c r="R1368" s="23"/>
    </row>
    <row r="1369" spans="10:18" x14ac:dyDescent="0.25">
      <c r="J1369" s="35"/>
      <c r="P1369" s="23"/>
      <c r="Q1369" s="23"/>
      <c r="R1369" s="23"/>
    </row>
    <row r="1370" spans="10:18" x14ac:dyDescent="0.25">
      <c r="J1370" s="35"/>
      <c r="P1370" s="23"/>
      <c r="Q1370" s="23"/>
      <c r="R1370" s="23"/>
    </row>
    <row r="1371" spans="10:18" x14ac:dyDescent="0.25">
      <c r="J1371" s="35"/>
      <c r="P1371" s="23"/>
      <c r="Q1371" s="23"/>
      <c r="R1371" s="23"/>
    </row>
    <row r="1372" spans="10:18" x14ac:dyDescent="0.25">
      <c r="J1372" s="35"/>
      <c r="P1372" s="23"/>
      <c r="Q1372" s="23"/>
      <c r="R1372" s="23"/>
    </row>
    <row r="1373" spans="10:18" x14ac:dyDescent="0.25">
      <c r="J1373" s="35"/>
      <c r="P1373" s="23"/>
      <c r="Q1373" s="23"/>
      <c r="R1373" s="23"/>
    </row>
    <row r="1374" spans="10:18" x14ac:dyDescent="0.25">
      <c r="P1374" s="29"/>
      <c r="Q1374" s="30"/>
      <c r="R1374" s="30"/>
    </row>
  </sheetData>
  <mergeCells count="48">
    <mergeCell ref="M295:N295"/>
    <mergeCell ref="I295:K295"/>
    <mergeCell ref="I299:K299"/>
    <mergeCell ref="M299:N299"/>
    <mergeCell ref="A200:E200"/>
    <mergeCell ref="A201:R201"/>
    <mergeCell ref="A249:E249"/>
    <mergeCell ref="A250:R250"/>
    <mergeCell ref="B287:F287"/>
    <mergeCell ref="A288:F288"/>
    <mergeCell ref="A136:R136"/>
    <mergeCell ref="A40:E40"/>
    <mergeCell ref="A41:R41"/>
    <mergeCell ref="A47:E47"/>
    <mergeCell ref="A48:R48"/>
    <mergeCell ref="A66:E66"/>
    <mergeCell ref="A67:R67"/>
    <mergeCell ref="A88:E88"/>
    <mergeCell ref="A89:R89"/>
    <mergeCell ref="A95:E95"/>
    <mergeCell ref="A97:R97"/>
    <mergeCell ref="A135:E135"/>
    <mergeCell ref="A33:R33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20:E20"/>
    <mergeCell ref="A21:R21"/>
    <mergeCell ref="A32:E32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2" max="17" man="1"/>
    <brk id="227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1"/>
  <sheetViews>
    <sheetView workbookViewId="0">
      <selection activeCell="C21" sqref="C21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37" t="s">
        <v>7</v>
      </c>
      <c r="B1" s="239" t="s">
        <v>9</v>
      </c>
      <c r="C1" s="242" t="s">
        <v>10</v>
      </c>
      <c r="D1" s="242"/>
      <c r="E1" s="243"/>
      <c r="F1" s="243"/>
      <c r="G1" s="243"/>
      <c r="H1" s="243"/>
      <c r="I1" s="244" t="s">
        <v>11</v>
      </c>
      <c r="J1" s="245"/>
      <c r="K1" s="228" t="s">
        <v>12</v>
      </c>
    </row>
    <row r="2" spans="1:13" ht="15.75" x14ac:dyDescent="0.25">
      <c r="A2" s="238"/>
      <c r="B2" s="240"/>
      <c r="C2" s="230" t="s">
        <v>13</v>
      </c>
      <c r="D2" s="230"/>
      <c r="E2" s="231" t="s">
        <v>14</v>
      </c>
      <c r="F2" s="233" t="s">
        <v>15</v>
      </c>
      <c r="G2" s="234"/>
      <c r="H2" s="228" t="s">
        <v>16</v>
      </c>
      <c r="I2" s="236" t="s">
        <v>17</v>
      </c>
      <c r="J2" s="228" t="s">
        <v>18</v>
      </c>
      <c r="K2" s="229"/>
    </row>
    <row r="3" spans="1:13" ht="32.25" thickBot="1" x14ac:dyDescent="0.3">
      <c r="A3" s="238"/>
      <c r="B3" s="241"/>
      <c r="C3" s="170" t="s">
        <v>19</v>
      </c>
      <c r="D3" s="171" t="s">
        <v>20</v>
      </c>
      <c r="E3" s="232"/>
      <c r="F3" s="172" t="s">
        <v>21</v>
      </c>
      <c r="G3" s="173" t="s">
        <v>22</v>
      </c>
      <c r="H3" s="235"/>
      <c r="I3" s="236"/>
      <c r="J3" s="235"/>
      <c r="K3" s="229"/>
    </row>
    <row r="4" spans="1:13" x14ac:dyDescent="0.25">
      <c r="A4" s="174">
        <v>22217333.329999998</v>
      </c>
      <c r="B4" s="174">
        <v>2330046.4</v>
      </c>
      <c r="C4" s="174">
        <v>637265.81000000006</v>
      </c>
      <c r="D4" s="174">
        <v>1576511.22</v>
      </c>
      <c r="E4" s="174">
        <v>183759.99</v>
      </c>
      <c r="F4" s="174">
        <v>661886.53</v>
      </c>
      <c r="G4" s="174">
        <v>1543676.13</v>
      </c>
      <c r="H4" s="174">
        <v>190416.06</v>
      </c>
      <c r="I4" s="174">
        <f t="shared" ref="I4:I7" si="0">+B4+C4+F4+H4</f>
        <v>3819614.8000000003</v>
      </c>
      <c r="J4" s="174">
        <f>+D4+E4+G4</f>
        <v>3303947.34</v>
      </c>
      <c r="K4" s="174">
        <f>+A4-B4-C4-F4-H4</f>
        <v>18397718.530000001</v>
      </c>
      <c r="L4" s="174"/>
    </row>
    <row r="5" spans="1:13" x14ac:dyDescent="0.25">
      <c r="A5" s="174">
        <v>1092000</v>
      </c>
      <c r="B5" s="174">
        <v>219496.93</v>
      </c>
      <c r="C5" s="174">
        <v>31340.400000000001</v>
      </c>
      <c r="D5" s="174">
        <v>77532</v>
      </c>
      <c r="E5" s="174">
        <v>4654.6499999999996</v>
      </c>
      <c r="F5" s="174">
        <v>33196.800000000003</v>
      </c>
      <c r="G5" s="174">
        <v>77422.8</v>
      </c>
      <c r="H5" s="174">
        <v>0</v>
      </c>
      <c r="I5" s="174">
        <f t="shared" si="0"/>
        <v>284034.13</v>
      </c>
      <c r="J5" s="174">
        <f>+D5+E5+G5</f>
        <v>159609.45000000001</v>
      </c>
      <c r="K5" s="174">
        <f>+A5-B5-C5-F5-H5</f>
        <v>807965.87</v>
      </c>
    </row>
    <row r="6" spans="1:13" x14ac:dyDescent="0.25">
      <c r="A6" s="174">
        <v>275000</v>
      </c>
      <c r="B6" s="174">
        <v>62857.13</v>
      </c>
      <c r="C6" s="174">
        <v>7892.5</v>
      </c>
      <c r="D6" s="174">
        <v>19525</v>
      </c>
      <c r="E6" s="174">
        <v>438.02</v>
      </c>
      <c r="F6" s="174">
        <v>8360</v>
      </c>
      <c r="G6" s="174">
        <v>19497.5</v>
      </c>
      <c r="H6" s="174">
        <v>0</v>
      </c>
      <c r="I6" s="174">
        <f t="shared" si="0"/>
        <v>79109.63</v>
      </c>
      <c r="J6" s="174">
        <f>+D6+E6+G6</f>
        <v>39460.520000000004</v>
      </c>
      <c r="K6" s="174">
        <f>+A6-B6-C6-F6-H6</f>
        <v>195890.37</v>
      </c>
    </row>
    <row r="7" spans="1:13" s="179" customFormat="1" x14ac:dyDescent="0.25">
      <c r="A7" s="178">
        <f>+A4+A5+A6</f>
        <v>23584333.329999998</v>
      </c>
      <c r="B7" s="178">
        <f t="shared" ref="B7:H7" si="1">+B4+B5+B6</f>
        <v>2612400.46</v>
      </c>
      <c r="C7" s="178">
        <f t="shared" si="1"/>
        <v>676498.71000000008</v>
      </c>
      <c r="D7" s="178">
        <f t="shared" si="1"/>
        <v>1673568.22</v>
      </c>
      <c r="E7" s="178">
        <f t="shared" si="1"/>
        <v>188852.65999999997</v>
      </c>
      <c r="F7" s="178">
        <f t="shared" si="1"/>
        <v>703443.33000000007</v>
      </c>
      <c r="G7" s="178">
        <f t="shared" si="1"/>
        <v>1640596.43</v>
      </c>
      <c r="H7" s="178">
        <f t="shared" si="1"/>
        <v>190416.06</v>
      </c>
      <c r="I7" s="178">
        <f t="shared" si="0"/>
        <v>4182758.56</v>
      </c>
      <c r="J7" s="178">
        <f>+D7+E7+G7</f>
        <v>3503017.3099999996</v>
      </c>
      <c r="K7" s="178">
        <f>+A7-B7-C7-F7-H7</f>
        <v>19401574.77</v>
      </c>
    </row>
    <row r="8" spans="1:13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3" s="176" customFormat="1" x14ac:dyDescent="0.25">
      <c r="A9" s="174">
        <v>22524333.329999998</v>
      </c>
      <c r="B9" s="174">
        <v>2512527.0199999996</v>
      </c>
      <c r="C9" s="174">
        <v>646076.70157100004</v>
      </c>
      <c r="D9" s="174">
        <v>1598308.21643</v>
      </c>
      <c r="E9" s="174">
        <v>179123.59662999993</v>
      </c>
      <c r="F9" s="174">
        <v>671219.33323200012</v>
      </c>
      <c r="G9" s="174">
        <v>1565442.4580970004</v>
      </c>
      <c r="H9" s="174">
        <v>176692.37999999998</v>
      </c>
      <c r="I9" s="175">
        <f t="shared" ref="I9:I13" si="2">+B9+C9+F9+H9</f>
        <v>4006515.4348029993</v>
      </c>
      <c r="J9" s="175">
        <f t="shared" ref="J9:J13" si="3">+D9+E9+G9</f>
        <v>3342874.2711570002</v>
      </c>
      <c r="K9" s="175">
        <f t="shared" ref="K9:K13" si="4">+A9-B9-C9-F9-H9</f>
        <v>18517817.895197</v>
      </c>
    </row>
    <row r="10" spans="1:13" x14ac:dyDescent="0.25">
      <c r="A10" s="174">
        <v>400000</v>
      </c>
      <c r="B10" s="174">
        <v>43735.320000000007</v>
      </c>
      <c r="C10" s="174">
        <v>11480</v>
      </c>
      <c r="D10" s="174">
        <v>28400</v>
      </c>
      <c r="E10" s="174">
        <v>3434.5300000000007</v>
      </c>
      <c r="F10" s="174">
        <v>12160</v>
      </c>
      <c r="G10" s="174">
        <v>28360</v>
      </c>
      <c r="H10" s="174">
        <v>3430.92</v>
      </c>
      <c r="I10" s="175">
        <f t="shared" si="2"/>
        <v>70806.240000000005</v>
      </c>
      <c r="J10" s="174">
        <f t="shared" si="3"/>
        <v>60194.53</v>
      </c>
      <c r="K10" s="174">
        <f t="shared" si="4"/>
        <v>329193.76</v>
      </c>
    </row>
    <row r="11" spans="1:13" x14ac:dyDescent="0.25">
      <c r="A11" s="174">
        <v>370000</v>
      </c>
      <c r="B11" s="174">
        <v>36696.910000000003</v>
      </c>
      <c r="C11" s="174">
        <v>10619</v>
      </c>
      <c r="D11" s="174">
        <v>26270</v>
      </c>
      <c r="E11" s="174">
        <v>3243.0200000000004</v>
      </c>
      <c r="F11" s="174">
        <v>11248</v>
      </c>
      <c r="G11" s="174">
        <v>26233</v>
      </c>
      <c r="H11" s="174">
        <v>6861.84</v>
      </c>
      <c r="I11" s="175">
        <f t="shared" si="2"/>
        <v>65425.75</v>
      </c>
      <c r="J11" s="175">
        <f t="shared" si="3"/>
        <v>55746.020000000004</v>
      </c>
      <c r="K11" s="175">
        <f t="shared" si="4"/>
        <v>304574.24999999994</v>
      </c>
    </row>
    <row r="12" spans="1:13" x14ac:dyDescent="0.25">
      <c r="A12" s="174">
        <v>20000</v>
      </c>
      <c r="B12" s="174">
        <v>0</v>
      </c>
      <c r="C12" s="174">
        <v>574</v>
      </c>
      <c r="D12" s="174">
        <v>1420</v>
      </c>
      <c r="E12" s="174">
        <v>220.00000000000003</v>
      </c>
      <c r="F12" s="174">
        <v>608</v>
      </c>
      <c r="G12" s="174">
        <v>1418</v>
      </c>
      <c r="H12" s="174">
        <v>0</v>
      </c>
      <c r="I12" s="174">
        <f t="shared" si="2"/>
        <v>1182</v>
      </c>
      <c r="J12" s="174">
        <f t="shared" si="3"/>
        <v>3058</v>
      </c>
      <c r="K12" s="174">
        <f t="shared" si="4"/>
        <v>18818</v>
      </c>
    </row>
    <row r="13" spans="1:13" x14ac:dyDescent="0.25">
      <c r="A13" s="174">
        <v>270000</v>
      </c>
      <c r="B13" s="174">
        <v>19441.190000000002</v>
      </c>
      <c r="C13" s="174">
        <v>7749</v>
      </c>
      <c r="D13" s="174">
        <v>19170</v>
      </c>
      <c r="E13" s="174">
        <v>2831.51</v>
      </c>
      <c r="F13" s="174">
        <v>8208</v>
      </c>
      <c r="G13" s="174">
        <v>19143</v>
      </c>
      <c r="H13" s="174">
        <v>3430.92</v>
      </c>
      <c r="I13" s="174">
        <f t="shared" si="2"/>
        <v>38829.11</v>
      </c>
      <c r="J13" s="174">
        <f t="shared" si="3"/>
        <v>41144.51</v>
      </c>
      <c r="K13" s="174">
        <f t="shared" si="4"/>
        <v>231170.88999999998</v>
      </c>
    </row>
    <row r="14" spans="1:13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M14" s="174"/>
    </row>
    <row r="15" spans="1:13" x14ac:dyDescent="0.25">
      <c r="A15" s="174">
        <f>+A9+A10+A11+A12+A13</f>
        <v>23584333.329999998</v>
      </c>
      <c r="B15" s="174">
        <f t="shared" ref="B15:K15" si="5">+B9+B10+B11+B12+B13</f>
        <v>2612400.4399999995</v>
      </c>
      <c r="C15" s="174">
        <f t="shared" si="5"/>
        <v>676498.70157100004</v>
      </c>
      <c r="D15" s="174">
        <f t="shared" si="5"/>
        <v>1673568.21643</v>
      </c>
      <c r="E15" s="174">
        <f t="shared" si="5"/>
        <v>188852.65662999992</v>
      </c>
      <c r="F15" s="174">
        <f t="shared" si="5"/>
        <v>703443.33323200012</v>
      </c>
      <c r="G15" s="174">
        <f t="shared" si="5"/>
        <v>1640596.4580970004</v>
      </c>
      <c r="H15" s="174">
        <f t="shared" si="5"/>
        <v>190416.06</v>
      </c>
      <c r="I15" s="174">
        <f t="shared" si="5"/>
        <v>4182758.5348029993</v>
      </c>
      <c r="J15" s="174">
        <f t="shared" si="5"/>
        <v>3503017.3311569998</v>
      </c>
      <c r="K15" s="174">
        <f t="shared" si="5"/>
        <v>19401574.795197003</v>
      </c>
    </row>
    <row r="16" spans="1:13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s="181" customFormat="1" x14ac:dyDescent="0.25">
      <c r="A17" s="180">
        <f>+A7-A15</f>
        <v>0</v>
      </c>
      <c r="B17" s="180">
        <f t="shared" ref="B17:H17" si="6">+B7-B15</f>
        <v>2.0000000484287739E-2</v>
      </c>
      <c r="C17" s="180">
        <f t="shared" si="6"/>
        <v>8.4290000377222896E-3</v>
      </c>
      <c r="D17" s="180">
        <f t="shared" si="6"/>
        <v>3.5699999425560236E-3</v>
      </c>
      <c r="E17" s="180">
        <f t="shared" si="6"/>
        <v>3.3700000494718552E-3</v>
      </c>
      <c r="F17" s="180">
        <f t="shared" si="6"/>
        <v>-3.2320000464096665E-3</v>
      </c>
      <c r="G17" s="180">
        <f t="shared" si="6"/>
        <v>-2.8097000438719988E-2</v>
      </c>
      <c r="H17" s="180">
        <f t="shared" si="6"/>
        <v>0</v>
      </c>
      <c r="I17" s="180">
        <f t="shared" ref="I17" si="7">+B17+C17+F17+H17</f>
        <v>2.5197000475600362E-2</v>
      </c>
      <c r="J17" s="180">
        <f t="shared" ref="J17" si="8">+D17+E17+G17</f>
        <v>-2.1157000446692109E-2</v>
      </c>
      <c r="K17" s="180">
        <f t="shared" ref="K17" si="9">+A17-B17-C17-F17-H17</f>
        <v>-2.5197000475600362E-2</v>
      </c>
    </row>
    <row r="18" spans="1:1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1:1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  <row r="24" spans="1:11" ht="15.75" thickBot="1" x14ac:dyDescent="0.3">
      <c r="A24" s="177" t="s">
        <v>418</v>
      </c>
    </row>
    <row r="25" spans="1:11" ht="16.5" thickBot="1" x14ac:dyDescent="0.3">
      <c r="A25" s="237" t="s">
        <v>7</v>
      </c>
      <c r="B25" s="239" t="s">
        <v>9</v>
      </c>
      <c r="C25" s="242" t="s">
        <v>10</v>
      </c>
      <c r="D25" s="242"/>
      <c r="E25" s="243"/>
      <c r="F25" s="243"/>
      <c r="G25" s="243"/>
      <c r="H25" s="243"/>
      <c r="I25" s="244" t="s">
        <v>11</v>
      </c>
      <c r="J25" s="245"/>
      <c r="K25" s="228" t="s">
        <v>12</v>
      </c>
    </row>
    <row r="26" spans="1:11" ht="15.75" x14ac:dyDescent="0.25">
      <c r="A26" s="238"/>
      <c r="B26" s="240"/>
      <c r="C26" s="230" t="s">
        <v>13</v>
      </c>
      <c r="D26" s="230"/>
      <c r="E26" s="231" t="s">
        <v>14</v>
      </c>
      <c r="F26" s="233" t="s">
        <v>15</v>
      </c>
      <c r="G26" s="234"/>
      <c r="H26" s="228" t="s">
        <v>16</v>
      </c>
      <c r="I26" s="236" t="s">
        <v>17</v>
      </c>
      <c r="J26" s="228" t="s">
        <v>18</v>
      </c>
      <c r="K26" s="229"/>
    </row>
    <row r="27" spans="1:11" ht="32.25" thickBot="1" x14ac:dyDescent="0.3">
      <c r="A27" s="238"/>
      <c r="B27" s="241"/>
      <c r="C27" s="170" t="s">
        <v>19</v>
      </c>
      <c r="D27" s="171" t="s">
        <v>20</v>
      </c>
      <c r="E27" s="232"/>
      <c r="F27" s="172" t="s">
        <v>21</v>
      </c>
      <c r="G27" s="173" t="s">
        <v>22</v>
      </c>
      <c r="H27" s="235"/>
      <c r="I27" s="236"/>
      <c r="J27" s="235"/>
      <c r="K27" s="229"/>
    </row>
    <row r="29" spans="1:11" x14ac:dyDescent="0.25">
      <c r="A29" s="174">
        <v>5474000</v>
      </c>
      <c r="B29" s="174">
        <v>535739.14</v>
      </c>
      <c r="C29" s="174">
        <v>157103.79999999999</v>
      </c>
      <c r="D29" s="174">
        <v>388654</v>
      </c>
      <c r="E29" s="174">
        <v>46884.97</v>
      </c>
      <c r="F29" s="174">
        <v>166409.60000000001</v>
      </c>
      <c r="G29" s="174">
        <v>388106.6</v>
      </c>
      <c r="H29" s="174">
        <v>17154.599999999999</v>
      </c>
      <c r="I29" s="174">
        <f t="shared" ref="I29" si="10">+B29+C29+F29+H29</f>
        <v>876407.1399999999</v>
      </c>
      <c r="J29" s="174">
        <f t="shared" ref="J29" si="11">+D29+E29+G29</f>
        <v>823645.57</v>
      </c>
      <c r="K29" s="174">
        <f t="shared" ref="K29" si="12">+A29-B29-C29-F29-H29</f>
        <v>4597592.8600000013</v>
      </c>
    </row>
    <row r="30" spans="1:11" x14ac:dyDescent="0.2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</row>
    <row r="31" spans="1:11" s="179" customFormat="1" x14ac:dyDescent="0.25">
      <c r="A31" s="178">
        <f>+A29</f>
        <v>5474000</v>
      </c>
      <c r="B31" s="178">
        <f t="shared" ref="B31:H31" si="13">+B29</f>
        <v>535739.14</v>
      </c>
      <c r="C31" s="178">
        <f t="shared" si="13"/>
        <v>157103.79999999999</v>
      </c>
      <c r="D31" s="178">
        <f t="shared" si="13"/>
        <v>388654</v>
      </c>
      <c r="E31" s="178">
        <f t="shared" si="13"/>
        <v>46884.97</v>
      </c>
      <c r="F31" s="178">
        <f t="shared" si="13"/>
        <v>166409.60000000001</v>
      </c>
      <c r="G31" s="178">
        <f t="shared" si="13"/>
        <v>388106.6</v>
      </c>
      <c r="H31" s="178">
        <f t="shared" si="13"/>
        <v>17154.599999999999</v>
      </c>
      <c r="I31" s="178">
        <f t="shared" ref="I31" si="14">+B31+C31+F31+H31</f>
        <v>876407.1399999999</v>
      </c>
      <c r="J31" s="178">
        <f t="shared" ref="J31" si="15">+D31+E31+G31</f>
        <v>823645.57</v>
      </c>
      <c r="K31" s="178">
        <f t="shared" ref="K31" si="16">+A31-B31-C31-F31-H31</f>
        <v>4597592.8600000013</v>
      </c>
    </row>
    <row r="32" spans="1:11" x14ac:dyDescent="0.25">
      <c r="A32" s="174">
        <v>5104000</v>
      </c>
      <c r="B32" s="174">
        <v>503420.60999999993</v>
      </c>
      <c r="C32" s="174">
        <v>146484.79999999999</v>
      </c>
      <c r="D32" s="174">
        <v>362384</v>
      </c>
      <c r="E32" s="174">
        <v>43201.950000000004</v>
      </c>
      <c r="F32" s="174">
        <v>155161.60000000001</v>
      </c>
      <c r="G32" s="174">
        <v>361873.60000000003</v>
      </c>
      <c r="H32" s="174">
        <v>17154.599999999995</v>
      </c>
      <c r="I32" s="174">
        <f t="shared" ref="I32:I33" si="17">+B32+C32+F32+H32</f>
        <v>822221.60999999987</v>
      </c>
      <c r="J32" s="174">
        <f t="shared" ref="J32:J33" si="18">+D32+E32+G32</f>
        <v>767459.55</v>
      </c>
      <c r="K32" s="174">
        <f t="shared" ref="K32:K33" si="19">+A32-B32-C32-F32-H32</f>
        <v>4281778.3900000006</v>
      </c>
    </row>
    <row r="33" spans="1:11" x14ac:dyDescent="0.25">
      <c r="A33" s="174">
        <v>220000</v>
      </c>
      <c r="B33" s="174">
        <v>19078.73</v>
      </c>
      <c r="C33" s="174">
        <v>6314</v>
      </c>
      <c r="D33" s="174">
        <v>15620</v>
      </c>
      <c r="E33" s="174">
        <v>2171.5100000000002</v>
      </c>
      <c r="F33" s="174">
        <v>6688</v>
      </c>
      <c r="G33" s="174">
        <v>15598</v>
      </c>
      <c r="H33" s="174">
        <v>0</v>
      </c>
      <c r="I33" s="174">
        <f t="shared" si="17"/>
        <v>32080.73</v>
      </c>
      <c r="J33" s="174">
        <f t="shared" si="18"/>
        <v>33389.51</v>
      </c>
      <c r="K33" s="174">
        <f t="shared" si="19"/>
        <v>187919.27</v>
      </c>
    </row>
    <row r="34" spans="1:11" x14ac:dyDescent="0.25">
      <c r="A34" s="174">
        <v>90000</v>
      </c>
      <c r="B34" s="174">
        <v>9753.1200000000008</v>
      </c>
      <c r="C34" s="174">
        <v>2583</v>
      </c>
      <c r="D34" s="174">
        <v>6390</v>
      </c>
      <c r="E34" s="174">
        <v>851.5100000000001</v>
      </c>
      <c r="F34" s="174">
        <v>2736</v>
      </c>
      <c r="G34" s="174">
        <v>6381</v>
      </c>
      <c r="H34" s="174">
        <v>0</v>
      </c>
      <c r="I34" s="174">
        <f t="shared" ref="I34:I35" si="20">+B34+C34+F34+H34</f>
        <v>15072.12</v>
      </c>
      <c r="J34" s="174">
        <f t="shared" ref="J34:J35" si="21">+D34+E34+G34</f>
        <v>13622.51</v>
      </c>
      <c r="K34" s="174">
        <f t="shared" ref="K34:K35" si="22">+A34-B34-C34-F34-H34</f>
        <v>74927.88</v>
      </c>
    </row>
    <row r="35" spans="1:11" x14ac:dyDescent="0.25">
      <c r="A35" s="174">
        <v>60000</v>
      </c>
      <c r="B35">
        <v>3486.68</v>
      </c>
      <c r="C35" s="174">
        <v>1722</v>
      </c>
      <c r="D35" s="174">
        <v>4260</v>
      </c>
      <c r="E35" s="174">
        <v>660</v>
      </c>
      <c r="F35" s="174">
        <v>1824</v>
      </c>
      <c r="G35" s="174">
        <v>4254</v>
      </c>
      <c r="H35">
        <v>0</v>
      </c>
      <c r="I35" s="174">
        <f t="shared" si="20"/>
        <v>7032.68</v>
      </c>
      <c r="J35" s="174">
        <f t="shared" si="21"/>
        <v>9174</v>
      </c>
      <c r="K35" s="174">
        <f t="shared" si="22"/>
        <v>52967.32</v>
      </c>
    </row>
    <row r="36" spans="1:11" s="179" customFormat="1" x14ac:dyDescent="0.25">
      <c r="A36" s="178">
        <f>+A32+A33+A34+A35</f>
        <v>5474000</v>
      </c>
      <c r="B36" s="178">
        <f t="shared" ref="B36:H36" si="23">+B32+B33+B34+B35</f>
        <v>535739.14</v>
      </c>
      <c r="C36" s="178">
        <f t="shared" si="23"/>
        <v>157103.79999999999</v>
      </c>
      <c r="D36" s="178">
        <f t="shared" si="23"/>
        <v>388654</v>
      </c>
      <c r="E36" s="178">
        <f t="shared" si="23"/>
        <v>46884.970000000008</v>
      </c>
      <c r="F36" s="178">
        <f t="shared" si="23"/>
        <v>166409.60000000001</v>
      </c>
      <c r="G36" s="178">
        <f t="shared" si="23"/>
        <v>388106.60000000003</v>
      </c>
      <c r="H36" s="178">
        <f t="shared" si="23"/>
        <v>17154.599999999995</v>
      </c>
      <c r="I36" s="178">
        <f t="shared" ref="I36" si="24">+B36+C36+F36+H36</f>
        <v>876407.1399999999</v>
      </c>
      <c r="J36" s="178">
        <f t="shared" ref="J36" si="25">+D36+E36+G36</f>
        <v>823645.57000000007</v>
      </c>
      <c r="K36" s="178">
        <f t="shared" ref="K36" si="26">+A36-B36-C36-F36-H36</f>
        <v>4597592.8600000013</v>
      </c>
    </row>
    <row r="39" spans="1:11" s="181" customFormat="1" x14ac:dyDescent="0.25">
      <c r="A39" s="180">
        <f>+A31-A36</f>
        <v>0</v>
      </c>
      <c r="B39" s="180">
        <f>+B31-B36</f>
        <v>0</v>
      </c>
      <c r="C39" s="180">
        <f t="shared" ref="C39:G39" si="27">+C31-C36</f>
        <v>0</v>
      </c>
      <c r="D39" s="180">
        <f t="shared" si="27"/>
        <v>0</v>
      </c>
      <c r="E39" s="180">
        <f t="shared" si="27"/>
        <v>0</v>
      </c>
      <c r="F39" s="180">
        <f t="shared" si="27"/>
        <v>0</v>
      </c>
      <c r="G39" s="180">
        <f t="shared" si="27"/>
        <v>0</v>
      </c>
      <c r="H39" s="180">
        <f>+H29-H36</f>
        <v>0</v>
      </c>
      <c r="I39" s="180">
        <f t="shared" ref="I39" si="28">+B39+C39+F39+H39</f>
        <v>0</v>
      </c>
      <c r="J39" s="180">
        <f t="shared" ref="J39" si="29">+D39+E39+G39</f>
        <v>0</v>
      </c>
      <c r="K39" s="180">
        <f t="shared" ref="K39" si="30">+A39-B39-C39-F39-H39</f>
        <v>0</v>
      </c>
    </row>
    <row r="41" spans="1:11" x14ac:dyDescent="0.25">
      <c r="A41" s="174"/>
    </row>
  </sheetData>
  <mergeCells count="22">
    <mergeCell ref="A25:A27"/>
    <mergeCell ref="B25:B27"/>
    <mergeCell ref="C25:H25"/>
    <mergeCell ref="I25:J25"/>
    <mergeCell ref="A1:A3"/>
    <mergeCell ref="B1:B3"/>
    <mergeCell ref="C1:H1"/>
    <mergeCell ref="I1:J1"/>
    <mergeCell ref="K25:K27"/>
    <mergeCell ref="C26:D26"/>
    <mergeCell ref="E26:E27"/>
    <mergeCell ref="F26:G26"/>
    <mergeCell ref="H26:H27"/>
    <mergeCell ref="I26:I27"/>
    <mergeCell ref="J26:J27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2024-07-02T12:46:46Z</cp:lastPrinted>
  <dcterms:created xsi:type="dcterms:W3CDTF">2024-01-31T14:20:20Z</dcterms:created>
  <dcterms:modified xsi:type="dcterms:W3CDTF">2024-07-02T12:46:52Z</dcterms:modified>
</cp:coreProperties>
</file>