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falken\RRHH\AÑO 2024\Transparencia\septiembre\"/>
    </mc:Choice>
  </mc:AlternateContent>
  <xr:revisionPtr revIDLastSave="0" documentId="13_ncr:1_{4F7D8D61-27FF-41ED-B38A-725362A37E9F}" xr6:coauthVersionLast="47" xr6:coauthVersionMax="47" xr10:uidLastSave="{00000000-0000-0000-0000-000000000000}"/>
  <bookViews>
    <workbookView xWindow="-120" yWindow="-120" windowWidth="24240" windowHeight="13140" xr2:uid="{84E78B6A-7EA0-46AF-AC98-41FF7A9C7E11}"/>
  </bookViews>
  <sheets>
    <sheet name="Empleados fijos" sheetId="2" r:id="rId1"/>
    <sheet name="Sheet1" sheetId="3" r:id="rId2"/>
  </sheets>
  <definedNames>
    <definedName name="_xlnm.Print_Area" localSheetId="0">'Empleados fijos'!$A$1:$R$336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64" i="2" l="1"/>
  <c r="I164" i="2"/>
  <c r="L160" i="2"/>
  <c r="I160" i="2"/>
  <c r="A6" i="3"/>
  <c r="G6" i="3"/>
  <c r="F6" i="3"/>
  <c r="E6" i="3"/>
  <c r="D6" i="3"/>
  <c r="C6" i="3"/>
  <c r="B6" i="3"/>
  <c r="A39" i="2"/>
  <c r="A38" i="2"/>
  <c r="A37" i="2"/>
  <c r="Q38" i="2"/>
  <c r="Q37" i="2"/>
  <c r="P38" i="2"/>
  <c r="R38" i="2" s="1"/>
  <c r="P37" i="2"/>
  <c r="R37" i="2" s="1"/>
  <c r="N38" i="2"/>
  <c r="M38" i="2"/>
  <c r="N37" i="2"/>
  <c r="M37" i="2"/>
  <c r="K38" i="2"/>
  <c r="J38" i="2"/>
  <c r="L38" i="2"/>
  <c r="L37" i="2"/>
  <c r="J37" i="2"/>
  <c r="K37" i="2"/>
  <c r="L158" i="2"/>
  <c r="J158" i="2"/>
  <c r="P158" i="2" s="1"/>
  <c r="R158" i="2" s="1"/>
  <c r="K158" i="2"/>
  <c r="Q158" i="2" s="1"/>
  <c r="M158" i="2"/>
  <c r="N158" i="2"/>
  <c r="L60" i="2"/>
  <c r="J60" i="2"/>
  <c r="P60" i="2" s="1"/>
  <c r="R60" i="2" s="1"/>
  <c r="K60" i="2"/>
  <c r="M60" i="2"/>
  <c r="N60" i="2"/>
  <c r="J135" i="2"/>
  <c r="P135" i="2" s="1"/>
  <c r="R135" i="2" s="1"/>
  <c r="K135" i="2"/>
  <c r="L135" i="2"/>
  <c r="M135" i="2"/>
  <c r="N135" i="2"/>
  <c r="J203" i="2"/>
  <c r="K203" i="2"/>
  <c r="L203" i="2"/>
  <c r="M203" i="2"/>
  <c r="N203" i="2"/>
  <c r="I29" i="2"/>
  <c r="O218" i="2"/>
  <c r="N257" i="2"/>
  <c r="M257" i="2"/>
  <c r="L257" i="2"/>
  <c r="K257" i="2"/>
  <c r="J257" i="2"/>
  <c r="I75" i="2"/>
  <c r="I213" i="2"/>
  <c r="I277" i="2"/>
  <c r="I209" i="2"/>
  <c r="I94" i="2"/>
  <c r="O143" i="2"/>
  <c r="I143" i="2"/>
  <c r="H143" i="2"/>
  <c r="G143" i="2"/>
  <c r="G138" i="2"/>
  <c r="H138" i="2"/>
  <c r="N66" i="2"/>
  <c r="M66" i="2"/>
  <c r="L66" i="2"/>
  <c r="K66" i="2"/>
  <c r="J66" i="2"/>
  <c r="I174" i="2"/>
  <c r="I108" i="2"/>
  <c r="I138" i="2" s="1"/>
  <c r="I30" i="2"/>
  <c r="Q60" i="2" l="1"/>
  <c r="Q203" i="2"/>
  <c r="Q135" i="2"/>
  <c r="P203" i="2"/>
  <c r="R203" i="2" s="1"/>
  <c r="P257" i="2"/>
  <c r="R257" i="2" s="1"/>
  <c r="Q257" i="2"/>
  <c r="P66" i="2"/>
  <c r="R66" i="2" s="1"/>
  <c r="Q66" i="2"/>
  <c r="B31" i="3"/>
  <c r="O13" i="2"/>
  <c r="O29" i="2" l="1"/>
  <c r="L65" i="2"/>
  <c r="L64" i="2"/>
  <c r="N252" i="2" l="1"/>
  <c r="M252" i="2"/>
  <c r="L252" i="2"/>
  <c r="K252" i="2"/>
  <c r="J252" i="2"/>
  <c r="N141" i="2"/>
  <c r="M141" i="2"/>
  <c r="L141" i="2"/>
  <c r="K141" i="2"/>
  <c r="J141" i="2"/>
  <c r="H31" i="3"/>
  <c r="G31" i="3"/>
  <c r="F31" i="3"/>
  <c r="E31" i="3"/>
  <c r="D31" i="3"/>
  <c r="C31" i="3"/>
  <c r="A31" i="3"/>
  <c r="I168" i="2"/>
  <c r="L285" i="2"/>
  <c r="Q252" i="2" l="1"/>
  <c r="P141" i="2"/>
  <c r="R141" i="2" s="1"/>
  <c r="Q141" i="2"/>
  <c r="P252" i="2"/>
  <c r="R252" i="2" s="1"/>
  <c r="J31" i="3"/>
  <c r="I31" i="3"/>
  <c r="K31" i="3"/>
  <c r="I283" i="2" l="1"/>
  <c r="I280" i="2"/>
  <c r="I271" i="2"/>
  <c r="I224" i="2"/>
  <c r="I222" i="2"/>
  <c r="I217" i="2"/>
  <c r="I216" i="2"/>
  <c r="I215" i="2"/>
  <c r="I171" i="2"/>
  <c r="I150" i="2"/>
  <c r="I80" i="2"/>
  <c r="I73" i="2"/>
  <c r="I59" i="2"/>
  <c r="I58" i="2"/>
  <c r="I55" i="2"/>
  <c r="I53" i="2"/>
  <c r="I34" i="2"/>
  <c r="L246" i="2"/>
  <c r="L245" i="2"/>
  <c r="L244" i="2"/>
  <c r="L45" i="2"/>
  <c r="I212" i="2" l="1"/>
  <c r="J100" i="2" l="1"/>
  <c r="K35" i="3" l="1"/>
  <c r="J35" i="3"/>
  <c r="I35" i="3"/>
  <c r="K34" i="3"/>
  <c r="J34" i="3"/>
  <c r="I34" i="3"/>
  <c r="H36" i="3"/>
  <c r="G36" i="3"/>
  <c r="F36" i="3"/>
  <c r="E36" i="3"/>
  <c r="D36" i="3"/>
  <c r="C36" i="3"/>
  <c r="B36" i="3"/>
  <c r="A36" i="3"/>
  <c r="O70" i="2" l="1"/>
  <c r="N70" i="2"/>
  <c r="M70" i="2"/>
  <c r="O73" i="2" l="1"/>
  <c r="L63" i="2" l="1"/>
  <c r="L284" i="2"/>
  <c r="L70" i="2"/>
  <c r="K70" i="2"/>
  <c r="Q70" i="2" s="1"/>
  <c r="J70" i="2"/>
  <c r="N246" i="2"/>
  <c r="M246" i="2"/>
  <c r="K246" i="2"/>
  <c r="J246" i="2"/>
  <c r="J245" i="2"/>
  <c r="K245" i="2"/>
  <c r="M245" i="2"/>
  <c r="N245" i="2"/>
  <c r="J244" i="2"/>
  <c r="K244" i="2"/>
  <c r="M244" i="2"/>
  <c r="N244" i="2"/>
  <c r="L243" i="2"/>
  <c r="N166" i="2"/>
  <c r="M166" i="2"/>
  <c r="L166" i="2"/>
  <c r="K166" i="2"/>
  <c r="J166" i="2"/>
  <c r="Q244" i="2" l="1"/>
  <c r="P245" i="2"/>
  <c r="R245" i="2" s="1"/>
  <c r="P246" i="2"/>
  <c r="R246" i="2" s="1"/>
  <c r="P166" i="2"/>
  <c r="R166" i="2" s="1"/>
  <c r="Q245" i="2"/>
  <c r="P244" i="2"/>
  <c r="R244" i="2" s="1"/>
  <c r="Q246" i="2"/>
  <c r="P70" i="2"/>
  <c r="Q166" i="2"/>
  <c r="R70" i="2" l="1"/>
  <c r="N45" i="2" l="1"/>
  <c r="M45" i="2"/>
  <c r="K45" i="2"/>
  <c r="J45" i="2"/>
  <c r="N268" i="2"/>
  <c r="M268" i="2"/>
  <c r="N261" i="2"/>
  <c r="M261" i="2"/>
  <c r="N260" i="2"/>
  <c r="M260" i="2"/>
  <c r="N259" i="2"/>
  <c r="M259" i="2"/>
  <c r="N258" i="2"/>
  <c r="M258" i="2"/>
  <c r="N256" i="2"/>
  <c r="M256" i="2"/>
  <c r="N207" i="2"/>
  <c r="M207" i="2"/>
  <c r="N145" i="2"/>
  <c r="M145" i="2"/>
  <c r="N100" i="2"/>
  <c r="M100" i="2"/>
  <c r="N49" i="2"/>
  <c r="M49" i="2"/>
  <c r="L56" i="2"/>
  <c r="L55" i="2"/>
  <c r="L54" i="2"/>
  <c r="L53" i="2"/>
  <c r="L52" i="2"/>
  <c r="L51" i="2"/>
  <c r="L50" i="2"/>
  <c r="L49" i="2"/>
  <c r="N33" i="2"/>
  <c r="M33" i="2"/>
  <c r="N21" i="2"/>
  <c r="M21" i="2"/>
  <c r="N12" i="2"/>
  <c r="M12" i="2"/>
  <c r="L12" i="2"/>
  <c r="K12" i="2"/>
  <c r="J12" i="2"/>
  <c r="P45" i="2" l="1"/>
  <c r="R45" i="2" s="1"/>
  <c r="Q45" i="2"/>
  <c r="J284" i="2" l="1"/>
  <c r="K284" i="2"/>
  <c r="M284" i="2"/>
  <c r="N284" i="2"/>
  <c r="J243" i="2"/>
  <c r="K243" i="2"/>
  <c r="M243" i="2"/>
  <c r="N243" i="2"/>
  <c r="N86" i="2"/>
  <c r="M86" i="2"/>
  <c r="L86" i="2"/>
  <c r="K86" i="2"/>
  <c r="J86" i="2"/>
  <c r="N85" i="2"/>
  <c r="M85" i="2"/>
  <c r="L85" i="2"/>
  <c r="K85" i="2"/>
  <c r="J85" i="2"/>
  <c r="N84" i="2"/>
  <c r="M84" i="2"/>
  <c r="L84" i="2"/>
  <c r="K84" i="2"/>
  <c r="J84" i="2"/>
  <c r="J63" i="2"/>
  <c r="K63" i="2"/>
  <c r="M63" i="2"/>
  <c r="N63" i="2"/>
  <c r="L283" i="2"/>
  <c r="L281" i="2"/>
  <c r="L280" i="2"/>
  <c r="L140" i="2"/>
  <c r="L279" i="2"/>
  <c r="L278" i="2"/>
  <c r="L277" i="2"/>
  <c r="L276" i="2"/>
  <c r="L275" i="2"/>
  <c r="L274" i="2"/>
  <c r="L273" i="2"/>
  <c r="L272" i="2"/>
  <c r="L271" i="2"/>
  <c r="L270" i="2"/>
  <c r="L269" i="2"/>
  <c r="L268" i="2"/>
  <c r="L142" i="2"/>
  <c r="L267" i="2"/>
  <c r="L266" i="2"/>
  <c r="L265" i="2"/>
  <c r="L264" i="2"/>
  <c r="L263" i="2"/>
  <c r="L262" i="2"/>
  <c r="L261" i="2"/>
  <c r="L260" i="2"/>
  <c r="L259" i="2"/>
  <c r="L258" i="2"/>
  <c r="L256" i="2"/>
  <c r="L242" i="2"/>
  <c r="L241" i="2"/>
  <c r="L240" i="2"/>
  <c r="L239" i="2"/>
  <c r="L238" i="2"/>
  <c r="L237" i="2"/>
  <c r="L236" i="2"/>
  <c r="L235" i="2"/>
  <c r="L234" i="2"/>
  <c r="L233" i="2"/>
  <c r="L232" i="2"/>
  <c r="L231" i="2"/>
  <c r="L230" i="2"/>
  <c r="L229" i="2"/>
  <c r="L228" i="2"/>
  <c r="L227" i="2"/>
  <c r="L226" i="2"/>
  <c r="L224" i="2"/>
  <c r="L222" i="2"/>
  <c r="L221" i="2"/>
  <c r="L220" i="2"/>
  <c r="L219" i="2"/>
  <c r="L218" i="2"/>
  <c r="L217" i="2"/>
  <c r="L216" i="2"/>
  <c r="L215" i="2"/>
  <c r="L214" i="2"/>
  <c r="L213" i="2"/>
  <c r="L212" i="2"/>
  <c r="L211" i="2"/>
  <c r="L210" i="2"/>
  <c r="L209" i="2"/>
  <c r="L208" i="2"/>
  <c r="L207" i="2"/>
  <c r="L177" i="2"/>
  <c r="L171" i="2"/>
  <c r="L169" i="2"/>
  <c r="L168" i="2"/>
  <c r="L154" i="2"/>
  <c r="L153" i="2"/>
  <c r="L152" i="2"/>
  <c r="L151" i="2"/>
  <c r="L150" i="2"/>
  <c r="L149" i="2"/>
  <c r="L148" i="2"/>
  <c r="L147" i="2"/>
  <c r="L146" i="2"/>
  <c r="L145" i="2"/>
  <c r="L130" i="2"/>
  <c r="L129" i="2"/>
  <c r="L123" i="2"/>
  <c r="L109" i="2"/>
  <c r="L108" i="2"/>
  <c r="L105" i="2"/>
  <c r="L104" i="2"/>
  <c r="L103" i="2"/>
  <c r="L102" i="2"/>
  <c r="L101" i="2"/>
  <c r="L100" i="2"/>
  <c r="L92" i="2"/>
  <c r="L80" i="2"/>
  <c r="L76" i="2"/>
  <c r="L75" i="2"/>
  <c r="L74" i="2"/>
  <c r="L73" i="2"/>
  <c r="L72" i="2"/>
  <c r="L71" i="2"/>
  <c r="L62" i="2"/>
  <c r="L61" i="2"/>
  <c r="L59" i="2"/>
  <c r="L58" i="2"/>
  <c r="L46" i="2"/>
  <c r="L44" i="2"/>
  <c r="L43" i="2"/>
  <c r="L42" i="2"/>
  <c r="L39" i="2"/>
  <c r="L36" i="2"/>
  <c r="L35" i="2"/>
  <c r="L34" i="2"/>
  <c r="L33" i="2"/>
  <c r="L143" i="2" l="1"/>
  <c r="P284" i="2"/>
  <c r="R284" i="2" s="1"/>
  <c r="P85" i="2"/>
  <c r="R85" i="2" s="1"/>
  <c r="P86" i="2"/>
  <c r="R86" i="2" s="1"/>
  <c r="P84" i="2"/>
  <c r="R84" i="2" s="1"/>
  <c r="P243" i="2"/>
  <c r="R243" i="2" s="1"/>
  <c r="Q284" i="2"/>
  <c r="Q63" i="2"/>
  <c r="Q86" i="2"/>
  <c r="Q85" i="2"/>
  <c r="Q243" i="2"/>
  <c r="Q84" i="2"/>
  <c r="P63" i="2"/>
  <c r="R63" i="2" s="1"/>
  <c r="L24" i="2"/>
  <c r="L27" i="2"/>
  <c r="L26" i="2"/>
  <c r="L25" i="2"/>
  <c r="L23" i="2"/>
  <c r="L22" i="2"/>
  <c r="L21" i="2"/>
  <c r="L17" i="2"/>
  <c r="L16" i="2"/>
  <c r="L15" i="2"/>
  <c r="L14" i="2"/>
  <c r="L13" i="2"/>
  <c r="N204" i="2"/>
  <c r="N202" i="2"/>
  <c r="N201" i="2"/>
  <c r="N200" i="2"/>
  <c r="N199" i="2"/>
  <c r="N198" i="2"/>
  <c r="N197" i="2"/>
  <c r="N196" i="2"/>
  <c r="N195" i="2"/>
  <c r="N194" i="2"/>
  <c r="N193" i="2"/>
  <c r="N136" i="2"/>
  <c r="N192" i="2"/>
  <c r="N191" i="2"/>
  <c r="N190" i="2"/>
  <c r="N189" i="2"/>
  <c r="N188" i="2"/>
  <c r="N187" i="2"/>
  <c r="N186" i="2"/>
  <c r="N185" i="2"/>
  <c r="N184" i="2"/>
  <c r="N183" i="2"/>
  <c r="N182" i="2"/>
  <c r="N181" i="2"/>
  <c r="N180" i="2"/>
  <c r="N179" i="2"/>
  <c r="N178" i="2"/>
  <c r="N177" i="2"/>
  <c r="N176" i="2"/>
  <c r="N175" i="2"/>
  <c r="N174" i="2"/>
  <c r="N173" i="2"/>
  <c r="N172" i="2"/>
  <c r="N171" i="2"/>
  <c r="N170" i="2"/>
  <c r="N169" i="2"/>
  <c r="N168" i="2"/>
  <c r="N167" i="2"/>
  <c r="N165" i="2"/>
  <c r="N164" i="2"/>
  <c r="N163" i="2"/>
  <c r="N162" i="2"/>
  <c r="N161" i="2"/>
  <c r="N160" i="2"/>
  <c r="N159" i="2"/>
  <c r="N157" i="2"/>
  <c r="N156" i="2"/>
  <c r="N155" i="2"/>
  <c r="N154" i="2"/>
  <c r="N153" i="2"/>
  <c r="N152" i="2"/>
  <c r="N151" i="2"/>
  <c r="N150" i="2"/>
  <c r="N149" i="2"/>
  <c r="N148" i="2"/>
  <c r="N147" i="2"/>
  <c r="N146" i="2"/>
  <c r="H39" i="3"/>
  <c r="C39" i="3"/>
  <c r="B39" i="3"/>
  <c r="K33" i="3"/>
  <c r="J33" i="3"/>
  <c r="I33" i="3"/>
  <c r="K32" i="3"/>
  <c r="J32" i="3"/>
  <c r="I32" i="3"/>
  <c r="E39" i="3"/>
  <c r="A39" i="3"/>
  <c r="K29" i="3"/>
  <c r="J29" i="3"/>
  <c r="I29" i="3"/>
  <c r="H15" i="3"/>
  <c r="G15" i="3"/>
  <c r="F15" i="3"/>
  <c r="E15" i="3"/>
  <c r="D15" i="3"/>
  <c r="C15" i="3"/>
  <c r="B15" i="3"/>
  <c r="A15" i="3"/>
  <c r="K13" i="3"/>
  <c r="J13" i="3"/>
  <c r="I13" i="3"/>
  <c r="K12" i="3"/>
  <c r="J12" i="3"/>
  <c r="I12" i="3"/>
  <c r="K11" i="3"/>
  <c r="J11" i="3"/>
  <c r="I11" i="3"/>
  <c r="K10" i="3"/>
  <c r="J10" i="3"/>
  <c r="I10" i="3"/>
  <c r="K9" i="3"/>
  <c r="J9" i="3"/>
  <c r="I9" i="3"/>
  <c r="H7" i="3"/>
  <c r="K6" i="3"/>
  <c r="J6" i="3"/>
  <c r="I6" i="3"/>
  <c r="G7" i="3"/>
  <c r="C7" i="3"/>
  <c r="A7" i="3"/>
  <c r="K4" i="3"/>
  <c r="J4" i="3"/>
  <c r="I4" i="3"/>
  <c r="N288" i="2"/>
  <c r="N287" i="2"/>
  <c r="N286" i="2"/>
  <c r="N285" i="2"/>
  <c r="N283" i="2"/>
  <c r="N282" i="2"/>
  <c r="N281" i="2"/>
  <c r="N280" i="2"/>
  <c r="N140" i="2"/>
  <c r="N279" i="2"/>
  <c r="N278" i="2"/>
  <c r="N277" i="2"/>
  <c r="N276" i="2"/>
  <c r="N275" i="2"/>
  <c r="N274" i="2"/>
  <c r="N273" i="2"/>
  <c r="N272" i="2"/>
  <c r="N271" i="2"/>
  <c r="N270" i="2"/>
  <c r="N269" i="2"/>
  <c r="N142" i="2"/>
  <c r="N267" i="2"/>
  <c r="N266" i="2"/>
  <c r="N265" i="2"/>
  <c r="N264" i="2"/>
  <c r="N263" i="2"/>
  <c r="N262" i="2"/>
  <c r="M288" i="2"/>
  <c r="M287" i="2"/>
  <c r="M286" i="2"/>
  <c r="M285" i="2"/>
  <c r="M283" i="2"/>
  <c r="M282" i="2"/>
  <c r="M281" i="2"/>
  <c r="M280" i="2"/>
  <c r="M140" i="2"/>
  <c r="M279" i="2"/>
  <c r="M278" i="2"/>
  <c r="M277" i="2"/>
  <c r="M276" i="2"/>
  <c r="M275" i="2"/>
  <c r="M274" i="2"/>
  <c r="M273" i="2"/>
  <c r="M272" i="2"/>
  <c r="M271" i="2"/>
  <c r="M270" i="2"/>
  <c r="M269" i="2"/>
  <c r="M142" i="2"/>
  <c r="M267" i="2"/>
  <c r="M266" i="2"/>
  <c r="M265" i="2"/>
  <c r="M264" i="2"/>
  <c r="M263" i="2"/>
  <c r="M262" i="2"/>
  <c r="L288" i="2"/>
  <c r="L287" i="2"/>
  <c r="L286" i="2"/>
  <c r="L282" i="2"/>
  <c r="K288" i="2"/>
  <c r="K287" i="2"/>
  <c r="K286" i="2"/>
  <c r="K285" i="2"/>
  <c r="K283" i="2"/>
  <c r="K282" i="2"/>
  <c r="K281" i="2"/>
  <c r="K280" i="2"/>
  <c r="K140" i="2"/>
  <c r="K279" i="2"/>
  <c r="K278" i="2"/>
  <c r="K277" i="2"/>
  <c r="K276" i="2"/>
  <c r="K275" i="2"/>
  <c r="K274" i="2"/>
  <c r="K273" i="2"/>
  <c r="K272" i="2"/>
  <c r="K271" i="2"/>
  <c r="K270" i="2"/>
  <c r="K269" i="2"/>
  <c r="K268" i="2"/>
  <c r="K142" i="2"/>
  <c r="K267" i="2"/>
  <c r="K266" i="2"/>
  <c r="K265" i="2"/>
  <c r="K264" i="2"/>
  <c r="K263" i="2"/>
  <c r="K262" i="2"/>
  <c r="K261" i="2"/>
  <c r="K260" i="2"/>
  <c r="K259" i="2"/>
  <c r="Q259" i="2" s="1"/>
  <c r="K258" i="2"/>
  <c r="K256" i="2"/>
  <c r="J288" i="2"/>
  <c r="J287" i="2"/>
  <c r="J286" i="2"/>
  <c r="J285" i="2"/>
  <c r="J283" i="2"/>
  <c r="J282" i="2"/>
  <c r="J281" i="2"/>
  <c r="J280" i="2"/>
  <c r="J140" i="2"/>
  <c r="J279" i="2"/>
  <c r="J278" i="2"/>
  <c r="J277" i="2"/>
  <c r="J276" i="2"/>
  <c r="J275" i="2"/>
  <c r="J274" i="2"/>
  <c r="J273" i="2"/>
  <c r="J272" i="2"/>
  <c r="J271" i="2"/>
  <c r="J270" i="2"/>
  <c r="J269" i="2"/>
  <c r="J268" i="2"/>
  <c r="J142" i="2"/>
  <c r="J267" i="2"/>
  <c r="J266" i="2"/>
  <c r="J265" i="2"/>
  <c r="J264" i="2"/>
  <c r="J263" i="2"/>
  <c r="J262" i="2"/>
  <c r="J261" i="2"/>
  <c r="J260" i="2"/>
  <c r="J259" i="2"/>
  <c r="P259" i="2" s="1"/>
  <c r="R259" i="2" s="1"/>
  <c r="J258" i="2"/>
  <c r="J256" i="2"/>
  <c r="O269" i="2"/>
  <c r="I269" i="2"/>
  <c r="O262" i="2"/>
  <c r="O261" i="2"/>
  <c r="N253" i="2"/>
  <c r="N251" i="2"/>
  <c r="N250" i="2"/>
  <c r="N249" i="2"/>
  <c r="N248" i="2"/>
  <c r="N247" i="2"/>
  <c r="N242" i="2"/>
  <c r="N241" i="2"/>
  <c r="N240" i="2"/>
  <c r="N239" i="2"/>
  <c r="N238" i="2"/>
  <c r="N237" i="2"/>
  <c r="N236" i="2"/>
  <c r="N235" i="2"/>
  <c r="N234" i="2"/>
  <c r="N233" i="2"/>
  <c r="N232" i="2"/>
  <c r="N231" i="2"/>
  <c r="N230" i="2"/>
  <c r="N229" i="2"/>
  <c r="N228" i="2"/>
  <c r="N227" i="2"/>
  <c r="N226" i="2"/>
  <c r="N225" i="2"/>
  <c r="N224" i="2"/>
  <c r="N223" i="2"/>
  <c r="N222" i="2"/>
  <c r="N221" i="2"/>
  <c r="N220" i="2"/>
  <c r="N219" i="2"/>
  <c r="N218" i="2"/>
  <c r="N217" i="2"/>
  <c r="N216" i="2"/>
  <c r="N215" i="2"/>
  <c r="N214" i="2"/>
  <c r="N212" i="2"/>
  <c r="N211" i="2"/>
  <c r="N210" i="2"/>
  <c r="N209" i="2"/>
  <c r="N208" i="2"/>
  <c r="M253" i="2"/>
  <c r="M251" i="2"/>
  <c r="M250" i="2"/>
  <c r="M249" i="2"/>
  <c r="M248" i="2"/>
  <c r="M247" i="2"/>
  <c r="M242" i="2"/>
  <c r="M241" i="2"/>
  <c r="M240" i="2"/>
  <c r="M239" i="2"/>
  <c r="M238" i="2"/>
  <c r="M237" i="2"/>
  <c r="M236" i="2"/>
  <c r="M235" i="2"/>
  <c r="M234" i="2"/>
  <c r="M233" i="2"/>
  <c r="M232" i="2"/>
  <c r="M231" i="2"/>
  <c r="M230" i="2"/>
  <c r="M229" i="2"/>
  <c r="M228" i="2"/>
  <c r="M227" i="2"/>
  <c r="M226" i="2"/>
  <c r="M225" i="2"/>
  <c r="M224" i="2"/>
  <c r="M223" i="2"/>
  <c r="M222" i="2"/>
  <c r="M221" i="2"/>
  <c r="M220" i="2"/>
  <c r="M219" i="2"/>
  <c r="M218" i="2"/>
  <c r="M217" i="2"/>
  <c r="M216" i="2"/>
  <c r="M215" i="2"/>
  <c r="M214" i="2"/>
  <c r="M212" i="2"/>
  <c r="M211" i="2"/>
  <c r="M210" i="2"/>
  <c r="M209" i="2"/>
  <c r="M208" i="2"/>
  <c r="L253" i="2"/>
  <c r="L251" i="2"/>
  <c r="L250" i="2"/>
  <c r="L249" i="2"/>
  <c r="L248" i="2"/>
  <c r="L247" i="2"/>
  <c r="L225" i="2"/>
  <c r="L223" i="2"/>
  <c r="K253" i="2"/>
  <c r="K251" i="2"/>
  <c r="Q251" i="2" s="1"/>
  <c r="K250" i="2"/>
  <c r="K249" i="2"/>
  <c r="K248" i="2"/>
  <c r="Q248" i="2" s="1"/>
  <c r="K247" i="2"/>
  <c r="Q247" i="2" s="1"/>
  <c r="K242" i="2"/>
  <c r="K241" i="2"/>
  <c r="K240" i="2"/>
  <c r="K239" i="2"/>
  <c r="Q239" i="2" s="1"/>
  <c r="K238" i="2"/>
  <c r="K237" i="2"/>
  <c r="K236" i="2"/>
  <c r="Q236" i="2" s="1"/>
  <c r="K235" i="2"/>
  <c r="Q235" i="2" s="1"/>
  <c r="K234" i="2"/>
  <c r="K233" i="2"/>
  <c r="K232" i="2"/>
  <c r="Q232" i="2" s="1"/>
  <c r="K231" i="2"/>
  <c r="Q231" i="2" s="1"/>
  <c r="K230" i="2"/>
  <c r="Q230" i="2" s="1"/>
  <c r="K229" i="2"/>
  <c r="K228" i="2"/>
  <c r="Q228" i="2" s="1"/>
  <c r="K227" i="2"/>
  <c r="Q227" i="2" s="1"/>
  <c r="K226" i="2"/>
  <c r="K225" i="2"/>
  <c r="K224" i="2"/>
  <c r="Q224" i="2" s="1"/>
  <c r="K223" i="2"/>
  <c r="K222" i="2"/>
  <c r="K221" i="2"/>
  <c r="K220" i="2"/>
  <c r="Q220" i="2" s="1"/>
  <c r="K219" i="2"/>
  <c r="Q219" i="2" s="1"/>
  <c r="K218" i="2"/>
  <c r="Q218" i="2" s="1"/>
  <c r="K217" i="2"/>
  <c r="K216" i="2"/>
  <c r="Q216" i="2" s="1"/>
  <c r="K215" i="2"/>
  <c r="Q215" i="2" s="1"/>
  <c r="K214" i="2"/>
  <c r="K212" i="2"/>
  <c r="Q212" i="2" s="1"/>
  <c r="K211" i="2"/>
  <c r="Q211" i="2" s="1"/>
  <c r="K210" i="2"/>
  <c r="K209" i="2"/>
  <c r="K208" i="2"/>
  <c r="Q208" i="2" s="1"/>
  <c r="K207" i="2"/>
  <c r="J253" i="2"/>
  <c r="J251" i="2"/>
  <c r="J250" i="2"/>
  <c r="J249" i="2"/>
  <c r="J248" i="2"/>
  <c r="J247" i="2"/>
  <c r="J242" i="2"/>
  <c r="J241" i="2"/>
  <c r="J240" i="2"/>
  <c r="J239" i="2"/>
  <c r="J238" i="2"/>
  <c r="J237" i="2"/>
  <c r="J236" i="2"/>
  <c r="J235" i="2"/>
  <c r="J234" i="2"/>
  <c r="J233" i="2"/>
  <c r="J232" i="2"/>
  <c r="J231" i="2"/>
  <c r="J230" i="2"/>
  <c r="J229" i="2"/>
  <c r="J228" i="2"/>
  <c r="J227" i="2"/>
  <c r="J226" i="2"/>
  <c r="J225" i="2"/>
  <c r="J224" i="2"/>
  <c r="J223" i="2"/>
  <c r="J222" i="2"/>
  <c r="J221" i="2"/>
  <c r="J220" i="2"/>
  <c r="J219" i="2"/>
  <c r="J218" i="2"/>
  <c r="J217" i="2"/>
  <c r="J216" i="2"/>
  <c r="J215" i="2"/>
  <c r="J214" i="2"/>
  <c r="J212" i="2"/>
  <c r="J211" i="2"/>
  <c r="J210" i="2"/>
  <c r="J209" i="2"/>
  <c r="J208" i="2"/>
  <c r="J207" i="2"/>
  <c r="Q242" i="2"/>
  <c r="O229" i="2"/>
  <c r="O228" i="2"/>
  <c r="O227" i="2"/>
  <c r="O220" i="2"/>
  <c r="O213" i="2"/>
  <c r="O209" i="2"/>
  <c r="N213" i="2"/>
  <c r="M204" i="2"/>
  <c r="M202" i="2"/>
  <c r="M201" i="2"/>
  <c r="M200" i="2"/>
  <c r="M199" i="2"/>
  <c r="M198" i="2"/>
  <c r="M197" i="2"/>
  <c r="M196" i="2"/>
  <c r="M195" i="2"/>
  <c r="M194" i="2"/>
  <c r="M193" i="2"/>
  <c r="M136" i="2"/>
  <c r="M192" i="2"/>
  <c r="M191" i="2"/>
  <c r="M190" i="2"/>
  <c r="M189" i="2"/>
  <c r="M188" i="2"/>
  <c r="M187" i="2"/>
  <c r="M186" i="2"/>
  <c r="M185" i="2"/>
  <c r="M184" i="2"/>
  <c r="M183" i="2"/>
  <c r="M182" i="2"/>
  <c r="M181" i="2"/>
  <c r="M180" i="2"/>
  <c r="M179" i="2"/>
  <c r="M178" i="2"/>
  <c r="M177" i="2"/>
  <c r="M176" i="2"/>
  <c r="M175" i="2"/>
  <c r="M174" i="2"/>
  <c r="M173" i="2"/>
  <c r="M172" i="2"/>
  <c r="M171" i="2"/>
  <c r="M170" i="2"/>
  <c r="M169" i="2"/>
  <c r="M168" i="2"/>
  <c r="M167" i="2"/>
  <c r="M165" i="2"/>
  <c r="M164" i="2"/>
  <c r="M163" i="2"/>
  <c r="M162" i="2"/>
  <c r="M161" i="2"/>
  <c r="M160" i="2"/>
  <c r="M159" i="2"/>
  <c r="M157" i="2"/>
  <c r="M156" i="2"/>
  <c r="M155" i="2"/>
  <c r="M154" i="2"/>
  <c r="M153" i="2"/>
  <c r="M152" i="2"/>
  <c r="M151" i="2"/>
  <c r="M150" i="2"/>
  <c r="M149" i="2"/>
  <c r="M148" i="2"/>
  <c r="M147" i="2"/>
  <c r="M146" i="2"/>
  <c r="L204" i="2"/>
  <c r="L202" i="2"/>
  <c r="L201" i="2"/>
  <c r="L200" i="2"/>
  <c r="L199" i="2"/>
  <c r="L198" i="2"/>
  <c r="L197" i="2"/>
  <c r="L196" i="2"/>
  <c r="L195" i="2"/>
  <c r="L194" i="2"/>
  <c r="L193" i="2"/>
  <c r="L136" i="2"/>
  <c r="L192" i="2"/>
  <c r="L191" i="2"/>
  <c r="L190" i="2"/>
  <c r="L189" i="2"/>
  <c r="L188" i="2"/>
  <c r="L187" i="2"/>
  <c r="L186" i="2"/>
  <c r="L185" i="2"/>
  <c r="L184" i="2"/>
  <c r="L183" i="2"/>
  <c r="L182" i="2"/>
  <c r="L181" i="2"/>
  <c r="L180" i="2"/>
  <c r="L179" i="2"/>
  <c r="L178" i="2"/>
  <c r="L176" i="2"/>
  <c r="L175" i="2"/>
  <c r="L174" i="2"/>
  <c r="L173" i="2"/>
  <c r="L172" i="2"/>
  <c r="L170" i="2"/>
  <c r="L167" i="2"/>
  <c r="L165" i="2"/>
  <c r="L163" i="2"/>
  <c r="L162" i="2"/>
  <c r="L161" i="2"/>
  <c r="L159" i="2"/>
  <c r="L157" i="2"/>
  <c r="L156" i="2"/>
  <c r="L155" i="2"/>
  <c r="K204" i="2"/>
  <c r="K202" i="2"/>
  <c r="K201" i="2"/>
  <c r="K200" i="2"/>
  <c r="K199" i="2"/>
  <c r="K198" i="2"/>
  <c r="K197" i="2"/>
  <c r="K196" i="2"/>
  <c r="K195" i="2"/>
  <c r="K194" i="2"/>
  <c r="K193" i="2"/>
  <c r="K136" i="2"/>
  <c r="K192" i="2"/>
  <c r="K191" i="2"/>
  <c r="K190" i="2"/>
  <c r="K189" i="2"/>
  <c r="K188" i="2"/>
  <c r="K187" i="2"/>
  <c r="K186" i="2"/>
  <c r="K185" i="2"/>
  <c r="K184" i="2"/>
  <c r="K183" i="2"/>
  <c r="K182" i="2"/>
  <c r="K181" i="2"/>
  <c r="K180" i="2"/>
  <c r="K179" i="2"/>
  <c r="K178" i="2"/>
  <c r="K177" i="2"/>
  <c r="K176" i="2"/>
  <c r="K175" i="2"/>
  <c r="K174" i="2"/>
  <c r="K173" i="2"/>
  <c r="K172" i="2"/>
  <c r="K171" i="2"/>
  <c r="K170" i="2"/>
  <c r="K169" i="2"/>
  <c r="K168" i="2"/>
  <c r="K167" i="2"/>
  <c r="K165" i="2"/>
  <c r="K164" i="2"/>
  <c r="K163" i="2"/>
  <c r="K162" i="2"/>
  <c r="K161" i="2"/>
  <c r="K160" i="2"/>
  <c r="K159" i="2"/>
  <c r="K157" i="2"/>
  <c r="K156" i="2"/>
  <c r="K155" i="2"/>
  <c r="K154" i="2"/>
  <c r="K153" i="2"/>
  <c r="K152" i="2"/>
  <c r="K151" i="2"/>
  <c r="K150" i="2"/>
  <c r="K149" i="2"/>
  <c r="K148" i="2"/>
  <c r="K147" i="2"/>
  <c r="K146" i="2"/>
  <c r="K145" i="2"/>
  <c r="J204" i="2"/>
  <c r="J202" i="2"/>
  <c r="J201" i="2"/>
  <c r="J200" i="2"/>
  <c r="J199" i="2"/>
  <c r="J198" i="2"/>
  <c r="J197" i="2"/>
  <c r="J196" i="2"/>
  <c r="J195" i="2"/>
  <c r="J194" i="2"/>
  <c r="J193" i="2"/>
  <c r="J136" i="2"/>
  <c r="J192" i="2"/>
  <c r="J191" i="2"/>
  <c r="J190" i="2"/>
  <c r="J189" i="2"/>
  <c r="J188" i="2"/>
  <c r="J187" i="2"/>
  <c r="J186" i="2"/>
  <c r="J185" i="2"/>
  <c r="J184" i="2"/>
  <c r="J183" i="2"/>
  <c r="J182" i="2"/>
  <c r="J181" i="2"/>
  <c r="J180" i="2"/>
  <c r="J179" i="2"/>
  <c r="J178" i="2"/>
  <c r="J177" i="2"/>
  <c r="J176" i="2"/>
  <c r="J175" i="2"/>
  <c r="J174" i="2"/>
  <c r="J173" i="2"/>
  <c r="J172" i="2"/>
  <c r="J171" i="2"/>
  <c r="J170" i="2"/>
  <c r="J169" i="2"/>
  <c r="J168" i="2"/>
  <c r="J167" i="2"/>
  <c r="J165" i="2"/>
  <c r="J164" i="2"/>
  <c r="J163" i="2"/>
  <c r="J162" i="2"/>
  <c r="J161" i="2"/>
  <c r="J160" i="2"/>
  <c r="J159" i="2"/>
  <c r="J157" i="2"/>
  <c r="J156" i="2"/>
  <c r="J155" i="2"/>
  <c r="J154" i="2"/>
  <c r="J153" i="2"/>
  <c r="J152" i="2"/>
  <c r="J151" i="2"/>
  <c r="J150" i="2"/>
  <c r="J149" i="2"/>
  <c r="J148" i="2"/>
  <c r="J147" i="2"/>
  <c r="J146" i="2"/>
  <c r="J145" i="2"/>
  <c r="O176" i="2"/>
  <c r="O167" i="2"/>
  <c r="O160" i="2"/>
  <c r="O148" i="2"/>
  <c r="N137" i="2"/>
  <c r="N134" i="2"/>
  <c r="N133" i="2"/>
  <c r="N132" i="2"/>
  <c r="N131" i="2"/>
  <c r="N130" i="2"/>
  <c r="N129" i="2"/>
  <c r="N128" i="2"/>
  <c r="N127" i="2"/>
  <c r="N126" i="2"/>
  <c r="N125" i="2"/>
  <c r="N124" i="2"/>
  <c r="N123" i="2"/>
  <c r="N122" i="2"/>
  <c r="N121" i="2"/>
  <c r="N120" i="2"/>
  <c r="N119" i="2"/>
  <c r="N118" i="2"/>
  <c r="N117" i="2"/>
  <c r="N116" i="2"/>
  <c r="N115" i="2"/>
  <c r="N114" i="2"/>
  <c r="N113" i="2"/>
  <c r="N112" i="2"/>
  <c r="N111" i="2"/>
  <c r="N110" i="2"/>
  <c r="N109" i="2"/>
  <c r="N108" i="2"/>
  <c r="N107" i="2"/>
  <c r="N106" i="2"/>
  <c r="N105" i="2"/>
  <c r="N104" i="2"/>
  <c r="N103" i="2"/>
  <c r="N102" i="2"/>
  <c r="N101" i="2"/>
  <c r="M137" i="2"/>
  <c r="M134" i="2"/>
  <c r="M133" i="2"/>
  <c r="M132" i="2"/>
  <c r="M131" i="2"/>
  <c r="M130" i="2"/>
  <c r="M129" i="2"/>
  <c r="M128" i="2"/>
  <c r="M127" i="2"/>
  <c r="M126" i="2"/>
  <c r="M125" i="2"/>
  <c r="M124" i="2"/>
  <c r="M123" i="2"/>
  <c r="M122" i="2"/>
  <c r="M121" i="2"/>
  <c r="M120" i="2"/>
  <c r="M119" i="2"/>
  <c r="M118" i="2"/>
  <c r="M117" i="2"/>
  <c r="M116" i="2"/>
  <c r="M115" i="2"/>
  <c r="M114" i="2"/>
  <c r="M113" i="2"/>
  <c r="M112" i="2"/>
  <c r="M111" i="2"/>
  <c r="M110" i="2"/>
  <c r="M109" i="2"/>
  <c r="M108" i="2"/>
  <c r="M107" i="2"/>
  <c r="M106" i="2"/>
  <c r="M105" i="2"/>
  <c r="M104" i="2"/>
  <c r="M103" i="2"/>
  <c r="M102" i="2"/>
  <c r="M101" i="2"/>
  <c r="L137" i="2"/>
  <c r="L134" i="2"/>
  <c r="L133" i="2"/>
  <c r="L132" i="2"/>
  <c r="L131" i="2"/>
  <c r="L128" i="2"/>
  <c r="L127" i="2"/>
  <c r="L126" i="2"/>
  <c r="L125" i="2"/>
  <c r="L124" i="2"/>
  <c r="L122" i="2"/>
  <c r="L121" i="2"/>
  <c r="L120" i="2"/>
  <c r="L119" i="2"/>
  <c r="L118" i="2"/>
  <c r="L117" i="2"/>
  <c r="L116" i="2"/>
  <c r="L115" i="2"/>
  <c r="L114" i="2"/>
  <c r="L113" i="2"/>
  <c r="L112" i="2"/>
  <c r="L111" i="2"/>
  <c r="L110" i="2"/>
  <c r="L107" i="2"/>
  <c r="L106" i="2"/>
  <c r="K137" i="2"/>
  <c r="K134" i="2"/>
  <c r="K133" i="2"/>
  <c r="K132" i="2"/>
  <c r="K131" i="2"/>
  <c r="K130" i="2"/>
  <c r="K129" i="2"/>
  <c r="K128" i="2"/>
  <c r="K127" i="2"/>
  <c r="K126" i="2"/>
  <c r="K125" i="2"/>
  <c r="K124" i="2"/>
  <c r="K123" i="2"/>
  <c r="K122" i="2"/>
  <c r="K121" i="2"/>
  <c r="K120" i="2"/>
  <c r="K119" i="2"/>
  <c r="K118" i="2"/>
  <c r="K117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J137" i="2"/>
  <c r="J134" i="2"/>
  <c r="J133" i="2"/>
  <c r="J132" i="2"/>
  <c r="J131" i="2"/>
  <c r="J130" i="2"/>
  <c r="J129" i="2"/>
  <c r="J128" i="2"/>
  <c r="J127" i="2"/>
  <c r="J126" i="2"/>
  <c r="J125" i="2"/>
  <c r="J124" i="2"/>
  <c r="J123" i="2"/>
  <c r="J122" i="2"/>
  <c r="J121" i="2"/>
  <c r="J120" i="2"/>
  <c r="J119" i="2"/>
  <c r="J118" i="2"/>
  <c r="J117" i="2"/>
  <c r="J116" i="2"/>
  <c r="J115" i="2"/>
  <c r="J114" i="2"/>
  <c r="J113" i="2"/>
  <c r="J112" i="2"/>
  <c r="J111" i="2"/>
  <c r="J110" i="2"/>
  <c r="J109" i="2"/>
  <c r="J108" i="2"/>
  <c r="J107" i="2"/>
  <c r="J106" i="2"/>
  <c r="J105" i="2"/>
  <c r="J104" i="2"/>
  <c r="J103" i="2"/>
  <c r="J102" i="2"/>
  <c r="J101" i="2"/>
  <c r="O129" i="2"/>
  <c r="O138" i="2" s="1"/>
  <c r="N96" i="2"/>
  <c r="N95" i="2"/>
  <c r="N94" i="2"/>
  <c r="N93" i="2"/>
  <c r="N92" i="2"/>
  <c r="M96" i="2"/>
  <c r="M95" i="2"/>
  <c r="M94" i="2"/>
  <c r="M93" i="2"/>
  <c r="M92" i="2"/>
  <c r="L96" i="2"/>
  <c r="L95" i="2"/>
  <c r="L94" i="2"/>
  <c r="L93" i="2"/>
  <c r="K96" i="2"/>
  <c r="K95" i="2"/>
  <c r="K94" i="2"/>
  <c r="K93" i="2"/>
  <c r="K92" i="2"/>
  <c r="J96" i="2"/>
  <c r="J95" i="2"/>
  <c r="J94" i="2"/>
  <c r="J93" i="2"/>
  <c r="J92" i="2"/>
  <c r="N89" i="2"/>
  <c r="N88" i="2"/>
  <c r="N87" i="2"/>
  <c r="N83" i="2"/>
  <c r="N82" i="2"/>
  <c r="N81" i="2"/>
  <c r="N80" i="2"/>
  <c r="N79" i="2"/>
  <c r="N78" i="2"/>
  <c r="N77" i="2"/>
  <c r="N76" i="2"/>
  <c r="N75" i="2"/>
  <c r="N74" i="2"/>
  <c r="N72" i="2"/>
  <c r="N71" i="2"/>
  <c r="M89" i="2"/>
  <c r="M88" i="2"/>
  <c r="M87" i="2"/>
  <c r="M83" i="2"/>
  <c r="M82" i="2"/>
  <c r="M81" i="2"/>
  <c r="M80" i="2"/>
  <c r="M79" i="2"/>
  <c r="M78" i="2"/>
  <c r="M77" i="2"/>
  <c r="M76" i="2"/>
  <c r="M75" i="2"/>
  <c r="M74" i="2"/>
  <c r="M72" i="2"/>
  <c r="M71" i="2"/>
  <c r="L89" i="2"/>
  <c r="L88" i="2"/>
  <c r="L87" i="2"/>
  <c r="L83" i="2"/>
  <c r="L82" i="2"/>
  <c r="L81" i="2"/>
  <c r="L79" i="2"/>
  <c r="L78" i="2"/>
  <c r="L77" i="2"/>
  <c r="K89" i="2"/>
  <c r="K88" i="2"/>
  <c r="K87" i="2"/>
  <c r="K83" i="2"/>
  <c r="K82" i="2"/>
  <c r="K81" i="2"/>
  <c r="K80" i="2"/>
  <c r="K79" i="2"/>
  <c r="K78" i="2"/>
  <c r="K77" i="2"/>
  <c r="K76" i="2"/>
  <c r="K75" i="2"/>
  <c r="K74" i="2"/>
  <c r="K72" i="2"/>
  <c r="K71" i="2"/>
  <c r="J89" i="2"/>
  <c r="J88" i="2"/>
  <c r="J87" i="2"/>
  <c r="J83" i="2"/>
  <c r="J82" i="2"/>
  <c r="J81" i="2"/>
  <c r="J80" i="2"/>
  <c r="J79" i="2"/>
  <c r="J78" i="2"/>
  <c r="J77" i="2"/>
  <c r="J76" i="2"/>
  <c r="J75" i="2"/>
  <c r="J74" i="2"/>
  <c r="J72" i="2"/>
  <c r="J71" i="2"/>
  <c r="I90" i="2"/>
  <c r="O72" i="2"/>
  <c r="O90" i="2" s="1"/>
  <c r="G73" i="2"/>
  <c r="G90" i="2" s="1"/>
  <c r="N67" i="2"/>
  <c r="N65" i="2"/>
  <c r="N64" i="2"/>
  <c r="N62" i="2"/>
  <c r="N61" i="2"/>
  <c r="N59" i="2"/>
  <c r="N57" i="2"/>
  <c r="N56" i="2"/>
  <c r="N55" i="2"/>
  <c r="N54" i="2"/>
  <c r="N53" i="2"/>
  <c r="N52" i="2"/>
  <c r="N51" i="2"/>
  <c r="N50" i="2"/>
  <c r="M67" i="2"/>
  <c r="M65" i="2"/>
  <c r="M64" i="2"/>
  <c r="M62" i="2"/>
  <c r="M61" i="2"/>
  <c r="M59" i="2"/>
  <c r="M57" i="2"/>
  <c r="M56" i="2"/>
  <c r="M55" i="2"/>
  <c r="M54" i="2"/>
  <c r="M53" i="2"/>
  <c r="M52" i="2"/>
  <c r="M51" i="2"/>
  <c r="M50" i="2"/>
  <c r="L67" i="2"/>
  <c r="L57" i="2"/>
  <c r="K67" i="2"/>
  <c r="K65" i="2"/>
  <c r="K64" i="2"/>
  <c r="K62" i="2"/>
  <c r="K61" i="2"/>
  <c r="K59" i="2"/>
  <c r="K57" i="2"/>
  <c r="K56" i="2"/>
  <c r="K55" i="2"/>
  <c r="K54" i="2"/>
  <c r="K53" i="2"/>
  <c r="K52" i="2"/>
  <c r="K51" i="2"/>
  <c r="K50" i="2"/>
  <c r="K49" i="2"/>
  <c r="J67" i="2"/>
  <c r="J65" i="2"/>
  <c r="J64" i="2"/>
  <c r="J62" i="2"/>
  <c r="J61" i="2"/>
  <c r="J59" i="2"/>
  <c r="J57" i="2"/>
  <c r="J56" i="2"/>
  <c r="J55" i="2"/>
  <c r="J54" i="2"/>
  <c r="J53" i="2"/>
  <c r="J52" i="2"/>
  <c r="J51" i="2"/>
  <c r="J50" i="2"/>
  <c r="J49" i="2"/>
  <c r="O62" i="2"/>
  <c r="O56" i="2"/>
  <c r="I54" i="2"/>
  <c r="O53" i="2"/>
  <c r="G58" i="2"/>
  <c r="K58" i="2" s="1"/>
  <c r="N46" i="2"/>
  <c r="N44" i="2"/>
  <c r="N43" i="2"/>
  <c r="N42" i="2"/>
  <c r="M46" i="2"/>
  <c r="M44" i="2"/>
  <c r="M43" i="2"/>
  <c r="M42" i="2"/>
  <c r="K46" i="2"/>
  <c r="K44" i="2"/>
  <c r="K43" i="2"/>
  <c r="K42" i="2"/>
  <c r="J46" i="2"/>
  <c r="J44" i="2"/>
  <c r="J43" i="2"/>
  <c r="J42" i="2"/>
  <c r="P42" i="2" s="1"/>
  <c r="R42" i="2" s="1"/>
  <c r="O44" i="2"/>
  <c r="N39" i="2"/>
  <c r="N36" i="2"/>
  <c r="N35" i="2"/>
  <c r="N34" i="2"/>
  <c r="M39" i="2"/>
  <c r="M36" i="2"/>
  <c r="M35" i="2"/>
  <c r="M34" i="2"/>
  <c r="K39" i="2"/>
  <c r="K36" i="2"/>
  <c r="K35" i="2"/>
  <c r="K34" i="2"/>
  <c r="K33" i="2"/>
  <c r="J39" i="2"/>
  <c r="J36" i="2"/>
  <c r="J35" i="2"/>
  <c r="J34" i="2"/>
  <c r="J33" i="2"/>
  <c r="N30" i="2"/>
  <c r="N29" i="2"/>
  <c r="N28" i="2"/>
  <c r="N27" i="2"/>
  <c r="N26" i="2"/>
  <c r="N25" i="2"/>
  <c r="N24" i="2"/>
  <c r="N23" i="2"/>
  <c r="N22" i="2"/>
  <c r="M30" i="2"/>
  <c r="M29" i="2"/>
  <c r="M28" i="2"/>
  <c r="M27" i="2"/>
  <c r="M26" i="2"/>
  <c r="M25" i="2"/>
  <c r="M24" i="2"/>
  <c r="M23" i="2"/>
  <c r="M22" i="2"/>
  <c r="L30" i="2"/>
  <c r="L29" i="2"/>
  <c r="L28" i="2"/>
  <c r="K30" i="2"/>
  <c r="K29" i="2"/>
  <c r="K28" i="2"/>
  <c r="K27" i="2"/>
  <c r="K26" i="2"/>
  <c r="K25" i="2"/>
  <c r="K24" i="2"/>
  <c r="K23" i="2"/>
  <c r="K22" i="2"/>
  <c r="K21" i="2"/>
  <c r="J30" i="2"/>
  <c r="J29" i="2"/>
  <c r="J28" i="2"/>
  <c r="J27" i="2"/>
  <c r="J26" i="2"/>
  <c r="J25" i="2"/>
  <c r="J24" i="2"/>
  <c r="J23" i="2"/>
  <c r="J22" i="2"/>
  <c r="J21" i="2"/>
  <c r="N18" i="2"/>
  <c r="N17" i="2"/>
  <c r="N16" i="2"/>
  <c r="N15" i="2"/>
  <c r="N14" i="2"/>
  <c r="N13" i="2"/>
  <c r="L18" i="2"/>
  <c r="M18" i="2"/>
  <c r="M17" i="2"/>
  <c r="M16" i="2"/>
  <c r="M15" i="2"/>
  <c r="M14" i="2"/>
  <c r="M13" i="2"/>
  <c r="K18" i="2"/>
  <c r="K17" i="2"/>
  <c r="K16" i="2"/>
  <c r="K15" i="2"/>
  <c r="K14" i="2"/>
  <c r="K13" i="2"/>
  <c r="J18" i="2"/>
  <c r="J17" i="2"/>
  <c r="J16" i="2"/>
  <c r="J15" i="2"/>
  <c r="J14" i="2"/>
  <c r="J13" i="2"/>
  <c r="O14" i="2"/>
  <c r="Q36" i="2" l="1"/>
  <c r="L138" i="2"/>
  <c r="M138" i="2"/>
  <c r="N138" i="2"/>
  <c r="N143" i="2"/>
  <c r="J138" i="2"/>
  <c r="J143" i="2"/>
  <c r="M143" i="2"/>
  <c r="K138" i="2"/>
  <c r="K143" i="2"/>
  <c r="Q35" i="2"/>
  <c r="Q65" i="2"/>
  <c r="P263" i="2"/>
  <c r="R263" i="2" s="1"/>
  <c r="P267" i="2"/>
  <c r="R267" i="2" s="1"/>
  <c r="Q61" i="2"/>
  <c r="Q277" i="2"/>
  <c r="Q280" i="2"/>
  <c r="P65" i="2"/>
  <c r="R65" i="2" s="1"/>
  <c r="P266" i="2"/>
  <c r="R266" i="2" s="1"/>
  <c r="Q279" i="2"/>
  <c r="Q105" i="2"/>
  <c r="Q109" i="2"/>
  <c r="Q283" i="2"/>
  <c r="Q108" i="2"/>
  <c r="Q131" i="2"/>
  <c r="D7" i="3"/>
  <c r="D17" i="3" s="1"/>
  <c r="Q272" i="2"/>
  <c r="Q140" i="2"/>
  <c r="L90" i="2"/>
  <c r="Q130" i="2"/>
  <c r="P234" i="2"/>
  <c r="R234" i="2" s="1"/>
  <c r="P242" i="2"/>
  <c r="R242" i="2" s="1"/>
  <c r="P209" i="2"/>
  <c r="R209" i="2" s="1"/>
  <c r="Q148" i="2"/>
  <c r="Q152" i="2"/>
  <c r="Q169" i="2"/>
  <c r="P286" i="2"/>
  <c r="R286" i="2" s="1"/>
  <c r="P153" i="2"/>
  <c r="R153" i="2" s="1"/>
  <c r="P173" i="2"/>
  <c r="R173" i="2" s="1"/>
  <c r="P179" i="2"/>
  <c r="R179" i="2" s="1"/>
  <c r="P183" i="2"/>
  <c r="R183" i="2" s="1"/>
  <c r="P187" i="2"/>
  <c r="R187" i="2" s="1"/>
  <c r="P191" i="2"/>
  <c r="R191" i="2" s="1"/>
  <c r="P194" i="2"/>
  <c r="R194" i="2" s="1"/>
  <c r="P198" i="2"/>
  <c r="R198" i="2" s="1"/>
  <c r="P221" i="2"/>
  <c r="R221" i="2" s="1"/>
  <c r="P283" i="2"/>
  <c r="R283" i="2" s="1"/>
  <c r="P273" i="2"/>
  <c r="R273" i="2" s="1"/>
  <c r="Q147" i="2"/>
  <c r="Q151" i="2"/>
  <c r="Q171" i="2"/>
  <c r="Q181" i="2"/>
  <c r="Q185" i="2"/>
  <c r="Q189" i="2"/>
  <c r="Q136" i="2"/>
  <c r="Q196" i="2"/>
  <c r="Q200" i="2"/>
  <c r="Q204" i="2"/>
  <c r="P270" i="2"/>
  <c r="R270" i="2" s="1"/>
  <c r="P274" i="2"/>
  <c r="R274" i="2" s="1"/>
  <c r="P285" i="2"/>
  <c r="R285" i="2" s="1"/>
  <c r="P152" i="2"/>
  <c r="R152" i="2" s="1"/>
  <c r="P156" i="2"/>
  <c r="R156" i="2" s="1"/>
  <c r="P161" i="2"/>
  <c r="R161" i="2" s="1"/>
  <c r="P165" i="2"/>
  <c r="R165" i="2" s="1"/>
  <c r="P169" i="2"/>
  <c r="R169" i="2" s="1"/>
  <c r="P172" i="2"/>
  <c r="R172" i="2" s="1"/>
  <c r="Q223" i="2"/>
  <c r="K36" i="3"/>
  <c r="F39" i="3"/>
  <c r="K39" i="3" s="1"/>
  <c r="J5" i="3"/>
  <c r="J36" i="3"/>
  <c r="G39" i="3"/>
  <c r="I36" i="3"/>
  <c r="P120" i="2"/>
  <c r="R120" i="2" s="1"/>
  <c r="Q288" i="2"/>
  <c r="Q175" i="2"/>
  <c r="P164" i="2"/>
  <c r="R164" i="2" s="1"/>
  <c r="P200" i="2"/>
  <c r="R200" i="2" s="1"/>
  <c r="P204" i="2"/>
  <c r="R204" i="2" s="1"/>
  <c r="P220" i="2"/>
  <c r="R220" i="2" s="1"/>
  <c r="P231" i="2"/>
  <c r="R231" i="2" s="1"/>
  <c r="Q114" i="2"/>
  <c r="Q118" i="2"/>
  <c r="Q122" i="2"/>
  <c r="P258" i="2"/>
  <c r="R258" i="2" s="1"/>
  <c r="P35" i="2"/>
  <c r="R35" i="2" s="1"/>
  <c r="P262" i="2"/>
  <c r="R262" i="2" s="1"/>
  <c r="Q121" i="2"/>
  <c r="P272" i="2"/>
  <c r="R272" i="2" s="1"/>
  <c r="P276" i="2"/>
  <c r="R276" i="2" s="1"/>
  <c r="P140" i="2"/>
  <c r="P282" i="2"/>
  <c r="R282" i="2" s="1"/>
  <c r="P287" i="2"/>
  <c r="R287" i="2" s="1"/>
  <c r="Q177" i="2"/>
  <c r="Q184" i="2"/>
  <c r="Q192" i="2"/>
  <c r="Q199" i="2"/>
  <c r="P49" i="2"/>
  <c r="R49" i="2" s="1"/>
  <c r="Q180" i="2"/>
  <c r="Q188" i="2"/>
  <c r="Q195" i="2"/>
  <c r="Q202" i="2"/>
  <c r="P17" i="2"/>
  <c r="R17" i="2" s="1"/>
  <c r="P36" i="2"/>
  <c r="R36" i="2" s="1"/>
  <c r="P52" i="2"/>
  <c r="R52" i="2" s="1"/>
  <c r="P112" i="2"/>
  <c r="R112" i="2" s="1"/>
  <c r="P124" i="2"/>
  <c r="R124" i="2" s="1"/>
  <c r="P148" i="2"/>
  <c r="R148" i="2" s="1"/>
  <c r="P136" i="2"/>
  <c r="R136" i="2" s="1"/>
  <c r="Q172" i="2"/>
  <c r="Q155" i="2"/>
  <c r="P260" i="2"/>
  <c r="R260" i="2" s="1"/>
  <c r="P280" i="2"/>
  <c r="R280" i="2" s="1"/>
  <c r="P211" i="2"/>
  <c r="R211" i="2" s="1"/>
  <c r="P232" i="2"/>
  <c r="R232" i="2" s="1"/>
  <c r="P248" i="2"/>
  <c r="R248" i="2" s="1"/>
  <c r="P268" i="2"/>
  <c r="R268" i="2" s="1"/>
  <c r="Q96" i="2"/>
  <c r="P95" i="2"/>
  <c r="R95" i="2" s="1"/>
  <c r="P236" i="2"/>
  <c r="R236" i="2" s="1"/>
  <c r="P240" i="2"/>
  <c r="R240" i="2" s="1"/>
  <c r="P253" i="2"/>
  <c r="R253" i="2" s="1"/>
  <c r="P22" i="2"/>
  <c r="R22" i="2" s="1"/>
  <c r="P94" i="2"/>
  <c r="R94" i="2" s="1"/>
  <c r="Q100" i="2"/>
  <c r="Q113" i="2"/>
  <c r="Q117" i="2"/>
  <c r="Q126" i="2"/>
  <c r="P207" i="2"/>
  <c r="R207" i="2" s="1"/>
  <c r="P227" i="2"/>
  <c r="R227" i="2" s="1"/>
  <c r="Q17" i="2"/>
  <c r="P104" i="2"/>
  <c r="R104" i="2" s="1"/>
  <c r="P116" i="2"/>
  <c r="R116" i="2" s="1"/>
  <c r="P130" i="2"/>
  <c r="R130" i="2" s="1"/>
  <c r="P147" i="2"/>
  <c r="R147" i="2" s="1"/>
  <c r="P151" i="2"/>
  <c r="R151" i="2" s="1"/>
  <c r="P155" i="2"/>
  <c r="R155" i="2" s="1"/>
  <c r="P175" i="2"/>
  <c r="R175" i="2" s="1"/>
  <c r="P181" i="2"/>
  <c r="R181" i="2" s="1"/>
  <c r="P185" i="2"/>
  <c r="R185" i="2" s="1"/>
  <c r="P189" i="2"/>
  <c r="R189" i="2" s="1"/>
  <c r="P196" i="2"/>
  <c r="R196" i="2" s="1"/>
  <c r="Q160" i="2"/>
  <c r="Q164" i="2"/>
  <c r="Q174" i="2"/>
  <c r="P174" i="2"/>
  <c r="R174" i="2" s="1"/>
  <c r="P177" i="2"/>
  <c r="R177" i="2" s="1"/>
  <c r="P180" i="2"/>
  <c r="R180" i="2" s="1"/>
  <c r="P184" i="2"/>
  <c r="R184" i="2" s="1"/>
  <c r="P188" i="2"/>
  <c r="R188" i="2" s="1"/>
  <c r="P192" i="2"/>
  <c r="R192" i="2" s="1"/>
  <c r="P195" i="2"/>
  <c r="R195" i="2" s="1"/>
  <c r="P199" i="2"/>
  <c r="R199" i="2" s="1"/>
  <c r="P202" i="2"/>
  <c r="R202" i="2" s="1"/>
  <c r="P210" i="2"/>
  <c r="R210" i="2" s="1"/>
  <c r="P265" i="2"/>
  <c r="R265" i="2" s="1"/>
  <c r="P76" i="2"/>
  <c r="R76" i="2" s="1"/>
  <c r="P87" i="2"/>
  <c r="R87" i="2" s="1"/>
  <c r="Q95" i="2"/>
  <c r="P171" i="2"/>
  <c r="R171" i="2" s="1"/>
  <c r="Q156" i="2"/>
  <c r="Q161" i="2"/>
  <c r="Q165" i="2"/>
  <c r="P224" i="2"/>
  <c r="R224" i="2" s="1"/>
  <c r="P226" i="2"/>
  <c r="R226" i="2" s="1"/>
  <c r="P288" i="2"/>
  <c r="R288" i="2" s="1"/>
  <c r="P33" i="2"/>
  <c r="R33" i="2" s="1"/>
  <c r="Q51" i="2"/>
  <c r="Q55" i="2"/>
  <c r="P56" i="2"/>
  <c r="R56" i="2" s="1"/>
  <c r="P82" i="2"/>
  <c r="R82" i="2" s="1"/>
  <c r="P160" i="2"/>
  <c r="R160" i="2" s="1"/>
  <c r="Q146" i="2"/>
  <c r="P178" i="2"/>
  <c r="R178" i="2" s="1"/>
  <c r="P182" i="2"/>
  <c r="R182" i="2" s="1"/>
  <c r="P186" i="2"/>
  <c r="R186" i="2" s="1"/>
  <c r="P190" i="2"/>
  <c r="R190" i="2" s="1"/>
  <c r="P193" i="2"/>
  <c r="R193" i="2" s="1"/>
  <c r="P197" i="2"/>
  <c r="R197" i="2" s="1"/>
  <c r="P201" i="2"/>
  <c r="R201" i="2" s="1"/>
  <c r="P212" i="2"/>
  <c r="R212" i="2" s="1"/>
  <c r="Q214" i="2"/>
  <c r="Q222" i="2"/>
  <c r="Q226" i="2"/>
  <c r="Q250" i="2"/>
  <c r="P102" i="2"/>
  <c r="R102" i="2" s="1"/>
  <c r="P106" i="2"/>
  <c r="R106" i="2" s="1"/>
  <c r="P110" i="2"/>
  <c r="R110" i="2" s="1"/>
  <c r="P114" i="2"/>
  <c r="R114" i="2" s="1"/>
  <c r="P118" i="2"/>
  <c r="R118" i="2" s="1"/>
  <c r="P122" i="2"/>
  <c r="R122" i="2" s="1"/>
  <c r="P126" i="2"/>
  <c r="R126" i="2" s="1"/>
  <c r="P132" i="2"/>
  <c r="R132" i="2" s="1"/>
  <c r="P137" i="2"/>
  <c r="R137" i="2" s="1"/>
  <c r="Q116" i="2"/>
  <c r="P101" i="2"/>
  <c r="R101" i="2" s="1"/>
  <c r="P105" i="2"/>
  <c r="R105" i="2" s="1"/>
  <c r="P109" i="2"/>
  <c r="R109" i="2" s="1"/>
  <c r="P113" i="2"/>
  <c r="R113" i="2" s="1"/>
  <c r="P117" i="2"/>
  <c r="R117" i="2" s="1"/>
  <c r="P121" i="2"/>
  <c r="P125" i="2"/>
  <c r="R125" i="2" s="1"/>
  <c r="P128" i="2"/>
  <c r="R128" i="2" s="1"/>
  <c r="P131" i="2"/>
  <c r="R131" i="2" s="1"/>
  <c r="P134" i="2"/>
  <c r="R134" i="2" s="1"/>
  <c r="P150" i="2"/>
  <c r="R150" i="2" s="1"/>
  <c r="P154" i="2"/>
  <c r="R154" i="2" s="1"/>
  <c r="P159" i="2"/>
  <c r="R159" i="2" s="1"/>
  <c r="P163" i="2"/>
  <c r="R163" i="2" s="1"/>
  <c r="P149" i="2"/>
  <c r="R149" i="2" s="1"/>
  <c r="P157" i="2"/>
  <c r="R157" i="2" s="1"/>
  <c r="P162" i="2"/>
  <c r="R162" i="2" s="1"/>
  <c r="P167" i="2"/>
  <c r="R167" i="2" s="1"/>
  <c r="P170" i="2"/>
  <c r="R170" i="2" s="1"/>
  <c r="P216" i="2"/>
  <c r="R216" i="2" s="1"/>
  <c r="P228" i="2"/>
  <c r="R228" i="2" s="1"/>
  <c r="P219" i="2"/>
  <c r="R219" i="2" s="1"/>
  <c r="P223" i="2"/>
  <c r="R223" i="2" s="1"/>
  <c r="P235" i="2"/>
  <c r="R235" i="2" s="1"/>
  <c r="P239" i="2"/>
  <c r="R239" i="2" s="1"/>
  <c r="P247" i="2"/>
  <c r="R247" i="2" s="1"/>
  <c r="P251" i="2"/>
  <c r="R251" i="2" s="1"/>
  <c r="P256" i="2"/>
  <c r="R256" i="2" s="1"/>
  <c r="Q157" i="2"/>
  <c r="Q162" i="2"/>
  <c r="Q167" i="2"/>
  <c r="Q170" i="2"/>
  <c r="I15" i="3"/>
  <c r="Q153" i="2"/>
  <c r="Q173" i="2"/>
  <c r="Q176" i="2"/>
  <c r="Q182" i="2"/>
  <c r="Q186" i="2"/>
  <c r="Q193" i="2"/>
  <c r="Q201" i="2"/>
  <c r="H17" i="3"/>
  <c r="J15" i="3"/>
  <c r="K15" i="3"/>
  <c r="C17" i="3"/>
  <c r="G17" i="3"/>
  <c r="A17" i="3"/>
  <c r="D39" i="3"/>
  <c r="K5" i="3"/>
  <c r="E7" i="3"/>
  <c r="E17" i="3" s="1"/>
  <c r="B7" i="3"/>
  <c r="Q262" i="2"/>
  <c r="Q278" i="2"/>
  <c r="Q197" i="2"/>
  <c r="Q75" i="2"/>
  <c r="Q240" i="2"/>
  <c r="K213" i="2"/>
  <c r="Q213" i="2" s="1"/>
  <c r="P208" i="2"/>
  <c r="R208" i="2" s="1"/>
  <c r="Q260" i="2"/>
  <c r="Q261" i="2"/>
  <c r="Q270" i="2"/>
  <c r="Q273" i="2"/>
  <c r="P278" i="2"/>
  <c r="R278" i="2" s="1"/>
  <c r="Q281" i="2"/>
  <c r="Q282" i="2"/>
  <c r="Q285" i="2"/>
  <c r="P261" i="2"/>
  <c r="R261" i="2" s="1"/>
  <c r="P275" i="2"/>
  <c r="R275" i="2" s="1"/>
  <c r="P281" i="2"/>
  <c r="R281" i="2" s="1"/>
  <c r="Q178" i="2"/>
  <c r="Q190" i="2"/>
  <c r="Q234" i="2"/>
  <c r="Q25" i="2"/>
  <c r="Q145" i="2"/>
  <c r="P215" i="2"/>
  <c r="R215" i="2" s="1"/>
  <c r="M213" i="2"/>
  <c r="Q256" i="2"/>
  <c r="Q263" i="2"/>
  <c r="Q264" i="2"/>
  <c r="Q265" i="2"/>
  <c r="Q266" i="2"/>
  <c r="Q267" i="2"/>
  <c r="Q142" i="2"/>
  <c r="Q268" i="2"/>
  <c r="Q269" i="2"/>
  <c r="P269" i="2"/>
  <c r="R269" i="2" s="1"/>
  <c r="Q274" i="2"/>
  <c r="Q275" i="2"/>
  <c r="P277" i="2"/>
  <c r="R277" i="2" s="1"/>
  <c r="Q286" i="2"/>
  <c r="Q238" i="2"/>
  <c r="P51" i="2"/>
  <c r="R51" i="2" s="1"/>
  <c r="P67" i="2"/>
  <c r="R67" i="2" s="1"/>
  <c r="Q81" i="2"/>
  <c r="Q88" i="2"/>
  <c r="Q210" i="2"/>
  <c r="J213" i="2"/>
  <c r="Q207" i="2"/>
  <c r="P214" i="2"/>
  <c r="R214" i="2" s="1"/>
  <c r="P218" i="2"/>
  <c r="R218" i="2" s="1"/>
  <c r="P222" i="2"/>
  <c r="R222" i="2" s="1"/>
  <c r="P230" i="2"/>
  <c r="R230" i="2" s="1"/>
  <c r="P238" i="2"/>
  <c r="R238" i="2" s="1"/>
  <c r="P250" i="2"/>
  <c r="R250" i="2" s="1"/>
  <c r="Q225" i="2"/>
  <c r="Q258" i="2"/>
  <c r="P264" i="2"/>
  <c r="R264" i="2" s="1"/>
  <c r="P142" i="2"/>
  <c r="R142" i="2" s="1"/>
  <c r="Q271" i="2"/>
  <c r="Q276" i="2"/>
  <c r="Q287" i="2"/>
  <c r="P271" i="2"/>
  <c r="R271" i="2" s="1"/>
  <c r="P279" i="2"/>
  <c r="R279" i="2" s="1"/>
  <c r="Q253" i="2"/>
  <c r="Q209" i="2"/>
  <c r="Q217" i="2"/>
  <c r="Q229" i="2"/>
  <c r="Q233" i="2"/>
  <c r="Q237" i="2"/>
  <c r="P229" i="2"/>
  <c r="R229" i="2" s="1"/>
  <c r="P237" i="2"/>
  <c r="R237" i="2" s="1"/>
  <c r="P249" i="2"/>
  <c r="R249" i="2" s="1"/>
  <c r="P225" i="2"/>
  <c r="R225" i="2" s="1"/>
  <c r="P233" i="2"/>
  <c r="R233" i="2" s="1"/>
  <c r="P241" i="2"/>
  <c r="R241" i="2" s="1"/>
  <c r="Q249" i="2"/>
  <c r="Q221" i="2"/>
  <c r="Q241" i="2"/>
  <c r="P217" i="2"/>
  <c r="R217" i="2" s="1"/>
  <c r="Q115" i="2"/>
  <c r="P146" i="2"/>
  <c r="R146" i="2" s="1"/>
  <c r="Q12" i="2"/>
  <c r="P25" i="2"/>
  <c r="R25" i="2" s="1"/>
  <c r="Q24" i="2"/>
  <c r="P26" i="2"/>
  <c r="R26" i="2" s="1"/>
  <c r="P30" i="2"/>
  <c r="R30" i="2" s="1"/>
  <c r="Q29" i="2"/>
  <c r="P44" i="2"/>
  <c r="R44" i="2" s="1"/>
  <c r="P54" i="2"/>
  <c r="R54" i="2" s="1"/>
  <c r="P83" i="2"/>
  <c r="R83" i="2" s="1"/>
  <c r="Q76" i="2"/>
  <c r="Q87" i="2"/>
  <c r="Q179" i="2"/>
  <c r="Q183" i="2"/>
  <c r="Q187" i="2"/>
  <c r="Q191" i="2"/>
  <c r="Q194" i="2"/>
  <c r="Q198" i="2"/>
  <c r="Q154" i="2"/>
  <c r="P16" i="2"/>
  <c r="R16" i="2" s="1"/>
  <c r="P18" i="2"/>
  <c r="R18" i="2" s="1"/>
  <c r="Q22" i="2"/>
  <c r="P59" i="2"/>
  <c r="R59" i="2" s="1"/>
  <c r="Q72" i="2"/>
  <c r="P72" i="2"/>
  <c r="R72" i="2" s="1"/>
  <c r="P77" i="2"/>
  <c r="R77" i="2" s="1"/>
  <c r="P81" i="2"/>
  <c r="R81" i="2" s="1"/>
  <c r="P88" i="2"/>
  <c r="R88" i="2" s="1"/>
  <c r="Q78" i="2"/>
  <c r="P96" i="2"/>
  <c r="R96" i="2" s="1"/>
  <c r="P100" i="2"/>
  <c r="R100" i="2" s="1"/>
  <c r="P119" i="2"/>
  <c r="R119" i="2" s="1"/>
  <c r="P123" i="2"/>
  <c r="R123" i="2" s="1"/>
  <c r="P127" i="2"/>
  <c r="R127" i="2" s="1"/>
  <c r="Q149" i="2"/>
  <c r="P176" i="2"/>
  <c r="R176" i="2" s="1"/>
  <c r="Q163" i="2"/>
  <c r="Q150" i="2"/>
  <c r="Q16" i="2"/>
  <c r="P14" i="2"/>
  <c r="R14" i="2" s="1"/>
  <c r="Q39" i="2"/>
  <c r="P64" i="2"/>
  <c r="R64" i="2" s="1"/>
  <c r="Q80" i="2"/>
  <c r="Q94" i="2"/>
  <c r="P145" i="2"/>
  <c r="R145" i="2" s="1"/>
  <c r="Q159" i="2"/>
  <c r="Q168" i="2"/>
  <c r="P168" i="2"/>
  <c r="R168" i="2" s="1"/>
  <c r="Q123" i="2"/>
  <c r="P115" i="2"/>
  <c r="R115" i="2" s="1"/>
  <c r="Q127" i="2"/>
  <c r="Q74" i="2"/>
  <c r="Q14" i="2"/>
  <c r="Q44" i="2"/>
  <c r="P46" i="2"/>
  <c r="R46" i="2" s="1"/>
  <c r="Q46" i="2"/>
  <c r="P55" i="2"/>
  <c r="R55" i="2" s="1"/>
  <c r="Q59" i="2"/>
  <c r="P62" i="2"/>
  <c r="R62" i="2" s="1"/>
  <c r="Q50" i="2"/>
  <c r="N58" i="2"/>
  <c r="Q58" i="2" s="1"/>
  <c r="Q64" i="2"/>
  <c r="P74" i="2"/>
  <c r="R74" i="2" s="1"/>
  <c r="P78" i="2"/>
  <c r="R78" i="2" s="1"/>
  <c r="P89" i="2"/>
  <c r="R89" i="2" s="1"/>
  <c r="Q101" i="2"/>
  <c r="Q106" i="2"/>
  <c r="Q107" i="2"/>
  <c r="P108" i="2"/>
  <c r="R108" i="2" s="1"/>
  <c r="Q110" i="2"/>
  <c r="Q111" i="2"/>
  <c r="Q119" i="2"/>
  <c r="Q124" i="2"/>
  <c r="Q132" i="2"/>
  <c r="Q26" i="2"/>
  <c r="Q23" i="2"/>
  <c r="Q67" i="2"/>
  <c r="P80" i="2"/>
  <c r="R80" i="2" s="1"/>
  <c r="Q77" i="2"/>
  <c r="Q82" i="2"/>
  <c r="Q102" i="2"/>
  <c r="Q103" i="2"/>
  <c r="Q112" i="2"/>
  <c r="Q120" i="2"/>
  <c r="Q125" i="2"/>
  <c r="Q128" i="2"/>
  <c r="Q133" i="2"/>
  <c r="Q134" i="2"/>
  <c r="P61" i="2"/>
  <c r="R61" i="2" s="1"/>
  <c r="Q52" i="2"/>
  <c r="Q56" i="2"/>
  <c r="Q104" i="2"/>
  <c r="Q129" i="2"/>
  <c r="Q137" i="2"/>
  <c r="P103" i="2"/>
  <c r="R103" i="2" s="1"/>
  <c r="P107" i="2"/>
  <c r="R107" i="2" s="1"/>
  <c r="P111" i="2"/>
  <c r="R111" i="2" s="1"/>
  <c r="P129" i="2"/>
  <c r="R129" i="2" s="1"/>
  <c r="P133" i="2"/>
  <c r="R133" i="2" s="1"/>
  <c r="Q15" i="2"/>
  <c r="Q21" i="2"/>
  <c r="Q30" i="2"/>
  <c r="Q54" i="2"/>
  <c r="Q49" i="2"/>
  <c r="P50" i="2"/>
  <c r="R50" i="2" s="1"/>
  <c r="M58" i="2"/>
  <c r="P75" i="2"/>
  <c r="R75" i="2" s="1"/>
  <c r="P12" i="2"/>
  <c r="R12" i="2" s="1"/>
  <c r="P21" i="2"/>
  <c r="R21" i="2" s="1"/>
  <c r="P34" i="2"/>
  <c r="R34" i="2" s="1"/>
  <c r="Q43" i="2"/>
  <c r="P43" i="2"/>
  <c r="R43" i="2" s="1"/>
  <c r="J58" i="2"/>
  <c r="J73" i="2"/>
  <c r="J90" i="2" s="1"/>
  <c r="K73" i="2"/>
  <c r="K90" i="2" s="1"/>
  <c r="Q18" i="2"/>
  <c r="Q33" i="2"/>
  <c r="Q89" i="2"/>
  <c r="P39" i="2"/>
  <c r="R39" i="2" s="1"/>
  <c r="Q53" i="2"/>
  <c r="Q57" i="2"/>
  <c r="M73" i="2"/>
  <c r="M90" i="2" s="1"/>
  <c r="N73" i="2"/>
  <c r="N90" i="2" s="1"/>
  <c r="Q93" i="2"/>
  <c r="Q92" i="2"/>
  <c r="P93" i="2"/>
  <c r="R93" i="2" s="1"/>
  <c r="P92" i="2"/>
  <c r="R92" i="2" s="1"/>
  <c r="Q79" i="2"/>
  <c r="P79" i="2"/>
  <c r="R79" i="2" s="1"/>
  <c r="P71" i="2"/>
  <c r="Q83" i="2"/>
  <c r="Q71" i="2"/>
  <c r="Q62" i="2"/>
  <c r="P53" i="2"/>
  <c r="R53" i="2" s="1"/>
  <c r="P57" i="2"/>
  <c r="R57" i="2" s="1"/>
  <c r="Q42" i="2"/>
  <c r="Q34" i="2"/>
  <c r="Q27" i="2"/>
  <c r="P23" i="2"/>
  <c r="R23" i="2" s="1"/>
  <c r="P27" i="2"/>
  <c r="R27" i="2" s="1"/>
  <c r="P29" i="2"/>
  <c r="R29" i="2" s="1"/>
  <c r="P24" i="2"/>
  <c r="R24" i="2" s="1"/>
  <c r="P28" i="2"/>
  <c r="R28" i="2" s="1"/>
  <c r="Q28" i="2"/>
  <c r="Q13" i="2"/>
  <c r="P15" i="2"/>
  <c r="R15" i="2" s="1"/>
  <c r="P13" i="2"/>
  <c r="R13" i="2" s="1"/>
  <c r="Q143" i="2" l="1"/>
  <c r="Q138" i="2"/>
  <c r="R140" i="2"/>
  <c r="R143" i="2" s="1"/>
  <c r="P143" i="2"/>
  <c r="R121" i="2"/>
  <c r="R138" i="2" s="1"/>
  <c r="P138" i="2"/>
  <c r="F7" i="3"/>
  <c r="F17" i="3" s="1"/>
  <c r="I5" i="3"/>
  <c r="R71" i="2"/>
  <c r="J17" i="3"/>
  <c r="J39" i="3"/>
  <c r="I39" i="3"/>
  <c r="J7" i="3"/>
  <c r="P213" i="2"/>
  <c r="R213" i="2" s="1"/>
  <c r="B17" i="3"/>
  <c r="P58" i="2"/>
  <c r="R58" i="2" s="1"/>
  <c r="Q73" i="2"/>
  <c r="Q90" i="2" s="1"/>
  <c r="P73" i="2"/>
  <c r="R73" i="2" s="1"/>
  <c r="D292" i="2"/>
  <c r="G290" i="2"/>
  <c r="M290" i="2"/>
  <c r="O290" i="2"/>
  <c r="G254" i="2"/>
  <c r="O254" i="2"/>
  <c r="H254" i="2"/>
  <c r="G205" i="2"/>
  <c r="H205" i="2"/>
  <c r="O97" i="2"/>
  <c r="I97" i="2"/>
  <c r="H97" i="2"/>
  <c r="G97" i="2"/>
  <c r="N97" i="2"/>
  <c r="M97" i="2"/>
  <c r="J97" i="2"/>
  <c r="H90" i="2"/>
  <c r="G68" i="2"/>
  <c r="O68" i="2"/>
  <c r="H68" i="2"/>
  <c r="K68" i="2"/>
  <c r="J47" i="2"/>
  <c r="I47" i="2"/>
  <c r="H47" i="2"/>
  <c r="G47" i="2"/>
  <c r="L47" i="2"/>
  <c r="N47" i="2"/>
  <c r="M47" i="2"/>
  <c r="O40" i="2"/>
  <c r="N40" i="2"/>
  <c r="H40" i="2"/>
  <c r="G40" i="2"/>
  <c r="M40" i="2"/>
  <c r="L40" i="2"/>
  <c r="K40" i="2"/>
  <c r="J40" i="2"/>
  <c r="O31" i="2"/>
  <c r="H31" i="2"/>
  <c r="G31" i="2"/>
  <c r="M31" i="2"/>
  <c r="L31" i="2"/>
  <c r="K31" i="2"/>
  <c r="J31" i="2"/>
  <c r="M19" i="2"/>
  <c r="I19" i="2"/>
  <c r="H19" i="2"/>
  <c r="G19" i="2"/>
  <c r="L19" i="2"/>
  <c r="O19" i="2"/>
  <c r="A13" i="2"/>
  <c r="Q19" i="2"/>
  <c r="N19" i="2"/>
  <c r="K19" i="2"/>
  <c r="I7" i="3" l="1"/>
  <c r="G291" i="2"/>
  <c r="I17" i="3"/>
  <c r="K7" i="3"/>
  <c r="P90" i="2"/>
  <c r="R90" i="2"/>
  <c r="K17" i="3"/>
  <c r="P19" i="2"/>
  <c r="R19" i="2"/>
  <c r="I68" i="2"/>
  <c r="O47" i="2"/>
  <c r="Q68" i="2"/>
  <c r="L97" i="2"/>
  <c r="N31" i="2"/>
  <c r="J68" i="2"/>
  <c r="L68" i="2"/>
  <c r="L254" i="2"/>
  <c r="A14" i="2"/>
  <c r="I31" i="2"/>
  <c r="N205" i="2"/>
  <c r="Q40" i="2"/>
  <c r="I40" i="2"/>
  <c r="P68" i="2"/>
  <c r="J19" i="2"/>
  <c r="Q31" i="2"/>
  <c r="K47" i="2"/>
  <c r="M68" i="2"/>
  <c r="N68" i="2"/>
  <c r="K205" i="2"/>
  <c r="R68" i="2"/>
  <c r="K97" i="2"/>
  <c r="J205" i="2"/>
  <c r="O205" i="2"/>
  <c r="J254" i="2"/>
  <c r="H290" i="2"/>
  <c r="H291" i="2" s="1"/>
  <c r="J290" i="2"/>
  <c r="L205" i="2"/>
  <c r="K254" i="2"/>
  <c r="M205" i="2"/>
  <c r="Q254" i="2"/>
  <c r="K290" i="2"/>
  <c r="I254" i="2"/>
  <c r="L290" i="2"/>
  <c r="I290" i="2"/>
  <c r="I205" i="2"/>
  <c r="N254" i="2"/>
  <c r="R254" i="2"/>
  <c r="Q290" i="2"/>
  <c r="M254" i="2"/>
  <c r="N290" i="2"/>
  <c r="A15" i="2" l="1"/>
  <c r="A16" i="2" s="1"/>
  <c r="A17" i="2" s="1"/>
  <c r="A18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3" i="2" s="1"/>
  <c r="A34" i="2" s="1"/>
  <c r="A35" i="2" s="1"/>
  <c r="A36" i="2" s="1"/>
  <c r="L291" i="2"/>
  <c r="N291" i="2"/>
  <c r="M291" i="2"/>
  <c r="O291" i="2"/>
  <c r="K291" i="2"/>
  <c r="I291" i="2"/>
  <c r="J291" i="2"/>
  <c r="Q205" i="2"/>
  <c r="P254" i="2"/>
  <c r="R205" i="2"/>
  <c r="P205" i="2"/>
  <c r="Q97" i="2"/>
  <c r="P47" i="2"/>
  <c r="R47" i="2"/>
  <c r="P290" i="2"/>
  <c r="R290" i="2"/>
  <c r="R40" i="2"/>
  <c r="P40" i="2"/>
  <c r="R31" i="2"/>
  <c r="P31" i="2"/>
  <c r="Q47" i="2"/>
  <c r="R97" i="2"/>
  <c r="P97" i="2"/>
  <c r="A42" i="2" l="1"/>
  <c r="A43" i="2" s="1"/>
  <c r="A44" i="2" s="1"/>
  <c r="A45" i="2" s="1"/>
  <c r="A46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P291" i="2"/>
  <c r="Q291" i="2"/>
  <c r="R291" i="2"/>
  <c r="A60" i="2" l="1"/>
  <c r="A61" i="2" s="1"/>
  <c r="A62" i="2" s="1"/>
  <c r="A63" i="2" s="1"/>
  <c r="A64" i="2" s="1"/>
  <c r="A65" i="2" s="1"/>
  <c r="A66" i="2" s="1"/>
  <c r="A67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2" i="2" s="1"/>
  <c r="A93" i="2" s="1"/>
  <c r="A94" i="2" s="1"/>
  <c r="A95" i="2" s="1"/>
  <c r="A96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40" i="2" l="1"/>
  <c r="A141" i="2" s="1"/>
  <c r="A142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l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l="1"/>
  <c r="A177" i="2" s="1"/>
  <c r="A178" i="2" l="1"/>
  <c r="A179" i="2" s="1"/>
  <c r="A180" i="2" l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l="1"/>
  <c r="A194" i="2" s="1"/>
  <c r="A195" i="2" s="1"/>
  <c r="A196" i="2" s="1"/>
  <c r="A197" i="2" s="1"/>
  <c r="A198" i="2" s="1"/>
  <c r="A199" i="2" s="1"/>
  <c r="A200" i="2" s="1"/>
  <c r="A201" i="2" s="1"/>
  <c r="A202" i="2" s="1"/>
  <c r="A203" i="2" l="1"/>
  <c r="A204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l="1"/>
  <c r="A281" i="2" s="1"/>
  <c r="A282" i="2" s="1"/>
  <c r="A283" i="2" s="1"/>
  <c r="A284" i="2" s="1"/>
  <c r="A285" i="2" s="1"/>
  <c r="A286" i="2" s="1"/>
  <c r="A287" i="2" s="1"/>
  <c r="A288" i="2" s="1"/>
  <c r="A293" i="2" s="1"/>
</calcChain>
</file>

<file path=xl/sharedStrings.xml><?xml version="1.0" encoding="utf-8"?>
<sst xmlns="http://schemas.openxmlformats.org/spreadsheetml/2006/main" count="1363" uniqueCount="452">
  <si>
    <t xml:space="preserve">Tesorería de la Seguridad Social </t>
  </si>
  <si>
    <t xml:space="preserve">Reg. No. </t>
  </si>
  <si>
    <t>Nombre</t>
  </si>
  <si>
    <t>Sexo</t>
  </si>
  <si>
    <t>Departamento</t>
  </si>
  <si>
    <t xml:space="preserve">Función </t>
  </si>
  <si>
    <t>Estatus</t>
  </si>
  <si>
    <t>Sueldo Bruto (RD$)</t>
  </si>
  <si>
    <t>Regalia 
Pascual
(RD$)</t>
  </si>
  <si>
    <t>IS/R              (Ley 11-92)     (1*)</t>
  </si>
  <si>
    <t>Seguridad Social (LEY 87-01)</t>
  </si>
  <si>
    <t>Total Retenciones y Aportes</t>
  </si>
  <si>
    <t>Sueldo Neto (RD$)</t>
  </si>
  <si>
    <t>Seguro de Pensión (9.97%)</t>
  </si>
  <si>
    <t>Riesgos Laborales (1.3%) (2*)</t>
  </si>
  <si>
    <t>Seguro de Salud (10.53%)    (3*)</t>
  </si>
  <si>
    <t>Registro Dependientes Adicionales (4*)</t>
  </si>
  <si>
    <t>Deducción Empleado</t>
  </si>
  <si>
    <t>Aportes Patronal</t>
  </si>
  <si>
    <t>Empleado (2.87%)</t>
  </si>
  <si>
    <t>Patronal (7.10%)</t>
  </si>
  <si>
    <t>Empleado (3.04%)</t>
  </si>
  <si>
    <t>Patronal (7.09%)</t>
  </si>
  <si>
    <t xml:space="preserve">                                                                        </t>
  </si>
  <si>
    <t>DIRECCION DE RECURSOS HUMANOS</t>
  </si>
  <si>
    <t>SUB-TOTAL</t>
  </si>
  <si>
    <t>DIRECCION DE PLANIFICACION Y DESARROLLO</t>
  </si>
  <si>
    <t>DEPARTAMENTO DE CONTROL Y ANALISIS DE LAS OPERACIONES</t>
  </si>
  <si>
    <t>DIRECCION FINANCIERA</t>
  </si>
  <si>
    <t>DIRECCION JURIDICA</t>
  </si>
  <si>
    <t xml:space="preserve">DEPARTAMENTO DE COMUNICACIONES </t>
  </si>
  <si>
    <t>DIRECCION ADMINISTRATIVA</t>
  </si>
  <si>
    <t>DIRECCION DE SERVICIOS</t>
  </si>
  <si>
    <t>DIRECCION DE FISCALIZACION EXTERNA</t>
  </si>
  <si>
    <t>DIRECCION DE TECNOLOGIAS DE LA INFORMACION Y COMUNICACION</t>
  </si>
  <si>
    <t>TOTAL GENERAL</t>
  </si>
  <si>
    <t xml:space="preserve">                Preparado Por:                                                      Aprobado por:                                                  Aprobado por:</t>
  </si>
  <si>
    <t>Observaciones:</t>
  </si>
  <si>
    <t xml:space="preserve"> </t>
  </si>
  <si>
    <t xml:space="preserve">   (1*) Deducción directa en declaración ISR empleados del SUIRPLUS. Rentas hasta RD$416,220.00 estan exentas.</t>
  </si>
  <si>
    <t xml:space="preserve">         </t>
  </si>
  <si>
    <t xml:space="preserve">   (2*) Salario cotizable hasta RD$162,250.00, deducción directa de la declaración TSS del SUIRPLUS.</t>
  </si>
  <si>
    <t xml:space="preserve">   (3*) Salario cotizable hasta RD$325,250.00, deducción directa de la declaración TSS del SUIRPLUS.</t>
  </si>
  <si>
    <t xml:space="preserve">Nómina de Sueldos Empleados Fijos-Santo Domingo  </t>
  </si>
  <si>
    <t xml:space="preserve"> Jose Israel Del Orbe </t>
  </si>
  <si>
    <t xml:space="preserve">           Pilar Peña                                                            </t>
  </si>
  <si>
    <t xml:space="preserve">    Directora de Recursos Humanos                                     Director de Finanzas                           </t>
  </si>
  <si>
    <t xml:space="preserve">   (4*) Deducción directa declaración TSS del SUIRPLUS por registro de dependientes adicionales al SDSS. RD$1,715.46 por cada dependiente adicional registrado.</t>
  </si>
  <si>
    <t>HENRY SAHDALA DUMIT</t>
  </si>
  <si>
    <t>Masculino</t>
  </si>
  <si>
    <t>GERENCIA</t>
  </si>
  <si>
    <t>TESORERO</t>
  </si>
  <si>
    <t>FIJO</t>
  </si>
  <si>
    <t>YVONNE RAMONA NUÑEZ GARCIA</t>
  </si>
  <si>
    <t>Femenino</t>
  </si>
  <si>
    <t>ENCARGADO (A) DEPARTAMENTO DE FISCALIZACIÓN INTERNA</t>
  </si>
  <si>
    <t>Carrera Administrativa</t>
  </si>
  <si>
    <t>JENNIFER GOMEZ LINARES</t>
  </si>
  <si>
    <t>ENCARGADA DEPTO. DE ACCESO A LA INFORMACION PUBLICA</t>
  </si>
  <si>
    <t>De Confianza</t>
  </si>
  <si>
    <t>MARIA ISABEL ALTAGRACIA MARION LANDAIS DE CASTRO</t>
  </si>
  <si>
    <t>SECRETARIA EJECUTIVA</t>
  </si>
  <si>
    <t>JUANA NATIVIDAD QUEZADA ROSARIO</t>
  </si>
  <si>
    <t>ANA SILVIA ABREU MONEGRO</t>
  </si>
  <si>
    <t>FISCALIZADOR (A) INTERNO</t>
  </si>
  <si>
    <t>RAMONA ESPINAL SOLIS</t>
  </si>
  <si>
    <t>AUXILIAR DE ACCESO A LA INFORMACION</t>
  </si>
  <si>
    <t>Estatuto Simplificado</t>
  </si>
  <si>
    <t>MARIA DEL PILAR PENA GARCIA</t>
  </si>
  <si>
    <t>DIRECTOR (A) RECURSOS HUMANOS</t>
  </si>
  <si>
    <t>LETICIA CAROLINA PICCIRILLO STERLING</t>
  </si>
  <si>
    <t>ENCARGADO (A) DEPARTAMENTO DE ORGANIZACIÓN DE TRABAJO Y COMPENSACIÓN.</t>
  </si>
  <si>
    <t>WILMA NAVIL RODRIGUEZ MENA</t>
  </si>
  <si>
    <t>ENCARGADO(A)  DEPTO. DE EVALUACION DE DESEMPEÑO Y CAPACITACION</t>
  </si>
  <si>
    <t>ANA LIDIA PEREZ FRANCO</t>
  </si>
  <si>
    <t>TECNICO DE RECURSOS HUMANOS</t>
  </si>
  <si>
    <t>ROSANNA MARIA MATOS CRISOSTOMO</t>
  </si>
  <si>
    <t>ANALISTA DE RECURSOS HUMANOS</t>
  </si>
  <si>
    <t>SULSIRIS DE PAULA BURET</t>
  </si>
  <si>
    <t>ANALISTA DE REGISTRO, CONTROL Y NÓMINAS</t>
  </si>
  <si>
    <t>KAREN JOSE CARRASCO</t>
  </si>
  <si>
    <t>ANALISTA DE RECLUTAMIENTO Y SELECCIÓN</t>
  </si>
  <si>
    <t>SCHERYL ALCÁNTARA MARTÍNEZ</t>
  </si>
  <si>
    <t>MASSIEL BRITO CACERES</t>
  </si>
  <si>
    <t>TECNICO DE RECURSOS HUMANOS (INTERINO)</t>
  </si>
  <si>
    <t>CLERIDA BEATA CASADO ARIAS</t>
  </si>
  <si>
    <t>AUXILIAR ADMINISTRATIVO</t>
  </si>
  <si>
    <t>LAURA PATRICIA HERNANDEZ CABRERA</t>
  </si>
  <si>
    <t>DIRECTOR (A) DE PLANIFICACION Y DESARROLLO</t>
  </si>
  <si>
    <t>OSCAR ALBERTO SANTANA MATOS</t>
  </si>
  <si>
    <t>ENC. DEPTO. FORM., MOMITOREO Y EVAL. DE PLANES, PROG. Y PROYECTOS (INTERINO)</t>
  </si>
  <si>
    <t>JOHANNY MERCEDES SALCEDO DE LOS SANTOS</t>
  </si>
  <si>
    <t>ANALISTA DE PLANIFICACION</t>
  </si>
  <si>
    <t>MARGARITA FELIZ FELIZ</t>
  </si>
  <si>
    <t>ENC. DEPTO. DE DESARROLLO INSTITUCIONAL Y CALIDAD EN LA GESTIÓN</t>
  </si>
  <si>
    <t>GLENNYS ROSA MELO MATOS</t>
  </si>
  <si>
    <t>JAZMIN UCETA PEREZ</t>
  </si>
  <si>
    <t>ENCARGADO (A) DEPARTAMENTO DE CONTROL Y ANALISIS DE LAS OPERACIONES</t>
  </si>
  <si>
    <t>BERQUIS ARELIS GUZMAN GUZMAN</t>
  </si>
  <si>
    <t>ANALISTA DE CONTROL Y OPERACIONES</t>
  </si>
  <si>
    <t>PAOLA IBET VENTURA PEÑA</t>
  </si>
  <si>
    <t>EUCLIDES DE OLEO OGANDO</t>
  </si>
  <si>
    <t>JOSE ISRAEL DEL ORBE ANTONIO</t>
  </si>
  <si>
    <t>DIRECTOR (A) DE FINANZAS</t>
  </si>
  <si>
    <t>BIANKA PAULINA PERALTA CONTRERAS</t>
  </si>
  <si>
    <t>ENC. DPTO. CONTAB.</t>
  </si>
  <si>
    <t>BIBIANA NIVAR CASTILLO DE HERGUEDAS</t>
  </si>
  <si>
    <t>ENCARGADO (A) DEP. DE CONCILIACION</t>
  </si>
  <si>
    <t>CLAUDIA MOTA JIMENEZ</t>
  </si>
  <si>
    <t>ENC. DEPARTAMENTO CONTABILIDAD DEL SUIR</t>
  </si>
  <si>
    <t>BIOSAITY LORENZO GUZMAN</t>
  </si>
  <si>
    <t>ENC. SECCIÓN DE REGISTROS OPERACIONES GUB. Y PLANES ESPECIALES (INTERINO)</t>
  </si>
  <si>
    <t>ELIZABETH RODRIGUEZ GOMEZ</t>
  </si>
  <si>
    <t>ENC. SECCIÓN DE ACTIVOS FIJOS (INTERINO)</t>
  </si>
  <si>
    <t>MARICELA ARAUJO MORA</t>
  </si>
  <si>
    <t>ENC. SECCIÓN DE ANALISIS FINANCIEROS DEL SDSS (INTERINO)</t>
  </si>
  <si>
    <t>KENIA MARTINEZ BEREGUETE</t>
  </si>
  <si>
    <t>CONTADOR (A)</t>
  </si>
  <si>
    <t>ANGELA DOLORES SANTANA GONZALEZ</t>
  </si>
  <si>
    <t>JORGE RAFAEL KOURIE DICKSON</t>
  </si>
  <si>
    <t>ENC. DIVISIÓN DE INVERSIONES (INTERINO)</t>
  </si>
  <si>
    <t>WANDA CAROLINA PEREZ MEJIA</t>
  </si>
  <si>
    <t>ENC. DEPARTAMENTO DE RECAUDOS, PAGOS E INVERSIONES (INTERINO)</t>
  </si>
  <si>
    <t>PATRICIA ALESANDRA PARRAS VICENTE</t>
  </si>
  <si>
    <t>ANALISTA DE CONCILIACION BANCARIA</t>
  </si>
  <si>
    <t>JOHANNI PANIAGUA DE LA CRUZ</t>
  </si>
  <si>
    <t>ESKARLINA CHALAS SOLANO</t>
  </si>
  <si>
    <t>KARINA VALDEZ UBRI</t>
  </si>
  <si>
    <t xml:space="preserve">ANGEL DAVID ROSARIO CARELA </t>
  </si>
  <si>
    <t>RAQUEL ARACELIS GRANVILLE SOLANO</t>
  </si>
  <si>
    <t>ENCARGADA DIV. DE COBROS</t>
  </si>
  <si>
    <t>EMERSON YSRAEL CALCAÑO CASTILLO</t>
  </si>
  <si>
    <t>ENC. DEPTO. DE LITIGACIÓN</t>
  </si>
  <si>
    <t>ARLIN YAJAIRA MERCEDES VILLA</t>
  </si>
  <si>
    <t>ENC. DEPARTAMENTO ELABORACIÓN DOCUMENTOS LEGALES (INTERINO)</t>
  </si>
  <si>
    <t>LUCILA FERMIN DE LA CRUZ</t>
  </si>
  <si>
    <t xml:space="preserve">ABOGADO (A) </t>
  </si>
  <si>
    <t>NELSON MAYOBANEX SOLER MENDEZ</t>
  </si>
  <si>
    <t>ISABEL RAMIREZ MARTE</t>
  </si>
  <si>
    <t>PARALEGAL</t>
  </si>
  <si>
    <t>KATHERINNE GUANTE SISA</t>
  </si>
  <si>
    <t>GEISA LIDIA CASTRO ENCARNACION</t>
  </si>
  <si>
    <t xml:space="preserve">GESTOR DE COBROS </t>
  </si>
  <si>
    <t>DARLENY VASQUEZ ROJAS</t>
  </si>
  <si>
    <t>ANALISTA LEGAL (INTERINO)</t>
  </si>
  <si>
    <t>OSCAR ARIEL ABREU GROSS</t>
  </si>
  <si>
    <t>LEONELY SANCHEZ CACERES</t>
  </si>
  <si>
    <t>EBELIN ELIZABETH VIZCAINO SANCHEZ</t>
  </si>
  <si>
    <t>BRAYAN ONEIL ADAMES PEREZ</t>
  </si>
  <si>
    <t>NEFER ALYSSA IVETTE PAULINO COBLES</t>
  </si>
  <si>
    <t>MILAGROS MARTINA GOMEZ CADENA</t>
  </si>
  <si>
    <t>MARIA TERESA DE LOS SANTOS SENA</t>
  </si>
  <si>
    <t>DEPARTAMENTO DE COMUNICACIONES</t>
  </si>
  <si>
    <t>ENC. DEPTO. DE COMUNICACIONES</t>
  </si>
  <si>
    <t xml:space="preserve">Carrera Administrativa </t>
  </si>
  <si>
    <t>ANA MIGUELINA MEJIA</t>
  </si>
  <si>
    <t>KATIUSKA MARIA DIAZ SENCION</t>
  </si>
  <si>
    <t>ELIAN GENAO PEREZ</t>
  </si>
  <si>
    <t>GESTOR DE REDES SOCIALES</t>
  </si>
  <si>
    <t>ANA ALEJANDRA VARGAS CASTILLO</t>
  </si>
  <si>
    <t>DISEÑADOR (A) GRAFICO</t>
  </si>
  <si>
    <t>MARINA INES FIALLO CABRAL</t>
  </si>
  <si>
    <t>DIRECTORA ADMINISTRATIVA</t>
  </si>
  <si>
    <t>ROSA ELIZABETH NUÑEZ FERNANDEZ</t>
  </si>
  <si>
    <t>ENCARGADO (A) DEP. COMPRAS Y CONTRATACIONES</t>
  </si>
  <si>
    <t>MIRIAM JULENNY RUIZ DE LA ROSA</t>
  </si>
  <si>
    <t>ENCARGADO (A) DEP. SERVICIOS GENERALES</t>
  </si>
  <si>
    <t>LEISSA MARGARITA VARGAS ROSARIO</t>
  </si>
  <si>
    <t>ENCARGADO DIVISION DE GESTION DOCUMENTAL</t>
  </si>
  <si>
    <t>EDUARDO JOSE PIMENTEL PEÑA</t>
  </si>
  <si>
    <t>ENCARGADO SECCION ALMACEN Y SUMINISTRO</t>
  </si>
  <si>
    <t>ISIDRO MARTE GUZMAN</t>
  </si>
  <si>
    <t>ENCARGADO SECCION MANTENIMIENTO Y MAYORDOMIA</t>
  </si>
  <si>
    <t>ARGENIS ERNESTO GENAO GUZMAN</t>
  </si>
  <si>
    <t>SUPERVISOR (A)  DE DIGITALIZACION</t>
  </si>
  <si>
    <t>JERSON TEJADA RODRIGUEZ</t>
  </si>
  <si>
    <t>AYUDANTE DE MANTENIMIENTO</t>
  </si>
  <si>
    <t>EVELYN GUADALUPE PEREZ</t>
  </si>
  <si>
    <t>ENC. SECCIÓN DE CORRESPONDIENCIA (INTERINO)</t>
  </si>
  <si>
    <t>ISAIRA SOTO SANCHEZ</t>
  </si>
  <si>
    <t>ANALISTA DE COMPRAS Y CONTRATACIONES (INTERINO)</t>
  </si>
  <si>
    <t>LISMARY MABEL FERNANDEZ MARTINEZ</t>
  </si>
  <si>
    <t xml:space="preserve">AUXILIAR ADMINISTRATIVO </t>
  </si>
  <si>
    <t>ARMANDO ANTONIO REYES POLANCO</t>
  </si>
  <si>
    <t>MENSAJERO EXTERNO</t>
  </si>
  <si>
    <t>JUAN PABLO AGUAS VIVAS</t>
  </si>
  <si>
    <t xml:space="preserve">MENSAJERO INTERNO </t>
  </si>
  <si>
    <t>CARLOS AGUERO MORALES</t>
  </si>
  <si>
    <t>CHOFER I</t>
  </si>
  <si>
    <t>JOAN GABRIEL MARTINEZ MARTE</t>
  </si>
  <si>
    <t>MIGUEL ANGEL DORVILLE ROJA</t>
  </si>
  <si>
    <t xml:space="preserve"> MIGUEL ANGEL DE LA CRUZ SOSA </t>
  </si>
  <si>
    <t>Dirección Administrativa</t>
  </si>
  <si>
    <t>DIGITALIZADOR</t>
  </si>
  <si>
    <t xml:space="preserve"> JULISSA PACHECO SANTANA </t>
  </si>
  <si>
    <t>JONATHAN MIGUEL BENITEZ PEGUERO</t>
  </si>
  <si>
    <t>EDDY MONTERO FLORES</t>
  </si>
  <si>
    <t>TECNICO EN REFRIGERACIÓN</t>
  </si>
  <si>
    <t>PAMELA GUERRERO MIRANDA</t>
  </si>
  <si>
    <t>CRISTOPHER ENCARNACION MONTERO</t>
  </si>
  <si>
    <t>MARINO EZEQUIEL ROSARIO FLORENTINO</t>
  </si>
  <si>
    <t>NALDA YALINA LIZARDO ZORRILLA</t>
  </si>
  <si>
    <t>ASESOR (A)</t>
  </si>
  <si>
    <t>YANEIRY ANDREA BAEZ BONIFACIO</t>
  </si>
  <si>
    <t>AUXILIAR ADMINISTRATIVO (A)</t>
  </si>
  <si>
    <t>ANTONIO MORENO MORENO</t>
  </si>
  <si>
    <t>SAHONY ANYELINE SANTANA OSORIA</t>
  </si>
  <si>
    <t>RECEPCIONISTA</t>
  </si>
  <si>
    <t>ALEX HAROLL DISHMEY PEREZ</t>
  </si>
  <si>
    <t>YISEL MARIA SUERO DE JESUS</t>
  </si>
  <si>
    <t>NANCY MELODY IMBERT MARTINEZ</t>
  </si>
  <si>
    <t>ANALISTA DE COMPRAS Y CONTRATACIONES</t>
  </si>
  <si>
    <t>JOCHY ALBERTO PADILLA MENDEZ</t>
  </si>
  <si>
    <t>MICHAEL JAVIER DE LA ROSA GARCIA</t>
  </si>
  <si>
    <t>WANDERSSON JOSE BATISTA MARTE</t>
  </si>
  <si>
    <t>JOHAN ENRIQUE SANDOVAL</t>
  </si>
  <si>
    <t>CARLOS JAVIER RODRIGUEZ MARTINEZ</t>
  </si>
  <si>
    <t>SAHADIA ERCILIA CRUZ ABREU</t>
  </si>
  <si>
    <t>DIRECTOR (A) DE SERVICIOS</t>
  </si>
  <si>
    <t>YOLANDA E DEL C DE JS BEJARAN CRUZ</t>
  </si>
  <si>
    <t>ENCARGADO (A) DIVISIÓN DE SERVICIOS GUBERNAMENTALES</t>
  </si>
  <si>
    <t>ANA MILDRED SUARDY GONZALEZ</t>
  </si>
  <si>
    <t>SUPERVISOR (A) DE SERVICIOS AL USUARIO</t>
  </si>
  <si>
    <t>MAYRA ALTAGRACIA NUÑEZ DIAZ</t>
  </si>
  <si>
    <t>VICTORIA ALICIA LUGO DE SANTANA</t>
  </si>
  <si>
    <t>SUPERVISOR (A) CENTRO DE ASISTENCIA AL USUARIO</t>
  </si>
  <si>
    <t>RINA HUBER REYES</t>
  </si>
  <si>
    <t>SUPERVISOR DE CUENTAS GUBERNAMENTALES (INTERINO)</t>
  </si>
  <si>
    <t>LILLIAM ALTAGRACIA PANIAGUA ESPIRITU</t>
  </si>
  <si>
    <t>ANALISTA DE TRAMITES Y GESTION DE SERVICIOS</t>
  </si>
  <si>
    <t>CARLA YARITZA DE LA ROSA VARGAS</t>
  </si>
  <si>
    <t>ANALISTA CUENTAS GUBERNAMENTALES</t>
  </si>
  <si>
    <t>LORIANNY ESTEFANI PLASENCIA SUERO</t>
  </si>
  <si>
    <t>LUCIA YUDELKA CANDELARIO DURAN</t>
  </si>
  <si>
    <t>MARCIA MARIA MEJIA ARACENA</t>
  </si>
  <si>
    <t>OPERADOR CENTRO DE ASISTENCIA AL USUARIO</t>
  </si>
  <si>
    <t>MIRLA ANABELL CORDERO GONZALEZ</t>
  </si>
  <si>
    <t xml:space="preserve">GESTOR DE TRAMITES Y SERVICIOS </t>
  </si>
  <si>
    <t>DHARIANA ELIZABETH ALECON QUEZADA</t>
  </si>
  <si>
    <t>AUXILIAR DE TRAMITES Y GESTION DE SERVICIOS</t>
  </si>
  <si>
    <t>NIRSA JOSELA SENA TRINIDAD</t>
  </si>
  <si>
    <t>AUXILIAR DE SERVICIOS GUBERNAMENTALES</t>
  </si>
  <si>
    <t>MAYELIN DESIRE CASTILLO CARO</t>
  </si>
  <si>
    <t>RICHARD ALFREDO LION TEJADA</t>
  </si>
  <si>
    <t>MARELINE GISSEL RAMÍREZ TEJERA</t>
  </si>
  <si>
    <t>EUNICE ELIZABETH SANTOS RODRIGUEZ</t>
  </si>
  <si>
    <t>JENNIFER LUISANNA ORTEGA SANCHEZ</t>
  </si>
  <si>
    <t>HECTOR ANDRES ORTIZ CONTRERAS</t>
  </si>
  <si>
    <t>ENMANUEL MANZUETA CALCAÑO</t>
  </si>
  <si>
    <t>AUXIILIAR DE TRÁMITES Y GESTIÓN DE SERVICIOS</t>
  </si>
  <si>
    <t>GISSELL JAZMIN MARTINEZ PANTALEON</t>
  </si>
  <si>
    <t>ANALISTA DE CAPACITACIÓN EXTERNA (INTERINO)</t>
  </si>
  <si>
    <t>YESEBEL CORDERO HENRIQUEZ</t>
  </si>
  <si>
    <t>DORALINA GONZALEZ EMILIANO</t>
  </si>
  <si>
    <t>OPERADOR (A) CENTRO DE ASISTENCIA AL USUARIO</t>
  </si>
  <si>
    <t>ENDRINA YELIXA FELIZ HERRERA</t>
  </si>
  <si>
    <t>ANALISTA DE SISTEMA DE SOFTWARE</t>
  </si>
  <si>
    <t>MAYRENI ALEXANDRA MENDEZ RODRIGUEZ</t>
  </si>
  <si>
    <t>LUZ DEL CARMEN MEJIA</t>
  </si>
  <si>
    <t>ANEURY CUESTA PIÑA</t>
  </si>
  <si>
    <t>MELISSA MARIA PEÑA DE LA CRUZ</t>
  </si>
  <si>
    <t>ALEXANDRA MARIA ARIAS SUAREZ</t>
  </si>
  <si>
    <t>YAMEL LEONOR PANIAGUA GRULLON</t>
  </si>
  <si>
    <t>COORDINADORA DE SERVICIOS</t>
  </si>
  <si>
    <t>LORENDY ROMERO JIMENEZ</t>
  </si>
  <si>
    <t>DIANA CHRISMELY MATIAS JAQUEZ</t>
  </si>
  <si>
    <t>ADA YASMEIDY BURGOS SANTOS</t>
  </si>
  <si>
    <t>CARLOS ELIACIM REYES MATOS</t>
  </si>
  <si>
    <t>DANIULKA ALEXANDRA MEJIA CONTRERAS</t>
  </si>
  <si>
    <t>RICHARDT BERIHUETE BELLO</t>
  </si>
  <si>
    <t>JHONNY JESUS REYES</t>
  </si>
  <si>
    <t>BRITANNY ODETTE MARTE BRAVO</t>
  </si>
  <si>
    <t>DAVID PAULINO</t>
  </si>
  <si>
    <t>FRANCISCO JAVIER CASTRO LORA</t>
  </si>
  <si>
    <t>JOHANNA MASSIEL RIVAS PAULINO</t>
  </si>
  <si>
    <t>MONITOR DE SERVICIOS</t>
  </si>
  <si>
    <t>YUJEIDI VANESSA PEREZ ZABALA</t>
  </si>
  <si>
    <t>DANNERY MARTINEZ MERCEDES</t>
  </si>
  <si>
    <t>STEPHANIE MERCEDES DIAZ NOVAS</t>
  </si>
  <si>
    <t>LISBETH MEJIA DEL ROSARIO</t>
  </si>
  <si>
    <t>SOFIA ADALY RAMIREZ PEREZ</t>
  </si>
  <si>
    <t>ARIANNI MORENO BELTRE</t>
  </si>
  <si>
    <t>SAUL ARISMENDI PEREZ JIMENEZ</t>
  </si>
  <si>
    <t>JUAN RAMON PEREZ OSORIA</t>
  </si>
  <si>
    <t>CAMILA SANTIAGO SANCHEZ</t>
  </si>
  <si>
    <t>MABEL MILEDY GARCIA BELTRE</t>
  </si>
  <si>
    <t>ANDRY MARIA GOMEZ SOLIS</t>
  </si>
  <si>
    <t>IVET DARIANY MARQUEZ ALIES</t>
  </si>
  <si>
    <t>IVAN EDUARDO ROJAS HENRIQUEZ</t>
  </si>
  <si>
    <t>ALEXANDER MANUEL PEÑA JIMENEZ</t>
  </si>
  <si>
    <t>BICRI YULIANNY RODRIGUEZ FELIPE</t>
  </si>
  <si>
    <t>DANIELA OVIEDO BARIAS</t>
  </si>
  <si>
    <t>JULIA CRISTIANA ALBERTY CREALES</t>
  </si>
  <si>
    <t>DIRECTOR (A) FISCALIZACIÓN EXTERNA</t>
  </si>
  <si>
    <t>JULIO ANTONIO FELIZ RAMIREZ</t>
  </si>
  <si>
    <t>ROBERTO MANUEL RODRIGUEZ CASTILLO</t>
  </si>
  <si>
    <t>ARSENILIA BAUTISTA ALCANTARA</t>
  </si>
  <si>
    <t>FELIX ANTONIO GUZMAN RODRIGUEZ</t>
  </si>
  <si>
    <t>DIOGENES ANTONIO QUI ONES AMPARO</t>
  </si>
  <si>
    <t>ENC. DEPTO. DE CUMPLIMIENTO DE EMPLEADORES (INTERINO)</t>
  </si>
  <si>
    <t>LEIDY FRANK SANCHEZ OVIEDO</t>
  </si>
  <si>
    <t>INGRID MIOSOTTIS ROSARIO RIVERA</t>
  </si>
  <si>
    <t>YADIRA AMARILIS ABREU UREÑA</t>
  </si>
  <si>
    <t>SUPERVISOR DE FISCALIZACION EXTERNA (INTERINO)</t>
  </si>
  <si>
    <t>JUAN CARLOS BISONO RAMOS</t>
  </si>
  <si>
    <t>KENIA ALTAGRACIA DIAZ ALMONTE</t>
  </si>
  <si>
    <t>VANESSA AIMEE PEÑA MEJIA</t>
  </si>
  <si>
    <t>FISCALIZADOR DE SEGURIDAD SOCIAL</t>
  </si>
  <si>
    <t>FLORY BARBARA GONZALEZ HERNANDEZ</t>
  </si>
  <si>
    <t>SUGEL MERCEDES ROQUE TAPIA</t>
  </si>
  <si>
    <t>RAFAEL ANTONIO MARTINEZ ABAD</t>
  </si>
  <si>
    <t>ELSA CAROLINA SEGURA MANCEBO</t>
  </si>
  <si>
    <t>SUPERVISOR FISCALIZACION EXTERNA TIC (INTERINO)</t>
  </si>
  <si>
    <t>YANET MAGDALENA MONTERO GUERRERO</t>
  </si>
  <si>
    <t>ROSSY JACQUELINE CASTILLO LOPEZ</t>
  </si>
  <si>
    <t>FISCALIZADOR DE SEGURIDAD SOCIAL (INTERINO)</t>
  </si>
  <si>
    <t>JOSUE PERALTA REYES</t>
  </si>
  <si>
    <t>TÉCNICO DE FISCALIZACIÓN EXTERNA</t>
  </si>
  <si>
    <t>CANDIDA CRISTINA BAEZ HENRIQUEZ</t>
  </si>
  <si>
    <t>MARIA DEL PILAR DE LOS SANTOS PEREZ</t>
  </si>
  <si>
    <t>JUAN ENRIQUE GARCIA ALVAREZ</t>
  </si>
  <si>
    <t>NIURQUI TRINIDAD CASTILLO</t>
  </si>
  <si>
    <t>CHARLIE JOSE HIDALGO ROSARIO</t>
  </si>
  <si>
    <t>MAYELIN PAOLA FELIZ VALERA</t>
  </si>
  <si>
    <t>INYINETTE VIVIANNY PEÑA VERAS</t>
  </si>
  <si>
    <t>JOHNNY REYES DE LA CRUZ</t>
  </si>
  <si>
    <t>PAOLA INES TAVERAS CONCEPCION</t>
  </si>
  <si>
    <t>ROMULO RAFAEL NUÑEZ GUZMAN</t>
  </si>
  <si>
    <t>ANA DELQUIS REYES DE LA CRUZ</t>
  </si>
  <si>
    <t>JUANA RAMIREZ LORENZO</t>
  </si>
  <si>
    <t>CLARIBEL CONTRERAS CONTRERAS</t>
  </si>
  <si>
    <t>RUTH NOEMI CONCEPCION BAEZ</t>
  </si>
  <si>
    <t>KARY ESTHER FABIAN HEREDIA</t>
  </si>
  <si>
    <t>EVELYN KARINA HENRIQUEZ GARCIA</t>
  </si>
  <si>
    <t>CLEOTIRDE MONTERO QUEZADA</t>
  </si>
  <si>
    <t>GUSTAVO EMILIO RAMIREZ VIDAL</t>
  </si>
  <si>
    <t>MADELINE AMAURELINA FELIZ ALCANTARA</t>
  </si>
  <si>
    <t>MAXIRIS MINOSCA TEJADA POZO</t>
  </si>
  <si>
    <t>PAULA ESTEFANY URIBE VALDEZ</t>
  </si>
  <si>
    <t>ANGEL LINARDO VALENZUELA SILVESTRE</t>
  </si>
  <si>
    <t>DELIZA VALDEZ DUARTE</t>
  </si>
  <si>
    <t>HECTOR EMILIO MOTA PORTES</t>
  </si>
  <si>
    <t>DIR. TECNOLOGIA INFORMACION Y COMUNICACION</t>
  </si>
  <si>
    <t>ROBERTO CARLOS JAQUEZ RIVERA</t>
  </si>
  <si>
    <t>ENC. DPTO. CALIDAD DE SOFTWAR</t>
  </si>
  <si>
    <t>DAVID LEONARDO PINEDA PEREZ</t>
  </si>
  <si>
    <t>ENC.DEPTO.DE DESARROLLO E IMPLEMENTACION DE SISTEMA</t>
  </si>
  <si>
    <t>RAMON ANTONIO PICHARDO CANELA</t>
  </si>
  <si>
    <t>ENC. DPTO. ADMINISTRACION SERVICIO TIC</t>
  </si>
  <si>
    <t>ADELAIDA ESTELA DE LA A BAUTISTA LARA</t>
  </si>
  <si>
    <t>ENCARGADO (A) DEPTO. ADMINISTRACIÓN DE PROYECTOS TIC</t>
  </si>
  <si>
    <t>CHARLIE LORENZO PEÑA SANTOS</t>
  </si>
  <si>
    <t>ENC. DIVISION ANALISIS DE SISTEMAS</t>
  </si>
  <si>
    <t>BILLY JOEL UREÑA RODRIGUEZ</t>
  </si>
  <si>
    <t>ENCARGADO (A) DIVISIÓN ADM. TELECOMUNICACIONES Y REDES</t>
  </si>
  <si>
    <t>VICTOR IVAN HENRIQUEZ MONTA O</t>
  </si>
  <si>
    <t>ENC. DIV. ADMINISTRACION DE SERVIDORES Y CONFIGURACION</t>
  </si>
  <si>
    <t>MARTINA HERNANDEZ DURAN</t>
  </si>
  <si>
    <t>ENC. DIV. ADMINISTRACION CONTINUIDAD TIC</t>
  </si>
  <si>
    <t>PEDRO PABLO VASQUEZ CABRERA</t>
  </si>
  <si>
    <t>ENC. DIVISION ADMINISTRACION DE INICIDENTES</t>
  </si>
  <si>
    <t>MARGARITA ESQUEA MARTINEZ</t>
  </si>
  <si>
    <t>ENC. DIV. SOPORTE TECNICO Y MESA DE AYUDA</t>
  </si>
  <si>
    <t xml:space="preserve">WANDER MORETA RIVAS </t>
  </si>
  <si>
    <t>RAMON EMILIO FLAQUER SANTANA</t>
  </si>
  <si>
    <t>ASESOR</t>
  </si>
  <si>
    <t>PABLO ANDRES DE LA CRUZ</t>
  </si>
  <si>
    <t>ENC. DIVISIÓN DE BASES DE DATOS (INTERINO)</t>
  </si>
  <si>
    <t>LUCAS NICOLAS MEJIA</t>
  </si>
  <si>
    <t>ANALISTA DE ASEGURAMIENTO DE LA CALIDAD TIC</t>
  </si>
  <si>
    <t>GRACIELA CASTRO TRINIDAD</t>
  </si>
  <si>
    <t>ENC. DIVISIÓN DE VERIFICACIÓN Y VALIDACIÓN DE SOFTWARE (INTERINO)</t>
  </si>
  <si>
    <t>KARLA MARIA DAVIS PEÑA</t>
  </si>
  <si>
    <t>ANALISTA DE INCIDENTES DE SISTEMAS</t>
  </si>
  <si>
    <t>VANESSA PEREZ DIONISIO</t>
  </si>
  <si>
    <t>JOSE LEONARDO POLANCO PACHECO</t>
  </si>
  <si>
    <t>FRANCISCO ANTONIO PEÑA PEÑA</t>
  </si>
  <si>
    <t>ANALISTA ASEGURAMIENTO DE LA CALIDAD TIC</t>
  </si>
  <si>
    <t>ABRAHAM MENDEZ BATISTA</t>
  </si>
  <si>
    <t>ADMINISTRADOR DE SERVIDORES Y CONFIGURACION</t>
  </si>
  <si>
    <t>JULIO CESAR PEREZ GARCIA</t>
  </si>
  <si>
    <t>FAUSTO EROSMANARDO MONTERO ANGOMAS</t>
  </si>
  <si>
    <t>DESARROLLADOR DE SOFTWARE II</t>
  </si>
  <si>
    <t xml:space="preserve">DALIA DOLORES CARRERO PEÑA </t>
  </si>
  <si>
    <t>COORDINADOR (A) TECNICO</t>
  </si>
  <si>
    <t>JOSE ALBERTO LUNA PEÑA</t>
  </si>
  <si>
    <t>ASESOR DE CIBERSEGURIDAD</t>
  </si>
  <si>
    <t>Confianza</t>
  </si>
  <si>
    <t xml:space="preserve">ESLEITER RIVERA FORTUNA </t>
  </si>
  <si>
    <t>ADMINISTRADOR DE REDES Y COMUNICACIONES (INTERINO)</t>
  </si>
  <si>
    <t>BRYAN NUÑEZ</t>
  </si>
  <si>
    <t>JEISSON ELIAS CABELO ROSARIO</t>
  </si>
  <si>
    <t>SOPORTE TECNICO INFORMATICO</t>
  </si>
  <si>
    <t>FELISANDER MELO PASCUAL</t>
  </si>
  <si>
    <t>ANALISTA DE CONTINUIDAD DE TIC (INTERINO)</t>
  </si>
  <si>
    <t>SORANYI DAMIAN RAMIREZ DE RODRIGUEZ</t>
  </si>
  <si>
    <t>ALBERTO ANTONIO CACERES PEÑA</t>
  </si>
  <si>
    <t>STARLYN JOSE MATEO ROSARIO</t>
  </si>
  <si>
    <t>LUZ ALTAGRACIA SOSA CUEVAS</t>
  </si>
  <si>
    <t>TEMPORERO</t>
  </si>
  <si>
    <t>AUXILIAR DE ALMACEN Y SUMINISTRO</t>
  </si>
  <si>
    <t>LILIANA JOAQUIN TEJEDA</t>
  </si>
  <si>
    <t>ANALISTA  DE RECAUDOS, PAGOS E INVERSIONES</t>
  </si>
  <si>
    <t>ADOLFA MIGUELINA PRESINAL ROSSIS</t>
  </si>
  <si>
    <t>GESTOR DE COBROS</t>
  </si>
  <si>
    <t>ARGELY ALAYLA POLANCO BONIFACIO</t>
  </si>
  <si>
    <t>AMELFY ANYELINA SANS DE JESUS</t>
  </si>
  <si>
    <t>GEIDY NATALIA DEL CARMEN</t>
  </si>
  <si>
    <t>GUADALUPE CORNELIO CLAUDE</t>
  </si>
  <si>
    <t>JULIO CESAR CABRERA PEREZ</t>
  </si>
  <si>
    <t>ARMANDO DANIEL MERCEDES CALCAÑO</t>
  </si>
  <si>
    <t>JORGE CAMPUSANO NUÑEZ</t>
  </si>
  <si>
    <t>WAYNER ANTONIO ROJAS HERNÁNDEZ</t>
  </si>
  <si>
    <t>ESMIRNA MUÑOZ MANZUETA</t>
  </si>
  <si>
    <t>NERMIS CESARINA ANDUJAR TRONCOSO</t>
  </si>
  <si>
    <t>DIRECTOR (A) JURIDICO</t>
  </si>
  <si>
    <t>SOPORTE TECNICO INFORMATICO (INTERINO)</t>
  </si>
  <si>
    <t>DIANA CHANIN SANTOS ALCANTARA</t>
  </si>
  <si>
    <t>OSORIS CONCEPCION BACILIO MARTINEZ</t>
  </si>
  <si>
    <t>JOHANNY CELINA LAPPOST MANZUETA</t>
  </si>
  <si>
    <t>ANALISTA DE FISCALIZACIÓN EXTERNA TIC</t>
  </si>
  <si>
    <t>ANALISTA DE GESTIÓN DE RIESGOS</t>
  </si>
  <si>
    <t>ANALISTA DE INCIDENTES DE SISTEMAS (INTERINO)</t>
  </si>
  <si>
    <t>CONTADOR (A) (INTERINO)</t>
  </si>
  <si>
    <t>ANALISTA DE CUENTAS POR PAGAR (INTERINO)</t>
  </si>
  <si>
    <t>RACHEL DE LOS SANTOS DE LA ROSA</t>
  </si>
  <si>
    <t>DIRECCIÓN DE GESTIÓN DE NORMAS, CUMPLIMIENTO Y CIBERSEGURIDAD</t>
  </si>
  <si>
    <t>DIRECCION DE GESTIÓN DE NORMAS, CUMPLIMIENTO Y CIBERSEGURIDAD</t>
  </si>
  <si>
    <t>ENCARGADO DE LA DIVISION DE ADMINISTRACIÓN Y MONITOREO DE LA SEGURDIDAD</t>
  </si>
  <si>
    <t xml:space="preserve">SUPERVISOR (A) DE FISCALIZACION </t>
  </si>
  <si>
    <t>SUPERVISOR (A) DE ANALISIS Y PERFILAMIENTO DEL EMPLEADOR</t>
  </si>
  <si>
    <t>TÉCNICO DE COMUNICACIONES (INTERINO)</t>
  </si>
  <si>
    <t>TÉCNICO DE SEGURIDAD FISICA ( INTERINO)</t>
  </si>
  <si>
    <t>ENCARGADO DIVISIÓN DE INVESTIGACIÓN (INTERINO)</t>
  </si>
  <si>
    <t>ENCARGADO DEPARTAMENTO GESTIÓN DE EXPLOTACIÓN DE DATOS (INTERINO)</t>
  </si>
  <si>
    <t>ENCARGADO DEPATAMENTO DE ANALISIS Y PERFILAMIENTO DEL EMPLEADOR (INTERINO)</t>
  </si>
  <si>
    <t>ENCARDO DE DIVISIÓN DE PROCESOS JUDICIALES Y RECURSOS ADMINISTRATIVOS (INTERINO)</t>
  </si>
  <si>
    <t>JOAQUIN ALTAGRACIA NADAL DECENA</t>
  </si>
  <si>
    <t>WEB MASTER</t>
  </si>
  <si>
    <t>Correspondiente al mes de septiembre del año 2024</t>
  </si>
  <si>
    <t>DENISSE JULIECER RODRIGUEZ RODRIGUE</t>
  </si>
  <si>
    <t>JOSE LUIS JAVIER MENDOZA</t>
  </si>
  <si>
    <t>CRISTIAN RAFAEL ORTIZ ENCARNACION</t>
  </si>
  <si>
    <t>SUPERVISOR DE TRANSPORTACIÓN</t>
  </si>
  <si>
    <t>ELVIA BALBUENA LANTIGUA</t>
  </si>
  <si>
    <t>ANALISTA DE CUENTAS POR COBRAR</t>
  </si>
  <si>
    <t>MERYS ESTERLYN GUERRERO HERRERA</t>
  </si>
  <si>
    <t>ANALISTA DE CUENTAS GUBERNAMENTALES</t>
  </si>
  <si>
    <t>ROSALIA CASTILLO RUIZ</t>
  </si>
  <si>
    <t>ANALISTA DE CALIDAD EN LA GESTIÓN</t>
  </si>
  <si>
    <t>EMILIZ CORDERO CAMILO</t>
  </si>
  <si>
    <t>ANALISTA DE TRÁMITES Y SERVICIOS ( INTERINO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</si>
</sst>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58"/>
      <name val="Century Gothic"/>
      <family val="2"/>
    </font>
    <font>
      <b/>
      <sz val="58"/>
      <name val="Century Gothic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6"/>
      <name val="Calibri Light"/>
      <family val="2"/>
    </font>
    <font>
      <sz val="16"/>
      <color rgb="FF000000"/>
      <name val="Calibri Light"/>
      <family val="2"/>
    </font>
    <font>
      <sz val="16"/>
      <color theme="1"/>
      <name val="Calibri Light"/>
      <family val="2"/>
    </font>
    <font>
      <sz val="14"/>
      <name val="Arial"/>
      <family val="2"/>
    </font>
    <font>
      <sz val="12"/>
      <color theme="1"/>
      <name val="Arial"/>
      <family val="2"/>
    </font>
    <font>
      <b/>
      <sz val="72"/>
      <name val="Century Gothic"/>
      <family val="2"/>
    </font>
    <font>
      <b/>
      <sz val="50"/>
      <name val="Century Gothic"/>
      <family val="2"/>
    </font>
    <font>
      <b/>
      <sz val="48"/>
      <color theme="0"/>
      <name val="Century Gothic"/>
      <family val="2"/>
    </font>
    <font>
      <b/>
      <sz val="18"/>
      <name val="Century Gothic"/>
      <family val="2"/>
    </font>
    <font>
      <sz val="18"/>
      <name val="Century Gothic"/>
      <family val="2"/>
    </font>
    <font>
      <b/>
      <sz val="18"/>
      <color theme="1"/>
      <name val="Century Gothic"/>
      <family val="2"/>
    </font>
    <font>
      <sz val="18"/>
      <color rgb="FF000000"/>
      <name val="Century Gothic"/>
      <family val="2"/>
    </font>
    <font>
      <sz val="18"/>
      <color theme="1"/>
      <name val="Century Gothic"/>
      <family val="2"/>
    </font>
    <font>
      <b/>
      <sz val="18"/>
      <color rgb="FF000000"/>
      <name val="Century Gothic"/>
      <family val="2"/>
    </font>
    <font>
      <b/>
      <sz val="18"/>
      <color theme="0"/>
      <name val="Century Gothic"/>
      <family val="2"/>
    </font>
    <font>
      <sz val="20"/>
      <name val="Century Gothic"/>
      <family val="2"/>
    </font>
    <font>
      <b/>
      <sz val="20"/>
      <name val="Century Gothic"/>
      <family val="2"/>
    </font>
    <font>
      <b/>
      <sz val="20"/>
      <color theme="1"/>
      <name val="Century Gothic"/>
      <family val="2"/>
    </font>
    <font>
      <sz val="18"/>
      <color theme="0"/>
      <name val="Century Gothic"/>
      <family val="2"/>
    </font>
    <font>
      <b/>
      <sz val="14"/>
      <name val="Arial"/>
      <family val="2"/>
    </font>
    <font>
      <b/>
      <sz val="10"/>
      <name val="Arial"/>
      <family val="2"/>
    </font>
    <font>
      <sz val="18"/>
      <name val="Calibri Light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5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164" fontId="8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2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1" applyFont="1" applyAlignment="1">
      <alignment vertical="center"/>
    </xf>
    <xf numFmtId="0" fontId="4" fillId="2" borderId="0" xfId="1" applyFont="1" applyFill="1" applyAlignment="1">
      <alignment vertical="center"/>
    </xf>
    <xf numFmtId="0" fontId="5" fillId="2" borderId="0" xfId="1" applyFont="1" applyFill="1" applyAlignment="1">
      <alignment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164" fontId="6" fillId="0" borderId="0" xfId="3" applyFont="1" applyFill="1" applyBorder="1" applyAlignment="1">
      <alignment vertical="center"/>
    </xf>
    <xf numFmtId="0" fontId="3" fillId="0" borderId="0" xfId="1" applyFont="1" applyAlignment="1">
      <alignment horizontal="center" vertical="center"/>
    </xf>
    <xf numFmtId="0" fontId="9" fillId="0" borderId="0" xfId="1" applyFont="1" applyAlignment="1">
      <alignment horizontal="left" vertical="center" wrapText="1"/>
    </xf>
    <xf numFmtId="0" fontId="9" fillId="0" borderId="0" xfId="1" applyFont="1" applyAlignment="1">
      <alignment horizontal="left" vertical="top" wrapText="1"/>
    </xf>
    <xf numFmtId="0" fontId="10" fillId="0" borderId="0" xfId="1" applyFont="1" applyAlignment="1">
      <alignment horizontal="center" vertical="top" wrapText="1" readingOrder="1"/>
    </xf>
    <xf numFmtId="164" fontId="9" fillId="0" borderId="0" xfId="3" applyFont="1" applyFill="1" applyBorder="1" applyAlignment="1">
      <alignment horizontal="left"/>
    </xf>
    <xf numFmtId="165" fontId="11" fillId="0" borderId="0" xfId="1" applyNumberFormat="1" applyFont="1" applyAlignment="1">
      <alignment horizontal="right" vertical="top" wrapText="1" readingOrder="1"/>
    </xf>
    <xf numFmtId="164" fontId="9" fillId="0" borderId="0" xfId="3" applyFont="1" applyFill="1" applyBorder="1" applyAlignment="1">
      <alignment horizontal="right" vertical="top" wrapText="1"/>
    </xf>
    <xf numFmtId="165" fontId="10" fillId="0" borderId="0" xfId="1" applyNumberFormat="1" applyFont="1" applyAlignment="1">
      <alignment horizontal="right" vertical="top" wrapText="1"/>
    </xf>
    <xf numFmtId="164" fontId="9" fillId="0" borderId="0" xfId="1" applyNumberFormat="1" applyFont="1" applyAlignment="1">
      <alignment horizontal="right"/>
    </xf>
    <xf numFmtId="165" fontId="10" fillId="0" borderId="0" xfId="1" applyNumberFormat="1" applyFont="1" applyAlignment="1">
      <alignment horizontal="right" vertical="top" wrapText="1" readingOrder="1"/>
    </xf>
    <xf numFmtId="4" fontId="9" fillId="0" borderId="0" xfId="1" applyNumberFormat="1" applyFont="1" applyAlignment="1">
      <alignment horizontal="right" vertical="center"/>
    </xf>
    <xf numFmtId="0" fontId="9" fillId="0" borderId="0" xfId="1" applyFont="1" applyAlignment="1">
      <alignment horizontal="center" vertical="center"/>
    </xf>
    <xf numFmtId="0" fontId="12" fillId="0" borderId="0" xfId="1" applyFont="1" applyAlignment="1">
      <alignment vertical="center"/>
    </xf>
    <xf numFmtId="0" fontId="3" fillId="5" borderId="0" xfId="1" applyFont="1" applyFill="1" applyAlignment="1">
      <alignment vertical="center"/>
    </xf>
    <xf numFmtId="0" fontId="13" fillId="6" borderId="0" xfId="1" applyFont="1" applyFill="1" applyAlignment="1">
      <alignment vertical="center"/>
    </xf>
    <xf numFmtId="164" fontId="3" fillId="7" borderId="0" xfId="3" applyFont="1" applyFill="1" applyAlignment="1">
      <alignment vertical="center"/>
    </xf>
    <xf numFmtId="0" fontId="3" fillId="8" borderId="0" xfId="1" applyFont="1" applyFill="1" applyAlignment="1">
      <alignment vertical="center"/>
    </xf>
    <xf numFmtId="0" fontId="3" fillId="5" borderId="18" xfId="1" applyFont="1" applyFill="1" applyBorder="1" applyAlignment="1">
      <alignment vertical="center"/>
    </xf>
    <xf numFmtId="0" fontId="3" fillId="5" borderId="11" xfId="1" applyFont="1" applyFill="1" applyBorder="1" applyAlignment="1">
      <alignment vertical="center"/>
    </xf>
    <xf numFmtId="0" fontId="3" fillId="5" borderId="24" xfId="1" applyFont="1" applyFill="1" applyBorder="1" applyAlignment="1">
      <alignment vertical="center"/>
    </xf>
    <xf numFmtId="0" fontId="3" fillId="5" borderId="36" xfId="1" applyFont="1" applyFill="1" applyBorder="1" applyAlignment="1">
      <alignment vertical="center"/>
    </xf>
    <xf numFmtId="0" fontId="3" fillId="4" borderId="0" xfId="1" applyFont="1" applyFill="1" applyAlignment="1">
      <alignment vertical="center"/>
    </xf>
    <xf numFmtId="0" fontId="3" fillId="4" borderId="0" xfId="1" applyFont="1" applyFill="1" applyAlignment="1">
      <alignment horizontal="center" vertical="center"/>
    </xf>
    <xf numFmtId="0" fontId="13" fillId="4" borderId="0" xfId="1" applyFont="1" applyFill="1" applyAlignment="1">
      <alignment vertical="center"/>
    </xf>
    <xf numFmtId="164" fontId="3" fillId="4" borderId="0" xfId="3" applyFont="1" applyFill="1" applyBorder="1" applyAlignment="1">
      <alignment vertical="center"/>
    </xf>
    <xf numFmtId="164" fontId="3" fillId="7" borderId="0" xfId="3" applyFont="1" applyFill="1" applyBorder="1" applyAlignment="1">
      <alignment vertical="center"/>
    </xf>
    <xf numFmtId="0" fontId="17" fillId="0" borderId="20" xfId="1" applyFont="1" applyBorder="1" applyAlignment="1">
      <alignment vertical="center"/>
    </xf>
    <xf numFmtId="0" fontId="18" fillId="0" borderId="0" xfId="1" applyFont="1" applyAlignment="1">
      <alignment horizontal="center" vertical="center"/>
    </xf>
    <xf numFmtId="0" fontId="18" fillId="0" borderId="0" xfId="1" applyFont="1" applyAlignment="1">
      <alignment vertical="center"/>
    </xf>
    <xf numFmtId="0" fontId="18" fillId="0" borderId="20" xfId="1" applyFont="1" applyBorder="1" applyAlignment="1">
      <alignment vertical="center"/>
    </xf>
    <xf numFmtId="0" fontId="18" fillId="0" borderId="18" xfId="1" applyFont="1" applyBorder="1" applyAlignment="1">
      <alignment horizontal="center" vertical="center"/>
    </xf>
    <xf numFmtId="0" fontId="20" fillId="0" borderId="18" xfId="1" applyFont="1" applyBorder="1" applyAlignment="1">
      <alignment horizontal="center" vertical="top" wrapText="1" readingOrder="1"/>
    </xf>
    <xf numFmtId="164" fontId="18" fillId="0" borderId="18" xfId="3" applyFont="1" applyFill="1" applyBorder="1" applyAlignment="1">
      <alignment horizontal="center" vertical="center"/>
    </xf>
    <xf numFmtId="4" fontId="18" fillId="0" borderId="18" xfId="1" applyNumberFormat="1" applyFont="1" applyBorder="1" applyAlignment="1">
      <alignment horizontal="right" vertical="center"/>
    </xf>
    <xf numFmtId="164" fontId="18" fillId="2" borderId="18" xfId="3" applyFont="1" applyFill="1" applyBorder="1" applyAlignment="1">
      <alignment horizontal="right"/>
    </xf>
    <xf numFmtId="0" fontId="17" fillId="0" borderId="18" xfId="1" applyFont="1" applyBorder="1" applyAlignment="1">
      <alignment vertical="center"/>
    </xf>
    <xf numFmtId="165" fontId="17" fillId="0" borderId="18" xfId="1" applyNumberFormat="1" applyFont="1" applyBorder="1" applyAlignment="1">
      <alignment horizontal="right" vertical="center"/>
    </xf>
    <xf numFmtId="164" fontId="18" fillId="0" borderId="18" xfId="3" applyFont="1" applyFill="1" applyBorder="1" applyAlignment="1">
      <alignment horizontal="left"/>
    </xf>
    <xf numFmtId="165" fontId="22" fillId="0" borderId="18" xfId="1" applyNumberFormat="1" applyFont="1" applyBorder="1" applyAlignment="1">
      <alignment horizontal="right" vertical="top" wrapText="1"/>
    </xf>
    <xf numFmtId="165" fontId="22" fillId="0" borderId="18" xfId="1" applyNumberFormat="1" applyFont="1" applyBorder="1" applyAlignment="1">
      <alignment vertical="top" wrapText="1"/>
    </xf>
    <xf numFmtId="164" fontId="18" fillId="0" borderId="18" xfId="3" applyFont="1" applyFill="1" applyBorder="1" applyAlignment="1">
      <alignment horizontal="center"/>
    </xf>
    <xf numFmtId="164" fontId="22" fillId="0" borderId="18" xfId="3" applyFont="1" applyFill="1" applyBorder="1" applyAlignment="1">
      <alignment horizontal="center" vertical="top" wrapText="1"/>
    </xf>
    <xf numFmtId="0" fontId="17" fillId="0" borderId="20" xfId="1" applyFont="1" applyBorder="1" applyAlignment="1">
      <alignment horizontal="right" vertical="center"/>
    </xf>
    <xf numFmtId="0" fontId="20" fillId="0" borderId="0" xfId="1" applyFont="1" applyAlignment="1">
      <alignment horizontal="center" vertical="top" wrapText="1" readingOrder="1"/>
    </xf>
    <xf numFmtId="165" fontId="22" fillId="0" borderId="0" xfId="1" applyNumberFormat="1" applyFont="1" applyAlignment="1">
      <alignment horizontal="right" vertical="top" wrapText="1"/>
    </xf>
    <xf numFmtId="0" fontId="17" fillId="0" borderId="0" xfId="1" applyFont="1" applyAlignment="1">
      <alignment horizontal="right" vertical="center"/>
    </xf>
    <xf numFmtId="0" fontId="17" fillId="0" borderId="0" xfId="1" applyFont="1" applyAlignment="1">
      <alignment vertical="center"/>
    </xf>
    <xf numFmtId="164" fontId="22" fillId="0" borderId="0" xfId="3" applyFont="1" applyFill="1" applyBorder="1" applyAlignment="1">
      <alignment horizontal="center" vertical="top" wrapText="1"/>
    </xf>
    <xf numFmtId="165" fontId="19" fillId="0" borderId="0" xfId="1" applyNumberFormat="1" applyFont="1" applyAlignment="1">
      <alignment horizontal="right" vertical="top" wrapText="1" readingOrder="1"/>
    </xf>
    <xf numFmtId="164" fontId="17" fillId="0" borderId="0" xfId="3" applyFont="1" applyFill="1" applyBorder="1" applyAlignment="1">
      <alignment horizontal="right" vertical="top" wrapText="1"/>
    </xf>
    <xf numFmtId="165" fontId="22" fillId="0" borderId="0" xfId="1" applyNumberFormat="1" applyFont="1" applyAlignment="1">
      <alignment horizontal="right" vertical="top" wrapText="1" readingOrder="1"/>
    </xf>
    <xf numFmtId="4" fontId="17" fillId="0" borderId="18" xfId="1" applyNumberFormat="1" applyFont="1" applyBorder="1" applyAlignment="1">
      <alignment horizontal="right" vertical="center"/>
    </xf>
    <xf numFmtId="4" fontId="17" fillId="0" borderId="11" xfId="1" applyNumberFormat="1" applyFont="1" applyBorder="1" applyAlignment="1">
      <alignment horizontal="right" vertical="center"/>
    </xf>
    <xf numFmtId="0" fontId="18" fillId="0" borderId="18" xfId="1" applyFont="1" applyBorder="1" applyAlignment="1">
      <alignment vertical="center"/>
    </xf>
    <xf numFmtId="164" fontId="18" fillId="0" borderId="26" xfId="3" applyFont="1" applyFill="1" applyBorder="1" applyAlignment="1">
      <alignment horizontal="left"/>
    </xf>
    <xf numFmtId="165" fontId="22" fillId="0" borderId="25" xfId="1" applyNumberFormat="1" applyFont="1" applyBorder="1" applyAlignment="1">
      <alignment horizontal="right" vertical="top" wrapText="1"/>
    </xf>
    <xf numFmtId="0" fontId="18" fillId="0" borderId="20" xfId="1" applyFont="1" applyBorder="1" applyAlignment="1">
      <alignment horizontal="center" vertical="center"/>
    </xf>
    <xf numFmtId="0" fontId="18" fillId="0" borderId="0" xfId="1" applyFont="1" applyAlignment="1">
      <alignment vertical="top" wrapText="1" readingOrder="1"/>
    </xf>
    <xf numFmtId="0" fontId="20" fillId="0" borderId="0" xfId="1" applyFont="1" applyAlignment="1">
      <alignment vertical="top" wrapText="1" readingOrder="1"/>
    </xf>
    <xf numFmtId="164" fontId="18" fillId="0" borderId="23" xfId="3" applyFont="1" applyFill="1" applyBorder="1" applyAlignment="1">
      <alignment horizontal="left"/>
    </xf>
    <xf numFmtId="165" fontId="21" fillId="0" borderId="23" xfId="1" applyNumberFormat="1" applyFont="1" applyBorder="1" applyAlignment="1">
      <alignment horizontal="right" vertical="top" wrapText="1" readingOrder="1"/>
    </xf>
    <xf numFmtId="164" fontId="18" fillId="0" borderId="25" xfId="3" applyFont="1" applyFill="1" applyBorder="1" applyAlignment="1">
      <alignment horizontal="right" vertical="top" wrapText="1"/>
    </xf>
    <xf numFmtId="165" fontId="20" fillId="0" borderId="25" xfId="1" applyNumberFormat="1" applyFont="1" applyBorder="1" applyAlignment="1">
      <alignment horizontal="right" vertical="top" wrapText="1"/>
    </xf>
    <xf numFmtId="43" fontId="18" fillId="0" borderId="25" xfId="1" applyNumberFormat="1" applyFont="1" applyBorder="1" applyAlignment="1">
      <alignment horizontal="right"/>
    </xf>
    <xf numFmtId="164" fontId="18" fillId="0" borderId="25" xfId="1" applyNumberFormat="1" applyFont="1" applyBorder="1" applyAlignment="1">
      <alignment horizontal="right"/>
    </xf>
    <xf numFmtId="165" fontId="20" fillId="0" borderId="20" xfId="1" applyNumberFormat="1" applyFont="1" applyBorder="1" applyAlignment="1">
      <alignment horizontal="right" vertical="top" wrapText="1" readingOrder="1"/>
    </xf>
    <xf numFmtId="4" fontId="18" fillId="0" borderId="11" xfId="1" applyNumberFormat="1" applyFont="1" applyBorder="1" applyAlignment="1">
      <alignment horizontal="right" vertical="center"/>
    </xf>
    <xf numFmtId="165" fontId="22" fillId="0" borderId="32" xfId="1" applyNumberFormat="1" applyFont="1" applyBorder="1" applyAlignment="1">
      <alignment horizontal="right" vertical="top" wrapText="1"/>
    </xf>
    <xf numFmtId="4" fontId="17" fillId="0" borderId="34" xfId="1" applyNumberFormat="1" applyFont="1" applyBorder="1" applyAlignment="1">
      <alignment horizontal="right" vertical="center"/>
    </xf>
    <xf numFmtId="0" fontId="17" fillId="0" borderId="35" xfId="1" applyFont="1" applyBorder="1" applyAlignment="1">
      <alignment horizontal="left" vertical="center" wrapText="1"/>
    </xf>
    <xf numFmtId="0" fontId="17" fillId="0" borderId="0" xfId="1" applyFont="1" applyAlignment="1">
      <alignment horizontal="center" vertical="center"/>
    </xf>
    <xf numFmtId="4" fontId="18" fillId="0" borderId="0" xfId="1" applyNumberFormat="1" applyFont="1" applyAlignment="1">
      <alignment horizontal="center" vertical="center"/>
    </xf>
    <xf numFmtId="4" fontId="21" fillId="0" borderId="0" xfId="1" applyNumberFormat="1" applyFont="1" applyAlignment="1">
      <alignment horizontal="center" vertical="center"/>
    </xf>
    <xf numFmtId="164" fontId="18" fillId="0" borderId="0" xfId="3" applyFont="1" applyFill="1" applyBorder="1" applyAlignment="1">
      <alignment horizontal="center" vertical="center"/>
    </xf>
    <xf numFmtId="4" fontId="18" fillId="0" borderId="0" xfId="1" applyNumberFormat="1" applyFont="1" applyAlignment="1">
      <alignment vertical="center"/>
    </xf>
    <xf numFmtId="4" fontId="18" fillId="0" borderId="18" xfId="1" applyNumberFormat="1" applyFont="1" applyBorder="1" applyAlignment="1">
      <alignment horizontal="center" vertical="center"/>
    </xf>
    <xf numFmtId="4" fontId="17" fillId="0" borderId="11" xfId="1" applyNumberFormat="1" applyFont="1" applyBorder="1" applyAlignment="1">
      <alignment horizontal="center" vertical="center"/>
    </xf>
    <xf numFmtId="4" fontId="18" fillId="0" borderId="11" xfId="1" applyNumberFormat="1" applyFont="1" applyBorder="1" applyAlignment="1">
      <alignment horizontal="center" vertical="center"/>
    </xf>
    <xf numFmtId="4" fontId="17" fillId="0" borderId="0" xfId="1" applyNumberFormat="1" applyFont="1" applyAlignment="1">
      <alignment horizontal="center" vertical="center"/>
    </xf>
    <xf numFmtId="0" fontId="18" fillId="0" borderId="11" xfId="1" applyFont="1" applyBorder="1" applyAlignment="1">
      <alignment vertical="center"/>
    </xf>
    <xf numFmtId="0" fontId="18" fillId="0" borderId="26" xfId="1" applyFont="1" applyBorder="1" applyAlignment="1">
      <alignment vertical="center"/>
    </xf>
    <xf numFmtId="0" fontId="18" fillId="0" borderId="27" xfId="1" applyFont="1" applyBorder="1" applyAlignment="1">
      <alignment vertical="center"/>
    </xf>
    <xf numFmtId="164" fontId="18" fillId="0" borderId="0" xfId="3" applyFont="1" applyFill="1" applyBorder="1" applyAlignment="1">
      <alignment vertical="center"/>
    </xf>
    <xf numFmtId="164" fontId="24" fillId="0" borderId="0" xfId="3" applyFont="1" applyFill="1" applyBorder="1" applyAlignment="1">
      <alignment vertical="center"/>
    </xf>
    <xf numFmtId="0" fontId="24" fillId="0" borderId="0" xfId="1" applyFont="1" applyAlignment="1">
      <alignment vertical="center"/>
    </xf>
    <xf numFmtId="4" fontId="24" fillId="0" borderId="0" xfId="1" applyNumberFormat="1" applyFont="1" applyAlignment="1">
      <alignment vertical="center"/>
    </xf>
    <xf numFmtId="4" fontId="21" fillId="0" borderId="0" xfId="1" applyNumberFormat="1" applyFont="1" applyAlignment="1">
      <alignment vertical="center"/>
    </xf>
    <xf numFmtId="4" fontId="24" fillId="0" borderId="0" xfId="1" applyNumberFormat="1" applyFont="1" applyAlignment="1">
      <alignment horizontal="center" vertical="center"/>
    </xf>
    <xf numFmtId="164" fontId="25" fillId="0" borderId="0" xfId="3" applyFont="1" applyFill="1" applyBorder="1" applyAlignment="1">
      <alignment vertical="center"/>
    </xf>
    <xf numFmtId="4" fontId="25" fillId="0" borderId="0" xfId="1" applyNumberFormat="1" applyFont="1" applyAlignment="1">
      <alignment vertical="center"/>
    </xf>
    <xf numFmtId="0" fontId="26" fillId="0" borderId="0" xfId="1" applyFont="1" applyAlignment="1">
      <alignment vertical="center"/>
    </xf>
    <xf numFmtId="164" fontId="17" fillId="0" borderId="0" xfId="3" applyFont="1" applyFill="1" applyBorder="1" applyAlignment="1">
      <alignment vertical="center"/>
    </xf>
    <xf numFmtId="0" fontId="27" fillId="2" borderId="0" xfId="1" applyFont="1" applyFill="1" applyAlignment="1">
      <alignment vertical="center"/>
    </xf>
    <xf numFmtId="0" fontId="27" fillId="2" borderId="0" xfId="1" applyFont="1" applyFill="1" applyAlignment="1">
      <alignment horizontal="center" vertical="center"/>
    </xf>
    <xf numFmtId="164" fontId="27" fillId="2" borderId="0" xfId="3" applyFont="1" applyFill="1" applyBorder="1" applyAlignment="1">
      <alignment vertical="center"/>
    </xf>
    <xf numFmtId="0" fontId="18" fillId="2" borderId="0" xfId="1" applyFont="1" applyFill="1" applyAlignment="1">
      <alignment vertical="center"/>
    </xf>
    <xf numFmtId="0" fontId="18" fillId="2" borderId="0" xfId="1" applyFont="1" applyFill="1" applyAlignment="1">
      <alignment horizontal="center" vertical="center"/>
    </xf>
    <xf numFmtId="0" fontId="21" fillId="2" borderId="0" xfId="1" applyFont="1" applyFill="1" applyAlignment="1">
      <alignment vertical="center"/>
    </xf>
    <xf numFmtId="164" fontId="18" fillId="2" borderId="0" xfId="3" applyFont="1" applyFill="1" applyBorder="1" applyAlignment="1">
      <alignment vertical="center"/>
    </xf>
    <xf numFmtId="0" fontId="3" fillId="2" borderId="0" xfId="1" applyFont="1" applyFill="1" applyAlignment="1">
      <alignment horizontal="center" vertical="center"/>
    </xf>
    <xf numFmtId="0" fontId="13" fillId="2" borderId="0" xfId="1" applyFont="1" applyFill="1" applyAlignment="1">
      <alignment vertical="center"/>
    </xf>
    <xf numFmtId="164" fontId="3" fillId="2" borderId="0" xfId="3" applyFont="1" applyFill="1" applyBorder="1" applyAlignment="1">
      <alignment vertical="center"/>
    </xf>
    <xf numFmtId="0" fontId="25" fillId="0" borderId="0" xfId="1" applyFont="1" applyAlignment="1">
      <alignment vertical="center"/>
    </xf>
    <xf numFmtId="0" fontId="27" fillId="2" borderId="0" xfId="1" applyFont="1" applyFill="1" applyAlignment="1">
      <alignment vertical="center" wrapText="1"/>
    </xf>
    <xf numFmtId="164" fontId="17" fillId="9" borderId="0" xfId="3" applyFont="1" applyFill="1" applyBorder="1" applyAlignment="1">
      <alignment horizontal="center" vertical="center" wrapText="1"/>
    </xf>
    <xf numFmtId="0" fontId="17" fillId="9" borderId="20" xfId="1" applyFont="1" applyFill="1" applyBorder="1" applyAlignment="1">
      <alignment horizontal="center" vertical="center" wrapText="1"/>
    </xf>
    <xf numFmtId="0" fontId="17" fillId="9" borderId="21" xfId="1" applyFont="1" applyFill="1" applyBorder="1" applyAlignment="1">
      <alignment horizontal="center" vertical="center" wrapText="1"/>
    </xf>
    <xf numFmtId="0" fontId="17" fillId="9" borderId="22" xfId="1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vertical="top" wrapText="1" readingOrder="1"/>
    </xf>
    <xf numFmtId="0" fontId="10" fillId="0" borderId="18" xfId="0" applyFont="1" applyBorder="1" applyAlignment="1">
      <alignment horizontal="center" vertical="top" wrapText="1" readingOrder="1"/>
    </xf>
    <xf numFmtId="43" fontId="9" fillId="0" borderId="18" xfId="4" applyFont="1" applyFill="1" applyBorder="1" applyAlignment="1">
      <alignment horizontal="center" vertical="center"/>
    </xf>
    <xf numFmtId="4" fontId="9" fillId="0" borderId="18" xfId="0" applyNumberFormat="1" applyFont="1" applyBorder="1" applyAlignment="1">
      <alignment horizontal="right"/>
    </xf>
    <xf numFmtId="43" fontId="9" fillId="0" borderId="18" xfId="4" applyFont="1" applyFill="1" applyBorder="1" applyAlignment="1">
      <alignment horizontal="right" vertical="top" wrapText="1"/>
    </xf>
    <xf numFmtId="165" fontId="10" fillId="0" borderId="18" xfId="0" applyNumberFormat="1" applyFont="1" applyBorder="1" applyAlignment="1">
      <alignment horizontal="right" vertical="top" wrapText="1" readingOrder="1"/>
    </xf>
    <xf numFmtId="43" fontId="9" fillId="0" borderId="18" xfId="0" applyNumberFormat="1" applyFont="1" applyBorder="1" applyAlignment="1">
      <alignment horizontal="right"/>
    </xf>
    <xf numFmtId="4" fontId="9" fillId="0" borderId="18" xfId="0" applyNumberFormat="1" applyFont="1" applyBorder="1" applyAlignment="1">
      <alignment horizontal="right" vertical="center"/>
    </xf>
    <xf numFmtId="165" fontId="10" fillId="0" borderId="18" xfId="0" applyNumberFormat="1" applyFont="1" applyBorder="1" applyAlignment="1">
      <alignment horizontal="right" vertical="top" wrapText="1"/>
    </xf>
    <xf numFmtId="164" fontId="9" fillId="0" borderId="18" xfId="0" applyNumberFormat="1" applyFont="1" applyBorder="1" applyAlignment="1">
      <alignment horizontal="right"/>
    </xf>
    <xf numFmtId="0" fontId="10" fillId="0" borderId="18" xfId="0" applyFont="1" applyBorder="1" applyAlignment="1">
      <alignment horizontal="center" vertical="top" readingOrder="1"/>
    </xf>
    <xf numFmtId="4" fontId="9" fillId="0" borderId="18" xfId="0" applyNumberFormat="1" applyFont="1" applyBorder="1" applyAlignment="1">
      <alignment horizontal="right" readingOrder="1"/>
    </xf>
    <xf numFmtId="0" fontId="9" fillId="2" borderId="18" xfId="0" applyFont="1" applyFill="1" applyBorder="1" applyAlignment="1">
      <alignment horizontal="center" vertical="top" wrapText="1" readingOrder="1"/>
    </xf>
    <xf numFmtId="43" fontId="9" fillId="2" borderId="18" xfId="4" applyFont="1" applyFill="1" applyBorder="1" applyAlignment="1">
      <alignment horizontal="right"/>
    </xf>
    <xf numFmtId="4" fontId="9" fillId="2" borderId="18" xfId="0" applyNumberFormat="1" applyFont="1" applyFill="1" applyBorder="1" applyAlignment="1">
      <alignment horizontal="right" vertical="center"/>
    </xf>
    <xf numFmtId="4" fontId="9" fillId="2" borderId="18" xfId="0" applyNumberFormat="1" applyFont="1" applyFill="1" applyBorder="1" applyAlignment="1">
      <alignment horizontal="right"/>
    </xf>
    <xf numFmtId="4" fontId="9" fillId="2" borderId="18" xfId="0" applyNumberFormat="1" applyFont="1" applyFill="1" applyBorder="1" applyAlignment="1">
      <alignment horizontal="right" vertical="center" wrapText="1"/>
    </xf>
    <xf numFmtId="0" fontId="9" fillId="0" borderId="18" xfId="0" applyFont="1" applyBorder="1" applyAlignment="1">
      <alignment horizontal="center" vertical="center"/>
    </xf>
    <xf numFmtId="43" fontId="9" fillId="0" borderId="18" xfId="4" applyFont="1" applyFill="1" applyBorder="1" applyAlignment="1">
      <alignment horizontal="left"/>
    </xf>
    <xf numFmtId="0" fontId="9" fillId="0" borderId="18" xfId="0" applyFont="1" applyBorder="1" applyAlignment="1">
      <alignment vertical="top" wrapText="1" readingOrder="1"/>
    </xf>
    <xf numFmtId="43" fontId="9" fillId="0" borderId="18" xfId="4" applyFont="1" applyFill="1" applyBorder="1" applyAlignment="1">
      <alignment horizontal="center"/>
    </xf>
    <xf numFmtId="165" fontId="9" fillId="0" borderId="18" xfId="0" applyNumberFormat="1" applyFont="1" applyBorder="1" applyAlignment="1">
      <alignment horizontal="right" vertical="top" wrapText="1" readingOrder="1"/>
    </xf>
    <xf numFmtId="0" fontId="9" fillId="0" borderId="1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top" wrapText="1"/>
    </xf>
    <xf numFmtId="0" fontId="9" fillId="0" borderId="24" xfId="0" applyFont="1" applyBorder="1" applyAlignment="1">
      <alignment horizontal="left" vertical="top" wrapText="1"/>
    </xf>
    <xf numFmtId="0" fontId="9" fillId="0" borderId="18" xfId="0" applyFont="1" applyBorder="1" applyAlignment="1">
      <alignment horizontal="left" vertical="center" readingOrder="1"/>
    </xf>
    <xf numFmtId="164" fontId="9" fillId="0" borderId="24" xfId="0" applyNumberFormat="1" applyFont="1" applyBorder="1" applyAlignment="1">
      <alignment horizontal="right"/>
    </xf>
    <xf numFmtId="0" fontId="9" fillId="0" borderId="18" xfId="0" applyFont="1" applyBorder="1" applyAlignment="1">
      <alignment vertical="center" wrapText="1"/>
    </xf>
    <xf numFmtId="0" fontId="9" fillId="0" borderId="18" xfId="0" applyFont="1" applyBorder="1" applyAlignment="1">
      <alignment vertical="center"/>
    </xf>
    <xf numFmtId="0" fontId="9" fillId="0" borderId="18" xfId="0" applyFont="1" applyBorder="1" applyAlignment="1">
      <alignment horizontal="left" vertical="top" wrapText="1" readingOrder="1"/>
    </xf>
    <xf numFmtId="0" fontId="9" fillId="0" borderId="18" xfId="0" applyFont="1" applyBorder="1" applyAlignment="1">
      <alignment vertical="center" readingOrder="1"/>
    </xf>
    <xf numFmtId="43" fontId="9" fillId="0" borderId="26" xfId="4" applyFont="1" applyFill="1" applyBorder="1" applyAlignment="1">
      <alignment horizontal="left"/>
    </xf>
    <xf numFmtId="0" fontId="9" fillId="0" borderId="27" xfId="0" applyFont="1" applyBorder="1" applyAlignment="1">
      <alignment vertical="center" readingOrder="1"/>
    </xf>
    <xf numFmtId="4" fontId="9" fillId="0" borderId="28" xfId="0" applyNumberFormat="1" applyFont="1" applyBorder="1" applyAlignment="1">
      <alignment horizontal="right" readingOrder="1"/>
    </xf>
    <xf numFmtId="165" fontId="10" fillId="0" borderId="18" xfId="0" applyNumberFormat="1" applyFont="1" applyBorder="1" applyAlignment="1">
      <alignment horizontal="right" readingOrder="1"/>
    </xf>
    <xf numFmtId="43" fontId="6" fillId="0" borderId="0" xfId="4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4" fontId="0" fillId="0" borderId="0" xfId="0" applyNumberFormat="1"/>
    <xf numFmtId="4" fontId="2" fillId="0" borderId="0" xfId="0" applyNumberFormat="1" applyFont="1"/>
    <xf numFmtId="0" fontId="2" fillId="0" borderId="0" xfId="0" applyFont="1"/>
    <xf numFmtId="0" fontId="29" fillId="0" borderId="0" xfId="0" applyFont="1"/>
    <xf numFmtId="4" fontId="0" fillId="10" borderId="0" xfId="0" applyNumberFormat="1" applyFill="1"/>
    <xf numFmtId="0" fontId="0" fillId="10" borderId="0" xfId="0" applyFill="1"/>
    <xf numFmtId="4" fontId="0" fillId="8" borderId="0" xfId="0" applyNumberFormat="1" applyFill="1"/>
    <xf numFmtId="0" fontId="0" fillId="8" borderId="0" xfId="0" applyFill="1"/>
    <xf numFmtId="0" fontId="9" fillId="0" borderId="11" xfId="0" applyFont="1" applyBorder="1" applyAlignment="1">
      <alignment vertical="center" readingOrder="1"/>
    </xf>
    <xf numFmtId="0" fontId="18" fillId="2" borderId="18" xfId="0" applyFont="1" applyFill="1" applyBorder="1" applyAlignment="1">
      <alignment horizontal="center" vertical="center" wrapText="1"/>
    </xf>
    <xf numFmtId="0" fontId="30" fillId="0" borderId="18" xfId="0" applyFont="1" applyBorder="1" applyAlignment="1">
      <alignment vertical="top" wrapText="1" readingOrder="1"/>
    </xf>
    <xf numFmtId="0" fontId="30" fillId="0" borderId="18" xfId="0" applyFont="1" applyBorder="1" applyAlignment="1">
      <alignment vertical="center"/>
    </xf>
    <xf numFmtId="43" fontId="30" fillId="0" borderId="18" xfId="4" applyFont="1" applyFill="1" applyBorder="1" applyAlignment="1">
      <alignment horizontal="right"/>
    </xf>
    <xf numFmtId="43" fontId="18" fillId="0" borderId="18" xfId="4" applyFont="1" applyFill="1" applyBorder="1" applyAlignment="1">
      <alignment horizontal="right"/>
    </xf>
    <xf numFmtId="4" fontId="30" fillId="0" borderId="18" xfId="0" applyNumberFormat="1" applyFont="1" applyBorder="1" applyAlignment="1">
      <alignment horizontal="right"/>
    </xf>
    <xf numFmtId="0" fontId="18" fillId="0" borderId="0" xfId="0" applyFont="1" applyAlignment="1">
      <alignment vertical="center"/>
    </xf>
    <xf numFmtId="0" fontId="14" fillId="0" borderId="0" xfId="2" applyFont="1" applyAlignment="1">
      <alignment horizontal="center" vertical="center"/>
    </xf>
    <xf numFmtId="0" fontId="15" fillId="2" borderId="0" xfId="1" applyFont="1" applyFill="1" applyAlignment="1">
      <alignment horizontal="center" vertical="center"/>
    </xf>
    <xf numFmtId="0" fontId="16" fillId="3" borderId="1" xfId="1" applyFont="1" applyFill="1" applyBorder="1" applyAlignment="1">
      <alignment horizontal="center" vertical="center"/>
    </xf>
    <xf numFmtId="0" fontId="16" fillId="3" borderId="2" xfId="1" applyFont="1" applyFill="1" applyBorder="1" applyAlignment="1">
      <alignment horizontal="center" vertical="center"/>
    </xf>
    <xf numFmtId="0" fontId="16" fillId="3" borderId="3" xfId="1" applyFont="1" applyFill="1" applyBorder="1" applyAlignment="1">
      <alignment horizontal="center" vertical="center"/>
    </xf>
    <xf numFmtId="0" fontId="17" fillId="9" borderId="4" xfId="1" applyFont="1" applyFill="1" applyBorder="1" applyAlignment="1">
      <alignment horizontal="center" vertical="center" wrapText="1"/>
    </xf>
    <xf numFmtId="0" fontId="17" fillId="9" borderId="12" xfId="1" applyFont="1" applyFill="1" applyBorder="1" applyAlignment="1">
      <alignment horizontal="center" vertical="center" wrapText="1"/>
    </xf>
    <xf numFmtId="0" fontId="17" fillId="9" borderId="5" xfId="1" applyFont="1" applyFill="1" applyBorder="1" applyAlignment="1">
      <alignment horizontal="center" vertical="center"/>
    </xf>
    <xf numFmtId="0" fontId="17" fillId="9" borderId="13" xfId="1" applyFont="1" applyFill="1" applyBorder="1" applyAlignment="1">
      <alignment horizontal="center" vertical="center"/>
    </xf>
    <xf numFmtId="0" fontId="17" fillId="9" borderId="19" xfId="1" applyFont="1" applyFill="1" applyBorder="1" applyAlignment="1">
      <alignment horizontal="center" vertical="center"/>
    </xf>
    <xf numFmtId="0" fontId="17" fillId="9" borderId="6" xfId="1" applyFont="1" applyFill="1" applyBorder="1" applyAlignment="1">
      <alignment horizontal="center" vertical="center" wrapText="1"/>
    </xf>
    <xf numFmtId="0" fontId="17" fillId="9" borderId="14" xfId="1" applyFont="1" applyFill="1" applyBorder="1" applyAlignment="1">
      <alignment horizontal="center" vertical="center" wrapText="1"/>
    </xf>
    <xf numFmtId="0" fontId="23" fillId="3" borderId="18" xfId="1" applyFont="1" applyFill="1" applyBorder="1" applyAlignment="1">
      <alignment horizontal="left" vertical="center"/>
    </xf>
    <xf numFmtId="0" fontId="19" fillId="9" borderId="5" xfId="1" applyFont="1" applyFill="1" applyBorder="1" applyAlignment="1">
      <alignment horizontal="center" vertical="center" wrapText="1"/>
    </xf>
    <xf numFmtId="0" fontId="19" fillId="9" borderId="13" xfId="1" applyFont="1" applyFill="1" applyBorder="1" applyAlignment="1">
      <alignment horizontal="center" vertical="center" wrapText="1"/>
    </xf>
    <xf numFmtId="0" fontId="19" fillId="9" borderId="19" xfId="1" applyFont="1" applyFill="1" applyBorder="1" applyAlignment="1">
      <alignment horizontal="center" vertical="center" wrapText="1"/>
    </xf>
    <xf numFmtId="0" fontId="17" fillId="9" borderId="7" xfId="1" applyFont="1" applyFill="1" applyBorder="1" applyAlignment="1">
      <alignment horizontal="center" vertical="center"/>
    </xf>
    <xf numFmtId="0" fontId="17" fillId="9" borderId="8" xfId="1" applyFont="1" applyFill="1" applyBorder="1" applyAlignment="1">
      <alignment horizontal="center" vertical="center"/>
    </xf>
    <xf numFmtId="0" fontId="17" fillId="9" borderId="9" xfId="1" applyFont="1" applyFill="1" applyBorder="1" applyAlignment="1">
      <alignment horizontal="center" vertical="center" wrapText="1"/>
    </xf>
    <xf numFmtId="0" fontId="17" fillId="9" borderId="10" xfId="1" applyFont="1" applyFill="1" applyBorder="1" applyAlignment="1">
      <alignment horizontal="center" vertical="center" wrapText="1"/>
    </xf>
    <xf numFmtId="0" fontId="17" fillId="9" borderId="11" xfId="1" applyFont="1" applyFill="1" applyBorder="1" applyAlignment="1">
      <alignment horizontal="center" vertical="center" wrapText="1"/>
    </xf>
    <xf numFmtId="0" fontId="17" fillId="9" borderId="15" xfId="1" applyFont="1" applyFill="1" applyBorder="1" applyAlignment="1">
      <alignment horizontal="center" vertical="center" wrapText="1"/>
    </xf>
    <xf numFmtId="0" fontId="17" fillId="9" borderId="5" xfId="1" applyFont="1" applyFill="1" applyBorder="1" applyAlignment="1">
      <alignment vertical="center" wrapText="1"/>
    </xf>
    <xf numFmtId="0" fontId="17" fillId="9" borderId="19" xfId="1" applyFont="1" applyFill="1" applyBorder="1" applyAlignment="1">
      <alignment vertical="center" wrapText="1"/>
    </xf>
    <xf numFmtId="0" fontId="17" fillId="9" borderId="16" xfId="1" applyFont="1" applyFill="1" applyBorder="1" applyAlignment="1">
      <alignment horizontal="center" vertical="center" wrapText="1"/>
    </xf>
    <xf numFmtId="0" fontId="17" fillId="9" borderId="17" xfId="1" applyFont="1" applyFill="1" applyBorder="1" applyAlignment="1">
      <alignment horizontal="center" vertical="center" wrapText="1"/>
    </xf>
    <xf numFmtId="0" fontId="17" fillId="9" borderId="21" xfId="1" applyFont="1" applyFill="1" applyBorder="1" applyAlignment="1">
      <alignment horizontal="center" vertical="center" wrapText="1"/>
    </xf>
    <xf numFmtId="0" fontId="17" fillId="9" borderId="18" xfId="1" applyFont="1" applyFill="1" applyBorder="1" applyAlignment="1">
      <alignment horizontal="center" vertical="center" wrapText="1"/>
    </xf>
    <xf numFmtId="0" fontId="17" fillId="0" borderId="18" xfId="1" applyFont="1" applyBorder="1" applyAlignment="1">
      <alignment horizontal="right" vertical="center"/>
    </xf>
    <xf numFmtId="0" fontId="17" fillId="0" borderId="25" xfId="1" applyFont="1" applyBorder="1" applyAlignment="1">
      <alignment horizontal="right" vertical="center"/>
    </xf>
    <xf numFmtId="0" fontId="17" fillId="0" borderId="20" xfId="1" applyFont="1" applyBorder="1" applyAlignment="1">
      <alignment horizontal="right" vertical="center"/>
    </xf>
    <xf numFmtId="0" fontId="17" fillId="0" borderId="37" xfId="1" applyFont="1" applyBorder="1" applyAlignment="1">
      <alignment horizontal="right" vertical="center"/>
    </xf>
    <xf numFmtId="0" fontId="17" fillId="0" borderId="38" xfId="1" applyFont="1" applyBorder="1" applyAlignment="1">
      <alignment horizontal="right" vertical="center"/>
    </xf>
    <xf numFmtId="0" fontId="17" fillId="0" borderId="11" xfId="1" applyFont="1" applyBorder="1" applyAlignment="1">
      <alignment horizontal="right" vertical="center"/>
    </xf>
    <xf numFmtId="4" fontId="25" fillId="0" borderId="0" xfId="1" applyNumberFormat="1" applyFont="1" applyAlignment="1">
      <alignment horizontal="center" vertical="center" wrapText="1"/>
    </xf>
    <xf numFmtId="4" fontId="19" fillId="0" borderId="0" xfId="1" applyNumberFormat="1" applyFont="1" applyAlignment="1">
      <alignment horizontal="center" vertical="center" wrapText="1"/>
    </xf>
    <xf numFmtId="0" fontId="17" fillId="0" borderId="1" xfId="1" applyFont="1" applyBorder="1" applyAlignment="1">
      <alignment horizontal="right" vertical="center"/>
    </xf>
    <xf numFmtId="0" fontId="17" fillId="0" borderId="29" xfId="1" applyFont="1" applyBorder="1" applyAlignment="1">
      <alignment horizontal="right" vertical="center"/>
    </xf>
    <xf numFmtId="0" fontId="17" fillId="0" borderId="30" xfId="1" applyFont="1" applyBorder="1" applyAlignment="1">
      <alignment horizontal="right" vertical="center"/>
    </xf>
    <xf numFmtId="0" fontId="17" fillId="0" borderId="31" xfId="1" applyFont="1" applyBorder="1" applyAlignment="1">
      <alignment horizontal="right" vertical="center"/>
    </xf>
    <xf numFmtId="0" fontId="17" fillId="0" borderId="33" xfId="1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19" xfId="0" applyFont="1" applyBorder="1" applyAlignment="1">
      <alignment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28" fillId="0" borderId="6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5">
    <cellStyle name="Comma" xfId="4" builtinId="3"/>
    <cellStyle name="Comma 2" xfId="3" xr:uid="{DB82BFCF-6C32-4750-A76A-1BDF674C7A6C}"/>
    <cellStyle name="Normal" xfId="0" builtinId="0"/>
    <cellStyle name="Normal 2" xfId="1" xr:uid="{05B79BAD-C286-4822-B886-6AB91CDD9A08}"/>
    <cellStyle name="Normal 3" xfId="2" xr:uid="{8695E70D-CF14-4D1C-B015-974BC4796B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57150</xdr:rowOff>
    </xdr:from>
    <xdr:to>
      <xdr:col>1</xdr:col>
      <xdr:colOff>2026227</xdr:colOff>
      <xdr:row>4</xdr:row>
      <xdr:rowOff>543358</xdr:rowOff>
    </xdr:to>
    <xdr:pic>
      <xdr:nvPicPr>
        <xdr:cNvPr id="2" name="Picture 1" descr="Simbolo Patrio">
          <a:extLst>
            <a:ext uri="{FF2B5EF4-FFF2-40B4-BE49-F238E27FC236}">
              <a16:creationId xmlns:a16="http://schemas.microsoft.com/office/drawing/2014/main" id="{1B7A3653-A911-4B3E-9B38-450E3C21F55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57150"/>
          <a:ext cx="2805544" cy="273107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900546</xdr:colOff>
      <xdr:row>0</xdr:row>
      <xdr:rowOff>155865</xdr:rowOff>
    </xdr:from>
    <xdr:to>
      <xdr:col>17</xdr:col>
      <xdr:colOff>1829049</xdr:colOff>
      <xdr:row>5</xdr:row>
      <xdr:rowOff>50540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111F441-BAA9-CCD3-5AF9-8B37EFF2B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009455" y="155865"/>
          <a:ext cx="2924424" cy="28842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B817C-D21D-4AAD-A421-6E521615EAD5}">
  <sheetPr>
    <pageSetUpPr fitToPage="1"/>
  </sheetPr>
  <dimension ref="A1:XFB1377"/>
  <sheetViews>
    <sheetView showGridLines="0" tabSelected="1" view="pageBreakPreview" topLeftCell="A3" zoomScale="40" zoomScaleNormal="70" zoomScaleSheetLayoutView="40" workbookViewId="0">
      <pane xSplit="3" ySplit="9" topLeftCell="E283" activePane="bottomRight" state="frozen"/>
      <selection activeCell="A3" sqref="A3"/>
      <selection pane="topRight" activeCell="D3" sqref="D3"/>
      <selection pane="bottomLeft" activeCell="A12" sqref="A12"/>
      <selection pane="bottomRight" activeCell="I291" sqref="I291:O291"/>
    </sheetView>
  </sheetViews>
  <sheetFormatPr defaultColWidth="11.42578125" defaultRowHeight="15" x14ac:dyDescent="0.25"/>
  <cols>
    <col min="1" max="1" width="11.7109375" style="22" customWidth="1"/>
    <col min="2" max="2" width="58.140625" style="2" bestFit="1" customWidth="1"/>
    <col min="3" max="3" width="17.42578125" style="2" customWidth="1"/>
    <col min="4" max="4" width="82.42578125" style="2" bestFit="1" customWidth="1"/>
    <col min="5" max="5" width="130.7109375" style="2" customWidth="1"/>
    <col min="6" max="6" width="35.5703125" style="9" customWidth="1"/>
    <col min="7" max="7" width="32" style="9" customWidth="1"/>
    <col min="8" max="8" width="27.28515625" style="9" customWidth="1"/>
    <col min="9" max="9" width="29.28515625" style="23" customWidth="1"/>
    <col min="10" max="10" width="26" style="24" customWidth="1"/>
    <col min="11" max="11" width="29.7109375" style="22" customWidth="1"/>
    <col min="12" max="12" width="29" style="1" customWidth="1"/>
    <col min="13" max="13" width="25.85546875" style="25" customWidth="1"/>
    <col min="14" max="14" width="30.5703125" style="22" customWidth="1"/>
    <col min="15" max="15" width="30.28515625" style="22" customWidth="1"/>
    <col min="16" max="16" width="30.42578125" style="26" customWidth="1"/>
    <col min="17" max="17" width="30.140625" style="27" customWidth="1"/>
    <col min="18" max="18" width="35" style="27" customWidth="1"/>
    <col min="19" max="16384" width="11.42578125" style="2"/>
  </cols>
  <sheetData>
    <row r="1" spans="1:18" ht="42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M1" s="1"/>
      <c r="N1" s="1"/>
      <c r="O1" s="1"/>
      <c r="P1" s="1"/>
      <c r="Q1" s="1"/>
      <c r="R1" s="1"/>
    </row>
    <row r="2" spans="1:18" ht="18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18" ht="32.2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4"/>
      <c r="L3" s="3"/>
      <c r="M3" s="3"/>
      <c r="N3" s="3"/>
      <c r="O3" s="3"/>
      <c r="P3" s="3"/>
      <c r="Q3" s="3"/>
      <c r="R3" s="3"/>
    </row>
    <row r="4" spans="1:18" ht="84.75" customHeight="1" x14ac:dyDescent="0.25">
      <c r="A4" s="173" t="s">
        <v>0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</row>
    <row r="5" spans="1:18" ht="57" customHeight="1" x14ac:dyDescent="0.25">
      <c r="A5" s="174" t="s">
        <v>43</v>
      </c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</row>
    <row r="6" spans="1:18" ht="15.75" x14ac:dyDescent="0.25">
      <c r="A6" s="5"/>
      <c r="B6" s="5"/>
      <c r="C6" s="5"/>
      <c r="D6" s="5"/>
      <c r="E6" s="5"/>
      <c r="F6" s="5"/>
      <c r="G6" s="6"/>
      <c r="H6" s="6"/>
      <c r="I6" s="7"/>
      <c r="J6" s="8"/>
      <c r="K6" s="5"/>
      <c r="L6" s="5"/>
      <c r="M6" s="5"/>
      <c r="N6" s="5"/>
      <c r="O6" s="5"/>
      <c r="P6" s="5"/>
      <c r="Q6" s="5"/>
      <c r="R6" s="5"/>
    </row>
    <row r="7" spans="1:18" ht="70.5" customHeight="1" thickBot="1" x14ac:dyDescent="0.3">
      <c r="A7" s="175" t="s">
        <v>439</v>
      </c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176"/>
      <c r="M7" s="176"/>
      <c r="N7" s="176"/>
      <c r="O7" s="176"/>
      <c r="P7" s="176"/>
      <c r="Q7" s="176"/>
      <c r="R7" s="177"/>
    </row>
    <row r="8" spans="1:18" ht="54" customHeight="1" thickBot="1" x14ac:dyDescent="0.3">
      <c r="A8" s="178" t="s">
        <v>1</v>
      </c>
      <c r="B8" s="180" t="s">
        <v>2</v>
      </c>
      <c r="C8" s="180" t="s">
        <v>3</v>
      </c>
      <c r="D8" s="180" t="s">
        <v>4</v>
      </c>
      <c r="E8" s="180" t="s">
        <v>5</v>
      </c>
      <c r="F8" s="180" t="s">
        <v>6</v>
      </c>
      <c r="G8" s="183" t="s">
        <v>7</v>
      </c>
      <c r="H8" s="183" t="s">
        <v>8</v>
      </c>
      <c r="I8" s="186" t="s">
        <v>9</v>
      </c>
      <c r="J8" s="189" t="s">
        <v>10</v>
      </c>
      <c r="K8" s="189"/>
      <c r="L8" s="190"/>
      <c r="M8" s="190"/>
      <c r="N8" s="190"/>
      <c r="O8" s="190"/>
      <c r="P8" s="191" t="s">
        <v>11</v>
      </c>
      <c r="Q8" s="192"/>
      <c r="R8" s="193" t="s">
        <v>12</v>
      </c>
    </row>
    <row r="9" spans="1:18" ht="63.75" customHeight="1" x14ac:dyDescent="0.25">
      <c r="A9" s="179"/>
      <c r="B9" s="181"/>
      <c r="C9" s="181"/>
      <c r="D9" s="181"/>
      <c r="E9" s="181"/>
      <c r="F9" s="181"/>
      <c r="G9" s="184"/>
      <c r="H9" s="184"/>
      <c r="I9" s="187"/>
      <c r="J9" s="194" t="s">
        <v>13</v>
      </c>
      <c r="K9" s="194"/>
      <c r="L9" s="195" t="s">
        <v>14</v>
      </c>
      <c r="M9" s="197" t="s">
        <v>15</v>
      </c>
      <c r="N9" s="198"/>
      <c r="O9" s="183" t="s">
        <v>16</v>
      </c>
      <c r="P9" s="200" t="s">
        <v>17</v>
      </c>
      <c r="Q9" s="193" t="s">
        <v>18</v>
      </c>
      <c r="R9" s="193"/>
    </row>
    <row r="10" spans="1:18" ht="76.5" customHeight="1" thickBot="1" x14ac:dyDescent="0.3">
      <c r="A10" s="179"/>
      <c r="B10" s="181"/>
      <c r="C10" s="182"/>
      <c r="D10" s="182"/>
      <c r="E10" s="182"/>
      <c r="F10" s="182"/>
      <c r="G10" s="184"/>
      <c r="H10" s="184"/>
      <c r="I10" s="188"/>
      <c r="J10" s="113" t="s">
        <v>19</v>
      </c>
      <c r="K10" s="114" t="s">
        <v>20</v>
      </c>
      <c r="L10" s="196"/>
      <c r="M10" s="115" t="s">
        <v>21</v>
      </c>
      <c r="N10" s="116" t="s">
        <v>22</v>
      </c>
      <c r="O10" s="199"/>
      <c r="P10" s="200"/>
      <c r="Q10" s="193"/>
      <c r="R10" s="193"/>
    </row>
    <row r="11" spans="1:18" ht="43.5" customHeight="1" x14ac:dyDescent="0.25">
      <c r="A11" s="185" t="s">
        <v>50</v>
      </c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5"/>
      <c r="Q11" s="185"/>
      <c r="R11" s="185"/>
    </row>
    <row r="12" spans="1:18" ht="36.75" customHeight="1" x14ac:dyDescent="0.35">
      <c r="A12" s="39">
        <v>1</v>
      </c>
      <c r="B12" s="117" t="s">
        <v>48</v>
      </c>
      <c r="C12" s="117" t="s">
        <v>49</v>
      </c>
      <c r="D12" s="117" t="s">
        <v>50</v>
      </c>
      <c r="E12" s="117" t="s">
        <v>51</v>
      </c>
      <c r="F12" s="118" t="s">
        <v>52</v>
      </c>
      <c r="G12" s="119">
        <v>400000</v>
      </c>
      <c r="H12" s="41"/>
      <c r="I12" s="169">
        <v>84334.99</v>
      </c>
      <c r="J12" s="121">
        <f>387050*2.87%</f>
        <v>11108.334999999999</v>
      </c>
      <c r="K12" s="122">
        <f>387050*7.1%</f>
        <v>27480.55</v>
      </c>
      <c r="L12" s="123">
        <f>77410*1.1%</f>
        <v>851.5100000000001</v>
      </c>
      <c r="M12" s="122">
        <f>193525*3.04%</f>
        <v>5883.16</v>
      </c>
      <c r="N12" s="122">
        <f>193525*7.09%</f>
        <v>13720.922500000001</v>
      </c>
      <c r="O12" s="122">
        <v>0</v>
      </c>
      <c r="P12" s="124">
        <f t="shared" ref="P12:P16" si="0">I12+J12+M12+O12</f>
        <v>101326.48500000002</v>
      </c>
      <c r="Q12" s="124">
        <f t="shared" ref="Q12:Q16" si="1">K12+L12+N12</f>
        <v>42052.982499999998</v>
      </c>
      <c r="R12" s="124">
        <f>G12-P12</f>
        <v>298673.51500000001</v>
      </c>
    </row>
    <row r="13" spans="1:18" ht="36.75" customHeight="1" x14ac:dyDescent="0.35">
      <c r="A13" s="39">
        <f t="shared" ref="A13:A18" si="2">+A12+1</f>
        <v>2</v>
      </c>
      <c r="B13" s="117" t="s">
        <v>53</v>
      </c>
      <c r="C13" s="117" t="s">
        <v>54</v>
      </c>
      <c r="D13" s="117" t="s">
        <v>50</v>
      </c>
      <c r="E13" s="117" t="s">
        <v>55</v>
      </c>
      <c r="F13" s="118" t="s">
        <v>56</v>
      </c>
      <c r="G13" s="119">
        <v>160000</v>
      </c>
      <c r="H13" s="41"/>
      <c r="I13" s="169">
        <v>25790</v>
      </c>
      <c r="J13" s="121">
        <f>G13*2.87/100</f>
        <v>4592</v>
      </c>
      <c r="K13" s="122">
        <f>G13*7.1/100</f>
        <v>11360</v>
      </c>
      <c r="L13" s="123">
        <f t="shared" ref="L13:L17" si="3">77410*1.1%</f>
        <v>851.5100000000001</v>
      </c>
      <c r="M13" s="122">
        <f>+G13*3.04%</f>
        <v>4864</v>
      </c>
      <c r="N13" s="122">
        <f>+G13*7.09%</f>
        <v>11344</v>
      </c>
      <c r="O13" s="122">
        <f>1715.46</f>
        <v>1715.46</v>
      </c>
      <c r="P13" s="124">
        <f t="shared" si="0"/>
        <v>36961.46</v>
      </c>
      <c r="Q13" s="124">
        <f t="shared" si="1"/>
        <v>23555.510000000002</v>
      </c>
      <c r="R13" s="124">
        <f t="shared" ref="R13:R18" si="4">G13-P13</f>
        <v>123038.54000000001</v>
      </c>
    </row>
    <row r="14" spans="1:18" ht="36.75" customHeight="1" x14ac:dyDescent="0.35">
      <c r="A14" s="39">
        <f t="shared" si="2"/>
        <v>3</v>
      </c>
      <c r="B14" s="117" t="s">
        <v>57</v>
      </c>
      <c r="C14" s="117" t="s">
        <v>54</v>
      </c>
      <c r="D14" s="117" t="s">
        <v>50</v>
      </c>
      <c r="E14" s="117" t="s">
        <v>58</v>
      </c>
      <c r="F14" s="118" t="s">
        <v>52</v>
      </c>
      <c r="G14" s="119">
        <v>160000</v>
      </c>
      <c r="H14" s="41"/>
      <c r="I14" s="169">
        <v>25361.14</v>
      </c>
      <c r="J14" s="121">
        <f t="shared" ref="J14:J18" si="5">G14*2.87/100</f>
        <v>4592</v>
      </c>
      <c r="K14" s="122">
        <f t="shared" ref="K14:K18" si="6">G14*7.1/100</f>
        <v>11360</v>
      </c>
      <c r="L14" s="123">
        <f t="shared" si="3"/>
        <v>851.5100000000001</v>
      </c>
      <c r="M14" s="122">
        <f t="shared" ref="M14:M18" si="7">+G14*3.04%</f>
        <v>4864</v>
      </c>
      <c r="N14" s="122">
        <f t="shared" ref="N14:N18" si="8">+G14*7.09%</f>
        <v>11344</v>
      </c>
      <c r="O14" s="122">
        <f>1715.46*2</f>
        <v>3430.92</v>
      </c>
      <c r="P14" s="124">
        <f t="shared" si="0"/>
        <v>38248.06</v>
      </c>
      <c r="Q14" s="124">
        <f t="shared" si="1"/>
        <v>23555.510000000002</v>
      </c>
      <c r="R14" s="124">
        <f t="shared" si="4"/>
        <v>121751.94</v>
      </c>
    </row>
    <row r="15" spans="1:18" ht="40.5" customHeight="1" x14ac:dyDescent="0.35">
      <c r="A15" s="39">
        <f>+A14+1</f>
        <v>4</v>
      </c>
      <c r="B15" s="117" t="s">
        <v>60</v>
      </c>
      <c r="C15" s="117" t="s">
        <v>54</v>
      </c>
      <c r="D15" s="117" t="s">
        <v>50</v>
      </c>
      <c r="E15" s="117" t="s">
        <v>61</v>
      </c>
      <c r="F15" s="127" t="s">
        <v>59</v>
      </c>
      <c r="G15" s="119">
        <v>90000</v>
      </c>
      <c r="H15" s="41"/>
      <c r="I15" s="169">
        <v>9753.1200000000008</v>
      </c>
      <c r="J15" s="121">
        <f t="shared" si="5"/>
        <v>2583</v>
      </c>
      <c r="K15" s="125">
        <f t="shared" si="6"/>
        <v>6390</v>
      </c>
      <c r="L15" s="123">
        <f t="shared" si="3"/>
        <v>851.5100000000001</v>
      </c>
      <c r="M15" s="126">
        <f t="shared" si="7"/>
        <v>2736</v>
      </c>
      <c r="N15" s="122">
        <f t="shared" si="8"/>
        <v>6381</v>
      </c>
      <c r="O15" s="128">
        <v>0</v>
      </c>
      <c r="P15" s="124">
        <f t="shared" si="0"/>
        <v>15072.12</v>
      </c>
      <c r="Q15" s="124">
        <f t="shared" si="1"/>
        <v>13622.51</v>
      </c>
      <c r="R15" s="124">
        <f t="shared" si="4"/>
        <v>74927.88</v>
      </c>
    </row>
    <row r="16" spans="1:18" ht="40.5" customHeight="1" x14ac:dyDescent="0.35">
      <c r="A16" s="39">
        <f t="shared" si="2"/>
        <v>5</v>
      </c>
      <c r="B16" s="117" t="s">
        <v>62</v>
      </c>
      <c r="C16" s="117" t="s">
        <v>54</v>
      </c>
      <c r="D16" s="117" t="s">
        <v>50</v>
      </c>
      <c r="E16" s="117" t="s">
        <v>61</v>
      </c>
      <c r="F16" s="127" t="s">
        <v>59</v>
      </c>
      <c r="G16" s="119">
        <v>90000</v>
      </c>
      <c r="H16" s="41"/>
      <c r="I16" s="169">
        <v>9753.1200000000008</v>
      </c>
      <c r="J16" s="121">
        <f t="shared" si="5"/>
        <v>2583</v>
      </c>
      <c r="K16" s="125">
        <f t="shared" si="6"/>
        <v>6390</v>
      </c>
      <c r="L16" s="123">
        <f t="shared" si="3"/>
        <v>851.5100000000001</v>
      </c>
      <c r="M16" s="126">
        <f t="shared" si="7"/>
        <v>2736</v>
      </c>
      <c r="N16" s="122">
        <f t="shared" si="8"/>
        <v>6381</v>
      </c>
      <c r="O16" s="128">
        <v>0</v>
      </c>
      <c r="P16" s="124">
        <f t="shared" si="0"/>
        <v>15072.12</v>
      </c>
      <c r="Q16" s="124">
        <f t="shared" si="1"/>
        <v>13622.51</v>
      </c>
      <c r="R16" s="124">
        <f t="shared" si="4"/>
        <v>74927.88</v>
      </c>
    </row>
    <row r="17" spans="1:18" ht="24" x14ac:dyDescent="0.35">
      <c r="A17" s="39">
        <f t="shared" si="2"/>
        <v>6</v>
      </c>
      <c r="B17" s="117" t="s">
        <v>63</v>
      </c>
      <c r="C17" s="117" t="s">
        <v>54</v>
      </c>
      <c r="D17" s="117" t="s">
        <v>50</v>
      </c>
      <c r="E17" s="117" t="s">
        <v>64</v>
      </c>
      <c r="F17" s="129" t="s">
        <v>56</v>
      </c>
      <c r="G17" s="130">
        <v>90000</v>
      </c>
      <c r="H17" s="43"/>
      <c r="I17" s="169">
        <v>9753.1200000000008</v>
      </c>
      <c r="J17" s="121">
        <f t="shared" si="5"/>
        <v>2583</v>
      </c>
      <c r="K17" s="125">
        <f t="shared" si="6"/>
        <v>6390</v>
      </c>
      <c r="L17" s="123">
        <f t="shared" si="3"/>
        <v>851.5100000000001</v>
      </c>
      <c r="M17" s="126">
        <f t="shared" si="7"/>
        <v>2736</v>
      </c>
      <c r="N17" s="122">
        <f t="shared" si="8"/>
        <v>6381</v>
      </c>
      <c r="O17" s="132">
        <v>0</v>
      </c>
      <c r="P17" s="133">
        <f>+I17+J17+M17</f>
        <v>15072.12</v>
      </c>
      <c r="Q17" s="131">
        <f>+K17+L17+N17</f>
        <v>13622.51</v>
      </c>
      <c r="R17" s="124">
        <f t="shared" si="4"/>
        <v>74927.88</v>
      </c>
    </row>
    <row r="18" spans="1:18" ht="36.75" customHeight="1" x14ac:dyDescent="0.35">
      <c r="A18" s="39">
        <f t="shared" si="2"/>
        <v>7</v>
      </c>
      <c r="B18" s="117" t="s">
        <v>65</v>
      </c>
      <c r="C18" s="117" t="s">
        <v>54</v>
      </c>
      <c r="D18" s="117" t="s">
        <v>50</v>
      </c>
      <c r="E18" s="117" t="s">
        <v>66</v>
      </c>
      <c r="F18" s="118" t="s">
        <v>67</v>
      </c>
      <c r="G18" s="119">
        <v>45000</v>
      </c>
      <c r="H18" s="41"/>
      <c r="I18" s="169">
        <v>891.01</v>
      </c>
      <c r="J18" s="121">
        <f t="shared" si="5"/>
        <v>1291.5</v>
      </c>
      <c r="K18" s="122">
        <f t="shared" si="6"/>
        <v>3195</v>
      </c>
      <c r="L18" s="123">
        <f>+G18*1.1%</f>
        <v>495.00000000000006</v>
      </c>
      <c r="M18" s="122">
        <f t="shared" si="7"/>
        <v>1368</v>
      </c>
      <c r="N18" s="122">
        <f t="shared" si="8"/>
        <v>3190.5</v>
      </c>
      <c r="O18" s="122">
        <v>1715.46</v>
      </c>
      <c r="P18" s="124">
        <f>I18+J18+M18+O18</f>
        <v>5265.97</v>
      </c>
      <c r="Q18" s="124">
        <f>K18+L18+N18</f>
        <v>6880.5</v>
      </c>
      <c r="R18" s="124">
        <f t="shared" si="4"/>
        <v>39734.03</v>
      </c>
    </row>
    <row r="19" spans="1:18" ht="22.5" x14ac:dyDescent="0.25">
      <c r="A19" s="201" t="s">
        <v>23</v>
      </c>
      <c r="B19" s="201"/>
      <c r="C19" s="201"/>
      <c r="D19" s="201"/>
      <c r="E19" s="201"/>
      <c r="F19" s="44"/>
      <c r="G19" s="45">
        <f t="shared" ref="G19:R19" si="9">SUM(G12:G18)</f>
        <v>1035000</v>
      </c>
      <c r="H19" s="45">
        <f t="shared" si="9"/>
        <v>0</v>
      </c>
      <c r="I19" s="45">
        <f t="shared" si="9"/>
        <v>165636.5</v>
      </c>
      <c r="J19" s="45">
        <f t="shared" si="9"/>
        <v>29332.834999999999</v>
      </c>
      <c r="K19" s="45">
        <f t="shared" si="9"/>
        <v>72565.55</v>
      </c>
      <c r="L19" s="45">
        <f t="shared" si="9"/>
        <v>5604.06</v>
      </c>
      <c r="M19" s="45">
        <f t="shared" si="9"/>
        <v>25187.16</v>
      </c>
      <c r="N19" s="45">
        <f t="shared" si="9"/>
        <v>58742.422500000001</v>
      </c>
      <c r="O19" s="45">
        <f t="shared" si="9"/>
        <v>6861.84</v>
      </c>
      <c r="P19" s="45">
        <f t="shared" si="9"/>
        <v>227018.33499999999</v>
      </c>
      <c r="Q19" s="45">
        <f t="shared" si="9"/>
        <v>136912.03249999997</v>
      </c>
      <c r="R19" s="45">
        <f t="shared" si="9"/>
        <v>807981.66500000015</v>
      </c>
    </row>
    <row r="20" spans="1:18" ht="43.5" customHeight="1" x14ac:dyDescent="0.25">
      <c r="A20" s="185" t="s">
        <v>24</v>
      </c>
      <c r="B20" s="185"/>
      <c r="C20" s="185"/>
      <c r="D20" s="185"/>
      <c r="E20" s="185"/>
      <c r="F20" s="185"/>
      <c r="G20" s="185"/>
      <c r="H20" s="185"/>
      <c r="I20" s="185"/>
      <c r="J20" s="185"/>
      <c r="K20" s="185"/>
      <c r="L20" s="185"/>
      <c r="M20" s="185"/>
      <c r="N20" s="185"/>
      <c r="O20" s="185"/>
      <c r="P20" s="185"/>
      <c r="Q20" s="185"/>
      <c r="R20" s="185"/>
    </row>
    <row r="21" spans="1:18" ht="36.75" customHeight="1" x14ac:dyDescent="0.35">
      <c r="A21" s="39">
        <f>+A18+1</f>
        <v>8</v>
      </c>
      <c r="B21" s="117" t="s">
        <v>68</v>
      </c>
      <c r="C21" s="117" t="s">
        <v>54</v>
      </c>
      <c r="D21" s="117" t="s">
        <v>24</v>
      </c>
      <c r="E21" s="117" t="s">
        <v>69</v>
      </c>
      <c r="F21" s="118" t="s">
        <v>52</v>
      </c>
      <c r="G21" s="119">
        <v>210000</v>
      </c>
      <c r="H21" s="41"/>
      <c r="I21" s="169">
        <v>37676.46</v>
      </c>
      <c r="J21" s="121">
        <f>G21*2.87/100</f>
        <v>6027</v>
      </c>
      <c r="K21" s="122">
        <f>G21*7.1/100</f>
        <v>14910</v>
      </c>
      <c r="L21" s="123">
        <f t="shared" ref="L21:L27" si="10">77410*1.1%</f>
        <v>851.5100000000001</v>
      </c>
      <c r="M21" s="122">
        <f>193525*3.04%</f>
        <v>5883.16</v>
      </c>
      <c r="N21" s="122">
        <f>193525*7.09%</f>
        <v>13720.922500000001</v>
      </c>
      <c r="O21" s="122">
        <v>1715.46</v>
      </c>
      <c r="P21" s="124">
        <f t="shared" ref="P21:P28" si="11">I21+J21+M21+O21</f>
        <v>51302.079999999994</v>
      </c>
      <c r="Q21" s="124">
        <f t="shared" ref="Q21:Q28" si="12">K21+L21+N21</f>
        <v>29482.432500000003</v>
      </c>
      <c r="R21" s="124">
        <f>G21-P21</f>
        <v>158697.92000000001</v>
      </c>
    </row>
    <row r="22" spans="1:18" ht="36.75" customHeight="1" x14ac:dyDescent="0.35">
      <c r="A22" s="39">
        <f t="shared" ref="A22:A30" si="13">+A21+1</f>
        <v>9</v>
      </c>
      <c r="B22" s="117" t="s">
        <v>70</v>
      </c>
      <c r="C22" s="117" t="s">
        <v>54</v>
      </c>
      <c r="D22" s="117" t="s">
        <v>24</v>
      </c>
      <c r="E22" s="117" t="s">
        <v>71</v>
      </c>
      <c r="F22" s="118" t="s">
        <v>56</v>
      </c>
      <c r="G22" s="119">
        <v>160000</v>
      </c>
      <c r="H22" s="41"/>
      <c r="I22" s="169">
        <v>25790</v>
      </c>
      <c r="J22" s="121">
        <f t="shared" ref="J22:J30" si="14">G22*2.87/100</f>
        <v>4592</v>
      </c>
      <c r="K22" s="122">
        <f t="shared" ref="K22:K30" si="15">G22*7.1/100</f>
        <v>11360</v>
      </c>
      <c r="L22" s="123">
        <f t="shared" si="10"/>
        <v>851.5100000000001</v>
      </c>
      <c r="M22" s="122">
        <f>+G22*3.04%</f>
        <v>4864</v>
      </c>
      <c r="N22" s="122">
        <f>+G22*7.09%</f>
        <v>11344</v>
      </c>
      <c r="O22" s="122">
        <v>1715.46</v>
      </c>
      <c r="P22" s="124">
        <f t="shared" si="11"/>
        <v>36961.46</v>
      </c>
      <c r="Q22" s="124">
        <f t="shared" si="12"/>
        <v>23555.510000000002</v>
      </c>
      <c r="R22" s="124">
        <f t="shared" ref="R22:R30" si="16">G22-P22</f>
        <v>123038.54000000001</v>
      </c>
    </row>
    <row r="23" spans="1:18" ht="36.75" customHeight="1" x14ac:dyDescent="0.35">
      <c r="A23" s="39">
        <f t="shared" si="13"/>
        <v>10</v>
      </c>
      <c r="B23" s="117" t="s">
        <v>72</v>
      </c>
      <c r="C23" s="117" t="s">
        <v>54</v>
      </c>
      <c r="D23" s="117" t="s">
        <v>24</v>
      </c>
      <c r="E23" s="117" t="s">
        <v>73</v>
      </c>
      <c r="F23" s="118" t="s">
        <v>52</v>
      </c>
      <c r="G23" s="119">
        <v>160000</v>
      </c>
      <c r="H23" s="41"/>
      <c r="I23" s="169">
        <v>25790</v>
      </c>
      <c r="J23" s="121">
        <f t="shared" si="14"/>
        <v>4592</v>
      </c>
      <c r="K23" s="122">
        <f t="shared" si="15"/>
        <v>11360</v>
      </c>
      <c r="L23" s="123">
        <f t="shared" si="10"/>
        <v>851.5100000000001</v>
      </c>
      <c r="M23" s="122">
        <f t="shared" ref="M23:M30" si="17">+G23*3.04%</f>
        <v>4864</v>
      </c>
      <c r="N23" s="122">
        <f t="shared" ref="N23:N30" si="18">+G23*7.09%</f>
        <v>11344</v>
      </c>
      <c r="O23" s="122">
        <v>1715.46</v>
      </c>
      <c r="P23" s="124">
        <f t="shared" si="11"/>
        <v>36961.46</v>
      </c>
      <c r="Q23" s="124">
        <f t="shared" si="12"/>
        <v>23555.510000000002</v>
      </c>
      <c r="R23" s="124">
        <f t="shared" si="16"/>
        <v>123038.54000000001</v>
      </c>
    </row>
    <row r="24" spans="1:18" ht="42.75" customHeight="1" x14ac:dyDescent="0.35">
      <c r="A24" s="39">
        <f t="shared" si="13"/>
        <v>11</v>
      </c>
      <c r="B24" s="117" t="s">
        <v>74</v>
      </c>
      <c r="C24" s="117" t="s">
        <v>54</v>
      </c>
      <c r="D24" s="117" t="s">
        <v>24</v>
      </c>
      <c r="E24" s="117" t="s">
        <v>75</v>
      </c>
      <c r="F24" s="118" t="s">
        <v>52</v>
      </c>
      <c r="G24" s="135">
        <v>60000</v>
      </c>
      <c r="H24" s="46"/>
      <c r="I24" s="169">
        <v>3486.68</v>
      </c>
      <c r="J24" s="121">
        <f t="shared" si="14"/>
        <v>1722</v>
      </c>
      <c r="K24" s="125">
        <f t="shared" si="15"/>
        <v>4260</v>
      </c>
      <c r="L24" s="123">
        <f>+G24*1.1%</f>
        <v>660.00000000000011</v>
      </c>
      <c r="M24" s="122">
        <f t="shared" si="17"/>
        <v>1824</v>
      </c>
      <c r="N24" s="122">
        <f t="shared" si="18"/>
        <v>4254</v>
      </c>
      <c r="O24" s="128">
        <v>0</v>
      </c>
      <c r="P24" s="124">
        <f t="shared" si="11"/>
        <v>7032.68</v>
      </c>
      <c r="Q24" s="124">
        <f t="shared" si="12"/>
        <v>9174</v>
      </c>
      <c r="R24" s="124">
        <f t="shared" si="16"/>
        <v>52967.32</v>
      </c>
    </row>
    <row r="25" spans="1:18" ht="36.75" customHeight="1" x14ac:dyDescent="0.35">
      <c r="A25" s="39">
        <f t="shared" si="13"/>
        <v>12</v>
      </c>
      <c r="B25" s="117" t="s">
        <v>76</v>
      </c>
      <c r="C25" s="117" t="s">
        <v>54</v>
      </c>
      <c r="D25" s="117" t="s">
        <v>24</v>
      </c>
      <c r="E25" s="117" t="s">
        <v>77</v>
      </c>
      <c r="F25" s="118" t="s">
        <v>56</v>
      </c>
      <c r="G25" s="119">
        <v>90000</v>
      </c>
      <c r="H25" s="41"/>
      <c r="I25" s="169">
        <v>9324.25</v>
      </c>
      <c r="J25" s="121">
        <f t="shared" si="14"/>
        <v>2583</v>
      </c>
      <c r="K25" s="122">
        <f t="shared" si="15"/>
        <v>6390</v>
      </c>
      <c r="L25" s="123">
        <f t="shared" si="10"/>
        <v>851.5100000000001</v>
      </c>
      <c r="M25" s="122">
        <f t="shared" si="17"/>
        <v>2736</v>
      </c>
      <c r="N25" s="122">
        <f t="shared" si="18"/>
        <v>6381</v>
      </c>
      <c r="O25" s="122">
        <v>1715.46</v>
      </c>
      <c r="P25" s="124">
        <f t="shared" si="11"/>
        <v>16358.71</v>
      </c>
      <c r="Q25" s="124">
        <f t="shared" si="12"/>
        <v>13622.51</v>
      </c>
      <c r="R25" s="124">
        <f t="shared" si="16"/>
        <v>73641.290000000008</v>
      </c>
    </row>
    <row r="26" spans="1:18" ht="42.75" customHeight="1" x14ac:dyDescent="0.35">
      <c r="A26" s="39">
        <f t="shared" si="13"/>
        <v>13</v>
      </c>
      <c r="B26" s="117" t="s">
        <v>78</v>
      </c>
      <c r="C26" s="117" t="s">
        <v>54</v>
      </c>
      <c r="D26" s="117" t="s">
        <v>24</v>
      </c>
      <c r="E26" s="117" t="s">
        <v>79</v>
      </c>
      <c r="F26" s="118" t="s">
        <v>56</v>
      </c>
      <c r="G26" s="135">
        <v>90000</v>
      </c>
      <c r="H26" s="46"/>
      <c r="I26" s="169">
        <v>9324.25</v>
      </c>
      <c r="J26" s="121">
        <f t="shared" si="14"/>
        <v>2583</v>
      </c>
      <c r="K26" s="125">
        <f t="shared" si="15"/>
        <v>6390</v>
      </c>
      <c r="L26" s="123">
        <f t="shared" si="10"/>
        <v>851.5100000000001</v>
      </c>
      <c r="M26" s="122">
        <f t="shared" si="17"/>
        <v>2736</v>
      </c>
      <c r="N26" s="122">
        <f t="shared" si="18"/>
        <v>6381</v>
      </c>
      <c r="O26" s="128">
        <v>1715.46</v>
      </c>
      <c r="P26" s="124">
        <f t="shared" si="11"/>
        <v>16358.71</v>
      </c>
      <c r="Q26" s="124">
        <f t="shared" si="12"/>
        <v>13622.51</v>
      </c>
      <c r="R26" s="124">
        <f t="shared" si="16"/>
        <v>73641.290000000008</v>
      </c>
    </row>
    <row r="27" spans="1:18" ht="42.75" customHeight="1" x14ac:dyDescent="0.35">
      <c r="A27" s="39">
        <f t="shared" si="13"/>
        <v>14</v>
      </c>
      <c r="B27" s="117" t="s">
        <v>80</v>
      </c>
      <c r="C27" s="117" t="s">
        <v>54</v>
      </c>
      <c r="D27" s="117" t="s">
        <v>24</v>
      </c>
      <c r="E27" s="117" t="s">
        <v>81</v>
      </c>
      <c r="F27" s="118" t="s">
        <v>56</v>
      </c>
      <c r="G27" s="135">
        <v>90000</v>
      </c>
      <c r="H27" s="46"/>
      <c r="I27" s="169">
        <v>9753.1200000000008</v>
      </c>
      <c r="J27" s="121">
        <f t="shared" si="14"/>
        <v>2583</v>
      </c>
      <c r="K27" s="125">
        <f t="shared" si="15"/>
        <v>6390</v>
      </c>
      <c r="L27" s="123">
        <f t="shared" si="10"/>
        <v>851.5100000000001</v>
      </c>
      <c r="M27" s="122">
        <f t="shared" si="17"/>
        <v>2736</v>
      </c>
      <c r="N27" s="122">
        <f t="shared" si="18"/>
        <v>6381</v>
      </c>
      <c r="O27" s="128">
        <v>0</v>
      </c>
      <c r="P27" s="124">
        <f t="shared" si="11"/>
        <v>15072.12</v>
      </c>
      <c r="Q27" s="124">
        <f t="shared" si="12"/>
        <v>13622.51</v>
      </c>
      <c r="R27" s="124">
        <f t="shared" si="16"/>
        <v>74927.88</v>
      </c>
    </row>
    <row r="28" spans="1:18" ht="42.75" customHeight="1" x14ac:dyDescent="0.35">
      <c r="A28" s="39">
        <f t="shared" si="13"/>
        <v>15</v>
      </c>
      <c r="B28" s="117" t="s">
        <v>82</v>
      </c>
      <c r="C28" s="117" t="s">
        <v>54</v>
      </c>
      <c r="D28" s="117" t="s">
        <v>24</v>
      </c>
      <c r="E28" s="117" t="s">
        <v>75</v>
      </c>
      <c r="F28" s="118" t="s">
        <v>56</v>
      </c>
      <c r="G28" s="135">
        <v>60000</v>
      </c>
      <c r="H28" s="46"/>
      <c r="I28" s="169">
        <v>3486.68</v>
      </c>
      <c r="J28" s="121">
        <f t="shared" si="14"/>
        <v>1722</v>
      </c>
      <c r="K28" s="125">
        <f t="shared" si="15"/>
        <v>4260</v>
      </c>
      <c r="L28" s="123">
        <f>+G28*1.1%</f>
        <v>660.00000000000011</v>
      </c>
      <c r="M28" s="122">
        <f t="shared" si="17"/>
        <v>1824</v>
      </c>
      <c r="N28" s="122">
        <f t="shared" si="18"/>
        <v>4254</v>
      </c>
      <c r="O28" s="128">
        <v>0</v>
      </c>
      <c r="P28" s="124">
        <f t="shared" si="11"/>
        <v>7032.68</v>
      </c>
      <c r="Q28" s="124">
        <f t="shared" si="12"/>
        <v>9174</v>
      </c>
      <c r="R28" s="124">
        <f t="shared" si="16"/>
        <v>52967.32</v>
      </c>
    </row>
    <row r="29" spans="1:18" ht="36.75" customHeight="1" x14ac:dyDescent="0.35">
      <c r="A29" s="39">
        <f t="shared" si="13"/>
        <v>16</v>
      </c>
      <c r="B29" s="117" t="s">
        <v>83</v>
      </c>
      <c r="C29" s="117" t="s">
        <v>54</v>
      </c>
      <c r="D29" s="117" t="s">
        <v>24</v>
      </c>
      <c r="E29" s="117" t="s">
        <v>84</v>
      </c>
      <c r="F29" s="118" t="s">
        <v>67</v>
      </c>
      <c r="G29" s="119">
        <v>60000</v>
      </c>
      <c r="H29" s="41"/>
      <c r="I29" s="169">
        <f>2449.07+351.42</f>
        <v>2800.4900000000002</v>
      </c>
      <c r="J29" s="121">
        <f t="shared" si="14"/>
        <v>1722</v>
      </c>
      <c r="K29" s="122">
        <f t="shared" si="15"/>
        <v>4260</v>
      </c>
      <c r="L29" s="123">
        <f>+G29*1.1%</f>
        <v>660.00000000000011</v>
      </c>
      <c r="M29" s="122">
        <f t="shared" si="17"/>
        <v>1824</v>
      </c>
      <c r="N29" s="122">
        <f t="shared" si="18"/>
        <v>4254</v>
      </c>
      <c r="O29" s="122">
        <f>1715.46*2</f>
        <v>3430.92</v>
      </c>
      <c r="P29" s="124">
        <f>I29+J29+M29+O29</f>
        <v>9777.41</v>
      </c>
      <c r="Q29" s="124">
        <f>K29+L29+N29</f>
        <v>9174</v>
      </c>
      <c r="R29" s="124">
        <f t="shared" si="16"/>
        <v>50222.59</v>
      </c>
    </row>
    <row r="30" spans="1:18" ht="42.75" customHeight="1" x14ac:dyDescent="0.35">
      <c r="A30" s="39">
        <f t="shared" si="13"/>
        <v>17</v>
      </c>
      <c r="B30" s="117" t="s">
        <v>85</v>
      </c>
      <c r="C30" s="117" t="s">
        <v>54</v>
      </c>
      <c r="D30" s="117" t="s">
        <v>24</v>
      </c>
      <c r="E30" s="117" t="s">
        <v>84</v>
      </c>
      <c r="F30" s="118" t="s">
        <v>67</v>
      </c>
      <c r="G30" s="135">
        <v>60000</v>
      </c>
      <c r="H30" s="46"/>
      <c r="I30" s="169">
        <f>2620.62+866.06</f>
        <v>3486.68</v>
      </c>
      <c r="J30" s="121">
        <f t="shared" si="14"/>
        <v>1722</v>
      </c>
      <c r="K30" s="125">
        <f t="shared" si="15"/>
        <v>4260</v>
      </c>
      <c r="L30" s="126">
        <f>+G30*1.1%</f>
        <v>660.00000000000011</v>
      </c>
      <c r="M30" s="122">
        <f t="shared" si="17"/>
        <v>1824</v>
      </c>
      <c r="N30" s="122">
        <f t="shared" si="18"/>
        <v>4254</v>
      </c>
      <c r="O30" s="128">
        <v>0</v>
      </c>
      <c r="P30" s="124">
        <f t="shared" ref="P30" si="19">I30+J30+M30+O30</f>
        <v>7032.68</v>
      </c>
      <c r="Q30" s="124">
        <f t="shared" ref="Q30" si="20">K30+L30+N30</f>
        <v>9174</v>
      </c>
      <c r="R30" s="124">
        <f t="shared" si="16"/>
        <v>52967.32</v>
      </c>
    </row>
    <row r="31" spans="1:18" ht="28.5" customHeight="1" x14ac:dyDescent="0.25">
      <c r="A31" s="201" t="s">
        <v>25</v>
      </c>
      <c r="B31" s="201"/>
      <c r="C31" s="201"/>
      <c r="D31" s="201"/>
      <c r="E31" s="201"/>
      <c r="F31" s="40"/>
      <c r="G31" s="47">
        <f t="shared" ref="G31:R31" si="21">SUM(G21:G30)</f>
        <v>1040000</v>
      </c>
      <c r="H31" s="47">
        <f t="shared" si="21"/>
        <v>0</v>
      </c>
      <c r="I31" s="47">
        <f t="shared" si="21"/>
        <v>130918.60999999997</v>
      </c>
      <c r="J31" s="47">
        <f t="shared" si="21"/>
        <v>29848</v>
      </c>
      <c r="K31" s="47">
        <f t="shared" si="21"/>
        <v>73840</v>
      </c>
      <c r="L31" s="47">
        <f t="shared" si="21"/>
        <v>7749.06</v>
      </c>
      <c r="M31" s="47">
        <f t="shared" si="21"/>
        <v>31115.16</v>
      </c>
      <c r="N31" s="47">
        <f t="shared" si="21"/>
        <v>72567.922500000001</v>
      </c>
      <c r="O31" s="47">
        <f t="shared" si="21"/>
        <v>12008.22</v>
      </c>
      <c r="P31" s="47">
        <f t="shared" si="21"/>
        <v>203889.98999999996</v>
      </c>
      <c r="Q31" s="47">
        <f t="shared" si="21"/>
        <v>154156.98249999998</v>
      </c>
      <c r="R31" s="47">
        <f t="shared" si="21"/>
        <v>836110.00999999989</v>
      </c>
    </row>
    <row r="32" spans="1:18" ht="43.5" customHeight="1" x14ac:dyDescent="0.25">
      <c r="A32" s="185" t="s">
        <v>26</v>
      </c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5"/>
      <c r="N32" s="185"/>
      <c r="O32" s="185"/>
      <c r="P32" s="185"/>
      <c r="Q32" s="185"/>
      <c r="R32" s="185"/>
    </row>
    <row r="33" spans="1:18" ht="24.75" customHeight="1" x14ac:dyDescent="0.35">
      <c r="A33" s="39">
        <f>+A30+1</f>
        <v>18</v>
      </c>
      <c r="B33" s="117" t="s">
        <v>87</v>
      </c>
      <c r="C33" s="117" t="s">
        <v>54</v>
      </c>
      <c r="D33" s="117" t="s">
        <v>26</v>
      </c>
      <c r="E33" s="117" t="s">
        <v>88</v>
      </c>
      <c r="F33" s="118" t="s">
        <v>52</v>
      </c>
      <c r="G33" s="135">
        <v>210000</v>
      </c>
      <c r="H33" s="46"/>
      <c r="I33" s="169">
        <v>38105.33</v>
      </c>
      <c r="J33" s="121">
        <f>G33*2.87/100</f>
        <v>6027</v>
      </c>
      <c r="K33" s="125">
        <f>G33*7.1/100</f>
        <v>14910</v>
      </c>
      <c r="L33" s="123">
        <f t="shared" ref="L33:L141" si="22">77410*1.1%</f>
        <v>851.5100000000001</v>
      </c>
      <c r="M33" s="122">
        <f>193525*3.04%</f>
        <v>5883.16</v>
      </c>
      <c r="N33" s="122">
        <f>193525*7.09%</f>
        <v>13720.922500000001</v>
      </c>
      <c r="O33" s="122">
        <v>0</v>
      </c>
      <c r="P33" s="124">
        <f t="shared" ref="P33:P35" si="23">I33+J33+M33+O33</f>
        <v>50015.490000000005</v>
      </c>
      <c r="Q33" s="124">
        <f t="shared" ref="Q33:Q35" si="24">K33+L33+N33</f>
        <v>29482.432500000003</v>
      </c>
      <c r="R33" s="124">
        <f>G33-P33</f>
        <v>159984.51</v>
      </c>
    </row>
    <row r="34" spans="1:18" ht="36.75" customHeight="1" x14ac:dyDescent="0.35">
      <c r="A34" s="39">
        <f>+A33+1</f>
        <v>19</v>
      </c>
      <c r="B34" s="117" t="s">
        <v>89</v>
      </c>
      <c r="C34" s="117" t="s">
        <v>49</v>
      </c>
      <c r="D34" s="117" t="s">
        <v>26</v>
      </c>
      <c r="E34" s="117" t="s">
        <v>90</v>
      </c>
      <c r="F34" s="118" t="s">
        <v>56</v>
      </c>
      <c r="G34" s="119">
        <v>160000</v>
      </c>
      <c r="H34" s="41"/>
      <c r="I34" s="169">
        <f>9324.25+16465.75</f>
        <v>25790</v>
      </c>
      <c r="J34" s="121">
        <f t="shared" ref="J34:J39" si="25">G34*2.87/100</f>
        <v>4592</v>
      </c>
      <c r="K34" s="122">
        <f t="shared" ref="K34:K39" si="26">G34*7.1/100</f>
        <v>11360</v>
      </c>
      <c r="L34" s="123">
        <f t="shared" si="22"/>
        <v>851.5100000000001</v>
      </c>
      <c r="M34" s="122">
        <f>G34*3.04/100</f>
        <v>4864</v>
      </c>
      <c r="N34" s="122">
        <f>+G34*7.09%</f>
        <v>11344</v>
      </c>
      <c r="O34" s="122">
        <v>1715.46</v>
      </c>
      <c r="P34" s="124">
        <f t="shared" si="23"/>
        <v>36961.46</v>
      </c>
      <c r="Q34" s="124">
        <f t="shared" si="24"/>
        <v>23555.510000000002</v>
      </c>
      <c r="R34" s="124">
        <f t="shared" ref="R34:R39" si="27">G34-P34</f>
        <v>123038.54000000001</v>
      </c>
    </row>
    <row r="35" spans="1:18" ht="24.75" customHeight="1" x14ac:dyDescent="0.35">
      <c r="A35" s="39">
        <f t="shared" ref="A35:A36" si="28">+A34+1</f>
        <v>20</v>
      </c>
      <c r="B35" s="117" t="s">
        <v>91</v>
      </c>
      <c r="C35" s="117" t="s">
        <v>54</v>
      </c>
      <c r="D35" s="117" t="s">
        <v>26</v>
      </c>
      <c r="E35" s="117" t="s">
        <v>92</v>
      </c>
      <c r="F35" s="118" t="s">
        <v>56</v>
      </c>
      <c r="G35" s="135">
        <v>100000</v>
      </c>
      <c r="H35" s="46"/>
      <c r="I35" s="169">
        <v>12105.37</v>
      </c>
      <c r="J35" s="121">
        <f t="shared" si="25"/>
        <v>2870</v>
      </c>
      <c r="K35" s="125">
        <f t="shared" si="26"/>
        <v>7100</v>
      </c>
      <c r="L35" s="123">
        <f t="shared" si="22"/>
        <v>851.5100000000001</v>
      </c>
      <c r="M35" s="122">
        <f t="shared" ref="M35:M39" si="29">G35*3.04/100</f>
        <v>3040</v>
      </c>
      <c r="N35" s="122">
        <f t="shared" ref="N35:N39" si="30">+G35*7.09%</f>
        <v>7090.0000000000009</v>
      </c>
      <c r="O35" s="122">
        <v>0</v>
      </c>
      <c r="P35" s="124">
        <f t="shared" si="23"/>
        <v>18015.370000000003</v>
      </c>
      <c r="Q35" s="124">
        <f t="shared" si="24"/>
        <v>15041.510000000002</v>
      </c>
      <c r="R35" s="124">
        <f t="shared" si="27"/>
        <v>81984.63</v>
      </c>
    </row>
    <row r="36" spans="1:18" ht="28.5" customHeight="1" x14ac:dyDescent="0.35">
      <c r="A36" s="39">
        <f t="shared" si="28"/>
        <v>21</v>
      </c>
      <c r="B36" s="117" t="s">
        <v>93</v>
      </c>
      <c r="C36" s="117" t="s">
        <v>54</v>
      </c>
      <c r="D36" s="117" t="s">
        <v>26</v>
      </c>
      <c r="E36" s="117" t="s">
        <v>94</v>
      </c>
      <c r="F36" s="118" t="s">
        <v>56</v>
      </c>
      <c r="G36" s="135">
        <v>160000</v>
      </c>
      <c r="H36" s="41"/>
      <c r="I36" s="169">
        <v>26218.87</v>
      </c>
      <c r="J36" s="121">
        <f t="shared" si="25"/>
        <v>4592</v>
      </c>
      <c r="K36" s="125">
        <f t="shared" si="26"/>
        <v>11360</v>
      </c>
      <c r="L36" s="123">
        <f t="shared" si="22"/>
        <v>851.5100000000001</v>
      </c>
      <c r="M36" s="122">
        <f t="shared" si="29"/>
        <v>4864</v>
      </c>
      <c r="N36" s="122">
        <f t="shared" si="30"/>
        <v>11344</v>
      </c>
      <c r="O36" s="122">
        <v>0</v>
      </c>
      <c r="P36" s="124">
        <f>I36+J36+M36+O36</f>
        <v>35674.869999999995</v>
      </c>
      <c r="Q36" s="124">
        <f>K36+L36+N36</f>
        <v>23555.510000000002</v>
      </c>
      <c r="R36" s="124">
        <f t="shared" si="27"/>
        <v>124325.13</v>
      </c>
    </row>
    <row r="37" spans="1:18" ht="28.5" customHeight="1" x14ac:dyDescent="0.35">
      <c r="A37" s="39">
        <f>+A36+1</f>
        <v>22</v>
      </c>
      <c r="B37" s="117" t="s">
        <v>448</v>
      </c>
      <c r="C37" s="117" t="s">
        <v>54</v>
      </c>
      <c r="D37" s="117" t="s">
        <v>26</v>
      </c>
      <c r="E37" s="117" t="s">
        <v>449</v>
      </c>
      <c r="F37" s="118" t="s">
        <v>56</v>
      </c>
      <c r="G37" s="135">
        <v>90000</v>
      </c>
      <c r="H37" s="41"/>
      <c r="I37" s="169">
        <v>9324.25</v>
      </c>
      <c r="J37" s="121">
        <f t="shared" si="25"/>
        <v>2583</v>
      </c>
      <c r="K37" s="125">
        <f t="shared" si="26"/>
        <v>6390</v>
      </c>
      <c r="L37" s="123">
        <f t="shared" si="22"/>
        <v>851.5100000000001</v>
      </c>
      <c r="M37" s="122">
        <f t="shared" ref="M37:M38" si="31">G37*3.04/100</f>
        <v>2736</v>
      </c>
      <c r="N37" s="122">
        <f t="shared" ref="N37:N38" si="32">+G37*7.09%</f>
        <v>6381</v>
      </c>
      <c r="O37" s="122">
        <v>1715.46</v>
      </c>
      <c r="P37" s="124">
        <f>I37+J37+M37+O37</f>
        <v>16358.71</v>
      </c>
      <c r="Q37" s="124">
        <f t="shared" ref="Q37:Q38" si="33">K37+L37+N37</f>
        <v>13622.51</v>
      </c>
      <c r="R37" s="124">
        <f t="shared" si="27"/>
        <v>73641.290000000008</v>
      </c>
    </row>
    <row r="38" spans="1:18" ht="28.5" customHeight="1" x14ac:dyDescent="0.35">
      <c r="A38" s="39">
        <f>+A37+1</f>
        <v>23</v>
      </c>
      <c r="B38" s="117" t="s">
        <v>450</v>
      </c>
      <c r="C38" s="117" t="s">
        <v>54</v>
      </c>
      <c r="D38" s="117" t="s">
        <v>26</v>
      </c>
      <c r="E38" s="117" t="s">
        <v>449</v>
      </c>
      <c r="F38" s="118" t="s">
        <v>56</v>
      </c>
      <c r="G38" s="135">
        <v>90000</v>
      </c>
      <c r="H38" s="41"/>
      <c r="I38" s="169">
        <v>9753.1200000000008</v>
      </c>
      <c r="J38" s="121">
        <f t="shared" ref="J38" si="34">G38*2.87/100</f>
        <v>2583</v>
      </c>
      <c r="K38" s="125">
        <f t="shared" ref="K38" si="35">G38*7.1/100</f>
        <v>6390</v>
      </c>
      <c r="L38" s="123">
        <f t="shared" si="22"/>
        <v>851.5100000000001</v>
      </c>
      <c r="M38" s="122">
        <f t="shared" si="31"/>
        <v>2736</v>
      </c>
      <c r="N38" s="122">
        <f t="shared" si="32"/>
        <v>6381</v>
      </c>
      <c r="O38" s="122">
        <v>0</v>
      </c>
      <c r="P38" s="124">
        <f>I38+J38+M38+O38</f>
        <v>15072.12</v>
      </c>
      <c r="Q38" s="124">
        <f t="shared" si="33"/>
        <v>13622.51</v>
      </c>
      <c r="R38" s="124">
        <f t="shared" si="27"/>
        <v>74927.88</v>
      </c>
    </row>
    <row r="39" spans="1:18" ht="28.5" customHeight="1" x14ac:dyDescent="0.35">
      <c r="A39" s="39">
        <f>+A38+1</f>
        <v>24</v>
      </c>
      <c r="B39" s="117" t="s">
        <v>95</v>
      </c>
      <c r="C39" s="117" t="s">
        <v>54</v>
      </c>
      <c r="D39" s="117" t="s">
        <v>26</v>
      </c>
      <c r="E39" s="117" t="s">
        <v>92</v>
      </c>
      <c r="F39" s="118" t="s">
        <v>56</v>
      </c>
      <c r="G39" s="135">
        <v>90000</v>
      </c>
      <c r="H39" s="46"/>
      <c r="I39" s="169">
        <v>9753.1200000000008</v>
      </c>
      <c r="J39" s="121">
        <f t="shared" si="25"/>
        <v>2583</v>
      </c>
      <c r="K39" s="125">
        <f t="shared" si="26"/>
        <v>6390</v>
      </c>
      <c r="L39" s="123">
        <f t="shared" si="22"/>
        <v>851.5100000000001</v>
      </c>
      <c r="M39" s="122">
        <f t="shared" si="29"/>
        <v>2736</v>
      </c>
      <c r="N39" s="122">
        <f t="shared" si="30"/>
        <v>6381</v>
      </c>
      <c r="O39" s="122">
        <v>0</v>
      </c>
      <c r="P39" s="124">
        <f>I39+J39+M39+O39</f>
        <v>15072.12</v>
      </c>
      <c r="Q39" s="124">
        <f t="shared" ref="Q39" si="36">K39+L39+N39</f>
        <v>13622.51</v>
      </c>
      <c r="R39" s="124">
        <f t="shared" si="27"/>
        <v>74927.88</v>
      </c>
    </row>
    <row r="40" spans="1:18" ht="24.75" customHeight="1" x14ac:dyDescent="0.25">
      <c r="A40" s="201" t="s">
        <v>25</v>
      </c>
      <c r="B40" s="201"/>
      <c r="C40" s="201"/>
      <c r="D40" s="201"/>
      <c r="E40" s="201"/>
      <c r="F40" s="40"/>
      <c r="G40" s="48">
        <f t="shared" ref="G40:R40" si="37">SUM(G33:G39)</f>
        <v>900000</v>
      </c>
      <c r="H40" s="48">
        <f t="shared" si="37"/>
        <v>0</v>
      </c>
      <c r="I40" s="48">
        <f t="shared" si="37"/>
        <v>131050.05999999998</v>
      </c>
      <c r="J40" s="48">
        <f t="shared" si="37"/>
        <v>25830</v>
      </c>
      <c r="K40" s="48">
        <f t="shared" si="37"/>
        <v>63900</v>
      </c>
      <c r="L40" s="48">
        <f t="shared" si="37"/>
        <v>5960.5700000000006</v>
      </c>
      <c r="M40" s="48">
        <f t="shared" si="37"/>
        <v>26859.16</v>
      </c>
      <c r="N40" s="48">
        <f t="shared" si="37"/>
        <v>62641.922500000001</v>
      </c>
      <c r="O40" s="48">
        <f t="shared" si="37"/>
        <v>3430.92</v>
      </c>
      <c r="P40" s="48">
        <f t="shared" si="37"/>
        <v>187170.13999999998</v>
      </c>
      <c r="Q40" s="48">
        <f t="shared" si="37"/>
        <v>132502.49250000002</v>
      </c>
      <c r="R40" s="48">
        <f t="shared" si="37"/>
        <v>712829.8600000001</v>
      </c>
    </row>
    <row r="41" spans="1:18" ht="43.5" customHeight="1" x14ac:dyDescent="0.25">
      <c r="A41" s="185" t="s">
        <v>27</v>
      </c>
      <c r="B41" s="185"/>
      <c r="C41" s="185"/>
      <c r="D41" s="185"/>
      <c r="E41" s="185"/>
      <c r="F41" s="185"/>
      <c r="G41" s="185"/>
      <c r="H41" s="185"/>
      <c r="I41" s="185"/>
      <c r="J41" s="185"/>
      <c r="K41" s="185"/>
      <c r="L41" s="185"/>
      <c r="M41" s="185"/>
      <c r="N41" s="185"/>
      <c r="O41" s="185"/>
      <c r="P41" s="185"/>
      <c r="Q41" s="185"/>
      <c r="R41" s="185"/>
    </row>
    <row r="42" spans="1:18" ht="36.75" customHeight="1" x14ac:dyDescent="0.35">
      <c r="A42" s="39">
        <f>+A39+1</f>
        <v>25</v>
      </c>
      <c r="B42" s="117" t="s">
        <v>96</v>
      </c>
      <c r="C42" s="117" t="s">
        <v>54</v>
      </c>
      <c r="D42" s="117" t="s">
        <v>27</v>
      </c>
      <c r="E42" s="117" t="s">
        <v>97</v>
      </c>
      <c r="F42" s="118" t="s">
        <v>56</v>
      </c>
      <c r="G42" s="119">
        <v>160000</v>
      </c>
      <c r="H42" s="41"/>
      <c r="I42" s="169">
        <v>25790</v>
      </c>
      <c r="J42" s="121">
        <f>G42*2.87/100</f>
        <v>4592</v>
      </c>
      <c r="K42" s="122">
        <f>G42*7.1/100</f>
        <v>11360</v>
      </c>
      <c r="L42" s="123">
        <f t="shared" ref="L42:L46" si="38">77410*1.1%</f>
        <v>851.5100000000001</v>
      </c>
      <c r="M42" s="122">
        <f>+G42*3.04%</f>
        <v>4864</v>
      </c>
      <c r="N42" s="122">
        <f>+G42*7.09%</f>
        <v>11344</v>
      </c>
      <c r="O42" s="122">
        <v>1715.46</v>
      </c>
      <c r="P42" s="124">
        <f t="shared" ref="P42:P46" si="39">I42+J42+M42+O42</f>
        <v>36961.46</v>
      </c>
      <c r="Q42" s="124">
        <f>+K42+L42+N42</f>
        <v>23555.510000000002</v>
      </c>
      <c r="R42" s="124">
        <f>G42-P42</f>
        <v>123038.54000000001</v>
      </c>
    </row>
    <row r="43" spans="1:18" ht="36.75" customHeight="1" x14ac:dyDescent="0.35">
      <c r="A43" s="39">
        <f t="shared" ref="A43:A44" si="40">+A42+1</f>
        <v>26</v>
      </c>
      <c r="B43" s="117" t="s">
        <v>98</v>
      </c>
      <c r="C43" s="117" t="s">
        <v>54</v>
      </c>
      <c r="D43" s="117" t="s">
        <v>27</v>
      </c>
      <c r="E43" s="117" t="s">
        <v>99</v>
      </c>
      <c r="F43" s="118" t="s">
        <v>56</v>
      </c>
      <c r="G43" s="119">
        <v>90000</v>
      </c>
      <c r="H43" s="41"/>
      <c r="I43" s="169">
        <v>9324.25</v>
      </c>
      <c r="J43" s="121">
        <f t="shared" ref="J43:J46" si="41">G43*2.87/100</f>
        <v>2583</v>
      </c>
      <c r="K43" s="122">
        <f t="shared" ref="K43:K46" si="42">G43*7.1/100</f>
        <v>6390</v>
      </c>
      <c r="L43" s="123">
        <f t="shared" si="38"/>
        <v>851.5100000000001</v>
      </c>
      <c r="M43" s="122">
        <f t="shared" ref="M43:M46" si="43">+G43*3.04%</f>
        <v>2736</v>
      </c>
      <c r="N43" s="122">
        <f t="shared" ref="N43:N46" si="44">+G43*7.09%</f>
        <v>6381</v>
      </c>
      <c r="O43" s="122">
        <v>1715.46</v>
      </c>
      <c r="P43" s="124">
        <f t="shared" si="39"/>
        <v>16358.71</v>
      </c>
      <c r="Q43" s="124">
        <f>+K43+L43+N43</f>
        <v>13622.51</v>
      </c>
      <c r="R43" s="124">
        <f t="shared" ref="R43:R46" si="45">G43-P43</f>
        <v>73641.290000000008</v>
      </c>
    </row>
    <row r="44" spans="1:18" ht="36.75" customHeight="1" x14ac:dyDescent="0.35">
      <c r="A44" s="39">
        <f t="shared" si="40"/>
        <v>27</v>
      </c>
      <c r="B44" s="117" t="s">
        <v>100</v>
      </c>
      <c r="C44" s="117" t="s">
        <v>54</v>
      </c>
      <c r="D44" s="117" t="s">
        <v>27</v>
      </c>
      <c r="E44" s="117" t="s">
        <v>99</v>
      </c>
      <c r="F44" s="118" t="s">
        <v>56</v>
      </c>
      <c r="G44" s="119">
        <v>90000</v>
      </c>
      <c r="H44" s="41"/>
      <c r="I44" s="169">
        <v>8895.39</v>
      </c>
      <c r="J44" s="121">
        <f t="shared" si="41"/>
        <v>2583</v>
      </c>
      <c r="K44" s="122">
        <f t="shared" si="42"/>
        <v>6390</v>
      </c>
      <c r="L44" s="123">
        <f t="shared" si="38"/>
        <v>851.5100000000001</v>
      </c>
      <c r="M44" s="122">
        <f t="shared" si="43"/>
        <v>2736</v>
      </c>
      <c r="N44" s="122">
        <f t="shared" si="44"/>
        <v>6381</v>
      </c>
      <c r="O44" s="122">
        <f t="shared" ref="O44" si="46">1715.46*2</f>
        <v>3430.92</v>
      </c>
      <c r="P44" s="124">
        <f t="shared" si="39"/>
        <v>17645.309999999998</v>
      </c>
      <c r="Q44" s="124">
        <f>+K44+L44+N44</f>
        <v>13622.51</v>
      </c>
      <c r="R44" s="124">
        <f t="shared" si="45"/>
        <v>72354.69</v>
      </c>
    </row>
    <row r="45" spans="1:18" ht="36.75" customHeight="1" x14ac:dyDescent="0.35">
      <c r="A45" s="39">
        <f>+A44+1</f>
        <v>28</v>
      </c>
      <c r="B45" s="117" t="s">
        <v>409</v>
      </c>
      <c r="C45" s="117" t="s">
        <v>49</v>
      </c>
      <c r="D45" s="117" t="s">
        <v>27</v>
      </c>
      <c r="E45" s="117" t="s">
        <v>99</v>
      </c>
      <c r="F45" s="118" t="s">
        <v>56</v>
      </c>
      <c r="G45" s="119">
        <v>90000</v>
      </c>
      <c r="H45" s="41"/>
      <c r="I45" s="169">
        <v>9324.25</v>
      </c>
      <c r="J45" s="121">
        <f t="shared" ref="J45" si="47">G45*2.87/100</f>
        <v>2583</v>
      </c>
      <c r="K45" s="122">
        <f t="shared" ref="K45" si="48">G45*7.1/100</f>
        <v>6390</v>
      </c>
      <c r="L45" s="123">
        <f t="shared" si="38"/>
        <v>851.5100000000001</v>
      </c>
      <c r="M45" s="122">
        <f t="shared" ref="M45" si="49">+G45*3.04%</f>
        <v>2736</v>
      </c>
      <c r="N45" s="122">
        <f t="shared" ref="N45" si="50">+G45*7.09%</f>
        <v>6381</v>
      </c>
      <c r="O45" s="122">
        <v>1715.46</v>
      </c>
      <c r="P45" s="124">
        <f t="shared" ref="P45" si="51">I45+J45+M45+O45</f>
        <v>16358.71</v>
      </c>
      <c r="Q45" s="124">
        <f>+K45+L45+N45</f>
        <v>13622.51</v>
      </c>
      <c r="R45" s="124">
        <f t="shared" ref="R45" si="52">G45-P45</f>
        <v>73641.290000000008</v>
      </c>
    </row>
    <row r="46" spans="1:18" ht="36.75" customHeight="1" x14ac:dyDescent="0.35">
      <c r="A46" s="39">
        <f>+A45+1</f>
        <v>29</v>
      </c>
      <c r="B46" s="117" t="s">
        <v>101</v>
      </c>
      <c r="C46" s="117" t="s">
        <v>49</v>
      </c>
      <c r="D46" s="117" t="s">
        <v>27</v>
      </c>
      <c r="E46" s="117" t="s">
        <v>99</v>
      </c>
      <c r="F46" s="118" t="s">
        <v>56</v>
      </c>
      <c r="G46" s="119">
        <v>90000</v>
      </c>
      <c r="H46" s="41"/>
      <c r="I46" s="169">
        <v>9324.25</v>
      </c>
      <c r="J46" s="121">
        <f t="shared" si="41"/>
        <v>2583</v>
      </c>
      <c r="K46" s="122">
        <f t="shared" si="42"/>
        <v>6390</v>
      </c>
      <c r="L46" s="123">
        <f t="shared" si="38"/>
        <v>851.5100000000001</v>
      </c>
      <c r="M46" s="122">
        <f t="shared" si="43"/>
        <v>2736</v>
      </c>
      <c r="N46" s="122">
        <f t="shared" si="44"/>
        <v>6381</v>
      </c>
      <c r="O46" s="122">
        <v>1715.46</v>
      </c>
      <c r="P46" s="124">
        <f t="shared" si="39"/>
        <v>16358.71</v>
      </c>
      <c r="Q46" s="124">
        <f>+K46+L46+N46</f>
        <v>13622.51</v>
      </c>
      <c r="R46" s="124">
        <f t="shared" si="45"/>
        <v>73641.290000000008</v>
      </c>
    </row>
    <row r="47" spans="1:18" ht="26.25" customHeight="1" x14ac:dyDescent="0.25">
      <c r="A47" s="201" t="s">
        <v>25</v>
      </c>
      <c r="B47" s="201"/>
      <c r="C47" s="201"/>
      <c r="D47" s="201"/>
      <c r="E47" s="201"/>
      <c r="F47" s="40"/>
      <c r="G47" s="47">
        <f t="shared" ref="G47:R47" si="53">SUM(G42:G46)</f>
        <v>520000</v>
      </c>
      <c r="H47" s="47">
        <f t="shared" si="53"/>
        <v>0</v>
      </c>
      <c r="I47" s="47">
        <f t="shared" si="53"/>
        <v>62658.14</v>
      </c>
      <c r="J47" s="47">
        <f t="shared" si="53"/>
        <v>14924</v>
      </c>
      <c r="K47" s="47">
        <f t="shared" si="53"/>
        <v>36920</v>
      </c>
      <c r="L47" s="47">
        <f t="shared" si="53"/>
        <v>4257.55</v>
      </c>
      <c r="M47" s="47">
        <f t="shared" si="53"/>
        <v>15808</v>
      </c>
      <c r="N47" s="47">
        <f t="shared" si="53"/>
        <v>36868</v>
      </c>
      <c r="O47" s="47">
        <f t="shared" si="53"/>
        <v>10292.759999999998</v>
      </c>
      <c r="P47" s="47">
        <f t="shared" si="53"/>
        <v>103682.9</v>
      </c>
      <c r="Q47" s="47">
        <f t="shared" si="53"/>
        <v>78045.55</v>
      </c>
      <c r="R47" s="47">
        <f t="shared" si="53"/>
        <v>416317.10000000009</v>
      </c>
    </row>
    <row r="48" spans="1:18" ht="43.5" customHeight="1" x14ac:dyDescent="0.25">
      <c r="A48" s="185" t="s">
        <v>28</v>
      </c>
      <c r="B48" s="185"/>
      <c r="C48" s="185"/>
      <c r="D48" s="185"/>
      <c r="E48" s="185"/>
      <c r="F48" s="185"/>
      <c r="G48" s="185"/>
      <c r="H48" s="185"/>
      <c r="I48" s="185"/>
      <c r="J48" s="185"/>
      <c r="K48" s="185"/>
      <c r="L48" s="185"/>
      <c r="M48" s="185"/>
      <c r="N48" s="185"/>
      <c r="O48" s="185"/>
      <c r="P48" s="185"/>
      <c r="Q48" s="185"/>
      <c r="R48" s="185"/>
    </row>
    <row r="49" spans="1:18" ht="21.75" customHeight="1" x14ac:dyDescent="0.35">
      <c r="A49" s="39">
        <f>+A46+1</f>
        <v>30</v>
      </c>
      <c r="B49" s="117" t="s">
        <v>102</v>
      </c>
      <c r="C49" s="117" t="s">
        <v>49</v>
      </c>
      <c r="D49" s="117" t="s">
        <v>28</v>
      </c>
      <c r="E49" s="117" t="s">
        <v>103</v>
      </c>
      <c r="F49" s="118" t="s">
        <v>52</v>
      </c>
      <c r="G49" s="137">
        <v>210000</v>
      </c>
      <c r="H49" s="49"/>
      <c r="I49" s="169">
        <v>38105.33</v>
      </c>
      <c r="J49" s="121">
        <f>G49*2.87/100</f>
        <v>6027</v>
      </c>
      <c r="K49" s="125">
        <f>G49*7.1/100</f>
        <v>14910</v>
      </c>
      <c r="L49" s="123">
        <f>77410*1.1%</f>
        <v>851.5100000000001</v>
      </c>
      <c r="M49" s="122">
        <f>193525*3.04%</f>
        <v>5883.16</v>
      </c>
      <c r="N49" s="122">
        <f>193525*7.09%</f>
        <v>13720.922500000001</v>
      </c>
      <c r="O49" s="138">
        <v>0</v>
      </c>
      <c r="P49" s="124">
        <f t="shared" ref="P49:P67" si="54">I49+J49+M49+O49</f>
        <v>50015.490000000005</v>
      </c>
      <c r="Q49" s="124">
        <f>+K49+L49+N49</f>
        <v>29482.432500000003</v>
      </c>
      <c r="R49" s="124">
        <f>G49-P49</f>
        <v>159984.51</v>
      </c>
    </row>
    <row r="50" spans="1:18" ht="21.75" customHeight="1" x14ac:dyDescent="0.35">
      <c r="A50" s="39">
        <f t="shared" ref="A50:A62" si="55">+A49+1</f>
        <v>31</v>
      </c>
      <c r="B50" s="117" t="s">
        <v>104</v>
      </c>
      <c r="C50" s="117" t="s">
        <v>54</v>
      </c>
      <c r="D50" s="117" t="s">
        <v>28</v>
      </c>
      <c r="E50" s="117" t="s">
        <v>105</v>
      </c>
      <c r="F50" s="118" t="s">
        <v>56</v>
      </c>
      <c r="G50" s="137">
        <v>160000</v>
      </c>
      <c r="H50" s="41"/>
      <c r="I50" s="169">
        <v>26218.87</v>
      </c>
      <c r="J50" s="121">
        <f t="shared" ref="J50:J67" si="56">G50*2.87/100</f>
        <v>4592</v>
      </c>
      <c r="K50" s="125">
        <f t="shared" ref="K50:K67" si="57">G50*7.1/100</f>
        <v>11360</v>
      </c>
      <c r="L50" s="123">
        <f t="shared" ref="L50:L56" si="58">77410*1.1%</f>
        <v>851.5100000000001</v>
      </c>
      <c r="M50" s="122">
        <f>+G50*3.04%</f>
        <v>4864</v>
      </c>
      <c r="N50" s="122">
        <f>+G50*7.09%</f>
        <v>11344</v>
      </c>
      <c r="O50" s="138">
        <v>0</v>
      </c>
      <c r="P50" s="124">
        <f t="shared" si="54"/>
        <v>35674.869999999995</v>
      </c>
      <c r="Q50" s="124">
        <f t="shared" ref="Q50:Q63" si="59">K50+L50+N50</f>
        <v>23555.510000000002</v>
      </c>
      <c r="R50" s="124">
        <f t="shared" ref="R50:R67" si="60">G50-P50</f>
        <v>124325.13</v>
      </c>
    </row>
    <row r="51" spans="1:18" ht="21.75" customHeight="1" x14ac:dyDescent="0.35">
      <c r="A51" s="39">
        <f t="shared" si="55"/>
        <v>32</v>
      </c>
      <c r="B51" s="117" t="s">
        <v>106</v>
      </c>
      <c r="C51" s="117" t="s">
        <v>54</v>
      </c>
      <c r="D51" s="117" t="s">
        <v>28</v>
      </c>
      <c r="E51" s="117" t="s">
        <v>107</v>
      </c>
      <c r="F51" s="118" t="s">
        <v>52</v>
      </c>
      <c r="G51" s="137">
        <v>160000</v>
      </c>
      <c r="H51" s="41"/>
      <c r="I51" s="169">
        <v>26218.87</v>
      </c>
      <c r="J51" s="121">
        <f t="shared" si="56"/>
        <v>4592</v>
      </c>
      <c r="K51" s="125">
        <f t="shared" si="57"/>
        <v>11360</v>
      </c>
      <c r="L51" s="123">
        <f t="shared" si="58"/>
        <v>851.5100000000001</v>
      </c>
      <c r="M51" s="122">
        <f t="shared" ref="M51:M67" si="61">+G51*3.04%</f>
        <v>4864</v>
      </c>
      <c r="N51" s="122">
        <f t="shared" ref="N51:N67" si="62">+G51*7.09%</f>
        <v>11344</v>
      </c>
      <c r="O51" s="138">
        <v>0</v>
      </c>
      <c r="P51" s="124">
        <f t="shared" si="54"/>
        <v>35674.869999999995</v>
      </c>
      <c r="Q51" s="124">
        <f t="shared" si="59"/>
        <v>23555.510000000002</v>
      </c>
      <c r="R51" s="124">
        <f t="shared" si="60"/>
        <v>124325.13</v>
      </c>
    </row>
    <row r="52" spans="1:18" ht="36.75" customHeight="1" x14ac:dyDescent="0.35">
      <c r="A52" s="39">
        <f t="shared" si="55"/>
        <v>33</v>
      </c>
      <c r="B52" s="117" t="s">
        <v>108</v>
      </c>
      <c r="C52" s="117" t="s">
        <v>54</v>
      </c>
      <c r="D52" s="117" t="s">
        <v>28</v>
      </c>
      <c r="E52" s="117" t="s">
        <v>109</v>
      </c>
      <c r="F52" s="118" t="s">
        <v>56</v>
      </c>
      <c r="G52" s="119">
        <v>160000</v>
      </c>
      <c r="H52" s="41"/>
      <c r="I52" s="169">
        <v>25790</v>
      </c>
      <c r="J52" s="121">
        <f t="shared" si="56"/>
        <v>4592</v>
      </c>
      <c r="K52" s="122">
        <f t="shared" si="57"/>
        <v>11360</v>
      </c>
      <c r="L52" s="123">
        <f t="shared" si="58"/>
        <v>851.5100000000001</v>
      </c>
      <c r="M52" s="122">
        <f t="shared" si="61"/>
        <v>4864</v>
      </c>
      <c r="N52" s="122">
        <f t="shared" si="62"/>
        <v>11344</v>
      </c>
      <c r="O52" s="122">
        <v>1715.46</v>
      </c>
      <c r="P52" s="124">
        <f t="shared" si="54"/>
        <v>36961.46</v>
      </c>
      <c r="Q52" s="124">
        <f t="shared" si="59"/>
        <v>23555.510000000002</v>
      </c>
      <c r="R52" s="124">
        <f t="shared" si="60"/>
        <v>123038.54000000001</v>
      </c>
    </row>
    <row r="53" spans="1:18" ht="36.75" customHeight="1" x14ac:dyDescent="0.35">
      <c r="A53" s="39">
        <f t="shared" si="55"/>
        <v>34</v>
      </c>
      <c r="B53" s="117" t="s">
        <v>110</v>
      </c>
      <c r="C53" s="117" t="s">
        <v>54</v>
      </c>
      <c r="D53" s="117" t="s">
        <v>28</v>
      </c>
      <c r="E53" s="117" t="s">
        <v>111</v>
      </c>
      <c r="F53" s="118" t="s">
        <v>56</v>
      </c>
      <c r="G53" s="119">
        <v>110000</v>
      </c>
      <c r="H53" s="41"/>
      <c r="I53" s="169">
        <f>8895.39+4704.5</f>
        <v>13599.89</v>
      </c>
      <c r="J53" s="121">
        <f t="shared" si="56"/>
        <v>3157</v>
      </c>
      <c r="K53" s="122">
        <f t="shared" si="57"/>
        <v>7810</v>
      </c>
      <c r="L53" s="123">
        <f t="shared" si="58"/>
        <v>851.5100000000001</v>
      </c>
      <c r="M53" s="122">
        <f t="shared" si="61"/>
        <v>3344</v>
      </c>
      <c r="N53" s="122">
        <f t="shared" si="62"/>
        <v>7799.0000000000009</v>
      </c>
      <c r="O53" s="122">
        <f>1715.46*2</f>
        <v>3430.92</v>
      </c>
      <c r="P53" s="124">
        <f t="shared" si="54"/>
        <v>23531.809999999998</v>
      </c>
      <c r="Q53" s="124">
        <f t="shared" si="59"/>
        <v>16460.510000000002</v>
      </c>
      <c r="R53" s="124">
        <f t="shared" si="60"/>
        <v>86468.19</v>
      </c>
    </row>
    <row r="54" spans="1:18" ht="21.75" customHeight="1" x14ac:dyDescent="0.35">
      <c r="A54" s="39">
        <f t="shared" si="55"/>
        <v>35</v>
      </c>
      <c r="B54" s="117" t="s">
        <v>112</v>
      </c>
      <c r="C54" s="117" t="s">
        <v>54</v>
      </c>
      <c r="D54" s="117" t="s">
        <v>28</v>
      </c>
      <c r="E54" s="117" t="s">
        <v>113</v>
      </c>
      <c r="F54" s="118" t="s">
        <v>56</v>
      </c>
      <c r="G54" s="137">
        <v>110000</v>
      </c>
      <c r="H54" s="49"/>
      <c r="I54" s="169">
        <f>9753.12+4704.5</f>
        <v>14457.62</v>
      </c>
      <c r="J54" s="121">
        <f t="shared" si="56"/>
        <v>3157</v>
      </c>
      <c r="K54" s="125">
        <f t="shared" si="57"/>
        <v>7810</v>
      </c>
      <c r="L54" s="123">
        <f t="shared" si="58"/>
        <v>851.5100000000001</v>
      </c>
      <c r="M54" s="122">
        <f t="shared" si="61"/>
        <v>3344</v>
      </c>
      <c r="N54" s="122">
        <f t="shared" si="62"/>
        <v>7799.0000000000009</v>
      </c>
      <c r="O54" s="138">
        <v>0</v>
      </c>
      <c r="P54" s="124">
        <f t="shared" si="54"/>
        <v>20958.620000000003</v>
      </c>
      <c r="Q54" s="124">
        <f t="shared" si="59"/>
        <v>16460.510000000002</v>
      </c>
      <c r="R54" s="124">
        <f t="shared" si="60"/>
        <v>89041.38</v>
      </c>
    </row>
    <row r="55" spans="1:18" ht="21.75" customHeight="1" x14ac:dyDescent="0.35">
      <c r="A55" s="39">
        <f>+A54+1</f>
        <v>36</v>
      </c>
      <c r="B55" s="117" t="s">
        <v>114</v>
      </c>
      <c r="C55" s="117" t="s">
        <v>54</v>
      </c>
      <c r="D55" s="117" t="s">
        <v>28</v>
      </c>
      <c r="E55" s="117" t="s">
        <v>115</v>
      </c>
      <c r="F55" s="118" t="s">
        <v>56</v>
      </c>
      <c r="G55" s="137">
        <v>110000</v>
      </c>
      <c r="H55" s="49"/>
      <c r="I55" s="169">
        <f>9324.25+4704.5</f>
        <v>14028.75</v>
      </c>
      <c r="J55" s="121">
        <f t="shared" si="56"/>
        <v>3157</v>
      </c>
      <c r="K55" s="125">
        <f t="shared" si="57"/>
        <v>7810</v>
      </c>
      <c r="L55" s="123">
        <f t="shared" si="58"/>
        <v>851.5100000000001</v>
      </c>
      <c r="M55" s="122">
        <f t="shared" si="61"/>
        <v>3344</v>
      </c>
      <c r="N55" s="122">
        <f t="shared" si="62"/>
        <v>7799.0000000000009</v>
      </c>
      <c r="O55" s="138">
        <v>1715.46</v>
      </c>
      <c r="P55" s="124">
        <f t="shared" si="54"/>
        <v>22245.21</v>
      </c>
      <c r="Q55" s="124">
        <f>K55+L55+N55</f>
        <v>16460.510000000002</v>
      </c>
      <c r="R55" s="124">
        <f t="shared" si="60"/>
        <v>87754.790000000008</v>
      </c>
    </row>
    <row r="56" spans="1:18" ht="21.75" customHeight="1" x14ac:dyDescent="0.35">
      <c r="A56" s="39">
        <f t="shared" si="55"/>
        <v>37</v>
      </c>
      <c r="B56" s="117" t="s">
        <v>116</v>
      </c>
      <c r="C56" s="117" t="s">
        <v>54</v>
      </c>
      <c r="D56" s="117" t="s">
        <v>28</v>
      </c>
      <c r="E56" s="117" t="s">
        <v>117</v>
      </c>
      <c r="F56" s="118" t="s">
        <v>56</v>
      </c>
      <c r="G56" s="137">
        <v>90000</v>
      </c>
      <c r="H56" s="49"/>
      <c r="I56" s="169">
        <v>8895.39</v>
      </c>
      <c r="J56" s="121">
        <f t="shared" si="56"/>
        <v>2583</v>
      </c>
      <c r="K56" s="125">
        <f t="shared" si="57"/>
        <v>6390</v>
      </c>
      <c r="L56" s="123">
        <f t="shared" si="58"/>
        <v>851.5100000000001</v>
      </c>
      <c r="M56" s="122">
        <f t="shared" si="61"/>
        <v>2736</v>
      </c>
      <c r="N56" s="122">
        <f t="shared" si="62"/>
        <v>6381</v>
      </c>
      <c r="O56" s="138">
        <f>1715.46*2</f>
        <v>3430.92</v>
      </c>
      <c r="P56" s="124">
        <f t="shared" si="54"/>
        <v>17645.309999999998</v>
      </c>
      <c r="Q56" s="124">
        <f>K56+L56+N56</f>
        <v>13622.51</v>
      </c>
      <c r="R56" s="124">
        <f t="shared" si="60"/>
        <v>72354.69</v>
      </c>
    </row>
    <row r="57" spans="1:18" ht="21.75" customHeight="1" x14ac:dyDescent="0.35">
      <c r="A57" s="39">
        <f t="shared" si="55"/>
        <v>38</v>
      </c>
      <c r="B57" s="117" t="s">
        <v>118</v>
      </c>
      <c r="C57" s="117" t="s">
        <v>54</v>
      </c>
      <c r="D57" s="117" t="s">
        <v>28</v>
      </c>
      <c r="E57" s="117" t="s">
        <v>86</v>
      </c>
      <c r="F57" s="118" t="s">
        <v>67</v>
      </c>
      <c r="G57" s="137">
        <v>43000</v>
      </c>
      <c r="H57" s="49"/>
      <c r="I57" s="169">
        <v>866.06</v>
      </c>
      <c r="J57" s="121">
        <f t="shared" si="56"/>
        <v>1234.0999999999999</v>
      </c>
      <c r="K57" s="125">
        <f t="shared" si="57"/>
        <v>3053</v>
      </c>
      <c r="L57" s="123">
        <f>+G57*1.1%</f>
        <v>473.00000000000006</v>
      </c>
      <c r="M57" s="122">
        <f t="shared" si="61"/>
        <v>1307.2</v>
      </c>
      <c r="N57" s="122">
        <f t="shared" si="62"/>
        <v>3048.7000000000003</v>
      </c>
      <c r="O57" s="138">
        <v>0</v>
      </c>
      <c r="P57" s="124">
        <f t="shared" si="54"/>
        <v>3407.3599999999997</v>
      </c>
      <c r="Q57" s="124">
        <f>K57+L57+N57</f>
        <v>6574.7000000000007</v>
      </c>
      <c r="R57" s="124">
        <f t="shared" si="60"/>
        <v>39592.639999999999</v>
      </c>
    </row>
    <row r="58" spans="1:18" ht="21.75" customHeight="1" x14ac:dyDescent="0.35">
      <c r="A58" s="39">
        <f t="shared" si="55"/>
        <v>39</v>
      </c>
      <c r="B58" s="117" t="s">
        <v>119</v>
      </c>
      <c r="C58" s="117" t="s">
        <v>49</v>
      </c>
      <c r="D58" s="117" t="s">
        <v>28</v>
      </c>
      <c r="E58" s="117" t="s">
        <v>120</v>
      </c>
      <c r="F58" s="118" t="s">
        <v>52</v>
      </c>
      <c r="G58" s="137">
        <f>85000+55000</f>
        <v>140000</v>
      </c>
      <c r="H58" s="49"/>
      <c r="I58" s="169">
        <f>12937.38+8576.99</f>
        <v>21514.37</v>
      </c>
      <c r="J58" s="121">
        <f t="shared" si="56"/>
        <v>4018</v>
      </c>
      <c r="K58" s="125">
        <f t="shared" si="57"/>
        <v>9940</v>
      </c>
      <c r="L58" s="123">
        <f t="shared" ref="L58:L65" si="63">77410*1.1%</f>
        <v>851.5100000000001</v>
      </c>
      <c r="M58" s="122">
        <f t="shared" si="61"/>
        <v>4256</v>
      </c>
      <c r="N58" s="122">
        <f t="shared" si="62"/>
        <v>9926</v>
      </c>
      <c r="O58" s="138">
        <v>0</v>
      </c>
      <c r="P58" s="124">
        <f t="shared" si="54"/>
        <v>29788.37</v>
      </c>
      <c r="Q58" s="124">
        <f t="shared" si="59"/>
        <v>20717.510000000002</v>
      </c>
      <c r="R58" s="124">
        <f t="shared" si="60"/>
        <v>110211.63</v>
      </c>
    </row>
    <row r="59" spans="1:18" ht="21.75" customHeight="1" x14ac:dyDescent="0.35">
      <c r="A59" s="39">
        <f t="shared" si="55"/>
        <v>40</v>
      </c>
      <c r="B59" s="117" t="s">
        <v>121</v>
      </c>
      <c r="C59" s="117" t="s">
        <v>54</v>
      </c>
      <c r="D59" s="117" t="s">
        <v>28</v>
      </c>
      <c r="E59" s="117" t="s">
        <v>122</v>
      </c>
      <c r="F59" s="118" t="s">
        <v>56</v>
      </c>
      <c r="G59" s="137">
        <v>160000</v>
      </c>
      <c r="H59" s="49"/>
      <c r="I59" s="169">
        <f>9753.12+16465.75</f>
        <v>26218.870000000003</v>
      </c>
      <c r="J59" s="121">
        <f t="shared" si="56"/>
        <v>4592</v>
      </c>
      <c r="K59" s="125">
        <f t="shared" si="57"/>
        <v>11360</v>
      </c>
      <c r="L59" s="123">
        <f t="shared" si="63"/>
        <v>851.5100000000001</v>
      </c>
      <c r="M59" s="122">
        <f t="shared" si="61"/>
        <v>4864</v>
      </c>
      <c r="N59" s="122">
        <f t="shared" si="62"/>
        <v>11344</v>
      </c>
      <c r="O59" s="138">
        <v>0</v>
      </c>
      <c r="P59" s="124">
        <f t="shared" si="54"/>
        <v>35674.870000000003</v>
      </c>
      <c r="Q59" s="124">
        <f t="shared" si="59"/>
        <v>23555.510000000002</v>
      </c>
      <c r="R59" s="124">
        <f t="shared" si="60"/>
        <v>124325.13</v>
      </c>
    </row>
    <row r="60" spans="1:18" ht="21.75" customHeight="1" x14ac:dyDescent="0.35">
      <c r="A60" s="39">
        <f>+A59+1</f>
        <v>41</v>
      </c>
      <c r="B60" s="117" t="s">
        <v>444</v>
      </c>
      <c r="C60" s="117" t="s">
        <v>54</v>
      </c>
      <c r="D60" s="117" t="s">
        <v>28</v>
      </c>
      <c r="E60" s="117" t="s">
        <v>445</v>
      </c>
      <c r="F60" s="118" t="s">
        <v>56</v>
      </c>
      <c r="G60" s="137">
        <v>90000</v>
      </c>
      <c r="H60" s="49"/>
      <c r="I60" s="169">
        <v>9753.1200000000008</v>
      </c>
      <c r="J60" s="121">
        <f t="shared" si="56"/>
        <v>2583</v>
      </c>
      <c r="K60" s="125">
        <f t="shared" si="57"/>
        <v>6390</v>
      </c>
      <c r="L60" s="123">
        <f t="shared" si="63"/>
        <v>851.5100000000001</v>
      </c>
      <c r="M60" s="122">
        <f t="shared" si="61"/>
        <v>2736</v>
      </c>
      <c r="N60" s="122">
        <f t="shared" si="62"/>
        <v>6381</v>
      </c>
      <c r="O60" s="138">
        <v>0</v>
      </c>
      <c r="P60" s="124">
        <f t="shared" si="54"/>
        <v>15072.12</v>
      </c>
      <c r="Q60" s="124">
        <f t="shared" ref="Q60" si="64">K60+L60+N60</f>
        <v>13622.51</v>
      </c>
      <c r="R60" s="124">
        <f t="shared" ref="R60" si="65">G60-P60</f>
        <v>74927.88</v>
      </c>
    </row>
    <row r="61" spans="1:18" ht="21.75" customHeight="1" x14ac:dyDescent="0.35">
      <c r="A61" s="39">
        <f>+A60+1</f>
        <v>42</v>
      </c>
      <c r="B61" s="117" t="s">
        <v>123</v>
      </c>
      <c r="C61" s="117" t="s">
        <v>54</v>
      </c>
      <c r="D61" s="117" t="s">
        <v>28</v>
      </c>
      <c r="E61" s="117" t="s">
        <v>124</v>
      </c>
      <c r="F61" s="118" t="s">
        <v>56</v>
      </c>
      <c r="G61" s="137">
        <v>90000</v>
      </c>
      <c r="H61" s="49"/>
      <c r="I61" s="169">
        <v>9753.1200000000008</v>
      </c>
      <c r="J61" s="121">
        <f t="shared" si="56"/>
        <v>2583</v>
      </c>
      <c r="K61" s="125">
        <f t="shared" si="57"/>
        <v>6390</v>
      </c>
      <c r="L61" s="123">
        <f t="shared" si="63"/>
        <v>851.5100000000001</v>
      </c>
      <c r="M61" s="122">
        <f t="shared" si="61"/>
        <v>2736</v>
      </c>
      <c r="N61" s="122">
        <f t="shared" si="62"/>
        <v>6381</v>
      </c>
      <c r="O61" s="138">
        <v>0</v>
      </c>
      <c r="P61" s="124">
        <f t="shared" si="54"/>
        <v>15072.12</v>
      </c>
      <c r="Q61" s="124">
        <f t="shared" si="59"/>
        <v>13622.51</v>
      </c>
      <c r="R61" s="124">
        <f t="shared" si="60"/>
        <v>74927.88</v>
      </c>
    </row>
    <row r="62" spans="1:18" ht="21.75" customHeight="1" x14ac:dyDescent="0.35">
      <c r="A62" s="39">
        <f t="shared" si="55"/>
        <v>43</v>
      </c>
      <c r="B62" s="117" t="s">
        <v>125</v>
      </c>
      <c r="C62" s="117" t="s">
        <v>54</v>
      </c>
      <c r="D62" s="117" t="s">
        <v>28</v>
      </c>
      <c r="E62" s="117" t="s">
        <v>124</v>
      </c>
      <c r="F62" s="118" t="s">
        <v>56</v>
      </c>
      <c r="G62" s="137">
        <v>90000</v>
      </c>
      <c r="H62" s="49"/>
      <c r="I62" s="169">
        <v>8895.39</v>
      </c>
      <c r="J62" s="121">
        <f t="shared" si="56"/>
        <v>2583</v>
      </c>
      <c r="K62" s="125">
        <f t="shared" si="57"/>
        <v>6390</v>
      </c>
      <c r="L62" s="123">
        <f t="shared" si="63"/>
        <v>851.5100000000001</v>
      </c>
      <c r="M62" s="122">
        <f t="shared" si="61"/>
        <v>2736</v>
      </c>
      <c r="N62" s="122">
        <f t="shared" si="62"/>
        <v>6381</v>
      </c>
      <c r="O62" s="138">
        <f>1715.46*2</f>
        <v>3430.92</v>
      </c>
      <c r="P62" s="124">
        <f t="shared" si="54"/>
        <v>17645.309999999998</v>
      </c>
      <c r="Q62" s="124">
        <f t="shared" si="59"/>
        <v>13622.51</v>
      </c>
      <c r="R62" s="124">
        <f t="shared" si="60"/>
        <v>72354.69</v>
      </c>
    </row>
    <row r="63" spans="1:18" ht="21.75" customHeight="1" x14ac:dyDescent="0.35">
      <c r="A63" s="39">
        <f>+A62+1</f>
        <v>44</v>
      </c>
      <c r="B63" s="117" t="s">
        <v>401</v>
      </c>
      <c r="C63" s="117" t="s">
        <v>54</v>
      </c>
      <c r="D63" s="117" t="s">
        <v>28</v>
      </c>
      <c r="E63" s="117" t="s">
        <v>402</v>
      </c>
      <c r="F63" s="118" t="s">
        <v>56</v>
      </c>
      <c r="G63" s="137">
        <v>90000</v>
      </c>
      <c r="H63" s="49"/>
      <c r="I63" s="169">
        <v>9753.1200000000008</v>
      </c>
      <c r="J63" s="121">
        <f t="shared" si="56"/>
        <v>2583</v>
      </c>
      <c r="K63" s="125">
        <f t="shared" si="57"/>
        <v>6390</v>
      </c>
      <c r="L63" s="123">
        <f t="shared" si="63"/>
        <v>851.5100000000001</v>
      </c>
      <c r="M63" s="122">
        <f t="shared" si="61"/>
        <v>2736</v>
      </c>
      <c r="N63" s="122">
        <f t="shared" si="62"/>
        <v>6381</v>
      </c>
      <c r="O63" s="138">
        <v>0</v>
      </c>
      <c r="P63" s="124">
        <f t="shared" si="54"/>
        <v>15072.12</v>
      </c>
      <c r="Q63" s="124">
        <f t="shared" si="59"/>
        <v>13622.51</v>
      </c>
      <c r="R63" s="124">
        <f t="shared" si="60"/>
        <v>74927.88</v>
      </c>
    </row>
    <row r="64" spans="1:18" ht="30" customHeight="1" x14ac:dyDescent="0.35">
      <c r="A64" s="39">
        <f>+A63+1</f>
        <v>45</v>
      </c>
      <c r="B64" s="136" t="s">
        <v>126</v>
      </c>
      <c r="C64" s="136" t="s">
        <v>54</v>
      </c>
      <c r="D64" s="117" t="s">
        <v>28</v>
      </c>
      <c r="E64" s="117" t="s">
        <v>424</v>
      </c>
      <c r="F64" s="134" t="s">
        <v>52</v>
      </c>
      <c r="G64" s="135">
        <v>90000</v>
      </c>
      <c r="H64" s="46"/>
      <c r="I64" s="169">
        <v>9753.1200000000008</v>
      </c>
      <c r="J64" s="121">
        <f t="shared" si="56"/>
        <v>2583</v>
      </c>
      <c r="K64" s="125">
        <f t="shared" si="57"/>
        <v>6390</v>
      </c>
      <c r="L64" s="123">
        <f t="shared" si="63"/>
        <v>851.5100000000001</v>
      </c>
      <c r="M64" s="122">
        <f t="shared" si="61"/>
        <v>2736</v>
      </c>
      <c r="N64" s="122">
        <f t="shared" si="62"/>
        <v>6381</v>
      </c>
      <c r="O64" s="138">
        <v>0</v>
      </c>
      <c r="P64" s="124">
        <f>I64+J64+M64+O64</f>
        <v>15072.12</v>
      </c>
      <c r="Q64" s="124">
        <f>K64+L64+N64</f>
        <v>13622.51</v>
      </c>
      <c r="R64" s="124">
        <f t="shared" si="60"/>
        <v>74927.88</v>
      </c>
    </row>
    <row r="65" spans="1:18" ht="30" customHeight="1" x14ac:dyDescent="0.35">
      <c r="A65" s="39">
        <f>+A64+1</f>
        <v>46</v>
      </c>
      <c r="B65" s="136" t="s">
        <v>127</v>
      </c>
      <c r="C65" s="136" t="s">
        <v>54</v>
      </c>
      <c r="D65" s="117" t="s">
        <v>28</v>
      </c>
      <c r="E65" s="117" t="s">
        <v>423</v>
      </c>
      <c r="F65" s="134" t="s">
        <v>52</v>
      </c>
      <c r="G65" s="135">
        <v>90000</v>
      </c>
      <c r="H65" s="46"/>
      <c r="I65" s="169">
        <v>9753.1200000000008</v>
      </c>
      <c r="J65" s="121">
        <f t="shared" si="56"/>
        <v>2583</v>
      </c>
      <c r="K65" s="125">
        <f t="shared" si="57"/>
        <v>6390</v>
      </c>
      <c r="L65" s="123">
        <f t="shared" si="63"/>
        <v>851.5100000000001</v>
      </c>
      <c r="M65" s="122">
        <f t="shared" si="61"/>
        <v>2736</v>
      </c>
      <c r="N65" s="122">
        <f t="shared" si="62"/>
        <v>6381</v>
      </c>
      <c r="O65" s="138">
        <v>0</v>
      </c>
      <c r="P65" s="124">
        <f>I65+J65+M65+O65</f>
        <v>15072.12</v>
      </c>
      <c r="Q65" s="124">
        <f>K65+L65+N65</f>
        <v>13622.51</v>
      </c>
      <c r="R65" s="124">
        <f t="shared" si="60"/>
        <v>74927.88</v>
      </c>
    </row>
    <row r="66" spans="1:18" ht="24" x14ac:dyDescent="0.35">
      <c r="A66" s="39">
        <f>+A65+1</f>
        <v>47</v>
      </c>
      <c r="B66" s="136" t="s">
        <v>425</v>
      </c>
      <c r="C66" s="136" t="s">
        <v>54</v>
      </c>
      <c r="D66" s="117" t="s">
        <v>28</v>
      </c>
      <c r="E66" s="117" t="s">
        <v>86</v>
      </c>
      <c r="F66" s="118" t="s">
        <v>67</v>
      </c>
      <c r="G66" s="137">
        <v>43000</v>
      </c>
      <c r="H66" s="49"/>
      <c r="I66" s="169">
        <v>866.06</v>
      </c>
      <c r="J66" s="121">
        <f t="shared" ref="J66" si="66">G66*2.87/100</f>
        <v>1234.0999999999999</v>
      </c>
      <c r="K66" s="125">
        <f t="shared" ref="K66" si="67">G66*7.1/100</f>
        <v>3053</v>
      </c>
      <c r="L66" s="123">
        <f t="shared" ref="L66" si="68">+G66*1.1%</f>
        <v>473.00000000000006</v>
      </c>
      <c r="M66" s="122">
        <f t="shared" ref="M66" si="69">+G66*3.04%</f>
        <v>1307.2</v>
      </c>
      <c r="N66" s="122">
        <f t="shared" ref="N66" si="70">+G66*7.09%</f>
        <v>3048.7000000000003</v>
      </c>
      <c r="O66" s="138">
        <v>0</v>
      </c>
      <c r="P66" s="124">
        <f t="shared" ref="P66" si="71">I66+J66+M66+O66</f>
        <v>3407.3599999999997</v>
      </c>
      <c r="Q66" s="124">
        <f>K66+L66+N66</f>
        <v>6574.7000000000007</v>
      </c>
      <c r="R66" s="124">
        <f t="shared" ref="R66" si="72">G66-P66</f>
        <v>39592.639999999999</v>
      </c>
    </row>
    <row r="67" spans="1:18" ht="24" x14ac:dyDescent="0.35">
      <c r="A67" s="39">
        <f>+A66+1</f>
        <v>48</v>
      </c>
      <c r="B67" s="117" t="s">
        <v>128</v>
      </c>
      <c r="C67" s="117" t="s">
        <v>49</v>
      </c>
      <c r="D67" s="117" t="s">
        <v>28</v>
      </c>
      <c r="E67" s="117" t="s">
        <v>86</v>
      </c>
      <c r="F67" s="118" t="s">
        <v>67</v>
      </c>
      <c r="G67" s="137">
        <v>43000</v>
      </c>
      <c r="H67" s="49"/>
      <c r="I67" s="169">
        <v>866.06</v>
      </c>
      <c r="J67" s="121">
        <f t="shared" si="56"/>
        <v>1234.0999999999999</v>
      </c>
      <c r="K67" s="125">
        <f t="shared" si="57"/>
        <v>3053</v>
      </c>
      <c r="L67" s="123">
        <f t="shared" ref="L67" si="73">+G67*1.1%</f>
        <v>473.00000000000006</v>
      </c>
      <c r="M67" s="122">
        <f t="shared" si="61"/>
        <v>1307.2</v>
      </c>
      <c r="N67" s="122">
        <f t="shared" si="62"/>
        <v>3048.7000000000003</v>
      </c>
      <c r="O67" s="138">
        <v>0</v>
      </c>
      <c r="P67" s="124">
        <f t="shared" si="54"/>
        <v>3407.3599999999997</v>
      </c>
      <c r="Q67" s="124">
        <f>K67+L67+N67</f>
        <v>6574.7000000000007</v>
      </c>
      <c r="R67" s="124">
        <f t="shared" si="60"/>
        <v>39592.639999999999</v>
      </c>
    </row>
    <row r="68" spans="1:18" ht="24.75" customHeight="1" x14ac:dyDescent="0.25">
      <c r="A68" s="201" t="s">
        <v>25</v>
      </c>
      <c r="B68" s="201"/>
      <c r="C68" s="201"/>
      <c r="D68" s="201"/>
      <c r="E68" s="201"/>
      <c r="F68" s="40"/>
      <c r="G68" s="50">
        <f t="shared" ref="G68:R68" si="74">SUM(G49:G67)</f>
        <v>2079000</v>
      </c>
      <c r="H68" s="50">
        <f t="shared" si="74"/>
        <v>0</v>
      </c>
      <c r="I68" s="50">
        <f t="shared" si="74"/>
        <v>275307.12999999995</v>
      </c>
      <c r="J68" s="50">
        <f t="shared" si="74"/>
        <v>59667.299999999996</v>
      </c>
      <c r="K68" s="50">
        <f t="shared" si="74"/>
        <v>147609</v>
      </c>
      <c r="L68" s="50">
        <f t="shared" si="74"/>
        <v>15043.160000000002</v>
      </c>
      <c r="M68" s="50">
        <f t="shared" si="74"/>
        <v>62700.759999999995</v>
      </c>
      <c r="N68" s="50">
        <f t="shared" si="74"/>
        <v>146233.02250000002</v>
      </c>
      <c r="O68" s="50">
        <f t="shared" si="74"/>
        <v>13723.68</v>
      </c>
      <c r="P68" s="50">
        <f t="shared" si="74"/>
        <v>411398.86999999994</v>
      </c>
      <c r="Q68" s="50">
        <f t="shared" si="74"/>
        <v>308885.18250000017</v>
      </c>
      <c r="R68" s="50">
        <f t="shared" si="74"/>
        <v>1667601.1299999994</v>
      </c>
    </row>
    <row r="69" spans="1:18" ht="43.5" customHeight="1" x14ac:dyDescent="0.25">
      <c r="A69" s="185" t="s">
        <v>29</v>
      </c>
      <c r="B69" s="185"/>
      <c r="C69" s="185"/>
      <c r="D69" s="185"/>
      <c r="E69" s="185"/>
      <c r="F69" s="185"/>
      <c r="G69" s="185"/>
      <c r="H69" s="185"/>
      <c r="I69" s="185"/>
      <c r="J69" s="185"/>
      <c r="K69" s="185"/>
      <c r="L69" s="185"/>
      <c r="M69" s="185"/>
      <c r="N69" s="185"/>
      <c r="O69" s="185"/>
      <c r="P69" s="185"/>
      <c r="Q69" s="185"/>
      <c r="R69" s="185"/>
    </row>
    <row r="70" spans="1:18" ht="24" x14ac:dyDescent="0.35">
      <c r="A70" s="39">
        <f>+A67+1</f>
        <v>49</v>
      </c>
      <c r="B70" s="117" t="s">
        <v>414</v>
      </c>
      <c r="C70" s="117" t="s">
        <v>54</v>
      </c>
      <c r="D70" s="117" t="s">
        <v>29</v>
      </c>
      <c r="E70" s="117" t="s">
        <v>415</v>
      </c>
      <c r="F70" s="118" t="s">
        <v>56</v>
      </c>
      <c r="G70" s="137">
        <v>210000</v>
      </c>
      <c r="H70" s="49"/>
      <c r="I70" s="169">
        <v>37247.599999999999</v>
      </c>
      <c r="J70" s="121">
        <f>G70*2.87/100</f>
        <v>6027</v>
      </c>
      <c r="K70" s="125">
        <f>G70*7.1/100</f>
        <v>14910</v>
      </c>
      <c r="L70" s="123">
        <f t="shared" ref="L70:L76" si="75">77410*1.1%</f>
        <v>851.5100000000001</v>
      </c>
      <c r="M70" s="122">
        <f>193525*3.04%</f>
        <v>5883.16</v>
      </c>
      <c r="N70" s="122">
        <f>193525*7.09%</f>
        <v>13720.922500000001</v>
      </c>
      <c r="O70" s="138">
        <f>1715.46*2</f>
        <v>3430.92</v>
      </c>
      <c r="P70" s="124">
        <f t="shared" ref="P70" si="76">I70+J70+M70+O70</f>
        <v>52588.679999999993</v>
      </c>
      <c r="Q70" s="124">
        <f t="shared" ref="Q70" si="77">K70+L70+N70</f>
        <v>29482.432500000003</v>
      </c>
      <c r="R70" s="124">
        <f>G70-P70</f>
        <v>157411.32</v>
      </c>
    </row>
    <row r="71" spans="1:18" ht="22.5" customHeight="1" x14ac:dyDescent="0.35">
      <c r="A71" s="39">
        <f>+A70+1</f>
        <v>50</v>
      </c>
      <c r="B71" s="117" t="s">
        <v>129</v>
      </c>
      <c r="C71" s="117" t="s">
        <v>54</v>
      </c>
      <c r="D71" s="117" t="s">
        <v>29</v>
      </c>
      <c r="E71" s="117" t="s">
        <v>130</v>
      </c>
      <c r="F71" s="118" t="s">
        <v>52</v>
      </c>
      <c r="G71" s="135">
        <v>140000</v>
      </c>
      <c r="H71" s="46"/>
      <c r="I71" s="169">
        <v>21514.37</v>
      </c>
      <c r="J71" s="121">
        <f>G71*2.87/100</f>
        <v>4018</v>
      </c>
      <c r="K71" s="125">
        <f>G71*7.1/100</f>
        <v>9940</v>
      </c>
      <c r="L71" s="123">
        <f t="shared" si="75"/>
        <v>851.5100000000001</v>
      </c>
      <c r="M71" s="126">
        <f>G71*3.04/100</f>
        <v>4256</v>
      </c>
      <c r="N71" s="122">
        <f>+G71*7.09%</f>
        <v>9926</v>
      </c>
      <c r="O71" s="138">
        <v>0</v>
      </c>
      <c r="P71" s="124">
        <f t="shared" ref="P71:P73" si="78">I71+J71+M71+O71</f>
        <v>29788.37</v>
      </c>
      <c r="Q71" s="124">
        <f t="shared" ref="Q71:Q73" si="79">K71+L71+N71</f>
        <v>20717.510000000002</v>
      </c>
      <c r="R71" s="124">
        <f>G71-P71</f>
        <v>110211.63</v>
      </c>
    </row>
    <row r="72" spans="1:18" ht="24" x14ac:dyDescent="0.35">
      <c r="A72" s="39">
        <f t="shared" ref="A72:A89" si="80">+A71+1</f>
        <v>51</v>
      </c>
      <c r="B72" s="117" t="s">
        <v>131</v>
      </c>
      <c r="C72" s="117" t="s">
        <v>49</v>
      </c>
      <c r="D72" s="117" t="s">
        <v>29</v>
      </c>
      <c r="E72" s="117" t="s">
        <v>132</v>
      </c>
      <c r="F72" s="118" t="s">
        <v>56</v>
      </c>
      <c r="G72" s="137">
        <v>160000</v>
      </c>
      <c r="H72" s="49"/>
      <c r="I72" s="169">
        <v>25361.14</v>
      </c>
      <c r="J72" s="121">
        <f t="shared" ref="J72:J89" si="81">G72*2.87/100</f>
        <v>4592</v>
      </c>
      <c r="K72" s="125">
        <f t="shared" ref="K72:K89" si="82">G72*7.1/100</f>
        <v>11360</v>
      </c>
      <c r="L72" s="123">
        <f t="shared" si="75"/>
        <v>851.5100000000001</v>
      </c>
      <c r="M72" s="122">
        <f t="shared" ref="M72:M89" si="83">G72*3.04/100</f>
        <v>4864</v>
      </c>
      <c r="N72" s="122">
        <f t="shared" ref="N72:N89" si="84">+G72*7.09%</f>
        <v>11344</v>
      </c>
      <c r="O72" s="138">
        <f>1715.46*2</f>
        <v>3430.92</v>
      </c>
      <c r="P72" s="124">
        <f t="shared" si="78"/>
        <v>38248.06</v>
      </c>
      <c r="Q72" s="124">
        <f t="shared" si="79"/>
        <v>23555.510000000002</v>
      </c>
      <c r="R72" s="124">
        <f t="shared" ref="R72:R89" si="85">G72-P72</f>
        <v>121751.94</v>
      </c>
    </row>
    <row r="73" spans="1:18" ht="24" x14ac:dyDescent="0.35">
      <c r="A73" s="39">
        <f t="shared" si="80"/>
        <v>52</v>
      </c>
      <c r="B73" s="117" t="s">
        <v>133</v>
      </c>
      <c r="C73" s="117" t="s">
        <v>54</v>
      </c>
      <c r="D73" s="117" t="s">
        <v>29</v>
      </c>
      <c r="E73" s="117" t="s">
        <v>134</v>
      </c>
      <c r="F73" s="118" t="s">
        <v>52</v>
      </c>
      <c r="G73" s="137">
        <f>85000+75000</f>
        <v>160000</v>
      </c>
      <c r="H73" s="49"/>
      <c r="I73" s="169">
        <f>7719.26+17641.88</f>
        <v>25361.14</v>
      </c>
      <c r="J73" s="121">
        <f t="shared" si="81"/>
        <v>4592</v>
      </c>
      <c r="K73" s="125">
        <f t="shared" si="82"/>
        <v>11360</v>
      </c>
      <c r="L73" s="123">
        <f t="shared" si="75"/>
        <v>851.5100000000001</v>
      </c>
      <c r="M73" s="122">
        <f t="shared" si="83"/>
        <v>4864</v>
      </c>
      <c r="N73" s="122">
        <f t="shared" si="84"/>
        <v>11344</v>
      </c>
      <c r="O73" s="138">
        <f>1715.46*2</f>
        <v>3430.92</v>
      </c>
      <c r="P73" s="124">
        <f t="shared" si="78"/>
        <v>38248.06</v>
      </c>
      <c r="Q73" s="124">
        <f t="shared" si="79"/>
        <v>23555.510000000002</v>
      </c>
      <c r="R73" s="124">
        <f t="shared" si="85"/>
        <v>121751.94</v>
      </c>
    </row>
    <row r="74" spans="1:18" ht="22.5" customHeight="1" x14ac:dyDescent="0.35">
      <c r="A74" s="39">
        <f t="shared" si="80"/>
        <v>53</v>
      </c>
      <c r="B74" s="117" t="s">
        <v>135</v>
      </c>
      <c r="C74" s="117" t="s">
        <v>54</v>
      </c>
      <c r="D74" s="117" t="s">
        <v>29</v>
      </c>
      <c r="E74" s="117" t="s">
        <v>136</v>
      </c>
      <c r="F74" s="118" t="s">
        <v>56</v>
      </c>
      <c r="G74" s="135">
        <v>90000</v>
      </c>
      <c r="H74" s="46"/>
      <c r="I74" s="169">
        <v>9753.1200000000008</v>
      </c>
      <c r="J74" s="121">
        <f t="shared" si="81"/>
        <v>2583</v>
      </c>
      <c r="K74" s="125">
        <f t="shared" si="82"/>
        <v>6390</v>
      </c>
      <c r="L74" s="123">
        <f t="shared" si="75"/>
        <v>851.5100000000001</v>
      </c>
      <c r="M74" s="126">
        <f t="shared" si="83"/>
        <v>2736</v>
      </c>
      <c r="N74" s="122">
        <f t="shared" si="84"/>
        <v>6381</v>
      </c>
      <c r="O74" s="138">
        <v>0</v>
      </c>
      <c r="P74" s="124">
        <f>I74+J74+M74+O74</f>
        <v>15072.12</v>
      </c>
      <c r="Q74" s="124">
        <f>K74+L74+N74</f>
        <v>13622.51</v>
      </c>
      <c r="R74" s="124">
        <f t="shared" si="85"/>
        <v>74927.88</v>
      </c>
    </row>
    <row r="75" spans="1:18" ht="22.5" customHeight="1" x14ac:dyDescent="0.35">
      <c r="A75" s="39">
        <f>+A74+1</f>
        <v>54</v>
      </c>
      <c r="B75" s="117" t="s">
        <v>137</v>
      </c>
      <c r="C75" s="117" t="s">
        <v>49</v>
      </c>
      <c r="D75" s="117" t="s">
        <v>29</v>
      </c>
      <c r="E75" s="117" t="s">
        <v>436</v>
      </c>
      <c r="F75" s="118" t="s">
        <v>56</v>
      </c>
      <c r="G75" s="135">
        <v>140000</v>
      </c>
      <c r="H75" s="46"/>
      <c r="I75" s="169">
        <f>9753.12+11761.25</f>
        <v>21514.370000000003</v>
      </c>
      <c r="J75" s="121">
        <f t="shared" si="81"/>
        <v>4018</v>
      </c>
      <c r="K75" s="125">
        <f t="shared" si="82"/>
        <v>9940</v>
      </c>
      <c r="L75" s="123">
        <f t="shared" si="75"/>
        <v>851.5100000000001</v>
      </c>
      <c r="M75" s="126">
        <f t="shared" si="83"/>
        <v>4256</v>
      </c>
      <c r="N75" s="122">
        <f t="shared" si="84"/>
        <v>9926</v>
      </c>
      <c r="O75" s="138">
        <v>0</v>
      </c>
      <c r="P75" s="124">
        <f>I75+J75+M75+O75</f>
        <v>29788.370000000003</v>
      </c>
      <c r="Q75" s="124">
        <f>K75+L75+N75</f>
        <v>20717.510000000002</v>
      </c>
      <c r="R75" s="124">
        <f t="shared" si="85"/>
        <v>110211.63</v>
      </c>
    </row>
    <row r="76" spans="1:18" ht="24" x14ac:dyDescent="0.35">
      <c r="A76" s="39">
        <f t="shared" si="80"/>
        <v>55</v>
      </c>
      <c r="B76" s="117" t="s">
        <v>138</v>
      </c>
      <c r="C76" s="117" t="s">
        <v>54</v>
      </c>
      <c r="D76" s="117" t="s">
        <v>29</v>
      </c>
      <c r="E76" s="117" t="s">
        <v>136</v>
      </c>
      <c r="F76" s="118" t="s">
        <v>56</v>
      </c>
      <c r="G76" s="137">
        <v>90000</v>
      </c>
      <c r="H76" s="49"/>
      <c r="I76" s="169">
        <v>9324.25</v>
      </c>
      <c r="J76" s="121">
        <f t="shared" si="81"/>
        <v>2583</v>
      </c>
      <c r="K76" s="125">
        <f t="shared" si="82"/>
        <v>6390</v>
      </c>
      <c r="L76" s="123">
        <f t="shared" si="75"/>
        <v>851.5100000000001</v>
      </c>
      <c r="M76" s="122">
        <f t="shared" si="83"/>
        <v>2736</v>
      </c>
      <c r="N76" s="122">
        <f t="shared" si="84"/>
        <v>6381</v>
      </c>
      <c r="O76" s="138">
        <v>1715.46</v>
      </c>
      <c r="P76" s="124">
        <f t="shared" ref="P76:P89" si="86">I76+J76+M76+O76</f>
        <v>16358.71</v>
      </c>
      <c r="Q76" s="124">
        <f t="shared" ref="Q76:Q89" si="87">K76+L76+N76</f>
        <v>13622.51</v>
      </c>
      <c r="R76" s="124">
        <f t="shared" si="85"/>
        <v>73641.290000000008</v>
      </c>
    </row>
    <row r="77" spans="1:18" ht="22.5" customHeight="1" x14ac:dyDescent="0.35">
      <c r="A77" s="39">
        <f t="shared" si="80"/>
        <v>56</v>
      </c>
      <c r="B77" s="117" t="s">
        <v>417</v>
      </c>
      <c r="C77" s="117" t="s">
        <v>54</v>
      </c>
      <c r="D77" s="117" t="s">
        <v>29</v>
      </c>
      <c r="E77" s="117" t="s">
        <v>139</v>
      </c>
      <c r="F77" s="118" t="s">
        <v>56</v>
      </c>
      <c r="G77" s="135">
        <v>60000</v>
      </c>
      <c r="H77" s="46"/>
      <c r="I77" s="169">
        <v>3143.58</v>
      </c>
      <c r="J77" s="121">
        <f t="shared" si="81"/>
        <v>1722</v>
      </c>
      <c r="K77" s="125">
        <f t="shared" si="82"/>
        <v>4260</v>
      </c>
      <c r="L77" s="126">
        <f>+G77*1.1%</f>
        <v>660.00000000000011</v>
      </c>
      <c r="M77" s="126">
        <f t="shared" si="83"/>
        <v>1824</v>
      </c>
      <c r="N77" s="122">
        <f t="shared" si="84"/>
        <v>4254</v>
      </c>
      <c r="O77" s="138">
        <v>1715.46</v>
      </c>
      <c r="P77" s="124">
        <f t="shared" si="86"/>
        <v>8405.0400000000009</v>
      </c>
      <c r="Q77" s="124">
        <f t="shared" si="87"/>
        <v>9174</v>
      </c>
      <c r="R77" s="124">
        <f t="shared" si="85"/>
        <v>51594.96</v>
      </c>
    </row>
    <row r="78" spans="1:18" ht="22.5" customHeight="1" x14ac:dyDescent="0.35">
      <c r="A78" s="39">
        <f t="shared" si="80"/>
        <v>57</v>
      </c>
      <c r="B78" s="117" t="s">
        <v>140</v>
      </c>
      <c r="C78" s="117" t="s">
        <v>54</v>
      </c>
      <c r="D78" s="117" t="s">
        <v>29</v>
      </c>
      <c r="E78" s="117" t="s">
        <v>139</v>
      </c>
      <c r="F78" s="118" t="s">
        <v>56</v>
      </c>
      <c r="G78" s="135">
        <v>60000</v>
      </c>
      <c r="H78" s="46"/>
      <c r="I78" s="169">
        <v>3486.68</v>
      </c>
      <c r="J78" s="121">
        <f t="shared" si="81"/>
        <v>1722</v>
      </c>
      <c r="K78" s="125">
        <f t="shared" si="82"/>
        <v>4260</v>
      </c>
      <c r="L78" s="126">
        <f t="shared" ref="L78:L79" si="88">+G78*1.1%</f>
        <v>660.00000000000011</v>
      </c>
      <c r="M78" s="126">
        <f t="shared" si="83"/>
        <v>1824</v>
      </c>
      <c r="N78" s="122">
        <f t="shared" si="84"/>
        <v>4254</v>
      </c>
      <c r="O78" s="138">
        <v>0</v>
      </c>
      <c r="P78" s="124">
        <f t="shared" si="86"/>
        <v>7032.68</v>
      </c>
      <c r="Q78" s="124">
        <f t="shared" si="87"/>
        <v>9174</v>
      </c>
      <c r="R78" s="124">
        <f t="shared" si="85"/>
        <v>52967.32</v>
      </c>
    </row>
    <row r="79" spans="1:18" ht="22.5" customHeight="1" x14ac:dyDescent="0.35">
      <c r="A79" s="39">
        <f t="shared" si="80"/>
        <v>58</v>
      </c>
      <c r="B79" s="117" t="s">
        <v>141</v>
      </c>
      <c r="C79" s="117" t="s">
        <v>54</v>
      </c>
      <c r="D79" s="117" t="s">
        <v>29</v>
      </c>
      <c r="E79" s="117" t="s">
        <v>142</v>
      </c>
      <c r="F79" s="118" t="s">
        <v>56</v>
      </c>
      <c r="G79" s="135">
        <v>60000</v>
      </c>
      <c r="H79" s="46"/>
      <c r="I79" s="169">
        <v>3143.58</v>
      </c>
      <c r="J79" s="121">
        <f t="shared" si="81"/>
        <v>1722</v>
      </c>
      <c r="K79" s="125">
        <f t="shared" si="82"/>
        <v>4260</v>
      </c>
      <c r="L79" s="126">
        <f t="shared" si="88"/>
        <v>660.00000000000011</v>
      </c>
      <c r="M79" s="126">
        <f t="shared" si="83"/>
        <v>1824</v>
      </c>
      <c r="N79" s="122">
        <f t="shared" si="84"/>
        <v>4254</v>
      </c>
      <c r="O79" s="138">
        <v>1715.46</v>
      </c>
      <c r="P79" s="124">
        <f t="shared" si="86"/>
        <v>8405.0400000000009</v>
      </c>
      <c r="Q79" s="124">
        <f t="shared" si="87"/>
        <v>9174</v>
      </c>
      <c r="R79" s="124">
        <f t="shared" si="85"/>
        <v>51594.96</v>
      </c>
    </row>
    <row r="80" spans="1:18" ht="22.5" customHeight="1" x14ac:dyDescent="0.35">
      <c r="A80" s="39">
        <f t="shared" si="80"/>
        <v>59</v>
      </c>
      <c r="B80" s="117" t="s">
        <v>143</v>
      </c>
      <c r="C80" s="117" t="s">
        <v>54</v>
      </c>
      <c r="D80" s="117" t="s">
        <v>29</v>
      </c>
      <c r="E80" s="117" t="s">
        <v>144</v>
      </c>
      <c r="F80" s="118" t="s">
        <v>56</v>
      </c>
      <c r="G80" s="135">
        <v>90000</v>
      </c>
      <c r="H80" s="46"/>
      <c r="I80" s="169">
        <f>3486.68+6266.44</f>
        <v>9753.119999999999</v>
      </c>
      <c r="J80" s="121">
        <f t="shared" si="81"/>
        <v>2583</v>
      </c>
      <c r="K80" s="125">
        <f t="shared" si="82"/>
        <v>6390</v>
      </c>
      <c r="L80" s="123">
        <f t="shared" ref="L80" si="89">77410*1.1%</f>
        <v>851.5100000000001</v>
      </c>
      <c r="M80" s="126">
        <f t="shared" si="83"/>
        <v>2736</v>
      </c>
      <c r="N80" s="122">
        <f t="shared" si="84"/>
        <v>6381</v>
      </c>
      <c r="O80" s="138">
        <v>0</v>
      </c>
      <c r="P80" s="124">
        <f t="shared" si="86"/>
        <v>15072.119999999999</v>
      </c>
      <c r="Q80" s="124">
        <f t="shared" si="87"/>
        <v>13622.51</v>
      </c>
      <c r="R80" s="124">
        <f t="shared" si="85"/>
        <v>74927.88</v>
      </c>
    </row>
    <row r="81" spans="1:4096 4100:9213 9217:13310 13314:16382" ht="22.5" customHeight="1" x14ac:dyDescent="0.35">
      <c r="A81" s="39">
        <f t="shared" si="80"/>
        <v>60</v>
      </c>
      <c r="B81" s="117" t="s">
        <v>145</v>
      </c>
      <c r="C81" s="117" t="s">
        <v>49</v>
      </c>
      <c r="D81" s="117" t="s">
        <v>29</v>
      </c>
      <c r="E81" s="117" t="s">
        <v>142</v>
      </c>
      <c r="F81" s="118" t="s">
        <v>56</v>
      </c>
      <c r="G81" s="135">
        <v>60000</v>
      </c>
      <c r="H81" s="46"/>
      <c r="I81" s="169">
        <v>3486.68</v>
      </c>
      <c r="J81" s="121">
        <f t="shared" si="81"/>
        <v>1722</v>
      </c>
      <c r="K81" s="125">
        <f t="shared" si="82"/>
        <v>4260</v>
      </c>
      <c r="L81" s="126">
        <f t="shared" ref="L81:L89" si="90">+G81*1.1%</f>
        <v>660.00000000000011</v>
      </c>
      <c r="M81" s="126">
        <f t="shared" si="83"/>
        <v>1824</v>
      </c>
      <c r="N81" s="122">
        <f t="shared" si="84"/>
        <v>4254</v>
      </c>
      <c r="O81" s="138">
        <v>0</v>
      </c>
      <c r="P81" s="124">
        <f t="shared" si="86"/>
        <v>7032.68</v>
      </c>
      <c r="Q81" s="124">
        <f t="shared" si="87"/>
        <v>9174</v>
      </c>
      <c r="R81" s="124">
        <f t="shared" si="85"/>
        <v>52967.32</v>
      </c>
    </row>
    <row r="82" spans="1:4096 4100:9213 9217:13310 13314:16382" ht="22.5" customHeight="1" x14ac:dyDescent="0.35">
      <c r="A82" s="39">
        <f t="shared" si="80"/>
        <v>61</v>
      </c>
      <c r="B82" s="117" t="s">
        <v>146</v>
      </c>
      <c r="C82" s="117" t="s">
        <v>54</v>
      </c>
      <c r="D82" s="117" t="s">
        <v>29</v>
      </c>
      <c r="E82" s="117" t="s">
        <v>139</v>
      </c>
      <c r="F82" s="118" t="s">
        <v>56</v>
      </c>
      <c r="G82" s="135">
        <v>60000</v>
      </c>
      <c r="H82" s="46"/>
      <c r="I82" s="169">
        <v>3486.68</v>
      </c>
      <c r="J82" s="121">
        <f t="shared" si="81"/>
        <v>1722</v>
      </c>
      <c r="K82" s="125">
        <f t="shared" si="82"/>
        <v>4260</v>
      </c>
      <c r="L82" s="126">
        <f t="shared" si="90"/>
        <v>660.00000000000011</v>
      </c>
      <c r="M82" s="126">
        <f t="shared" si="83"/>
        <v>1824</v>
      </c>
      <c r="N82" s="122">
        <f t="shared" si="84"/>
        <v>4254</v>
      </c>
      <c r="O82" s="138">
        <v>0</v>
      </c>
      <c r="P82" s="124">
        <f t="shared" si="86"/>
        <v>7032.68</v>
      </c>
      <c r="Q82" s="124">
        <f t="shared" si="87"/>
        <v>9174</v>
      </c>
      <c r="R82" s="124">
        <f t="shared" si="85"/>
        <v>52967.32</v>
      </c>
    </row>
    <row r="83" spans="1:4096 4100:9213 9217:13310 13314:16382" ht="22.5" customHeight="1" x14ac:dyDescent="0.35">
      <c r="A83" s="39">
        <f t="shared" si="80"/>
        <v>62</v>
      </c>
      <c r="B83" s="117" t="s">
        <v>147</v>
      </c>
      <c r="C83" s="117" t="s">
        <v>54</v>
      </c>
      <c r="D83" s="117" t="s">
        <v>29</v>
      </c>
      <c r="E83" s="117" t="s">
        <v>139</v>
      </c>
      <c r="F83" s="118" t="s">
        <v>56</v>
      </c>
      <c r="G83" s="135">
        <v>66000</v>
      </c>
      <c r="H83" s="46"/>
      <c r="I83" s="169">
        <v>4615.76</v>
      </c>
      <c r="J83" s="121">
        <f t="shared" si="81"/>
        <v>1894.2</v>
      </c>
      <c r="K83" s="125">
        <f t="shared" si="82"/>
        <v>4686</v>
      </c>
      <c r="L83" s="126">
        <f t="shared" si="90"/>
        <v>726.00000000000011</v>
      </c>
      <c r="M83" s="126">
        <f t="shared" si="83"/>
        <v>2006.4</v>
      </c>
      <c r="N83" s="122">
        <f t="shared" si="84"/>
        <v>4679.4000000000005</v>
      </c>
      <c r="O83" s="138">
        <v>0</v>
      </c>
      <c r="P83" s="124">
        <f t="shared" si="86"/>
        <v>8516.36</v>
      </c>
      <c r="Q83" s="124">
        <f t="shared" si="87"/>
        <v>10091.400000000001</v>
      </c>
      <c r="R83" s="124">
        <f t="shared" si="85"/>
        <v>57483.64</v>
      </c>
    </row>
    <row r="84" spans="1:4096 4100:9213 9217:13310 13314:16382" ht="22.5" customHeight="1" x14ac:dyDescent="0.35">
      <c r="A84" s="39">
        <f>+A83+1</f>
        <v>63</v>
      </c>
      <c r="B84" s="117" t="s">
        <v>403</v>
      </c>
      <c r="C84" s="117" t="s">
        <v>54</v>
      </c>
      <c r="D84" s="117" t="s">
        <v>29</v>
      </c>
      <c r="E84" s="117" t="s">
        <v>404</v>
      </c>
      <c r="F84" s="118" t="s">
        <v>56</v>
      </c>
      <c r="G84" s="135">
        <v>60000</v>
      </c>
      <c r="H84" s="46"/>
      <c r="I84" s="169">
        <v>3486.68</v>
      </c>
      <c r="J84" s="121">
        <f t="shared" ref="J84:J86" si="91">G84*2.87/100</f>
        <v>1722</v>
      </c>
      <c r="K84" s="125">
        <f t="shared" ref="K84:K86" si="92">G84*7.1/100</f>
        <v>4260</v>
      </c>
      <c r="L84" s="126">
        <f t="shared" ref="L84:L86" si="93">+G84*1.1%</f>
        <v>660.00000000000011</v>
      </c>
      <c r="M84" s="126">
        <f t="shared" ref="M84:M86" si="94">G84*3.04/100</f>
        <v>1824</v>
      </c>
      <c r="N84" s="122">
        <f t="shared" ref="N84:N86" si="95">+G84*7.09%</f>
        <v>4254</v>
      </c>
      <c r="O84" s="138">
        <v>0</v>
      </c>
      <c r="P84" s="124">
        <f t="shared" ref="P84:P86" si="96">I84+J84+M84+O84</f>
        <v>7032.68</v>
      </c>
      <c r="Q84" s="124">
        <f t="shared" ref="Q84:Q86" si="97">K84+L84+N84</f>
        <v>9174</v>
      </c>
      <c r="R84" s="124">
        <f t="shared" ref="R84:R86" si="98">G84-P84</f>
        <v>52967.32</v>
      </c>
    </row>
    <row r="85" spans="1:4096 4100:9213 9217:13310 13314:16382" ht="22.5" customHeight="1" x14ac:dyDescent="0.35">
      <c r="A85" s="39">
        <f>+A84+1</f>
        <v>64</v>
      </c>
      <c r="B85" s="117" t="s">
        <v>405</v>
      </c>
      <c r="C85" s="117" t="s">
        <v>54</v>
      </c>
      <c r="D85" s="117" t="s">
        <v>29</v>
      </c>
      <c r="E85" s="117" t="s">
        <v>404</v>
      </c>
      <c r="F85" s="118" t="s">
        <v>56</v>
      </c>
      <c r="G85" s="135">
        <v>60000</v>
      </c>
      <c r="H85" s="46"/>
      <c r="I85" s="169">
        <v>3486.68</v>
      </c>
      <c r="J85" s="121">
        <f t="shared" si="91"/>
        <v>1722</v>
      </c>
      <c r="K85" s="125">
        <f t="shared" si="92"/>
        <v>4260</v>
      </c>
      <c r="L85" s="126">
        <f t="shared" si="93"/>
        <v>660.00000000000011</v>
      </c>
      <c r="M85" s="126">
        <f t="shared" si="94"/>
        <v>1824</v>
      </c>
      <c r="N85" s="122">
        <f t="shared" si="95"/>
        <v>4254</v>
      </c>
      <c r="O85" s="138">
        <v>0</v>
      </c>
      <c r="P85" s="124">
        <f t="shared" si="96"/>
        <v>7032.68</v>
      </c>
      <c r="Q85" s="124">
        <f t="shared" si="97"/>
        <v>9174</v>
      </c>
      <c r="R85" s="124">
        <f t="shared" si="98"/>
        <v>52967.32</v>
      </c>
    </row>
    <row r="86" spans="1:4096 4100:9213 9217:13310 13314:16382" ht="22.5" customHeight="1" x14ac:dyDescent="0.35">
      <c r="A86" s="39">
        <f>+A85+1</f>
        <v>65</v>
      </c>
      <c r="B86" s="117" t="s">
        <v>406</v>
      </c>
      <c r="C86" s="117" t="s">
        <v>54</v>
      </c>
      <c r="D86" s="117" t="s">
        <v>29</v>
      </c>
      <c r="E86" s="117" t="s">
        <v>404</v>
      </c>
      <c r="F86" s="118" t="s">
        <v>56</v>
      </c>
      <c r="G86" s="135">
        <v>60000</v>
      </c>
      <c r="H86" s="46"/>
      <c r="I86" s="169">
        <v>3486.68</v>
      </c>
      <c r="J86" s="121">
        <f t="shared" si="91"/>
        <v>1722</v>
      </c>
      <c r="K86" s="125">
        <f t="shared" si="92"/>
        <v>4260</v>
      </c>
      <c r="L86" s="126">
        <f t="shared" si="93"/>
        <v>660.00000000000011</v>
      </c>
      <c r="M86" s="126">
        <f t="shared" si="94"/>
        <v>1824</v>
      </c>
      <c r="N86" s="122">
        <f t="shared" si="95"/>
        <v>4254</v>
      </c>
      <c r="O86" s="138">
        <v>0</v>
      </c>
      <c r="P86" s="124">
        <f t="shared" si="96"/>
        <v>7032.68</v>
      </c>
      <c r="Q86" s="124">
        <f t="shared" si="97"/>
        <v>9174</v>
      </c>
      <c r="R86" s="124">
        <f t="shared" si="98"/>
        <v>52967.32</v>
      </c>
    </row>
    <row r="87" spans="1:4096 4100:9213 9217:13310 13314:16382" ht="22.5" customHeight="1" x14ac:dyDescent="0.35">
      <c r="A87" s="39">
        <f>+A86+1</f>
        <v>66</v>
      </c>
      <c r="B87" s="117" t="s">
        <v>148</v>
      </c>
      <c r="C87" s="117" t="s">
        <v>49</v>
      </c>
      <c r="D87" s="117" t="s">
        <v>29</v>
      </c>
      <c r="E87" s="117" t="s">
        <v>139</v>
      </c>
      <c r="F87" s="118" t="s">
        <v>56</v>
      </c>
      <c r="G87" s="135">
        <v>60000</v>
      </c>
      <c r="H87" s="46"/>
      <c r="I87" s="169">
        <v>3486.68</v>
      </c>
      <c r="J87" s="121">
        <f t="shared" si="81"/>
        <v>1722</v>
      </c>
      <c r="K87" s="125">
        <f t="shared" si="82"/>
        <v>4260</v>
      </c>
      <c r="L87" s="126">
        <f t="shared" si="90"/>
        <v>660.00000000000011</v>
      </c>
      <c r="M87" s="126">
        <f t="shared" si="83"/>
        <v>1824</v>
      </c>
      <c r="N87" s="122">
        <f t="shared" si="84"/>
        <v>4254</v>
      </c>
      <c r="O87" s="138">
        <v>0</v>
      </c>
      <c r="P87" s="124">
        <f t="shared" si="86"/>
        <v>7032.68</v>
      </c>
      <c r="Q87" s="124">
        <f t="shared" si="87"/>
        <v>9174</v>
      </c>
      <c r="R87" s="124">
        <f t="shared" si="85"/>
        <v>52967.32</v>
      </c>
    </row>
    <row r="88" spans="1:4096 4100:9213 9217:13310 13314:16382" ht="22.5" customHeight="1" x14ac:dyDescent="0.35">
      <c r="A88" s="39">
        <f t="shared" si="80"/>
        <v>67</v>
      </c>
      <c r="B88" s="117" t="s">
        <v>149</v>
      </c>
      <c r="C88" s="117" t="s">
        <v>54</v>
      </c>
      <c r="D88" s="117" t="s">
        <v>29</v>
      </c>
      <c r="E88" s="117" t="s">
        <v>142</v>
      </c>
      <c r="F88" s="118" t="s">
        <v>56</v>
      </c>
      <c r="G88" s="135">
        <v>60000</v>
      </c>
      <c r="H88" s="46"/>
      <c r="I88" s="169">
        <v>3486.68</v>
      </c>
      <c r="J88" s="121">
        <f t="shared" si="81"/>
        <v>1722</v>
      </c>
      <c r="K88" s="125">
        <f t="shared" si="82"/>
        <v>4260</v>
      </c>
      <c r="L88" s="126">
        <f t="shared" si="90"/>
        <v>660.00000000000011</v>
      </c>
      <c r="M88" s="126">
        <f t="shared" si="83"/>
        <v>1824</v>
      </c>
      <c r="N88" s="122">
        <f t="shared" si="84"/>
        <v>4254</v>
      </c>
      <c r="O88" s="138">
        <v>0</v>
      </c>
      <c r="P88" s="124">
        <f t="shared" si="86"/>
        <v>7032.68</v>
      </c>
      <c r="Q88" s="124">
        <f t="shared" si="87"/>
        <v>9174</v>
      </c>
      <c r="R88" s="124">
        <f t="shared" si="85"/>
        <v>52967.32</v>
      </c>
    </row>
    <row r="89" spans="1:4096 4100:9213 9217:13310 13314:16382" ht="22.5" customHeight="1" x14ac:dyDescent="0.35">
      <c r="A89" s="39">
        <f t="shared" si="80"/>
        <v>68</v>
      </c>
      <c r="B89" s="117" t="s">
        <v>150</v>
      </c>
      <c r="C89" s="117" t="s">
        <v>54</v>
      </c>
      <c r="D89" s="117" t="s">
        <v>29</v>
      </c>
      <c r="E89" s="117" t="s">
        <v>139</v>
      </c>
      <c r="F89" s="118" t="s">
        <v>56</v>
      </c>
      <c r="G89" s="135">
        <v>60000</v>
      </c>
      <c r="H89" s="46"/>
      <c r="I89" s="169">
        <v>3486.68</v>
      </c>
      <c r="J89" s="121">
        <f t="shared" si="81"/>
        <v>1722</v>
      </c>
      <c r="K89" s="125">
        <f t="shared" si="82"/>
        <v>4260</v>
      </c>
      <c r="L89" s="126">
        <f t="shared" si="90"/>
        <v>660.00000000000011</v>
      </c>
      <c r="M89" s="126">
        <f t="shared" si="83"/>
        <v>1824</v>
      </c>
      <c r="N89" s="122">
        <f t="shared" si="84"/>
        <v>4254</v>
      </c>
      <c r="O89" s="138">
        <v>0</v>
      </c>
      <c r="P89" s="124">
        <f t="shared" si="86"/>
        <v>7032.68</v>
      </c>
      <c r="Q89" s="124">
        <f t="shared" si="87"/>
        <v>9174</v>
      </c>
      <c r="R89" s="124">
        <f t="shared" si="85"/>
        <v>52967.32</v>
      </c>
    </row>
    <row r="90" spans="1:4096 4100:9213 9217:13310 13314:16382" ht="23.25" customHeight="1" x14ac:dyDescent="0.25">
      <c r="A90" s="201" t="s">
        <v>25</v>
      </c>
      <c r="B90" s="201"/>
      <c r="C90" s="201"/>
      <c r="D90" s="201"/>
      <c r="E90" s="201"/>
      <c r="F90" s="44"/>
      <c r="G90" s="50">
        <f>SUM(G70:G89)</f>
        <v>1806000</v>
      </c>
      <c r="H90" s="50">
        <f t="shared" ref="H90" si="99">SUM(H71:H89)</f>
        <v>0</v>
      </c>
      <c r="I90" s="50">
        <f t="shared" ref="I90:O90" si="100">SUM(I70:I89)</f>
        <v>202112.14999999991</v>
      </c>
      <c r="J90" s="50">
        <f t="shared" si="100"/>
        <v>51832.2</v>
      </c>
      <c r="K90" s="50">
        <f t="shared" si="100"/>
        <v>128226</v>
      </c>
      <c r="L90" s="50">
        <f t="shared" si="100"/>
        <v>14798.08</v>
      </c>
      <c r="M90" s="50">
        <f t="shared" si="100"/>
        <v>54401.560000000005</v>
      </c>
      <c r="N90" s="50">
        <f t="shared" si="100"/>
        <v>126877.32249999999</v>
      </c>
      <c r="O90" s="50">
        <f t="shared" si="100"/>
        <v>15439.14</v>
      </c>
      <c r="P90" s="50">
        <f t="shared" ref="P90" si="101">SUM(P70:P89)</f>
        <v>323785.04999999993</v>
      </c>
      <c r="Q90" s="50">
        <f t="shared" ref="Q90" si="102">SUM(Q70:Q89)</f>
        <v>269901.40250000003</v>
      </c>
      <c r="R90" s="50">
        <f t="shared" ref="R90" si="103">SUM(R70:R89)</f>
        <v>1482214.9500000002</v>
      </c>
    </row>
    <row r="91" spans="1:4096 4100:9213 9217:13310 13314:16382" ht="43.5" customHeight="1" x14ac:dyDescent="0.25">
      <c r="A91" s="185" t="s">
        <v>30</v>
      </c>
      <c r="B91" s="185"/>
      <c r="C91" s="185"/>
      <c r="D91" s="185"/>
      <c r="E91" s="185"/>
      <c r="F91" s="185"/>
      <c r="G91" s="185"/>
      <c r="H91" s="185"/>
      <c r="I91" s="185"/>
      <c r="J91" s="185"/>
      <c r="K91" s="185"/>
      <c r="L91" s="185"/>
      <c r="M91" s="185"/>
      <c r="N91" s="185"/>
      <c r="O91" s="185"/>
      <c r="P91" s="185"/>
      <c r="Q91" s="185"/>
      <c r="R91" s="185"/>
    </row>
    <row r="92" spans="1:4096 4100:9213 9217:13310 13314:16382" s="10" customFormat="1" ht="42.75" customHeight="1" x14ac:dyDescent="0.35">
      <c r="A92" s="39">
        <f>+A89+1</f>
        <v>69</v>
      </c>
      <c r="B92" s="139" t="s">
        <v>151</v>
      </c>
      <c r="C92" s="139" t="s">
        <v>54</v>
      </c>
      <c r="D92" s="140" t="s">
        <v>152</v>
      </c>
      <c r="E92" s="141" t="s">
        <v>153</v>
      </c>
      <c r="F92" s="118" t="s">
        <v>154</v>
      </c>
      <c r="G92" s="135">
        <v>160000</v>
      </c>
      <c r="H92" s="46"/>
      <c r="I92" s="169">
        <v>26218.87</v>
      </c>
      <c r="J92" s="121">
        <f>G92*2.87/100</f>
        <v>4592</v>
      </c>
      <c r="K92" s="125">
        <f>G92*7.1/100</f>
        <v>11360</v>
      </c>
      <c r="L92" s="123">
        <f t="shared" ref="L92" si="104">77410*1.1%</f>
        <v>851.5100000000001</v>
      </c>
      <c r="M92" s="126">
        <f>G92*3.04/100</f>
        <v>4864</v>
      </c>
      <c r="N92" s="122">
        <f>+G92*7.09%</f>
        <v>11344</v>
      </c>
      <c r="O92" s="122">
        <v>0</v>
      </c>
      <c r="P92" s="124">
        <f>I92+J92+M92+O92</f>
        <v>35674.869999999995</v>
      </c>
      <c r="Q92" s="124">
        <f>K92+L92+N92</f>
        <v>23555.510000000002</v>
      </c>
      <c r="R92" s="124">
        <f>G92-P92</f>
        <v>124325.13</v>
      </c>
      <c r="T92" s="11"/>
      <c r="U92" s="12"/>
      <c r="V92" s="13"/>
      <c r="W92" s="14"/>
      <c r="X92" s="15"/>
      <c r="Y92" s="16"/>
      <c r="Z92" s="17"/>
      <c r="AA92" s="17"/>
      <c r="AB92" s="18"/>
      <c r="AC92" s="18"/>
      <c r="AD92" s="19"/>
      <c r="AE92" s="19"/>
      <c r="AF92" s="19"/>
      <c r="AG92" s="20"/>
      <c r="AK92" s="11"/>
      <c r="AL92" s="12"/>
      <c r="AM92" s="13"/>
      <c r="AN92" s="14"/>
      <c r="AO92" s="15"/>
      <c r="AP92" s="16"/>
      <c r="AQ92" s="17"/>
      <c r="AR92" s="17"/>
      <c r="AS92" s="18"/>
      <c r="AT92" s="18"/>
      <c r="AU92" s="19"/>
      <c r="AV92" s="19"/>
      <c r="AW92" s="19"/>
      <c r="AX92" s="20"/>
      <c r="BB92" s="11"/>
      <c r="BC92" s="12"/>
      <c r="BD92" s="13"/>
      <c r="BE92" s="14"/>
      <c r="BF92" s="15"/>
      <c r="BG92" s="16"/>
      <c r="BH92" s="17"/>
      <c r="BI92" s="17"/>
      <c r="BJ92" s="18"/>
      <c r="BK92" s="18"/>
      <c r="BL92" s="19"/>
      <c r="BM92" s="19"/>
      <c r="BN92" s="19"/>
      <c r="BO92" s="20"/>
      <c r="BS92" s="11"/>
      <c r="BT92" s="12"/>
      <c r="BU92" s="13"/>
      <c r="BV92" s="14"/>
      <c r="BW92" s="15"/>
      <c r="BX92" s="16"/>
      <c r="BY92" s="17"/>
      <c r="BZ92" s="17"/>
      <c r="CA92" s="18"/>
      <c r="CB92" s="18"/>
      <c r="CC92" s="19"/>
      <c r="CD92" s="19"/>
      <c r="CE92" s="19"/>
      <c r="CF92" s="20"/>
      <c r="CJ92" s="11"/>
      <c r="CK92" s="12"/>
      <c r="CL92" s="13"/>
      <c r="CM92" s="14"/>
      <c r="CN92" s="15"/>
      <c r="CO92" s="16"/>
      <c r="CP92" s="17"/>
      <c r="CQ92" s="17"/>
      <c r="CR92" s="18"/>
      <c r="CS92" s="18"/>
      <c r="CT92" s="19"/>
      <c r="CU92" s="19"/>
      <c r="CV92" s="19"/>
      <c r="CW92" s="20"/>
      <c r="DA92" s="11"/>
      <c r="DB92" s="12"/>
      <c r="DC92" s="13"/>
      <c r="DD92" s="14"/>
      <c r="DE92" s="15"/>
      <c r="DF92" s="16"/>
      <c r="DG92" s="17"/>
      <c r="DH92" s="17"/>
      <c r="DI92" s="18"/>
      <c r="DJ92" s="18"/>
      <c r="DK92" s="19"/>
      <c r="DL92" s="19"/>
      <c r="DM92" s="19"/>
      <c r="DN92" s="20"/>
      <c r="DR92" s="11"/>
      <c r="DS92" s="12"/>
      <c r="DT92" s="13"/>
      <c r="DU92" s="14"/>
      <c r="DV92" s="15"/>
      <c r="DW92" s="16"/>
      <c r="DX92" s="17"/>
      <c r="DY92" s="17"/>
      <c r="DZ92" s="18"/>
      <c r="EA92" s="18"/>
      <c r="EB92" s="19"/>
      <c r="EC92" s="19"/>
      <c r="ED92" s="19"/>
      <c r="EE92" s="20"/>
      <c r="EI92" s="11"/>
      <c r="EJ92" s="12"/>
      <c r="EK92" s="13"/>
      <c r="EL92" s="14"/>
      <c r="EM92" s="15"/>
      <c r="EN92" s="16"/>
      <c r="EO92" s="17"/>
      <c r="EP92" s="17"/>
      <c r="EQ92" s="18"/>
      <c r="ER92" s="18"/>
      <c r="ES92" s="19"/>
      <c r="ET92" s="19"/>
      <c r="EU92" s="19"/>
      <c r="EV92" s="20"/>
      <c r="EZ92" s="11"/>
      <c r="FA92" s="12"/>
      <c r="FB92" s="13"/>
      <c r="FC92" s="14"/>
      <c r="FD92" s="15"/>
      <c r="FE92" s="16"/>
      <c r="FF92" s="17"/>
      <c r="FG92" s="17"/>
      <c r="FH92" s="18"/>
      <c r="FI92" s="18"/>
      <c r="FJ92" s="19"/>
      <c r="FK92" s="19"/>
      <c r="FL92" s="19"/>
      <c r="FM92" s="20"/>
      <c r="FQ92" s="11"/>
      <c r="FR92" s="12"/>
      <c r="FS92" s="13"/>
      <c r="FT92" s="14"/>
      <c r="FU92" s="15"/>
      <c r="FV92" s="16"/>
      <c r="FW92" s="17"/>
      <c r="FX92" s="17"/>
      <c r="FY92" s="18"/>
      <c r="FZ92" s="18"/>
      <c r="GA92" s="19"/>
      <c r="GB92" s="19"/>
      <c r="GC92" s="19"/>
      <c r="GD92" s="20"/>
      <c r="GH92" s="11"/>
      <c r="GI92" s="12"/>
      <c r="GJ92" s="13"/>
      <c r="GK92" s="14"/>
      <c r="GL92" s="15"/>
      <c r="GM92" s="16"/>
      <c r="GN92" s="17"/>
      <c r="GO92" s="17"/>
      <c r="GP92" s="18"/>
      <c r="GQ92" s="18"/>
      <c r="GR92" s="19"/>
      <c r="GS92" s="19"/>
      <c r="GT92" s="19"/>
      <c r="GU92" s="20"/>
      <c r="GY92" s="11"/>
      <c r="GZ92" s="12"/>
      <c r="HA92" s="13"/>
      <c r="HB92" s="14"/>
      <c r="HC92" s="15"/>
      <c r="HD92" s="16"/>
      <c r="HE92" s="17"/>
      <c r="HF92" s="17"/>
      <c r="HG92" s="18"/>
      <c r="HH92" s="18"/>
      <c r="HI92" s="19"/>
      <c r="HJ92" s="19"/>
      <c r="HK92" s="19"/>
      <c r="HL92" s="20"/>
      <c r="HP92" s="11"/>
      <c r="HQ92" s="12"/>
      <c r="HR92" s="13"/>
      <c r="HS92" s="14"/>
      <c r="HT92" s="15"/>
      <c r="HU92" s="16"/>
      <c r="HV92" s="17"/>
      <c r="HW92" s="17"/>
      <c r="HX92" s="18"/>
      <c r="HY92" s="18"/>
      <c r="HZ92" s="19"/>
      <c r="IA92" s="19"/>
      <c r="IB92" s="19"/>
      <c r="IC92" s="20"/>
      <c r="IG92" s="11"/>
      <c r="IH92" s="12"/>
      <c r="II92" s="13"/>
      <c r="IJ92" s="14"/>
      <c r="IK92" s="15"/>
      <c r="IL92" s="16"/>
      <c r="IM92" s="17"/>
      <c r="IN92" s="17"/>
      <c r="IO92" s="18"/>
      <c r="IP92" s="18"/>
      <c r="IQ92" s="19"/>
      <c r="IR92" s="19"/>
      <c r="IS92" s="19"/>
      <c r="IT92" s="20"/>
      <c r="IX92" s="11"/>
      <c r="IY92" s="12"/>
      <c r="IZ92" s="13"/>
      <c r="JA92" s="14"/>
      <c r="JB92" s="15"/>
      <c r="JC92" s="16"/>
      <c r="JD92" s="17"/>
      <c r="JE92" s="17"/>
      <c r="JF92" s="18"/>
      <c r="JG92" s="18"/>
      <c r="JH92" s="19"/>
      <c r="JI92" s="19"/>
      <c r="JJ92" s="19"/>
      <c r="JK92" s="20"/>
      <c r="JO92" s="11"/>
      <c r="JP92" s="12"/>
      <c r="JQ92" s="13"/>
      <c r="JR92" s="14"/>
      <c r="JS92" s="15"/>
      <c r="JT92" s="16"/>
      <c r="JU92" s="17"/>
      <c r="JV92" s="17"/>
      <c r="JW92" s="18"/>
      <c r="JX92" s="18"/>
      <c r="JY92" s="19"/>
      <c r="JZ92" s="19"/>
      <c r="KA92" s="19"/>
      <c r="KB92" s="20"/>
      <c r="KF92" s="11"/>
      <c r="KG92" s="12"/>
      <c r="KH92" s="13"/>
      <c r="KI92" s="14"/>
      <c r="KJ92" s="15"/>
      <c r="KK92" s="16"/>
      <c r="KL92" s="17"/>
      <c r="KM92" s="17"/>
      <c r="KN92" s="18"/>
      <c r="KO92" s="18"/>
      <c r="KP92" s="19"/>
      <c r="KQ92" s="19"/>
      <c r="KR92" s="19"/>
      <c r="KS92" s="20"/>
      <c r="KW92" s="11"/>
      <c r="KX92" s="12"/>
      <c r="KY92" s="13"/>
      <c r="KZ92" s="14"/>
      <c r="LA92" s="15"/>
      <c r="LB92" s="16"/>
      <c r="LC92" s="17"/>
      <c r="LD92" s="17"/>
      <c r="LE92" s="18"/>
      <c r="LF92" s="18"/>
      <c r="LG92" s="19"/>
      <c r="LH92" s="19"/>
      <c r="LI92" s="19"/>
      <c r="LJ92" s="20"/>
      <c r="LN92" s="11"/>
      <c r="LO92" s="12"/>
      <c r="LP92" s="13"/>
      <c r="LQ92" s="14"/>
      <c r="LR92" s="15"/>
      <c r="LS92" s="16"/>
      <c r="LT92" s="17"/>
      <c r="LU92" s="17"/>
      <c r="LV92" s="18"/>
      <c r="LW92" s="18"/>
      <c r="LX92" s="19"/>
      <c r="LY92" s="19"/>
      <c r="LZ92" s="19"/>
      <c r="MA92" s="20"/>
      <c r="ME92" s="11"/>
      <c r="MF92" s="12"/>
      <c r="MG92" s="13"/>
      <c r="MH92" s="14"/>
      <c r="MI92" s="15"/>
      <c r="MJ92" s="16"/>
      <c r="MK92" s="17"/>
      <c r="ML92" s="17"/>
      <c r="MM92" s="18"/>
      <c r="MN92" s="18"/>
      <c r="MO92" s="19"/>
      <c r="MP92" s="19"/>
      <c r="MQ92" s="19"/>
      <c r="MR92" s="20"/>
      <c r="MV92" s="11"/>
      <c r="MW92" s="12"/>
      <c r="MX92" s="13"/>
      <c r="MY92" s="14"/>
      <c r="MZ92" s="15"/>
      <c r="NA92" s="16"/>
      <c r="NB92" s="17"/>
      <c r="NC92" s="17"/>
      <c r="ND92" s="18"/>
      <c r="NE92" s="18"/>
      <c r="NF92" s="19"/>
      <c r="NG92" s="19"/>
      <c r="NH92" s="19"/>
      <c r="NI92" s="20"/>
      <c r="NM92" s="11"/>
      <c r="NN92" s="12"/>
      <c r="NO92" s="13"/>
      <c r="NP92" s="14"/>
      <c r="NQ92" s="15"/>
      <c r="NR92" s="16"/>
      <c r="NS92" s="17"/>
      <c r="NT92" s="17"/>
      <c r="NU92" s="18"/>
      <c r="NV92" s="18"/>
      <c r="NW92" s="19"/>
      <c r="NX92" s="19"/>
      <c r="NY92" s="19"/>
      <c r="NZ92" s="20"/>
      <c r="OD92" s="11"/>
      <c r="OE92" s="12"/>
      <c r="OF92" s="13"/>
      <c r="OG92" s="14"/>
      <c r="OH92" s="15"/>
      <c r="OI92" s="16"/>
      <c r="OJ92" s="17"/>
      <c r="OK92" s="17"/>
      <c r="OL92" s="18"/>
      <c r="OM92" s="18"/>
      <c r="ON92" s="19"/>
      <c r="OO92" s="19"/>
      <c r="OP92" s="19"/>
      <c r="OQ92" s="20"/>
      <c r="OU92" s="11"/>
      <c r="OV92" s="12"/>
      <c r="OW92" s="13"/>
      <c r="OX92" s="14"/>
      <c r="OY92" s="15"/>
      <c r="OZ92" s="16"/>
      <c r="PA92" s="17"/>
      <c r="PB92" s="17"/>
      <c r="PC92" s="18"/>
      <c r="PD92" s="18"/>
      <c r="PE92" s="19"/>
      <c r="PF92" s="19"/>
      <c r="PG92" s="19"/>
      <c r="PH92" s="20"/>
      <c r="PL92" s="11"/>
      <c r="PM92" s="12"/>
      <c r="PN92" s="13"/>
      <c r="PO92" s="14"/>
      <c r="PP92" s="15"/>
      <c r="PQ92" s="16"/>
      <c r="PR92" s="17"/>
      <c r="PS92" s="17"/>
      <c r="PT92" s="18"/>
      <c r="PU92" s="18"/>
      <c r="PV92" s="19"/>
      <c r="PW92" s="19"/>
      <c r="PX92" s="19"/>
      <c r="PY92" s="20"/>
      <c r="QC92" s="11"/>
      <c r="QD92" s="12"/>
      <c r="QE92" s="13"/>
      <c r="QF92" s="14"/>
      <c r="QG92" s="15"/>
      <c r="QH92" s="16"/>
      <c r="QI92" s="17"/>
      <c r="QJ92" s="17"/>
      <c r="QK92" s="18"/>
      <c r="QL92" s="18"/>
      <c r="QM92" s="19"/>
      <c r="QN92" s="19"/>
      <c r="QO92" s="19"/>
      <c r="QP92" s="20"/>
      <c r="QT92" s="11"/>
      <c r="QU92" s="12"/>
      <c r="QV92" s="13"/>
      <c r="QW92" s="14"/>
      <c r="QX92" s="15"/>
      <c r="QY92" s="16"/>
      <c r="QZ92" s="17"/>
      <c r="RA92" s="17"/>
      <c r="RB92" s="18"/>
      <c r="RC92" s="18"/>
      <c r="RD92" s="19"/>
      <c r="RE92" s="19"/>
      <c r="RF92" s="19"/>
      <c r="RG92" s="20"/>
      <c r="RK92" s="11"/>
      <c r="RL92" s="12"/>
      <c r="RM92" s="13"/>
      <c r="RN92" s="14"/>
      <c r="RO92" s="15"/>
      <c r="RP92" s="16"/>
      <c r="RQ92" s="17"/>
      <c r="RR92" s="17"/>
      <c r="RS92" s="18"/>
      <c r="RT92" s="18"/>
      <c r="RU92" s="19"/>
      <c r="RV92" s="19"/>
      <c r="RW92" s="19"/>
      <c r="RX92" s="20"/>
      <c r="SB92" s="11"/>
      <c r="SC92" s="12"/>
      <c r="SD92" s="13"/>
      <c r="SE92" s="14"/>
      <c r="SF92" s="15"/>
      <c r="SG92" s="16"/>
      <c r="SH92" s="17"/>
      <c r="SI92" s="17"/>
      <c r="SJ92" s="18"/>
      <c r="SK92" s="18"/>
      <c r="SL92" s="19"/>
      <c r="SM92" s="19"/>
      <c r="SN92" s="19"/>
      <c r="SO92" s="20"/>
      <c r="SS92" s="11"/>
      <c r="ST92" s="12"/>
      <c r="SU92" s="13"/>
      <c r="SV92" s="14"/>
      <c r="SW92" s="15"/>
      <c r="SX92" s="16"/>
      <c r="SY92" s="17"/>
      <c r="SZ92" s="17"/>
      <c r="TA92" s="18"/>
      <c r="TB92" s="18"/>
      <c r="TC92" s="19"/>
      <c r="TD92" s="19"/>
      <c r="TE92" s="19"/>
      <c r="TF92" s="20"/>
      <c r="TJ92" s="11"/>
      <c r="TK92" s="12"/>
      <c r="TL92" s="13"/>
      <c r="TM92" s="14"/>
      <c r="TN92" s="15"/>
      <c r="TO92" s="16"/>
      <c r="TP92" s="17"/>
      <c r="TQ92" s="17"/>
      <c r="TR92" s="18"/>
      <c r="TS92" s="18"/>
      <c r="TT92" s="19"/>
      <c r="TU92" s="19"/>
      <c r="TV92" s="19"/>
      <c r="TW92" s="20"/>
      <c r="UA92" s="11"/>
      <c r="UB92" s="12"/>
      <c r="UC92" s="13"/>
      <c r="UD92" s="14"/>
      <c r="UE92" s="15"/>
      <c r="UF92" s="16"/>
      <c r="UG92" s="17"/>
      <c r="UH92" s="17"/>
      <c r="UI92" s="18"/>
      <c r="UJ92" s="18"/>
      <c r="UK92" s="19"/>
      <c r="UL92" s="19"/>
      <c r="UM92" s="19"/>
      <c r="UN92" s="20"/>
      <c r="UR92" s="11"/>
      <c r="US92" s="12"/>
      <c r="UT92" s="13"/>
      <c r="UU92" s="14"/>
      <c r="UV92" s="15"/>
      <c r="UW92" s="16"/>
      <c r="UX92" s="17"/>
      <c r="UY92" s="17"/>
      <c r="UZ92" s="18"/>
      <c r="VA92" s="18"/>
      <c r="VB92" s="19"/>
      <c r="VC92" s="19"/>
      <c r="VD92" s="19"/>
      <c r="VE92" s="20"/>
      <c r="VI92" s="11"/>
      <c r="VJ92" s="12"/>
      <c r="VK92" s="13"/>
      <c r="VL92" s="14"/>
      <c r="VM92" s="15"/>
      <c r="VN92" s="16"/>
      <c r="VO92" s="17"/>
      <c r="VP92" s="17"/>
      <c r="VQ92" s="18"/>
      <c r="VR92" s="18"/>
      <c r="VS92" s="19"/>
      <c r="VT92" s="19"/>
      <c r="VU92" s="19"/>
      <c r="VV92" s="20"/>
      <c r="VZ92" s="11"/>
      <c r="WA92" s="12"/>
      <c r="WB92" s="13"/>
      <c r="WC92" s="14"/>
      <c r="WD92" s="15"/>
      <c r="WE92" s="16"/>
      <c r="WF92" s="17"/>
      <c r="WG92" s="17"/>
      <c r="WH92" s="18"/>
      <c r="WI92" s="18"/>
      <c r="WJ92" s="19"/>
      <c r="WK92" s="19"/>
      <c r="WL92" s="19"/>
      <c r="WM92" s="20"/>
      <c r="WQ92" s="11"/>
      <c r="WR92" s="12"/>
      <c r="WS92" s="13"/>
      <c r="WT92" s="14"/>
      <c r="WU92" s="15"/>
      <c r="WV92" s="16"/>
      <c r="WW92" s="17"/>
      <c r="WX92" s="17"/>
      <c r="WY92" s="18"/>
      <c r="WZ92" s="18"/>
      <c r="XA92" s="19"/>
      <c r="XB92" s="19"/>
      <c r="XC92" s="19"/>
      <c r="XD92" s="20"/>
      <c r="XH92" s="11"/>
      <c r="XI92" s="12"/>
      <c r="XJ92" s="13"/>
      <c r="XK92" s="14"/>
      <c r="XL92" s="15"/>
      <c r="XM92" s="16"/>
      <c r="XN92" s="17"/>
      <c r="XO92" s="17"/>
      <c r="XP92" s="18"/>
      <c r="XQ92" s="18"/>
      <c r="XR92" s="19"/>
      <c r="XS92" s="19"/>
      <c r="XT92" s="19"/>
      <c r="XU92" s="20"/>
      <c r="XY92" s="11"/>
      <c r="XZ92" s="12"/>
      <c r="YA92" s="13"/>
      <c r="YB92" s="14"/>
      <c r="YC92" s="15"/>
      <c r="YD92" s="16"/>
      <c r="YE92" s="17"/>
      <c r="YF92" s="17"/>
      <c r="YG92" s="18"/>
      <c r="YH92" s="18"/>
      <c r="YI92" s="19"/>
      <c r="YJ92" s="19"/>
      <c r="YK92" s="19"/>
      <c r="YL92" s="20"/>
      <c r="YP92" s="11"/>
      <c r="YQ92" s="12"/>
      <c r="YR92" s="13"/>
      <c r="YS92" s="14"/>
      <c r="YT92" s="15"/>
      <c r="YU92" s="16"/>
      <c r="YV92" s="17"/>
      <c r="YW92" s="17"/>
      <c r="YX92" s="18"/>
      <c r="YY92" s="18"/>
      <c r="YZ92" s="19"/>
      <c r="ZA92" s="19"/>
      <c r="ZB92" s="19"/>
      <c r="ZC92" s="20"/>
      <c r="ZG92" s="11"/>
      <c r="ZH92" s="12"/>
      <c r="ZI92" s="13"/>
      <c r="ZJ92" s="14"/>
      <c r="ZK92" s="15"/>
      <c r="ZL92" s="16"/>
      <c r="ZM92" s="17"/>
      <c r="ZN92" s="17"/>
      <c r="ZO92" s="18"/>
      <c r="ZP92" s="18"/>
      <c r="ZQ92" s="19"/>
      <c r="ZR92" s="19"/>
      <c r="ZS92" s="19"/>
      <c r="ZT92" s="20"/>
      <c r="ZX92" s="11"/>
      <c r="ZY92" s="12"/>
      <c r="ZZ92" s="13"/>
      <c r="AAA92" s="14"/>
      <c r="AAB92" s="15"/>
      <c r="AAC92" s="16"/>
      <c r="AAD92" s="17"/>
      <c r="AAE92" s="17"/>
      <c r="AAF92" s="18"/>
      <c r="AAG92" s="18"/>
      <c r="AAH92" s="19"/>
      <c r="AAI92" s="19"/>
      <c r="AAJ92" s="19"/>
      <c r="AAK92" s="20"/>
      <c r="AAO92" s="11"/>
      <c r="AAP92" s="12"/>
      <c r="AAQ92" s="13"/>
      <c r="AAR92" s="14"/>
      <c r="AAS92" s="15"/>
      <c r="AAT92" s="16"/>
      <c r="AAU92" s="17"/>
      <c r="AAV92" s="17"/>
      <c r="AAW92" s="18"/>
      <c r="AAX92" s="18"/>
      <c r="AAY92" s="19"/>
      <c r="AAZ92" s="19"/>
      <c r="ABA92" s="19"/>
      <c r="ABB92" s="20"/>
      <c r="ABF92" s="11"/>
      <c r="ABG92" s="12"/>
      <c r="ABH92" s="13"/>
      <c r="ABI92" s="14"/>
      <c r="ABJ92" s="15"/>
      <c r="ABK92" s="16"/>
      <c r="ABL92" s="17"/>
      <c r="ABM92" s="17"/>
      <c r="ABN92" s="18"/>
      <c r="ABO92" s="18"/>
      <c r="ABP92" s="19"/>
      <c r="ABQ92" s="19"/>
      <c r="ABR92" s="19"/>
      <c r="ABS92" s="20"/>
      <c r="ABW92" s="11"/>
      <c r="ABX92" s="12"/>
      <c r="ABY92" s="13"/>
      <c r="ABZ92" s="14"/>
      <c r="ACA92" s="15"/>
      <c r="ACB92" s="16"/>
      <c r="ACC92" s="17"/>
      <c r="ACD92" s="17"/>
      <c r="ACE92" s="18"/>
      <c r="ACF92" s="18"/>
      <c r="ACG92" s="19"/>
      <c r="ACH92" s="19"/>
      <c r="ACI92" s="19"/>
      <c r="ACJ92" s="20"/>
      <c r="ACN92" s="11"/>
      <c r="ACO92" s="12"/>
      <c r="ACP92" s="13"/>
      <c r="ACQ92" s="14"/>
      <c r="ACR92" s="15"/>
      <c r="ACS92" s="16"/>
      <c r="ACT92" s="17"/>
      <c r="ACU92" s="17"/>
      <c r="ACV92" s="18"/>
      <c r="ACW92" s="18"/>
      <c r="ACX92" s="19"/>
      <c r="ACY92" s="19"/>
      <c r="ACZ92" s="19"/>
      <c r="ADA92" s="20"/>
      <c r="ADE92" s="11"/>
      <c r="ADF92" s="12"/>
      <c r="ADG92" s="13"/>
      <c r="ADH92" s="14"/>
      <c r="ADI92" s="15"/>
      <c r="ADJ92" s="16"/>
      <c r="ADK92" s="17"/>
      <c r="ADL92" s="17"/>
      <c r="ADM92" s="18"/>
      <c r="ADN92" s="18"/>
      <c r="ADO92" s="19"/>
      <c r="ADP92" s="19"/>
      <c r="ADQ92" s="19"/>
      <c r="ADR92" s="20"/>
      <c r="ADV92" s="11"/>
      <c r="ADW92" s="12"/>
      <c r="ADX92" s="13"/>
      <c r="ADY92" s="14"/>
      <c r="ADZ92" s="15"/>
      <c r="AEA92" s="16"/>
      <c r="AEB92" s="17"/>
      <c r="AEC92" s="17"/>
      <c r="AED92" s="18"/>
      <c r="AEE92" s="18"/>
      <c r="AEF92" s="19"/>
      <c r="AEG92" s="19"/>
      <c r="AEH92" s="19"/>
      <c r="AEI92" s="20"/>
      <c r="AEM92" s="11"/>
      <c r="AEN92" s="12"/>
      <c r="AEO92" s="13"/>
      <c r="AEP92" s="14"/>
      <c r="AEQ92" s="15"/>
      <c r="AER92" s="16"/>
      <c r="AES92" s="17"/>
      <c r="AET92" s="17"/>
      <c r="AEU92" s="18"/>
      <c r="AEV92" s="18"/>
      <c r="AEW92" s="19"/>
      <c r="AEX92" s="19"/>
      <c r="AEY92" s="19"/>
      <c r="AEZ92" s="20"/>
      <c r="AFD92" s="11"/>
      <c r="AFE92" s="12"/>
      <c r="AFF92" s="13"/>
      <c r="AFG92" s="14"/>
      <c r="AFH92" s="15"/>
      <c r="AFI92" s="16"/>
      <c r="AFJ92" s="17"/>
      <c r="AFK92" s="17"/>
      <c r="AFL92" s="18"/>
      <c r="AFM92" s="18"/>
      <c r="AFN92" s="19"/>
      <c r="AFO92" s="19"/>
      <c r="AFP92" s="19"/>
      <c r="AFQ92" s="20"/>
      <c r="AFU92" s="11"/>
      <c r="AFV92" s="12"/>
      <c r="AFW92" s="13"/>
      <c r="AFX92" s="14"/>
      <c r="AFY92" s="15"/>
      <c r="AFZ92" s="16"/>
      <c r="AGA92" s="17"/>
      <c r="AGB92" s="17"/>
      <c r="AGC92" s="18"/>
      <c r="AGD92" s="18"/>
      <c r="AGE92" s="19"/>
      <c r="AGF92" s="19"/>
      <c r="AGG92" s="19"/>
      <c r="AGH92" s="20"/>
      <c r="AGL92" s="11"/>
      <c r="AGM92" s="12"/>
      <c r="AGN92" s="13"/>
      <c r="AGO92" s="14"/>
      <c r="AGP92" s="15"/>
      <c r="AGQ92" s="16"/>
      <c r="AGR92" s="17"/>
      <c r="AGS92" s="17"/>
      <c r="AGT92" s="18"/>
      <c r="AGU92" s="18"/>
      <c r="AGV92" s="19"/>
      <c r="AGW92" s="19"/>
      <c r="AGX92" s="19"/>
      <c r="AGY92" s="20"/>
      <c r="AHC92" s="11"/>
      <c r="AHD92" s="12"/>
      <c r="AHE92" s="13"/>
      <c r="AHF92" s="14"/>
      <c r="AHG92" s="15"/>
      <c r="AHH92" s="16"/>
      <c r="AHI92" s="17"/>
      <c r="AHJ92" s="17"/>
      <c r="AHK92" s="18"/>
      <c r="AHL92" s="18"/>
      <c r="AHM92" s="19"/>
      <c r="AHN92" s="19"/>
      <c r="AHO92" s="19"/>
      <c r="AHP92" s="20"/>
      <c r="AHT92" s="11"/>
      <c r="AHU92" s="12"/>
      <c r="AHV92" s="13"/>
      <c r="AHW92" s="14"/>
      <c r="AHX92" s="15"/>
      <c r="AHY92" s="16"/>
      <c r="AHZ92" s="17"/>
      <c r="AIA92" s="17"/>
      <c r="AIB92" s="18"/>
      <c r="AIC92" s="18"/>
      <c r="AID92" s="19"/>
      <c r="AIE92" s="19"/>
      <c r="AIF92" s="19"/>
      <c r="AIG92" s="20"/>
      <c r="AIK92" s="11"/>
      <c r="AIL92" s="12"/>
      <c r="AIM92" s="13"/>
      <c r="AIN92" s="14"/>
      <c r="AIO92" s="15"/>
      <c r="AIP92" s="16"/>
      <c r="AIQ92" s="17"/>
      <c r="AIR92" s="17"/>
      <c r="AIS92" s="18"/>
      <c r="AIT92" s="18"/>
      <c r="AIU92" s="19"/>
      <c r="AIV92" s="19"/>
      <c r="AIW92" s="19"/>
      <c r="AIX92" s="20"/>
      <c r="AJB92" s="11"/>
      <c r="AJC92" s="12"/>
      <c r="AJD92" s="13"/>
      <c r="AJE92" s="14"/>
      <c r="AJF92" s="15"/>
      <c r="AJG92" s="16"/>
      <c r="AJH92" s="17"/>
      <c r="AJI92" s="17"/>
      <c r="AJJ92" s="18"/>
      <c r="AJK92" s="18"/>
      <c r="AJL92" s="19"/>
      <c r="AJM92" s="19"/>
      <c r="AJN92" s="19"/>
      <c r="AJO92" s="20"/>
      <c r="AJS92" s="11"/>
      <c r="AJT92" s="12"/>
      <c r="AJU92" s="13"/>
      <c r="AJV92" s="14"/>
      <c r="AJW92" s="15"/>
      <c r="AJX92" s="16"/>
      <c r="AJY92" s="17"/>
      <c r="AJZ92" s="17"/>
      <c r="AKA92" s="18"/>
      <c r="AKB92" s="18"/>
      <c r="AKC92" s="19"/>
      <c r="AKD92" s="19"/>
      <c r="AKE92" s="19"/>
      <c r="AKF92" s="20"/>
      <c r="AKJ92" s="11"/>
      <c r="AKK92" s="12"/>
      <c r="AKL92" s="13"/>
      <c r="AKM92" s="14"/>
      <c r="AKN92" s="15"/>
      <c r="AKO92" s="16"/>
      <c r="AKP92" s="17"/>
      <c r="AKQ92" s="17"/>
      <c r="AKR92" s="18"/>
      <c r="AKS92" s="18"/>
      <c r="AKT92" s="19"/>
      <c r="AKU92" s="19"/>
      <c r="AKV92" s="19"/>
      <c r="AKW92" s="20"/>
      <c r="ALA92" s="11"/>
      <c r="ALB92" s="12"/>
      <c r="ALC92" s="13"/>
      <c r="ALD92" s="14"/>
      <c r="ALE92" s="15"/>
      <c r="ALF92" s="16"/>
      <c r="ALG92" s="17"/>
      <c r="ALH92" s="17"/>
      <c r="ALI92" s="18"/>
      <c r="ALJ92" s="18"/>
      <c r="ALK92" s="19"/>
      <c r="ALL92" s="19"/>
      <c r="ALM92" s="19"/>
      <c r="ALN92" s="20"/>
      <c r="ALR92" s="11"/>
      <c r="ALS92" s="12"/>
      <c r="ALT92" s="13"/>
      <c r="ALU92" s="14"/>
      <c r="ALV92" s="15"/>
      <c r="ALW92" s="16"/>
      <c r="ALX92" s="17"/>
      <c r="ALY92" s="17"/>
      <c r="ALZ92" s="18"/>
      <c r="AMA92" s="18"/>
      <c r="AMB92" s="19"/>
      <c r="AMC92" s="19"/>
      <c r="AMD92" s="19"/>
      <c r="AME92" s="20"/>
      <c r="AMI92" s="11"/>
      <c r="AMJ92" s="12"/>
      <c r="AMK92" s="13"/>
      <c r="AML92" s="14"/>
      <c r="AMM92" s="15"/>
      <c r="AMN92" s="16"/>
      <c r="AMO92" s="17"/>
      <c r="AMP92" s="17"/>
      <c r="AMQ92" s="18"/>
      <c r="AMR92" s="18"/>
      <c r="AMS92" s="19"/>
      <c r="AMT92" s="19"/>
      <c r="AMU92" s="19"/>
      <c r="AMV92" s="20"/>
      <c r="AMZ92" s="11"/>
      <c r="ANA92" s="12"/>
      <c r="ANB92" s="13"/>
      <c r="ANC92" s="14"/>
      <c r="AND92" s="15"/>
      <c r="ANE92" s="16"/>
      <c r="ANF92" s="17"/>
      <c r="ANG92" s="17"/>
      <c r="ANH92" s="18"/>
      <c r="ANI92" s="18"/>
      <c r="ANJ92" s="19"/>
      <c r="ANK92" s="19"/>
      <c r="ANL92" s="19"/>
      <c r="ANM92" s="20"/>
      <c r="ANQ92" s="11"/>
      <c r="ANR92" s="12"/>
      <c r="ANS92" s="13"/>
      <c r="ANT92" s="14"/>
      <c r="ANU92" s="15"/>
      <c r="ANV92" s="16"/>
      <c r="ANW92" s="17"/>
      <c r="ANX92" s="17"/>
      <c r="ANY92" s="18"/>
      <c r="ANZ92" s="18"/>
      <c r="AOA92" s="19"/>
      <c r="AOB92" s="19"/>
      <c r="AOC92" s="19"/>
      <c r="AOD92" s="20"/>
      <c r="AOH92" s="11"/>
      <c r="AOI92" s="12"/>
      <c r="AOJ92" s="13"/>
      <c r="AOK92" s="14"/>
      <c r="AOL92" s="15"/>
      <c r="AOM92" s="16"/>
      <c r="AON92" s="17"/>
      <c r="AOO92" s="17"/>
      <c r="AOP92" s="18"/>
      <c r="AOQ92" s="18"/>
      <c r="AOR92" s="19"/>
      <c r="AOS92" s="19"/>
      <c r="AOT92" s="19"/>
      <c r="AOU92" s="20"/>
      <c r="AOY92" s="11"/>
      <c r="AOZ92" s="12"/>
      <c r="APA92" s="13"/>
      <c r="APB92" s="14"/>
      <c r="APC92" s="15"/>
      <c r="APD92" s="16"/>
      <c r="APE92" s="17"/>
      <c r="APF92" s="17"/>
      <c r="APG92" s="18"/>
      <c r="APH92" s="18"/>
      <c r="API92" s="19"/>
      <c r="APJ92" s="19"/>
      <c r="APK92" s="19"/>
      <c r="APL92" s="20"/>
      <c r="APP92" s="11"/>
      <c r="APQ92" s="12"/>
      <c r="APR92" s="13"/>
      <c r="APS92" s="14"/>
      <c r="APT92" s="15"/>
      <c r="APU92" s="16"/>
      <c r="APV92" s="17"/>
      <c r="APW92" s="17"/>
      <c r="APX92" s="18"/>
      <c r="APY92" s="18"/>
      <c r="APZ92" s="19"/>
      <c r="AQA92" s="19"/>
      <c r="AQB92" s="19"/>
      <c r="AQC92" s="20"/>
      <c r="AQG92" s="11"/>
      <c r="AQH92" s="12"/>
      <c r="AQI92" s="13"/>
      <c r="AQJ92" s="14"/>
      <c r="AQK92" s="15"/>
      <c r="AQL92" s="16"/>
      <c r="AQM92" s="17"/>
      <c r="AQN92" s="17"/>
      <c r="AQO92" s="18"/>
      <c r="AQP92" s="18"/>
      <c r="AQQ92" s="19"/>
      <c r="AQR92" s="19"/>
      <c r="AQS92" s="19"/>
      <c r="AQT92" s="20"/>
      <c r="AQX92" s="11"/>
      <c r="AQY92" s="12"/>
      <c r="AQZ92" s="13"/>
      <c r="ARA92" s="14"/>
      <c r="ARB92" s="15"/>
      <c r="ARC92" s="16"/>
      <c r="ARD92" s="17"/>
      <c r="ARE92" s="17"/>
      <c r="ARF92" s="18"/>
      <c r="ARG92" s="18"/>
      <c r="ARH92" s="19"/>
      <c r="ARI92" s="19"/>
      <c r="ARJ92" s="19"/>
      <c r="ARK92" s="20"/>
      <c r="ARO92" s="11"/>
      <c r="ARP92" s="12"/>
      <c r="ARQ92" s="13"/>
      <c r="ARR92" s="14"/>
      <c r="ARS92" s="15"/>
      <c r="ART92" s="16"/>
      <c r="ARU92" s="17"/>
      <c r="ARV92" s="17"/>
      <c r="ARW92" s="18"/>
      <c r="ARX92" s="18"/>
      <c r="ARY92" s="19"/>
      <c r="ARZ92" s="19"/>
      <c r="ASA92" s="19"/>
      <c r="ASB92" s="20"/>
      <c r="ASF92" s="11"/>
      <c r="ASG92" s="12"/>
      <c r="ASH92" s="13"/>
      <c r="ASI92" s="14"/>
      <c r="ASJ92" s="15"/>
      <c r="ASK92" s="16"/>
      <c r="ASL92" s="17"/>
      <c r="ASM92" s="17"/>
      <c r="ASN92" s="18"/>
      <c r="ASO92" s="18"/>
      <c r="ASP92" s="19"/>
      <c r="ASQ92" s="19"/>
      <c r="ASR92" s="19"/>
      <c r="ASS92" s="20"/>
      <c r="ASW92" s="11"/>
      <c r="ASX92" s="12"/>
      <c r="ASY92" s="13"/>
      <c r="ASZ92" s="14"/>
      <c r="ATA92" s="15"/>
      <c r="ATB92" s="16"/>
      <c r="ATC92" s="17"/>
      <c r="ATD92" s="17"/>
      <c r="ATE92" s="18"/>
      <c r="ATF92" s="18"/>
      <c r="ATG92" s="19"/>
      <c r="ATH92" s="19"/>
      <c r="ATI92" s="19"/>
      <c r="ATJ92" s="20"/>
      <c r="ATN92" s="11"/>
      <c r="ATO92" s="12"/>
      <c r="ATP92" s="13"/>
      <c r="ATQ92" s="14"/>
      <c r="ATR92" s="15"/>
      <c r="ATS92" s="16"/>
      <c r="ATT92" s="17"/>
      <c r="ATU92" s="17"/>
      <c r="ATV92" s="18"/>
      <c r="ATW92" s="18"/>
      <c r="ATX92" s="19"/>
      <c r="ATY92" s="19"/>
      <c r="ATZ92" s="19"/>
      <c r="AUA92" s="20"/>
      <c r="AUE92" s="11"/>
      <c r="AUF92" s="12"/>
      <c r="AUG92" s="13"/>
      <c r="AUH92" s="14"/>
      <c r="AUI92" s="15"/>
      <c r="AUJ92" s="16"/>
      <c r="AUK92" s="17"/>
      <c r="AUL92" s="17"/>
      <c r="AUM92" s="18"/>
      <c r="AUN92" s="18"/>
      <c r="AUO92" s="19"/>
      <c r="AUP92" s="19"/>
      <c r="AUQ92" s="19"/>
      <c r="AUR92" s="20"/>
      <c r="AUV92" s="11"/>
      <c r="AUW92" s="12"/>
      <c r="AUX92" s="13"/>
      <c r="AUY92" s="14"/>
      <c r="AUZ92" s="15"/>
      <c r="AVA92" s="16"/>
      <c r="AVB92" s="17"/>
      <c r="AVC92" s="17"/>
      <c r="AVD92" s="18"/>
      <c r="AVE92" s="18"/>
      <c r="AVF92" s="19"/>
      <c r="AVG92" s="19"/>
      <c r="AVH92" s="19"/>
      <c r="AVI92" s="20"/>
      <c r="AVM92" s="11"/>
      <c r="AVN92" s="12"/>
      <c r="AVO92" s="13"/>
      <c r="AVP92" s="14"/>
      <c r="AVQ92" s="15"/>
      <c r="AVR92" s="16"/>
      <c r="AVS92" s="17"/>
      <c r="AVT92" s="17"/>
      <c r="AVU92" s="18"/>
      <c r="AVV92" s="18"/>
      <c r="AVW92" s="19"/>
      <c r="AVX92" s="19"/>
      <c r="AVY92" s="19"/>
      <c r="AVZ92" s="20"/>
      <c r="AWD92" s="11"/>
      <c r="AWE92" s="12"/>
      <c r="AWF92" s="13"/>
      <c r="AWG92" s="14"/>
      <c r="AWH92" s="15"/>
      <c r="AWI92" s="16"/>
      <c r="AWJ92" s="17"/>
      <c r="AWK92" s="17"/>
      <c r="AWL92" s="18"/>
      <c r="AWM92" s="18"/>
      <c r="AWN92" s="19"/>
      <c r="AWO92" s="19"/>
      <c r="AWP92" s="19"/>
      <c r="AWQ92" s="20"/>
      <c r="AWU92" s="11"/>
      <c r="AWV92" s="12"/>
      <c r="AWW92" s="13"/>
      <c r="AWX92" s="14"/>
      <c r="AWY92" s="15"/>
      <c r="AWZ92" s="16"/>
      <c r="AXA92" s="17"/>
      <c r="AXB92" s="17"/>
      <c r="AXC92" s="18"/>
      <c r="AXD92" s="18"/>
      <c r="AXE92" s="19"/>
      <c r="AXF92" s="19"/>
      <c r="AXG92" s="19"/>
      <c r="AXH92" s="20"/>
      <c r="AXL92" s="11"/>
      <c r="AXM92" s="12"/>
      <c r="AXN92" s="13"/>
      <c r="AXO92" s="14"/>
      <c r="AXP92" s="15"/>
      <c r="AXQ92" s="16"/>
      <c r="AXR92" s="17"/>
      <c r="AXS92" s="17"/>
      <c r="AXT92" s="18"/>
      <c r="AXU92" s="18"/>
      <c r="AXV92" s="19"/>
      <c r="AXW92" s="19"/>
      <c r="AXX92" s="19"/>
      <c r="AXY92" s="20"/>
      <c r="AYC92" s="11"/>
      <c r="AYD92" s="12"/>
      <c r="AYE92" s="13"/>
      <c r="AYF92" s="14"/>
      <c r="AYG92" s="15"/>
      <c r="AYH92" s="16"/>
      <c r="AYI92" s="17"/>
      <c r="AYJ92" s="17"/>
      <c r="AYK92" s="18"/>
      <c r="AYL92" s="18"/>
      <c r="AYM92" s="19"/>
      <c r="AYN92" s="19"/>
      <c r="AYO92" s="19"/>
      <c r="AYP92" s="20"/>
      <c r="AYT92" s="11"/>
      <c r="AYU92" s="12"/>
      <c r="AYV92" s="13"/>
      <c r="AYW92" s="14"/>
      <c r="AYX92" s="15"/>
      <c r="AYY92" s="16"/>
      <c r="AYZ92" s="17"/>
      <c r="AZA92" s="17"/>
      <c r="AZB92" s="18"/>
      <c r="AZC92" s="18"/>
      <c r="AZD92" s="19"/>
      <c r="AZE92" s="19"/>
      <c r="AZF92" s="19"/>
      <c r="AZG92" s="20"/>
      <c r="AZK92" s="11"/>
      <c r="AZL92" s="12"/>
      <c r="AZM92" s="13"/>
      <c r="AZN92" s="14"/>
      <c r="AZO92" s="15"/>
      <c r="AZP92" s="16"/>
      <c r="AZQ92" s="17"/>
      <c r="AZR92" s="17"/>
      <c r="AZS92" s="18"/>
      <c r="AZT92" s="18"/>
      <c r="AZU92" s="19"/>
      <c r="AZV92" s="19"/>
      <c r="AZW92" s="19"/>
      <c r="AZX92" s="20"/>
      <c r="BAB92" s="11"/>
      <c r="BAC92" s="12"/>
      <c r="BAD92" s="13"/>
      <c r="BAE92" s="14"/>
      <c r="BAF92" s="15"/>
      <c r="BAG92" s="16"/>
      <c r="BAH92" s="17"/>
      <c r="BAI92" s="17"/>
      <c r="BAJ92" s="18"/>
      <c r="BAK92" s="18"/>
      <c r="BAL92" s="19"/>
      <c r="BAM92" s="19"/>
      <c r="BAN92" s="19"/>
      <c r="BAO92" s="20"/>
      <c r="BAS92" s="11"/>
      <c r="BAT92" s="12"/>
      <c r="BAU92" s="13"/>
      <c r="BAV92" s="14"/>
      <c r="BAW92" s="15"/>
      <c r="BAX92" s="16"/>
      <c r="BAY92" s="17"/>
      <c r="BAZ92" s="17"/>
      <c r="BBA92" s="18"/>
      <c r="BBB92" s="18"/>
      <c r="BBC92" s="19"/>
      <c r="BBD92" s="19"/>
      <c r="BBE92" s="19"/>
      <c r="BBF92" s="20"/>
      <c r="BBJ92" s="11"/>
      <c r="BBK92" s="12"/>
      <c r="BBL92" s="13"/>
      <c r="BBM92" s="14"/>
      <c r="BBN92" s="15"/>
      <c r="BBO92" s="16"/>
      <c r="BBP92" s="17"/>
      <c r="BBQ92" s="17"/>
      <c r="BBR92" s="18"/>
      <c r="BBS92" s="18"/>
      <c r="BBT92" s="19"/>
      <c r="BBU92" s="19"/>
      <c r="BBV92" s="19"/>
      <c r="BBW92" s="20"/>
      <c r="BCA92" s="11"/>
      <c r="BCB92" s="12"/>
      <c r="BCC92" s="13"/>
      <c r="BCD92" s="14"/>
      <c r="BCE92" s="15"/>
      <c r="BCF92" s="16"/>
      <c r="BCG92" s="17"/>
      <c r="BCH92" s="17"/>
      <c r="BCI92" s="18"/>
      <c r="BCJ92" s="18"/>
      <c r="BCK92" s="19"/>
      <c r="BCL92" s="19"/>
      <c r="BCM92" s="19"/>
      <c r="BCN92" s="20"/>
      <c r="BCR92" s="11"/>
      <c r="BCS92" s="12"/>
      <c r="BCT92" s="13"/>
      <c r="BCU92" s="14"/>
      <c r="BCV92" s="15"/>
      <c r="BCW92" s="16"/>
      <c r="BCX92" s="17"/>
      <c r="BCY92" s="17"/>
      <c r="BCZ92" s="18"/>
      <c r="BDA92" s="18"/>
      <c r="BDB92" s="19"/>
      <c r="BDC92" s="19"/>
      <c r="BDD92" s="19"/>
      <c r="BDE92" s="20"/>
      <c r="BDI92" s="11"/>
      <c r="BDJ92" s="12"/>
      <c r="BDK92" s="13"/>
      <c r="BDL92" s="14"/>
      <c r="BDM92" s="15"/>
      <c r="BDN92" s="16"/>
      <c r="BDO92" s="17"/>
      <c r="BDP92" s="17"/>
      <c r="BDQ92" s="18"/>
      <c r="BDR92" s="18"/>
      <c r="BDS92" s="19"/>
      <c r="BDT92" s="19"/>
      <c r="BDU92" s="19"/>
      <c r="BDV92" s="20"/>
      <c r="BDZ92" s="11"/>
      <c r="BEA92" s="12"/>
      <c r="BEB92" s="13"/>
      <c r="BEC92" s="14"/>
      <c r="BED92" s="15"/>
      <c r="BEE92" s="16"/>
      <c r="BEF92" s="17"/>
      <c r="BEG92" s="17"/>
      <c r="BEH92" s="18"/>
      <c r="BEI92" s="18"/>
      <c r="BEJ92" s="19"/>
      <c r="BEK92" s="19"/>
      <c r="BEL92" s="19"/>
      <c r="BEM92" s="20"/>
      <c r="BEQ92" s="11"/>
      <c r="BER92" s="12"/>
      <c r="BES92" s="13"/>
      <c r="BET92" s="14"/>
      <c r="BEU92" s="15"/>
      <c r="BEV92" s="16"/>
      <c r="BEW92" s="17"/>
      <c r="BEX92" s="17"/>
      <c r="BEY92" s="18"/>
      <c r="BEZ92" s="18"/>
      <c r="BFA92" s="19"/>
      <c r="BFB92" s="19"/>
      <c r="BFC92" s="19"/>
      <c r="BFD92" s="20"/>
      <c r="BFH92" s="11"/>
      <c r="BFI92" s="12"/>
      <c r="BFJ92" s="13"/>
      <c r="BFK92" s="14"/>
      <c r="BFL92" s="15"/>
      <c r="BFM92" s="16"/>
      <c r="BFN92" s="17"/>
      <c r="BFO92" s="17"/>
      <c r="BFP92" s="18"/>
      <c r="BFQ92" s="18"/>
      <c r="BFR92" s="19"/>
      <c r="BFS92" s="19"/>
      <c r="BFT92" s="19"/>
      <c r="BFU92" s="20"/>
      <c r="BFY92" s="11"/>
      <c r="BFZ92" s="12"/>
      <c r="BGA92" s="13"/>
      <c r="BGB92" s="14"/>
      <c r="BGC92" s="15"/>
      <c r="BGD92" s="16"/>
      <c r="BGE92" s="17"/>
      <c r="BGF92" s="17"/>
      <c r="BGG92" s="18"/>
      <c r="BGH92" s="18"/>
      <c r="BGI92" s="19"/>
      <c r="BGJ92" s="19"/>
      <c r="BGK92" s="19"/>
      <c r="BGL92" s="20"/>
      <c r="BGP92" s="11"/>
      <c r="BGQ92" s="12"/>
      <c r="BGR92" s="13"/>
      <c r="BGS92" s="14"/>
      <c r="BGT92" s="15"/>
      <c r="BGU92" s="16"/>
      <c r="BGV92" s="17"/>
      <c r="BGW92" s="17"/>
      <c r="BGX92" s="18"/>
      <c r="BGY92" s="18"/>
      <c r="BGZ92" s="19"/>
      <c r="BHA92" s="19"/>
      <c r="BHB92" s="19"/>
      <c r="BHC92" s="20"/>
      <c r="BHG92" s="11"/>
      <c r="BHH92" s="12"/>
      <c r="BHI92" s="13"/>
      <c r="BHJ92" s="14"/>
      <c r="BHK92" s="15"/>
      <c r="BHL92" s="16"/>
      <c r="BHM92" s="17"/>
      <c r="BHN92" s="17"/>
      <c r="BHO92" s="18"/>
      <c r="BHP92" s="18"/>
      <c r="BHQ92" s="19"/>
      <c r="BHR92" s="19"/>
      <c r="BHS92" s="19"/>
      <c r="BHT92" s="20"/>
      <c r="BHX92" s="11"/>
      <c r="BHY92" s="12"/>
      <c r="BHZ92" s="13"/>
      <c r="BIA92" s="14"/>
      <c r="BIB92" s="15"/>
      <c r="BIC92" s="16"/>
      <c r="BID92" s="17"/>
      <c r="BIE92" s="17"/>
      <c r="BIF92" s="18"/>
      <c r="BIG92" s="18"/>
      <c r="BIH92" s="19"/>
      <c r="BII92" s="19"/>
      <c r="BIJ92" s="19"/>
      <c r="BIK92" s="20"/>
      <c r="BIO92" s="11"/>
      <c r="BIP92" s="12"/>
      <c r="BIQ92" s="13"/>
      <c r="BIR92" s="14"/>
      <c r="BIS92" s="15"/>
      <c r="BIT92" s="16"/>
      <c r="BIU92" s="17"/>
      <c r="BIV92" s="17"/>
      <c r="BIW92" s="18"/>
      <c r="BIX92" s="18"/>
      <c r="BIY92" s="19"/>
      <c r="BIZ92" s="19"/>
      <c r="BJA92" s="19"/>
      <c r="BJB92" s="20"/>
      <c r="BJF92" s="11"/>
      <c r="BJG92" s="12"/>
      <c r="BJH92" s="13"/>
      <c r="BJI92" s="14"/>
      <c r="BJJ92" s="15"/>
      <c r="BJK92" s="16"/>
      <c r="BJL92" s="17"/>
      <c r="BJM92" s="17"/>
      <c r="BJN92" s="18"/>
      <c r="BJO92" s="18"/>
      <c r="BJP92" s="19"/>
      <c r="BJQ92" s="19"/>
      <c r="BJR92" s="19"/>
      <c r="BJS92" s="20"/>
      <c r="BJW92" s="11"/>
      <c r="BJX92" s="12"/>
      <c r="BJY92" s="13"/>
      <c r="BJZ92" s="14"/>
      <c r="BKA92" s="15"/>
      <c r="BKB92" s="16"/>
      <c r="BKC92" s="17"/>
      <c r="BKD92" s="17"/>
      <c r="BKE92" s="18"/>
      <c r="BKF92" s="18"/>
      <c r="BKG92" s="19"/>
      <c r="BKH92" s="19"/>
      <c r="BKI92" s="19"/>
      <c r="BKJ92" s="20"/>
      <c r="BKN92" s="11"/>
      <c r="BKO92" s="12"/>
      <c r="BKP92" s="13"/>
      <c r="BKQ92" s="14"/>
      <c r="BKR92" s="15"/>
      <c r="BKS92" s="16"/>
      <c r="BKT92" s="17"/>
      <c r="BKU92" s="17"/>
      <c r="BKV92" s="18"/>
      <c r="BKW92" s="18"/>
      <c r="BKX92" s="19"/>
      <c r="BKY92" s="19"/>
      <c r="BKZ92" s="19"/>
      <c r="BLA92" s="20"/>
      <c r="BLE92" s="11"/>
      <c r="BLF92" s="12"/>
      <c r="BLG92" s="13"/>
      <c r="BLH92" s="14"/>
      <c r="BLI92" s="15"/>
      <c r="BLJ92" s="16"/>
      <c r="BLK92" s="17"/>
      <c r="BLL92" s="17"/>
      <c r="BLM92" s="18"/>
      <c r="BLN92" s="18"/>
      <c r="BLO92" s="19"/>
      <c r="BLP92" s="19"/>
      <c r="BLQ92" s="19"/>
      <c r="BLR92" s="20"/>
      <c r="BLV92" s="11"/>
      <c r="BLW92" s="12"/>
      <c r="BLX92" s="13"/>
      <c r="BLY92" s="14"/>
      <c r="BLZ92" s="15"/>
      <c r="BMA92" s="16"/>
      <c r="BMB92" s="17"/>
      <c r="BMC92" s="17"/>
      <c r="BMD92" s="18"/>
      <c r="BME92" s="18"/>
      <c r="BMF92" s="19"/>
      <c r="BMG92" s="19"/>
      <c r="BMH92" s="19"/>
      <c r="BMI92" s="20"/>
      <c r="BMM92" s="11"/>
      <c r="BMN92" s="12"/>
      <c r="BMO92" s="13"/>
      <c r="BMP92" s="14"/>
      <c r="BMQ92" s="15"/>
      <c r="BMR92" s="16"/>
      <c r="BMS92" s="17"/>
      <c r="BMT92" s="17"/>
      <c r="BMU92" s="18"/>
      <c r="BMV92" s="18"/>
      <c r="BMW92" s="19"/>
      <c r="BMX92" s="19"/>
      <c r="BMY92" s="19"/>
      <c r="BMZ92" s="20"/>
      <c r="BND92" s="11"/>
      <c r="BNE92" s="12"/>
      <c r="BNF92" s="13"/>
      <c r="BNG92" s="14"/>
      <c r="BNH92" s="15"/>
      <c r="BNI92" s="16"/>
      <c r="BNJ92" s="17"/>
      <c r="BNK92" s="17"/>
      <c r="BNL92" s="18"/>
      <c r="BNM92" s="18"/>
      <c r="BNN92" s="19"/>
      <c r="BNO92" s="19"/>
      <c r="BNP92" s="19"/>
      <c r="BNQ92" s="20"/>
      <c r="BNU92" s="11"/>
      <c r="BNV92" s="12"/>
      <c r="BNW92" s="13"/>
      <c r="BNX92" s="14"/>
      <c r="BNY92" s="15"/>
      <c r="BNZ92" s="16"/>
      <c r="BOA92" s="17"/>
      <c r="BOB92" s="17"/>
      <c r="BOC92" s="18"/>
      <c r="BOD92" s="18"/>
      <c r="BOE92" s="19"/>
      <c r="BOF92" s="19"/>
      <c r="BOG92" s="19"/>
      <c r="BOH92" s="20"/>
      <c r="BOL92" s="11"/>
      <c r="BOM92" s="12"/>
      <c r="BON92" s="13"/>
      <c r="BOO92" s="14"/>
      <c r="BOP92" s="15"/>
      <c r="BOQ92" s="16"/>
      <c r="BOR92" s="17"/>
      <c r="BOS92" s="17"/>
      <c r="BOT92" s="18"/>
      <c r="BOU92" s="18"/>
      <c r="BOV92" s="19"/>
      <c r="BOW92" s="19"/>
      <c r="BOX92" s="19"/>
      <c r="BOY92" s="20"/>
      <c r="BPC92" s="11"/>
      <c r="BPD92" s="12"/>
      <c r="BPE92" s="13"/>
      <c r="BPF92" s="14"/>
      <c r="BPG92" s="15"/>
      <c r="BPH92" s="16"/>
      <c r="BPI92" s="17"/>
      <c r="BPJ92" s="17"/>
      <c r="BPK92" s="18"/>
      <c r="BPL92" s="18"/>
      <c r="BPM92" s="19"/>
      <c r="BPN92" s="19"/>
      <c r="BPO92" s="19"/>
      <c r="BPP92" s="20"/>
      <c r="BPT92" s="11"/>
      <c r="BPU92" s="12"/>
      <c r="BPV92" s="13"/>
      <c r="BPW92" s="14"/>
      <c r="BPX92" s="15"/>
      <c r="BPY92" s="16"/>
      <c r="BPZ92" s="17"/>
      <c r="BQA92" s="17"/>
      <c r="BQB92" s="18"/>
      <c r="BQC92" s="18"/>
      <c r="BQD92" s="19"/>
      <c r="BQE92" s="19"/>
      <c r="BQF92" s="19"/>
      <c r="BQG92" s="20"/>
      <c r="BQK92" s="11"/>
      <c r="BQL92" s="12"/>
      <c r="BQM92" s="13"/>
      <c r="BQN92" s="14"/>
      <c r="BQO92" s="15"/>
      <c r="BQP92" s="16"/>
      <c r="BQQ92" s="17"/>
      <c r="BQR92" s="17"/>
      <c r="BQS92" s="18"/>
      <c r="BQT92" s="18"/>
      <c r="BQU92" s="19"/>
      <c r="BQV92" s="19"/>
      <c r="BQW92" s="19"/>
      <c r="BQX92" s="20"/>
      <c r="BRB92" s="11"/>
      <c r="BRC92" s="12"/>
      <c r="BRD92" s="13"/>
      <c r="BRE92" s="14"/>
      <c r="BRF92" s="15"/>
      <c r="BRG92" s="16"/>
      <c r="BRH92" s="17"/>
      <c r="BRI92" s="17"/>
      <c r="BRJ92" s="18"/>
      <c r="BRK92" s="18"/>
      <c r="BRL92" s="19"/>
      <c r="BRM92" s="19"/>
      <c r="BRN92" s="19"/>
      <c r="BRO92" s="20"/>
      <c r="BRS92" s="11"/>
      <c r="BRT92" s="12"/>
      <c r="BRU92" s="13"/>
      <c r="BRV92" s="14"/>
      <c r="BRW92" s="15"/>
      <c r="BRX92" s="16"/>
      <c r="BRY92" s="17"/>
      <c r="BRZ92" s="17"/>
      <c r="BSA92" s="18"/>
      <c r="BSB92" s="18"/>
      <c r="BSC92" s="19"/>
      <c r="BSD92" s="19"/>
      <c r="BSE92" s="19"/>
      <c r="BSF92" s="20"/>
      <c r="BSJ92" s="11"/>
      <c r="BSK92" s="12"/>
      <c r="BSL92" s="13"/>
      <c r="BSM92" s="14"/>
      <c r="BSN92" s="15"/>
      <c r="BSO92" s="16"/>
      <c r="BSP92" s="17"/>
      <c r="BSQ92" s="17"/>
      <c r="BSR92" s="18"/>
      <c r="BSS92" s="18"/>
      <c r="BST92" s="19"/>
      <c r="BSU92" s="19"/>
      <c r="BSV92" s="19"/>
      <c r="BSW92" s="20"/>
      <c r="BTA92" s="11"/>
      <c r="BTB92" s="12"/>
      <c r="BTC92" s="13"/>
      <c r="BTD92" s="14"/>
      <c r="BTE92" s="15"/>
      <c r="BTF92" s="16"/>
      <c r="BTG92" s="17"/>
      <c r="BTH92" s="17"/>
      <c r="BTI92" s="18"/>
      <c r="BTJ92" s="18"/>
      <c r="BTK92" s="19"/>
      <c r="BTL92" s="19"/>
      <c r="BTM92" s="19"/>
      <c r="BTN92" s="20"/>
      <c r="BTR92" s="11"/>
      <c r="BTS92" s="12"/>
      <c r="BTT92" s="13"/>
      <c r="BTU92" s="14"/>
      <c r="BTV92" s="15"/>
      <c r="BTW92" s="16"/>
      <c r="BTX92" s="17"/>
      <c r="BTY92" s="17"/>
      <c r="BTZ92" s="18"/>
      <c r="BUA92" s="18"/>
      <c r="BUB92" s="19"/>
      <c r="BUC92" s="19"/>
      <c r="BUD92" s="19"/>
      <c r="BUE92" s="20"/>
      <c r="BUI92" s="11"/>
      <c r="BUJ92" s="12"/>
      <c r="BUK92" s="13"/>
      <c r="BUL92" s="14"/>
      <c r="BUM92" s="15"/>
      <c r="BUN92" s="16"/>
      <c r="BUO92" s="17"/>
      <c r="BUP92" s="17"/>
      <c r="BUQ92" s="18"/>
      <c r="BUR92" s="18"/>
      <c r="BUS92" s="19"/>
      <c r="BUT92" s="19"/>
      <c r="BUU92" s="19"/>
      <c r="BUV92" s="20"/>
      <c r="BUZ92" s="11"/>
      <c r="BVA92" s="12"/>
      <c r="BVB92" s="13"/>
      <c r="BVC92" s="14"/>
      <c r="BVD92" s="15"/>
      <c r="BVE92" s="16"/>
      <c r="BVF92" s="17"/>
      <c r="BVG92" s="17"/>
      <c r="BVH92" s="18"/>
      <c r="BVI92" s="18"/>
      <c r="BVJ92" s="19"/>
      <c r="BVK92" s="19"/>
      <c r="BVL92" s="19"/>
      <c r="BVM92" s="20"/>
      <c r="BVQ92" s="11"/>
      <c r="BVR92" s="12"/>
      <c r="BVS92" s="13"/>
      <c r="BVT92" s="14"/>
      <c r="BVU92" s="15"/>
      <c r="BVV92" s="16"/>
      <c r="BVW92" s="17"/>
      <c r="BVX92" s="17"/>
      <c r="BVY92" s="18"/>
      <c r="BVZ92" s="18"/>
      <c r="BWA92" s="19"/>
      <c r="BWB92" s="19"/>
      <c r="BWC92" s="19"/>
      <c r="BWD92" s="20"/>
      <c r="BWH92" s="11"/>
      <c r="BWI92" s="12"/>
      <c r="BWJ92" s="13"/>
      <c r="BWK92" s="14"/>
      <c r="BWL92" s="15"/>
      <c r="BWM92" s="16"/>
      <c r="BWN92" s="17"/>
      <c r="BWO92" s="17"/>
      <c r="BWP92" s="18"/>
      <c r="BWQ92" s="18"/>
      <c r="BWR92" s="19"/>
      <c r="BWS92" s="19"/>
      <c r="BWT92" s="19"/>
      <c r="BWU92" s="20"/>
      <c r="BWY92" s="11"/>
      <c r="BWZ92" s="12"/>
      <c r="BXA92" s="13"/>
      <c r="BXB92" s="14"/>
      <c r="BXC92" s="15"/>
      <c r="BXD92" s="16"/>
      <c r="BXE92" s="17"/>
      <c r="BXF92" s="17"/>
      <c r="BXG92" s="18"/>
      <c r="BXH92" s="18"/>
      <c r="BXI92" s="19"/>
      <c r="BXJ92" s="19"/>
      <c r="BXK92" s="19"/>
      <c r="BXL92" s="20"/>
      <c r="BXP92" s="11"/>
      <c r="BXQ92" s="12"/>
      <c r="BXR92" s="13"/>
      <c r="BXS92" s="14"/>
      <c r="BXT92" s="15"/>
      <c r="BXU92" s="16"/>
      <c r="BXV92" s="17"/>
      <c r="BXW92" s="17"/>
      <c r="BXX92" s="18"/>
      <c r="BXY92" s="18"/>
      <c r="BXZ92" s="19"/>
      <c r="BYA92" s="19"/>
      <c r="BYB92" s="19"/>
      <c r="BYC92" s="20"/>
      <c r="BYG92" s="11"/>
      <c r="BYH92" s="12"/>
      <c r="BYI92" s="13"/>
      <c r="BYJ92" s="14"/>
      <c r="BYK92" s="15"/>
      <c r="BYL92" s="16"/>
      <c r="BYM92" s="17"/>
      <c r="BYN92" s="17"/>
      <c r="BYO92" s="18"/>
      <c r="BYP92" s="18"/>
      <c r="BYQ92" s="19"/>
      <c r="BYR92" s="19"/>
      <c r="BYS92" s="19"/>
      <c r="BYT92" s="20"/>
      <c r="BYX92" s="11"/>
      <c r="BYY92" s="12"/>
      <c r="BYZ92" s="13"/>
      <c r="BZA92" s="14"/>
      <c r="BZB92" s="15"/>
      <c r="BZC92" s="16"/>
      <c r="BZD92" s="17"/>
      <c r="BZE92" s="17"/>
      <c r="BZF92" s="18"/>
      <c r="BZG92" s="18"/>
      <c r="BZH92" s="19"/>
      <c r="BZI92" s="19"/>
      <c r="BZJ92" s="19"/>
      <c r="BZK92" s="20"/>
      <c r="BZO92" s="11"/>
      <c r="BZP92" s="12"/>
      <c r="BZQ92" s="13"/>
      <c r="BZR92" s="14"/>
      <c r="BZS92" s="15"/>
      <c r="BZT92" s="16"/>
      <c r="BZU92" s="17"/>
      <c r="BZV92" s="17"/>
      <c r="BZW92" s="18"/>
      <c r="BZX92" s="18"/>
      <c r="BZY92" s="19"/>
      <c r="BZZ92" s="19"/>
      <c r="CAA92" s="19"/>
      <c r="CAB92" s="20"/>
      <c r="CAF92" s="11"/>
      <c r="CAG92" s="12"/>
      <c r="CAH92" s="13"/>
      <c r="CAI92" s="14"/>
      <c r="CAJ92" s="15"/>
      <c r="CAK92" s="16"/>
      <c r="CAL92" s="17"/>
      <c r="CAM92" s="17"/>
      <c r="CAN92" s="18"/>
      <c r="CAO92" s="18"/>
      <c r="CAP92" s="19"/>
      <c r="CAQ92" s="19"/>
      <c r="CAR92" s="19"/>
      <c r="CAS92" s="20"/>
      <c r="CAW92" s="11"/>
      <c r="CAX92" s="12"/>
      <c r="CAY92" s="13"/>
      <c r="CAZ92" s="14"/>
      <c r="CBA92" s="15"/>
      <c r="CBB92" s="16"/>
      <c r="CBC92" s="17"/>
      <c r="CBD92" s="17"/>
      <c r="CBE92" s="18"/>
      <c r="CBF92" s="18"/>
      <c r="CBG92" s="19"/>
      <c r="CBH92" s="19"/>
      <c r="CBI92" s="19"/>
      <c r="CBJ92" s="20"/>
      <c r="CBN92" s="11"/>
      <c r="CBO92" s="12"/>
      <c r="CBP92" s="13"/>
      <c r="CBQ92" s="14"/>
      <c r="CBR92" s="15"/>
      <c r="CBS92" s="16"/>
      <c r="CBT92" s="17"/>
      <c r="CBU92" s="17"/>
      <c r="CBV92" s="18"/>
      <c r="CBW92" s="18"/>
      <c r="CBX92" s="19"/>
      <c r="CBY92" s="19"/>
      <c r="CBZ92" s="19"/>
      <c r="CCA92" s="20"/>
      <c r="CCE92" s="11"/>
      <c r="CCF92" s="12"/>
      <c r="CCG92" s="13"/>
      <c r="CCH92" s="14"/>
      <c r="CCI92" s="15"/>
      <c r="CCJ92" s="16"/>
      <c r="CCK92" s="17"/>
      <c r="CCL92" s="17"/>
      <c r="CCM92" s="18"/>
      <c r="CCN92" s="18"/>
      <c r="CCO92" s="19"/>
      <c r="CCP92" s="19"/>
      <c r="CCQ92" s="19"/>
      <c r="CCR92" s="20"/>
      <c r="CCV92" s="11"/>
      <c r="CCW92" s="12"/>
      <c r="CCX92" s="13"/>
      <c r="CCY92" s="14"/>
      <c r="CCZ92" s="15"/>
      <c r="CDA92" s="16"/>
      <c r="CDB92" s="17"/>
      <c r="CDC92" s="17"/>
      <c r="CDD92" s="18"/>
      <c r="CDE92" s="18"/>
      <c r="CDF92" s="19"/>
      <c r="CDG92" s="19"/>
      <c r="CDH92" s="19"/>
      <c r="CDI92" s="20"/>
      <c r="CDM92" s="11"/>
      <c r="CDN92" s="12"/>
      <c r="CDO92" s="13"/>
      <c r="CDP92" s="14"/>
      <c r="CDQ92" s="15"/>
      <c r="CDR92" s="16"/>
      <c r="CDS92" s="17"/>
      <c r="CDT92" s="17"/>
      <c r="CDU92" s="18"/>
      <c r="CDV92" s="18"/>
      <c r="CDW92" s="19"/>
      <c r="CDX92" s="19"/>
      <c r="CDY92" s="19"/>
      <c r="CDZ92" s="20"/>
      <c r="CED92" s="11"/>
      <c r="CEE92" s="12"/>
      <c r="CEF92" s="13"/>
      <c r="CEG92" s="14"/>
      <c r="CEH92" s="15"/>
      <c r="CEI92" s="16"/>
      <c r="CEJ92" s="17"/>
      <c r="CEK92" s="17"/>
      <c r="CEL92" s="18"/>
      <c r="CEM92" s="18"/>
      <c r="CEN92" s="19"/>
      <c r="CEO92" s="19"/>
      <c r="CEP92" s="19"/>
      <c r="CEQ92" s="20"/>
      <c r="CEU92" s="11"/>
      <c r="CEV92" s="12"/>
      <c r="CEW92" s="13"/>
      <c r="CEX92" s="14"/>
      <c r="CEY92" s="15"/>
      <c r="CEZ92" s="16"/>
      <c r="CFA92" s="17"/>
      <c r="CFB92" s="17"/>
      <c r="CFC92" s="18"/>
      <c r="CFD92" s="18"/>
      <c r="CFE92" s="19"/>
      <c r="CFF92" s="19"/>
      <c r="CFG92" s="19"/>
      <c r="CFH92" s="20"/>
      <c r="CFL92" s="11"/>
      <c r="CFM92" s="12"/>
      <c r="CFN92" s="13"/>
      <c r="CFO92" s="14"/>
      <c r="CFP92" s="15"/>
      <c r="CFQ92" s="16"/>
      <c r="CFR92" s="17"/>
      <c r="CFS92" s="17"/>
      <c r="CFT92" s="18"/>
      <c r="CFU92" s="18"/>
      <c r="CFV92" s="19"/>
      <c r="CFW92" s="19"/>
      <c r="CFX92" s="19"/>
      <c r="CFY92" s="20"/>
      <c r="CGC92" s="11"/>
      <c r="CGD92" s="12"/>
      <c r="CGE92" s="13"/>
      <c r="CGF92" s="14"/>
      <c r="CGG92" s="15"/>
      <c r="CGH92" s="16"/>
      <c r="CGI92" s="17"/>
      <c r="CGJ92" s="17"/>
      <c r="CGK92" s="18"/>
      <c r="CGL92" s="18"/>
      <c r="CGM92" s="19"/>
      <c r="CGN92" s="19"/>
      <c r="CGO92" s="19"/>
      <c r="CGP92" s="20"/>
      <c r="CGT92" s="11"/>
      <c r="CGU92" s="12"/>
      <c r="CGV92" s="13"/>
      <c r="CGW92" s="14"/>
      <c r="CGX92" s="15"/>
      <c r="CGY92" s="16"/>
      <c r="CGZ92" s="17"/>
      <c r="CHA92" s="17"/>
      <c r="CHB92" s="18"/>
      <c r="CHC92" s="18"/>
      <c r="CHD92" s="19"/>
      <c r="CHE92" s="19"/>
      <c r="CHF92" s="19"/>
      <c r="CHG92" s="20"/>
      <c r="CHK92" s="11"/>
      <c r="CHL92" s="12"/>
      <c r="CHM92" s="13"/>
      <c r="CHN92" s="14"/>
      <c r="CHO92" s="15"/>
      <c r="CHP92" s="16"/>
      <c r="CHQ92" s="17"/>
      <c r="CHR92" s="17"/>
      <c r="CHS92" s="18"/>
      <c r="CHT92" s="18"/>
      <c r="CHU92" s="19"/>
      <c r="CHV92" s="19"/>
      <c r="CHW92" s="19"/>
      <c r="CHX92" s="20"/>
      <c r="CIB92" s="11"/>
      <c r="CIC92" s="12"/>
      <c r="CID92" s="13"/>
      <c r="CIE92" s="14"/>
      <c r="CIF92" s="15"/>
      <c r="CIG92" s="16"/>
      <c r="CIH92" s="17"/>
      <c r="CII92" s="17"/>
      <c r="CIJ92" s="18"/>
      <c r="CIK92" s="18"/>
      <c r="CIL92" s="19"/>
      <c r="CIM92" s="19"/>
      <c r="CIN92" s="19"/>
      <c r="CIO92" s="20"/>
      <c r="CIS92" s="11"/>
      <c r="CIT92" s="12"/>
      <c r="CIU92" s="13"/>
      <c r="CIV92" s="14"/>
      <c r="CIW92" s="15"/>
      <c r="CIX92" s="16"/>
      <c r="CIY92" s="17"/>
      <c r="CIZ92" s="17"/>
      <c r="CJA92" s="18"/>
      <c r="CJB92" s="18"/>
      <c r="CJC92" s="19"/>
      <c r="CJD92" s="19"/>
      <c r="CJE92" s="19"/>
      <c r="CJF92" s="20"/>
      <c r="CJJ92" s="11"/>
      <c r="CJK92" s="12"/>
      <c r="CJL92" s="13"/>
      <c r="CJM92" s="14"/>
      <c r="CJN92" s="15"/>
      <c r="CJO92" s="16"/>
      <c r="CJP92" s="17"/>
      <c r="CJQ92" s="17"/>
      <c r="CJR92" s="18"/>
      <c r="CJS92" s="18"/>
      <c r="CJT92" s="19"/>
      <c r="CJU92" s="19"/>
      <c r="CJV92" s="19"/>
      <c r="CJW92" s="20"/>
      <c r="CKA92" s="11"/>
      <c r="CKB92" s="12"/>
      <c r="CKC92" s="13"/>
      <c r="CKD92" s="14"/>
      <c r="CKE92" s="15"/>
      <c r="CKF92" s="16"/>
      <c r="CKG92" s="17"/>
      <c r="CKH92" s="17"/>
      <c r="CKI92" s="18"/>
      <c r="CKJ92" s="18"/>
      <c r="CKK92" s="19"/>
      <c r="CKL92" s="19"/>
      <c r="CKM92" s="19"/>
      <c r="CKN92" s="20"/>
      <c r="CKR92" s="11"/>
      <c r="CKS92" s="12"/>
      <c r="CKT92" s="13"/>
      <c r="CKU92" s="14"/>
      <c r="CKV92" s="15"/>
      <c r="CKW92" s="16"/>
      <c r="CKX92" s="17"/>
      <c r="CKY92" s="17"/>
      <c r="CKZ92" s="18"/>
      <c r="CLA92" s="18"/>
      <c r="CLB92" s="19"/>
      <c r="CLC92" s="19"/>
      <c r="CLD92" s="19"/>
      <c r="CLE92" s="20"/>
      <c r="CLI92" s="11"/>
      <c r="CLJ92" s="12"/>
      <c r="CLK92" s="13"/>
      <c r="CLL92" s="14"/>
      <c r="CLM92" s="15"/>
      <c r="CLN92" s="16"/>
      <c r="CLO92" s="17"/>
      <c r="CLP92" s="17"/>
      <c r="CLQ92" s="18"/>
      <c r="CLR92" s="18"/>
      <c r="CLS92" s="19"/>
      <c r="CLT92" s="19"/>
      <c r="CLU92" s="19"/>
      <c r="CLV92" s="20"/>
      <c r="CLZ92" s="11"/>
      <c r="CMA92" s="12"/>
      <c r="CMB92" s="13"/>
      <c r="CMC92" s="14"/>
      <c r="CMD92" s="15"/>
      <c r="CME92" s="16"/>
      <c r="CMF92" s="17"/>
      <c r="CMG92" s="17"/>
      <c r="CMH92" s="18"/>
      <c r="CMI92" s="18"/>
      <c r="CMJ92" s="19"/>
      <c r="CMK92" s="19"/>
      <c r="CML92" s="19"/>
      <c r="CMM92" s="20"/>
      <c r="CMQ92" s="11"/>
      <c r="CMR92" s="12"/>
      <c r="CMS92" s="13"/>
      <c r="CMT92" s="14"/>
      <c r="CMU92" s="15"/>
      <c r="CMV92" s="16"/>
      <c r="CMW92" s="17"/>
      <c r="CMX92" s="17"/>
      <c r="CMY92" s="18"/>
      <c r="CMZ92" s="18"/>
      <c r="CNA92" s="19"/>
      <c r="CNB92" s="19"/>
      <c r="CNC92" s="19"/>
      <c r="CND92" s="20"/>
      <c r="CNH92" s="11"/>
      <c r="CNI92" s="12"/>
      <c r="CNJ92" s="13"/>
      <c r="CNK92" s="14"/>
      <c r="CNL92" s="15"/>
      <c r="CNM92" s="16"/>
      <c r="CNN92" s="17"/>
      <c r="CNO92" s="17"/>
      <c r="CNP92" s="18"/>
      <c r="CNQ92" s="18"/>
      <c r="CNR92" s="19"/>
      <c r="CNS92" s="19"/>
      <c r="CNT92" s="19"/>
      <c r="CNU92" s="20"/>
      <c r="CNY92" s="11"/>
      <c r="CNZ92" s="12"/>
      <c r="COA92" s="13"/>
      <c r="COB92" s="14"/>
      <c r="COC92" s="15"/>
      <c r="COD92" s="16"/>
      <c r="COE92" s="17"/>
      <c r="COF92" s="17"/>
      <c r="COG92" s="18"/>
      <c r="COH92" s="18"/>
      <c r="COI92" s="19"/>
      <c r="COJ92" s="19"/>
      <c r="COK92" s="19"/>
      <c r="COL92" s="20"/>
      <c r="COP92" s="11"/>
      <c r="COQ92" s="12"/>
      <c r="COR92" s="13"/>
      <c r="COS92" s="14"/>
      <c r="COT92" s="15"/>
      <c r="COU92" s="16"/>
      <c r="COV92" s="17"/>
      <c r="COW92" s="17"/>
      <c r="COX92" s="18"/>
      <c r="COY92" s="18"/>
      <c r="COZ92" s="19"/>
      <c r="CPA92" s="19"/>
      <c r="CPB92" s="19"/>
      <c r="CPC92" s="20"/>
      <c r="CPG92" s="11"/>
      <c r="CPH92" s="12"/>
      <c r="CPI92" s="13"/>
      <c r="CPJ92" s="14"/>
      <c r="CPK92" s="15"/>
      <c r="CPL92" s="16"/>
      <c r="CPM92" s="17"/>
      <c r="CPN92" s="17"/>
      <c r="CPO92" s="18"/>
      <c r="CPP92" s="18"/>
      <c r="CPQ92" s="19"/>
      <c r="CPR92" s="19"/>
      <c r="CPS92" s="19"/>
      <c r="CPT92" s="20"/>
      <c r="CPX92" s="11"/>
      <c r="CPY92" s="12"/>
      <c r="CPZ92" s="13"/>
      <c r="CQA92" s="14"/>
      <c r="CQB92" s="15"/>
      <c r="CQC92" s="16"/>
      <c r="CQD92" s="17"/>
      <c r="CQE92" s="17"/>
      <c r="CQF92" s="18"/>
      <c r="CQG92" s="18"/>
      <c r="CQH92" s="19"/>
      <c r="CQI92" s="19"/>
      <c r="CQJ92" s="19"/>
      <c r="CQK92" s="20"/>
      <c r="CQO92" s="11"/>
      <c r="CQP92" s="12"/>
      <c r="CQQ92" s="13"/>
      <c r="CQR92" s="14"/>
      <c r="CQS92" s="15"/>
      <c r="CQT92" s="16"/>
      <c r="CQU92" s="17"/>
      <c r="CQV92" s="17"/>
      <c r="CQW92" s="18"/>
      <c r="CQX92" s="18"/>
      <c r="CQY92" s="19"/>
      <c r="CQZ92" s="19"/>
      <c r="CRA92" s="19"/>
      <c r="CRB92" s="20"/>
      <c r="CRF92" s="11"/>
      <c r="CRG92" s="12"/>
      <c r="CRH92" s="13"/>
      <c r="CRI92" s="14"/>
      <c r="CRJ92" s="15"/>
      <c r="CRK92" s="16"/>
      <c r="CRL92" s="17"/>
      <c r="CRM92" s="17"/>
      <c r="CRN92" s="18"/>
      <c r="CRO92" s="18"/>
      <c r="CRP92" s="19"/>
      <c r="CRQ92" s="19"/>
      <c r="CRR92" s="19"/>
      <c r="CRS92" s="20"/>
      <c r="CRW92" s="11"/>
      <c r="CRX92" s="12"/>
      <c r="CRY92" s="13"/>
      <c r="CRZ92" s="14"/>
      <c r="CSA92" s="15"/>
      <c r="CSB92" s="16"/>
      <c r="CSC92" s="17"/>
      <c r="CSD92" s="17"/>
      <c r="CSE92" s="18"/>
      <c r="CSF92" s="18"/>
      <c r="CSG92" s="19"/>
      <c r="CSH92" s="19"/>
      <c r="CSI92" s="19"/>
      <c r="CSJ92" s="20"/>
      <c r="CSN92" s="11"/>
      <c r="CSO92" s="12"/>
      <c r="CSP92" s="13"/>
      <c r="CSQ92" s="14"/>
      <c r="CSR92" s="15"/>
      <c r="CSS92" s="16"/>
      <c r="CST92" s="17"/>
      <c r="CSU92" s="17"/>
      <c r="CSV92" s="18"/>
      <c r="CSW92" s="18"/>
      <c r="CSX92" s="19"/>
      <c r="CSY92" s="19"/>
      <c r="CSZ92" s="19"/>
      <c r="CTA92" s="20"/>
      <c r="CTE92" s="11"/>
      <c r="CTF92" s="12"/>
      <c r="CTG92" s="13"/>
      <c r="CTH92" s="14"/>
      <c r="CTI92" s="15"/>
      <c r="CTJ92" s="16"/>
      <c r="CTK92" s="17"/>
      <c r="CTL92" s="17"/>
      <c r="CTM92" s="18"/>
      <c r="CTN92" s="18"/>
      <c r="CTO92" s="19"/>
      <c r="CTP92" s="19"/>
      <c r="CTQ92" s="19"/>
      <c r="CTR92" s="20"/>
      <c r="CTV92" s="11"/>
      <c r="CTW92" s="12"/>
      <c r="CTX92" s="13"/>
      <c r="CTY92" s="14"/>
      <c r="CTZ92" s="15"/>
      <c r="CUA92" s="16"/>
      <c r="CUB92" s="17"/>
      <c r="CUC92" s="17"/>
      <c r="CUD92" s="18"/>
      <c r="CUE92" s="18"/>
      <c r="CUF92" s="19"/>
      <c r="CUG92" s="19"/>
      <c r="CUH92" s="19"/>
      <c r="CUI92" s="20"/>
      <c r="CUM92" s="11"/>
      <c r="CUN92" s="12"/>
      <c r="CUO92" s="13"/>
      <c r="CUP92" s="14"/>
      <c r="CUQ92" s="15"/>
      <c r="CUR92" s="16"/>
      <c r="CUS92" s="17"/>
      <c r="CUT92" s="17"/>
      <c r="CUU92" s="18"/>
      <c r="CUV92" s="18"/>
      <c r="CUW92" s="19"/>
      <c r="CUX92" s="19"/>
      <c r="CUY92" s="19"/>
      <c r="CUZ92" s="20"/>
      <c r="CVD92" s="11"/>
      <c r="CVE92" s="12"/>
      <c r="CVF92" s="13"/>
      <c r="CVG92" s="14"/>
      <c r="CVH92" s="15"/>
      <c r="CVI92" s="16"/>
      <c r="CVJ92" s="17"/>
      <c r="CVK92" s="17"/>
      <c r="CVL92" s="18"/>
      <c r="CVM92" s="18"/>
      <c r="CVN92" s="19"/>
      <c r="CVO92" s="19"/>
      <c r="CVP92" s="19"/>
      <c r="CVQ92" s="20"/>
      <c r="CVU92" s="11"/>
      <c r="CVV92" s="12"/>
      <c r="CVW92" s="13"/>
      <c r="CVX92" s="14"/>
      <c r="CVY92" s="15"/>
      <c r="CVZ92" s="16"/>
      <c r="CWA92" s="17"/>
      <c r="CWB92" s="17"/>
      <c r="CWC92" s="18"/>
      <c r="CWD92" s="18"/>
      <c r="CWE92" s="19"/>
      <c r="CWF92" s="19"/>
      <c r="CWG92" s="19"/>
      <c r="CWH92" s="20"/>
      <c r="CWL92" s="11"/>
      <c r="CWM92" s="12"/>
      <c r="CWN92" s="13"/>
      <c r="CWO92" s="14"/>
      <c r="CWP92" s="15"/>
      <c r="CWQ92" s="16"/>
      <c r="CWR92" s="17"/>
      <c r="CWS92" s="17"/>
      <c r="CWT92" s="18"/>
      <c r="CWU92" s="18"/>
      <c r="CWV92" s="19"/>
      <c r="CWW92" s="19"/>
      <c r="CWX92" s="19"/>
      <c r="CWY92" s="20"/>
      <c r="CXC92" s="11"/>
      <c r="CXD92" s="12"/>
      <c r="CXE92" s="13"/>
      <c r="CXF92" s="14"/>
      <c r="CXG92" s="15"/>
      <c r="CXH92" s="16"/>
      <c r="CXI92" s="17"/>
      <c r="CXJ92" s="17"/>
      <c r="CXK92" s="18"/>
      <c r="CXL92" s="18"/>
      <c r="CXM92" s="19"/>
      <c r="CXN92" s="19"/>
      <c r="CXO92" s="19"/>
      <c r="CXP92" s="20"/>
      <c r="CXT92" s="11"/>
      <c r="CXU92" s="12"/>
      <c r="CXV92" s="13"/>
      <c r="CXW92" s="14"/>
      <c r="CXX92" s="15"/>
      <c r="CXY92" s="16"/>
      <c r="CXZ92" s="17"/>
      <c r="CYA92" s="17"/>
      <c r="CYB92" s="18"/>
      <c r="CYC92" s="18"/>
      <c r="CYD92" s="19"/>
      <c r="CYE92" s="19"/>
      <c r="CYF92" s="19"/>
      <c r="CYG92" s="20"/>
      <c r="CYK92" s="11"/>
      <c r="CYL92" s="12"/>
      <c r="CYM92" s="13"/>
      <c r="CYN92" s="14"/>
      <c r="CYO92" s="15"/>
      <c r="CYP92" s="16"/>
      <c r="CYQ92" s="17"/>
      <c r="CYR92" s="17"/>
      <c r="CYS92" s="18"/>
      <c r="CYT92" s="18"/>
      <c r="CYU92" s="19"/>
      <c r="CYV92" s="19"/>
      <c r="CYW92" s="19"/>
      <c r="CYX92" s="20"/>
      <c r="CZB92" s="11"/>
      <c r="CZC92" s="12"/>
      <c r="CZD92" s="13"/>
      <c r="CZE92" s="14"/>
      <c r="CZF92" s="15"/>
      <c r="CZG92" s="16"/>
      <c r="CZH92" s="17"/>
      <c r="CZI92" s="17"/>
      <c r="CZJ92" s="18"/>
      <c r="CZK92" s="18"/>
      <c r="CZL92" s="19"/>
      <c r="CZM92" s="19"/>
      <c r="CZN92" s="19"/>
      <c r="CZO92" s="20"/>
      <c r="CZS92" s="11"/>
      <c r="CZT92" s="12"/>
      <c r="CZU92" s="13"/>
      <c r="CZV92" s="14"/>
      <c r="CZW92" s="15"/>
      <c r="CZX92" s="16"/>
      <c r="CZY92" s="17"/>
      <c r="CZZ92" s="17"/>
      <c r="DAA92" s="18"/>
      <c r="DAB92" s="18"/>
      <c r="DAC92" s="19"/>
      <c r="DAD92" s="19"/>
      <c r="DAE92" s="19"/>
      <c r="DAF92" s="20"/>
      <c r="DAJ92" s="11"/>
      <c r="DAK92" s="12"/>
      <c r="DAL92" s="13"/>
      <c r="DAM92" s="14"/>
      <c r="DAN92" s="15"/>
      <c r="DAO92" s="16"/>
      <c r="DAP92" s="17"/>
      <c r="DAQ92" s="17"/>
      <c r="DAR92" s="18"/>
      <c r="DAS92" s="18"/>
      <c r="DAT92" s="19"/>
      <c r="DAU92" s="19"/>
      <c r="DAV92" s="19"/>
      <c r="DAW92" s="20"/>
      <c r="DBA92" s="11"/>
      <c r="DBB92" s="12"/>
      <c r="DBC92" s="13"/>
      <c r="DBD92" s="14"/>
      <c r="DBE92" s="15"/>
      <c r="DBF92" s="16"/>
      <c r="DBG92" s="17"/>
      <c r="DBH92" s="17"/>
      <c r="DBI92" s="18"/>
      <c r="DBJ92" s="18"/>
      <c r="DBK92" s="19"/>
      <c r="DBL92" s="19"/>
      <c r="DBM92" s="19"/>
      <c r="DBN92" s="20"/>
      <c r="DBR92" s="11"/>
      <c r="DBS92" s="12"/>
      <c r="DBT92" s="13"/>
      <c r="DBU92" s="14"/>
      <c r="DBV92" s="15"/>
      <c r="DBW92" s="16"/>
      <c r="DBX92" s="17"/>
      <c r="DBY92" s="17"/>
      <c r="DBZ92" s="18"/>
      <c r="DCA92" s="18"/>
      <c r="DCB92" s="19"/>
      <c r="DCC92" s="19"/>
      <c r="DCD92" s="19"/>
      <c r="DCE92" s="20"/>
      <c r="DCI92" s="11"/>
      <c r="DCJ92" s="12"/>
      <c r="DCK92" s="13"/>
      <c r="DCL92" s="14"/>
      <c r="DCM92" s="15"/>
      <c r="DCN92" s="16"/>
      <c r="DCO92" s="17"/>
      <c r="DCP92" s="17"/>
      <c r="DCQ92" s="18"/>
      <c r="DCR92" s="18"/>
      <c r="DCS92" s="19"/>
      <c r="DCT92" s="19"/>
      <c r="DCU92" s="19"/>
      <c r="DCV92" s="20"/>
      <c r="DCZ92" s="11"/>
      <c r="DDA92" s="12"/>
      <c r="DDB92" s="13"/>
      <c r="DDC92" s="14"/>
      <c r="DDD92" s="15"/>
      <c r="DDE92" s="16"/>
      <c r="DDF92" s="17"/>
      <c r="DDG92" s="17"/>
      <c r="DDH92" s="18"/>
      <c r="DDI92" s="18"/>
      <c r="DDJ92" s="19"/>
      <c r="DDK92" s="19"/>
      <c r="DDL92" s="19"/>
      <c r="DDM92" s="20"/>
      <c r="DDQ92" s="11"/>
      <c r="DDR92" s="12"/>
      <c r="DDS92" s="13"/>
      <c r="DDT92" s="14"/>
      <c r="DDU92" s="15"/>
      <c r="DDV92" s="16"/>
      <c r="DDW92" s="17"/>
      <c r="DDX92" s="17"/>
      <c r="DDY92" s="18"/>
      <c r="DDZ92" s="18"/>
      <c r="DEA92" s="19"/>
      <c r="DEB92" s="19"/>
      <c r="DEC92" s="19"/>
      <c r="DED92" s="20"/>
      <c r="DEH92" s="11"/>
      <c r="DEI92" s="12"/>
      <c r="DEJ92" s="13"/>
      <c r="DEK92" s="14"/>
      <c r="DEL92" s="15"/>
      <c r="DEM92" s="16"/>
      <c r="DEN92" s="17"/>
      <c r="DEO92" s="17"/>
      <c r="DEP92" s="18"/>
      <c r="DEQ92" s="18"/>
      <c r="DER92" s="19"/>
      <c r="DES92" s="19"/>
      <c r="DET92" s="19"/>
      <c r="DEU92" s="20"/>
      <c r="DEY92" s="11"/>
      <c r="DEZ92" s="12"/>
      <c r="DFA92" s="13"/>
      <c r="DFB92" s="14"/>
      <c r="DFC92" s="15"/>
      <c r="DFD92" s="16"/>
      <c r="DFE92" s="17"/>
      <c r="DFF92" s="17"/>
      <c r="DFG92" s="18"/>
      <c r="DFH92" s="18"/>
      <c r="DFI92" s="19"/>
      <c r="DFJ92" s="19"/>
      <c r="DFK92" s="19"/>
      <c r="DFL92" s="20"/>
      <c r="DFP92" s="11"/>
      <c r="DFQ92" s="12"/>
      <c r="DFR92" s="13"/>
      <c r="DFS92" s="14"/>
      <c r="DFT92" s="15"/>
      <c r="DFU92" s="16"/>
      <c r="DFV92" s="17"/>
      <c r="DFW92" s="17"/>
      <c r="DFX92" s="18"/>
      <c r="DFY92" s="18"/>
      <c r="DFZ92" s="19"/>
      <c r="DGA92" s="19"/>
      <c r="DGB92" s="19"/>
      <c r="DGC92" s="20"/>
      <c r="DGG92" s="11"/>
      <c r="DGH92" s="12"/>
      <c r="DGI92" s="13"/>
      <c r="DGJ92" s="14"/>
      <c r="DGK92" s="15"/>
      <c r="DGL92" s="16"/>
      <c r="DGM92" s="17"/>
      <c r="DGN92" s="17"/>
      <c r="DGO92" s="18"/>
      <c r="DGP92" s="18"/>
      <c r="DGQ92" s="19"/>
      <c r="DGR92" s="19"/>
      <c r="DGS92" s="19"/>
      <c r="DGT92" s="20"/>
      <c r="DGX92" s="11"/>
      <c r="DGY92" s="12"/>
      <c r="DGZ92" s="13"/>
      <c r="DHA92" s="14"/>
      <c r="DHB92" s="15"/>
      <c r="DHC92" s="16"/>
      <c r="DHD92" s="17"/>
      <c r="DHE92" s="17"/>
      <c r="DHF92" s="18"/>
      <c r="DHG92" s="18"/>
      <c r="DHH92" s="19"/>
      <c r="DHI92" s="19"/>
      <c r="DHJ92" s="19"/>
      <c r="DHK92" s="20"/>
      <c r="DHO92" s="11"/>
      <c r="DHP92" s="12"/>
      <c r="DHQ92" s="13"/>
      <c r="DHR92" s="14"/>
      <c r="DHS92" s="15"/>
      <c r="DHT92" s="16"/>
      <c r="DHU92" s="17"/>
      <c r="DHV92" s="17"/>
      <c r="DHW92" s="18"/>
      <c r="DHX92" s="18"/>
      <c r="DHY92" s="19"/>
      <c r="DHZ92" s="19"/>
      <c r="DIA92" s="19"/>
      <c r="DIB92" s="20"/>
      <c r="DIF92" s="11"/>
      <c r="DIG92" s="12"/>
      <c r="DIH92" s="13"/>
      <c r="DII92" s="14"/>
      <c r="DIJ92" s="15"/>
      <c r="DIK92" s="16"/>
      <c r="DIL92" s="17"/>
      <c r="DIM92" s="17"/>
      <c r="DIN92" s="18"/>
      <c r="DIO92" s="18"/>
      <c r="DIP92" s="19"/>
      <c r="DIQ92" s="19"/>
      <c r="DIR92" s="19"/>
      <c r="DIS92" s="20"/>
      <c r="DIW92" s="11"/>
      <c r="DIX92" s="12"/>
      <c r="DIY92" s="13"/>
      <c r="DIZ92" s="14"/>
      <c r="DJA92" s="15"/>
      <c r="DJB92" s="16"/>
      <c r="DJC92" s="17"/>
      <c r="DJD92" s="17"/>
      <c r="DJE92" s="18"/>
      <c r="DJF92" s="18"/>
      <c r="DJG92" s="19"/>
      <c r="DJH92" s="19"/>
      <c r="DJI92" s="19"/>
      <c r="DJJ92" s="20"/>
      <c r="DJN92" s="11"/>
      <c r="DJO92" s="12"/>
      <c r="DJP92" s="13"/>
      <c r="DJQ92" s="14"/>
      <c r="DJR92" s="15"/>
      <c r="DJS92" s="16"/>
      <c r="DJT92" s="17"/>
      <c r="DJU92" s="17"/>
      <c r="DJV92" s="18"/>
      <c r="DJW92" s="18"/>
      <c r="DJX92" s="19"/>
      <c r="DJY92" s="19"/>
      <c r="DJZ92" s="19"/>
      <c r="DKA92" s="20"/>
      <c r="DKE92" s="11"/>
      <c r="DKF92" s="12"/>
      <c r="DKG92" s="13"/>
      <c r="DKH92" s="14"/>
      <c r="DKI92" s="15"/>
      <c r="DKJ92" s="16"/>
      <c r="DKK92" s="17"/>
      <c r="DKL92" s="17"/>
      <c r="DKM92" s="18"/>
      <c r="DKN92" s="18"/>
      <c r="DKO92" s="19"/>
      <c r="DKP92" s="19"/>
      <c r="DKQ92" s="19"/>
      <c r="DKR92" s="20"/>
      <c r="DKV92" s="11"/>
      <c r="DKW92" s="12"/>
      <c r="DKX92" s="13"/>
      <c r="DKY92" s="14"/>
      <c r="DKZ92" s="15"/>
      <c r="DLA92" s="16"/>
      <c r="DLB92" s="17"/>
      <c r="DLC92" s="17"/>
      <c r="DLD92" s="18"/>
      <c r="DLE92" s="18"/>
      <c r="DLF92" s="19"/>
      <c r="DLG92" s="19"/>
      <c r="DLH92" s="19"/>
      <c r="DLI92" s="20"/>
      <c r="DLM92" s="11"/>
      <c r="DLN92" s="12"/>
      <c r="DLO92" s="13"/>
      <c r="DLP92" s="14"/>
      <c r="DLQ92" s="15"/>
      <c r="DLR92" s="16"/>
      <c r="DLS92" s="17"/>
      <c r="DLT92" s="17"/>
      <c r="DLU92" s="18"/>
      <c r="DLV92" s="18"/>
      <c r="DLW92" s="19"/>
      <c r="DLX92" s="19"/>
      <c r="DLY92" s="19"/>
      <c r="DLZ92" s="20"/>
      <c r="DMD92" s="11"/>
      <c r="DME92" s="12"/>
      <c r="DMF92" s="13"/>
      <c r="DMG92" s="14"/>
      <c r="DMH92" s="15"/>
      <c r="DMI92" s="16"/>
      <c r="DMJ92" s="17"/>
      <c r="DMK92" s="17"/>
      <c r="DML92" s="18"/>
      <c r="DMM92" s="18"/>
      <c r="DMN92" s="19"/>
      <c r="DMO92" s="19"/>
      <c r="DMP92" s="19"/>
      <c r="DMQ92" s="20"/>
      <c r="DMU92" s="11"/>
      <c r="DMV92" s="12"/>
      <c r="DMW92" s="13"/>
      <c r="DMX92" s="14"/>
      <c r="DMY92" s="15"/>
      <c r="DMZ92" s="16"/>
      <c r="DNA92" s="17"/>
      <c r="DNB92" s="17"/>
      <c r="DNC92" s="18"/>
      <c r="DND92" s="18"/>
      <c r="DNE92" s="19"/>
      <c r="DNF92" s="19"/>
      <c r="DNG92" s="19"/>
      <c r="DNH92" s="20"/>
      <c r="DNL92" s="11"/>
      <c r="DNM92" s="12"/>
      <c r="DNN92" s="13"/>
      <c r="DNO92" s="14"/>
      <c r="DNP92" s="15"/>
      <c r="DNQ92" s="16"/>
      <c r="DNR92" s="17"/>
      <c r="DNS92" s="17"/>
      <c r="DNT92" s="18"/>
      <c r="DNU92" s="18"/>
      <c r="DNV92" s="19"/>
      <c r="DNW92" s="19"/>
      <c r="DNX92" s="19"/>
      <c r="DNY92" s="20"/>
      <c r="DOC92" s="11"/>
      <c r="DOD92" s="12"/>
      <c r="DOE92" s="13"/>
      <c r="DOF92" s="14"/>
      <c r="DOG92" s="15"/>
      <c r="DOH92" s="16"/>
      <c r="DOI92" s="17"/>
      <c r="DOJ92" s="17"/>
      <c r="DOK92" s="18"/>
      <c r="DOL92" s="18"/>
      <c r="DOM92" s="19"/>
      <c r="DON92" s="19"/>
      <c r="DOO92" s="19"/>
      <c r="DOP92" s="20"/>
      <c r="DOT92" s="11"/>
      <c r="DOU92" s="12"/>
      <c r="DOV92" s="13"/>
      <c r="DOW92" s="14"/>
      <c r="DOX92" s="15"/>
      <c r="DOY92" s="16"/>
      <c r="DOZ92" s="17"/>
      <c r="DPA92" s="17"/>
      <c r="DPB92" s="18"/>
      <c r="DPC92" s="18"/>
      <c r="DPD92" s="19"/>
      <c r="DPE92" s="19"/>
      <c r="DPF92" s="19"/>
      <c r="DPG92" s="20"/>
      <c r="DPK92" s="11"/>
      <c r="DPL92" s="12"/>
      <c r="DPM92" s="13"/>
      <c r="DPN92" s="14"/>
      <c r="DPO92" s="15"/>
      <c r="DPP92" s="16"/>
      <c r="DPQ92" s="17"/>
      <c r="DPR92" s="17"/>
      <c r="DPS92" s="18"/>
      <c r="DPT92" s="18"/>
      <c r="DPU92" s="19"/>
      <c r="DPV92" s="19"/>
      <c r="DPW92" s="19"/>
      <c r="DPX92" s="20"/>
      <c r="DQB92" s="11"/>
      <c r="DQC92" s="12"/>
      <c r="DQD92" s="13"/>
      <c r="DQE92" s="14"/>
      <c r="DQF92" s="15"/>
      <c r="DQG92" s="16"/>
      <c r="DQH92" s="17"/>
      <c r="DQI92" s="17"/>
      <c r="DQJ92" s="18"/>
      <c r="DQK92" s="18"/>
      <c r="DQL92" s="19"/>
      <c r="DQM92" s="19"/>
      <c r="DQN92" s="19"/>
      <c r="DQO92" s="20"/>
      <c r="DQS92" s="11"/>
      <c r="DQT92" s="12"/>
      <c r="DQU92" s="13"/>
      <c r="DQV92" s="14"/>
      <c r="DQW92" s="15"/>
      <c r="DQX92" s="16"/>
      <c r="DQY92" s="17"/>
      <c r="DQZ92" s="17"/>
      <c r="DRA92" s="18"/>
      <c r="DRB92" s="18"/>
      <c r="DRC92" s="19"/>
      <c r="DRD92" s="19"/>
      <c r="DRE92" s="19"/>
      <c r="DRF92" s="20"/>
      <c r="DRJ92" s="11"/>
      <c r="DRK92" s="12"/>
      <c r="DRL92" s="13"/>
      <c r="DRM92" s="14"/>
      <c r="DRN92" s="15"/>
      <c r="DRO92" s="16"/>
      <c r="DRP92" s="17"/>
      <c r="DRQ92" s="17"/>
      <c r="DRR92" s="18"/>
      <c r="DRS92" s="18"/>
      <c r="DRT92" s="19"/>
      <c r="DRU92" s="19"/>
      <c r="DRV92" s="19"/>
      <c r="DRW92" s="20"/>
      <c r="DSA92" s="11"/>
      <c r="DSB92" s="12"/>
      <c r="DSC92" s="13"/>
      <c r="DSD92" s="14"/>
      <c r="DSE92" s="15"/>
      <c r="DSF92" s="16"/>
      <c r="DSG92" s="17"/>
      <c r="DSH92" s="17"/>
      <c r="DSI92" s="18"/>
      <c r="DSJ92" s="18"/>
      <c r="DSK92" s="19"/>
      <c r="DSL92" s="19"/>
      <c r="DSM92" s="19"/>
      <c r="DSN92" s="20"/>
      <c r="DSR92" s="11"/>
      <c r="DSS92" s="12"/>
      <c r="DST92" s="13"/>
      <c r="DSU92" s="14"/>
      <c r="DSV92" s="15"/>
      <c r="DSW92" s="16"/>
      <c r="DSX92" s="17"/>
      <c r="DSY92" s="17"/>
      <c r="DSZ92" s="18"/>
      <c r="DTA92" s="18"/>
      <c r="DTB92" s="19"/>
      <c r="DTC92" s="19"/>
      <c r="DTD92" s="19"/>
      <c r="DTE92" s="20"/>
      <c r="DTI92" s="11"/>
      <c r="DTJ92" s="12"/>
      <c r="DTK92" s="13"/>
      <c r="DTL92" s="14"/>
      <c r="DTM92" s="15"/>
      <c r="DTN92" s="16"/>
      <c r="DTO92" s="17"/>
      <c r="DTP92" s="17"/>
      <c r="DTQ92" s="18"/>
      <c r="DTR92" s="18"/>
      <c r="DTS92" s="19"/>
      <c r="DTT92" s="19"/>
      <c r="DTU92" s="19"/>
      <c r="DTV92" s="20"/>
      <c r="DTZ92" s="11"/>
      <c r="DUA92" s="12"/>
      <c r="DUB92" s="13"/>
      <c r="DUC92" s="14"/>
      <c r="DUD92" s="15"/>
      <c r="DUE92" s="16"/>
      <c r="DUF92" s="17"/>
      <c r="DUG92" s="17"/>
      <c r="DUH92" s="18"/>
      <c r="DUI92" s="18"/>
      <c r="DUJ92" s="19"/>
      <c r="DUK92" s="19"/>
      <c r="DUL92" s="19"/>
      <c r="DUM92" s="20"/>
      <c r="DUQ92" s="11"/>
      <c r="DUR92" s="12"/>
      <c r="DUS92" s="13"/>
      <c r="DUT92" s="14"/>
      <c r="DUU92" s="15"/>
      <c r="DUV92" s="16"/>
      <c r="DUW92" s="17"/>
      <c r="DUX92" s="17"/>
      <c r="DUY92" s="18"/>
      <c r="DUZ92" s="18"/>
      <c r="DVA92" s="19"/>
      <c r="DVB92" s="19"/>
      <c r="DVC92" s="19"/>
      <c r="DVD92" s="20"/>
      <c r="DVH92" s="11"/>
      <c r="DVI92" s="12"/>
      <c r="DVJ92" s="13"/>
      <c r="DVK92" s="14"/>
      <c r="DVL92" s="15"/>
      <c r="DVM92" s="16"/>
      <c r="DVN92" s="17"/>
      <c r="DVO92" s="17"/>
      <c r="DVP92" s="18"/>
      <c r="DVQ92" s="18"/>
      <c r="DVR92" s="19"/>
      <c r="DVS92" s="19"/>
      <c r="DVT92" s="19"/>
      <c r="DVU92" s="20"/>
      <c r="DVY92" s="11"/>
      <c r="DVZ92" s="12"/>
      <c r="DWA92" s="13"/>
      <c r="DWB92" s="14"/>
      <c r="DWC92" s="15"/>
      <c r="DWD92" s="16"/>
      <c r="DWE92" s="17"/>
      <c r="DWF92" s="17"/>
      <c r="DWG92" s="18"/>
      <c r="DWH92" s="18"/>
      <c r="DWI92" s="19"/>
      <c r="DWJ92" s="19"/>
      <c r="DWK92" s="19"/>
      <c r="DWL92" s="20"/>
      <c r="DWP92" s="11"/>
      <c r="DWQ92" s="12"/>
      <c r="DWR92" s="13"/>
      <c r="DWS92" s="14"/>
      <c r="DWT92" s="15"/>
      <c r="DWU92" s="16"/>
      <c r="DWV92" s="17"/>
      <c r="DWW92" s="17"/>
      <c r="DWX92" s="18"/>
      <c r="DWY92" s="18"/>
      <c r="DWZ92" s="19"/>
      <c r="DXA92" s="19"/>
      <c r="DXB92" s="19"/>
      <c r="DXC92" s="20"/>
      <c r="DXG92" s="11"/>
      <c r="DXH92" s="12"/>
      <c r="DXI92" s="13"/>
      <c r="DXJ92" s="14"/>
      <c r="DXK92" s="15"/>
      <c r="DXL92" s="16"/>
      <c r="DXM92" s="17"/>
      <c r="DXN92" s="17"/>
      <c r="DXO92" s="18"/>
      <c r="DXP92" s="18"/>
      <c r="DXQ92" s="19"/>
      <c r="DXR92" s="19"/>
      <c r="DXS92" s="19"/>
      <c r="DXT92" s="20"/>
      <c r="DXX92" s="11"/>
      <c r="DXY92" s="12"/>
      <c r="DXZ92" s="13"/>
      <c r="DYA92" s="14"/>
      <c r="DYB92" s="15"/>
      <c r="DYC92" s="16"/>
      <c r="DYD92" s="17"/>
      <c r="DYE92" s="17"/>
      <c r="DYF92" s="18"/>
      <c r="DYG92" s="18"/>
      <c r="DYH92" s="19"/>
      <c r="DYI92" s="19"/>
      <c r="DYJ92" s="19"/>
      <c r="DYK92" s="20"/>
      <c r="DYO92" s="11"/>
      <c r="DYP92" s="12"/>
      <c r="DYQ92" s="13"/>
      <c r="DYR92" s="14"/>
      <c r="DYS92" s="15"/>
      <c r="DYT92" s="16"/>
      <c r="DYU92" s="17"/>
      <c r="DYV92" s="17"/>
      <c r="DYW92" s="18"/>
      <c r="DYX92" s="18"/>
      <c r="DYY92" s="19"/>
      <c r="DYZ92" s="19"/>
      <c r="DZA92" s="19"/>
      <c r="DZB92" s="20"/>
      <c r="DZF92" s="11"/>
      <c r="DZG92" s="12"/>
      <c r="DZH92" s="13"/>
      <c r="DZI92" s="14"/>
      <c r="DZJ92" s="15"/>
      <c r="DZK92" s="16"/>
      <c r="DZL92" s="17"/>
      <c r="DZM92" s="17"/>
      <c r="DZN92" s="18"/>
      <c r="DZO92" s="18"/>
      <c r="DZP92" s="19"/>
      <c r="DZQ92" s="19"/>
      <c r="DZR92" s="19"/>
      <c r="DZS92" s="20"/>
      <c r="DZW92" s="11"/>
      <c r="DZX92" s="12"/>
      <c r="DZY92" s="13"/>
      <c r="DZZ92" s="14"/>
      <c r="EAA92" s="15"/>
      <c r="EAB92" s="16"/>
      <c r="EAC92" s="17"/>
      <c r="EAD92" s="17"/>
      <c r="EAE92" s="18"/>
      <c r="EAF92" s="18"/>
      <c r="EAG92" s="19"/>
      <c r="EAH92" s="19"/>
      <c r="EAI92" s="19"/>
      <c r="EAJ92" s="20"/>
      <c r="EAN92" s="11"/>
      <c r="EAO92" s="12"/>
      <c r="EAP92" s="13"/>
      <c r="EAQ92" s="14"/>
      <c r="EAR92" s="15"/>
      <c r="EAS92" s="16"/>
      <c r="EAT92" s="17"/>
      <c r="EAU92" s="17"/>
      <c r="EAV92" s="18"/>
      <c r="EAW92" s="18"/>
      <c r="EAX92" s="19"/>
      <c r="EAY92" s="19"/>
      <c r="EAZ92" s="19"/>
      <c r="EBA92" s="20"/>
      <c r="EBE92" s="11"/>
      <c r="EBF92" s="12"/>
      <c r="EBG92" s="13"/>
      <c r="EBH92" s="14"/>
      <c r="EBI92" s="15"/>
      <c r="EBJ92" s="16"/>
      <c r="EBK92" s="17"/>
      <c r="EBL92" s="17"/>
      <c r="EBM92" s="18"/>
      <c r="EBN92" s="18"/>
      <c r="EBO92" s="19"/>
      <c r="EBP92" s="19"/>
      <c r="EBQ92" s="19"/>
      <c r="EBR92" s="20"/>
      <c r="EBV92" s="11"/>
      <c r="EBW92" s="12"/>
      <c r="EBX92" s="13"/>
      <c r="EBY92" s="14"/>
      <c r="EBZ92" s="15"/>
      <c r="ECA92" s="16"/>
      <c r="ECB92" s="17"/>
      <c r="ECC92" s="17"/>
      <c r="ECD92" s="18"/>
      <c r="ECE92" s="18"/>
      <c r="ECF92" s="19"/>
      <c r="ECG92" s="19"/>
      <c r="ECH92" s="19"/>
      <c r="ECI92" s="20"/>
      <c r="ECM92" s="11"/>
      <c r="ECN92" s="12"/>
      <c r="ECO92" s="13"/>
      <c r="ECP92" s="14"/>
      <c r="ECQ92" s="15"/>
      <c r="ECR92" s="16"/>
      <c r="ECS92" s="17"/>
      <c r="ECT92" s="17"/>
      <c r="ECU92" s="18"/>
      <c r="ECV92" s="18"/>
      <c r="ECW92" s="19"/>
      <c r="ECX92" s="19"/>
      <c r="ECY92" s="19"/>
      <c r="ECZ92" s="20"/>
      <c r="EDD92" s="11"/>
      <c r="EDE92" s="12"/>
      <c r="EDF92" s="13"/>
      <c r="EDG92" s="14"/>
      <c r="EDH92" s="15"/>
      <c r="EDI92" s="16"/>
      <c r="EDJ92" s="17"/>
      <c r="EDK92" s="17"/>
      <c r="EDL92" s="18"/>
      <c r="EDM92" s="18"/>
      <c r="EDN92" s="19"/>
      <c r="EDO92" s="19"/>
      <c r="EDP92" s="19"/>
      <c r="EDQ92" s="20"/>
      <c r="EDU92" s="11"/>
      <c r="EDV92" s="12"/>
      <c r="EDW92" s="13"/>
      <c r="EDX92" s="14"/>
      <c r="EDY92" s="15"/>
      <c r="EDZ92" s="16"/>
      <c r="EEA92" s="17"/>
      <c r="EEB92" s="17"/>
      <c r="EEC92" s="18"/>
      <c r="EED92" s="18"/>
      <c r="EEE92" s="19"/>
      <c r="EEF92" s="19"/>
      <c r="EEG92" s="19"/>
      <c r="EEH92" s="20"/>
      <c r="EEL92" s="11"/>
      <c r="EEM92" s="12"/>
      <c r="EEN92" s="13"/>
      <c r="EEO92" s="14"/>
      <c r="EEP92" s="15"/>
      <c r="EEQ92" s="16"/>
      <c r="EER92" s="17"/>
      <c r="EES92" s="17"/>
      <c r="EET92" s="18"/>
      <c r="EEU92" s="18"/>
      <c r="EEV92" s="19"/>
      <c r="EEW92" s="19"/>
      <c r="EEX92" s="19"/>
      <c r="EEY92" s="20"/>
      <c r="EFC92" s="11"/>
      <c r="EFD92" s="12"/>
      <c r="EFE92" s="13"/>
      <c r="EFF92" s="14"/>
      <c r="EFG92" s="15"/>
      <c r="EFH92" s="16"/>
      <c r="EFI92" s="17"/>
      <c r="EFJ92" s="17"/>
      <c r="EFK92" s="18"/>
      <c r="EFL92" s="18"/>
      <c r="EFM92" s="19"/>
      <c r="EFN92" s="19"/>
      <c r="EFO92" s="19"/>
      <c r="EFP92" s="20"/>
      <c r="EFT92" s="11"/>
      <c r="EFU92" s="12"/>
      <c r="EFV92" s="13"/>
      <c r="EFW92" s="14"/>
      <c r="EFX92" s="15"/>
      <c r="EFY92" s="16"/>
      <c r="EFZ92" s="17"/>
      <c r="EGA92" s="17"/>
      <c r="EGB92" s="18"/>
      <c r="EGC92" s="18"/>
      <c r="EGD92" s="19"/>
      <c r="EGE92" s="19"/>
      <c r="EGF92" s="19"/>
      <c r="EGG92" s="20"/>
      <c r="EGK92" s="11"/>
      <c r="EGL92" s="12"/>
      <c r="EGM92" s="13"/>
      <c r="EGN92" s="14"/>
      <c r="EGO92" s="15"/>
      <c r="EGP92" s="16"/>
      <c r="EGQ92" s="17"/>
      <c r="EGR92" s="17"/>
      <c r="EGS92" s="18"/>
      <c r="EGT92" s="18"/>
      <c r="EGU92" s="19"/>
      <c r="EGV92" s="19"/>
      <c r="EGW92" s="19"/>
      <c r="EGX92" s="20"/>
      <c r="EHB92" s="11"/>
      <c r="EHC92" s="12"/>
      <c r="EHD92" s="13"/>
      <c r="EHE92" s="14"/>
      <c r="EHF92" s="15"/>
      <c r="EHG92" s="16"/>
      <c r="EHH92" s="17"/>
      <c r="EHI92" s="17"/>
      <c r="EHJ92" s="18"/>
      <c r="EHK92" s="18"/>
      <c r="EHL92" s="19"/>
      <c r="EHM92" s="19"/>
      <c r="EHN92" s="19"/>
      <c r="EHO92" s="20"/>
      <c r="EHS92" s="11"/>
      <c r="EHT92" s="12"/>
      <c r="EHU92" s="13"/>
      <c r="EHV92" s="14"/>
      <c r="EHW92" s="15"/>
      <c r="EHX92" s="16"/>
      <c r="EHY92" s="17"/>
      <c r="EHZ92" s="17"/>
      <c r="EIA92" s="18"/>
      <c r="EIB92" s="18"/>
      <c r="EIC92" s="19"/>
      <c r="EID92" s="19"/>
      <c r="EIE92" s="19"/>
      <c r="EIF92" s="20"/>
      <c r="EIJ92" s="11"/>
      <c r="EIK92" s="12"/>
      <c r="EIL92" s="13"/>
      <c r="EIM92" s="14"/>
      <c r="EIN92" s="15"/>
      <c r="EIO92" s="16"/>
      <c r="EIP92" s="17"/>
      <c r="EIQ92" s="17"/>
      <c r="EIR92" s="18"/>
      <c r="EIS92" s="18"/>
      <c r="EIT92" s="19"/>
      <c r="EIU92" s="19"/>
      <c r="EIV92" s="19"/>
      <c r="EIW92" s="20"/>
      <c r="EJA92" s="11"/>
      <c r="EJB92" s="12"/>
      <c r="EJC92" s="13"/>
      <c r="EJD92" s="14"/>
      <c r="EJE92" s="15"/>
      <c r="EJF92" s="16"/>
      <c r="EJG92" s="17"/>
      <c r="EJH92" s="17"/>
      <c r="EJI92" s="18"/>
      <c r="EJJ92" s="18"/>
      <c r="EJK92" s="19"/>
      <c r="EJL92" s="19"/>
      <c r="EJM92" s="19"/>
      <c r="EJN92" s="20"/>
      <c r="EJR92" s="11"/>
      <c r="EJS92" s="12"/>
      <c r="EJT92" s="13"/>
      <c r="EJU92" s="14"/>
      <c r="EJV92" s="15"/>
      <c r="EJW92" s="16"/>
      <c r="EJX92" s="17"/>
      <c r="EJY92" s="17"/>
      <c r="EJZ92" s="18"/>
      <c r="EKA92" s="18"/>
      <c r="EKB92" s="19"/>
      <c r="EKC92" s="19"/>
      <c r="EKD92" s="19"/>
      <c r="EKE92" s="20"/>
      <c r="EKI92" s="11"/>
      <c r="EKJ92" s="12"/>
      <c r="EKK92" s="13"/>
      <c r="EKL92" s="14"/>
      <c r="EKM92" s="15"/>
      <c r="EKN92" s="16"/>
      <c r="EKO92" s="17"/>
      <c r="EKP92" s="17"/>
      <c r="EKQ92" s="18"/>
      <c r="EKR92" s="18"/>
      <c r="EKS92" s="19"/>
      <c r="EKT92" s="19"/>
      <c r="EKU92" s="19"/>
      <c r="EKV92" s="20"/>
      <c r="EKZ92" s="11"/>
      <c r="ELA92" s="12"/>
      <c r="ELB92" s="13"/>
      <c r="ELC92" s="14"/>
      <c r="ELD92" s="15"/>
      <c r="ELE92" s="16"/>
      <c r="ELF92" s="17"/>
      <c r="ELG92" s="17"/>
      <c r="ELH92" s="18"/>
      <c r="ELI92" s="18"/>
      <c r="ELJ92" s="19"/>
      <c r="ELK92" s="19"/>
      <c r="ELL92" s="19"/>
      <c r="ELM92" s="20"/>
      <c r="ELQ92" s="11"/>
      <c r="ELR92" s="12"/>
      <c r="ELS92" s="13"/>
      <c r="ELT92" s="14"/>
      <c r="ELU92" s="15"/>
      <c r="ELV92" s="16"/>
      <c r="ELW92" s="17"/>
      <c r="ELX92" s="17"/>
      <c r="ELY92" s="18"/>
      <c r="ELZ92" s="18"/>
      <c r="EMA92" s="19"/>
      <c r="EMB92" s="19"/>
      <c r="EMC92" s="19"/>
      <c r="EMD92" s="20"/>
      <c r="EMH92" s="11"/>
      <c r="EMI92" s="12"/>
      <c r="EMJ92" s="13"/>
      <c r="EMK92" s="14"/>
      <c r="EML92" s="15"/>
      <c r="EMM92" s="16"/>
      <c r="EMN92" s="17"/>
      <c r="EMO92" s="17"/>
      <c r="EMP92" s="18"/>
      <c r="EMQ92" s="18"/>
      <c r="EMR92" s="19"/>
      <c r="EMS92" s="19"/>
      <c r="EMT92" s="19"/>
      <c r="EMU92" s="20"/>
      <c r="EMY92" s="11"/>
      <c r="EMZ92" s="12"/>
      <c r="ENA92" s="13"/>
      <c r="ENB92" s="14"/>
      <c r="ENC92" s="15"/>
      <c r="END92" s="16"/>
      <c r="ENE92" s="17"/>
      <c r="ENF92" s="17"/>
      <c r="ENG92" s="18"/>
      <c r="ENH92" s="18"/>
      <c r="ENI92" s="19"/>
      <c r="ENJ92" s="19"/>
      <c r="ENK92" s="19"/>
      <c r="ENL92" s="20"/>
      <c r="ENP92" s="11"/>
      <c r="ENQ92" s="12"/>
      <c r="ENR92" s="13"/>
      <c r="ENS92" s="14"/>
      <c r="ENT92" s="15"/>
      <c r="ENU92" s="16"/>
      <c r="ENV92" s="17"/>
      <c r="ENW92" s="17"/>
      <c r="ENX92" s="18"/>
      <c r="ENY92" s="18"/>
      <c r="ENZ92" s="19"/>
      <c r="EOA92" s="19"/>
      <c r="EOB92" s="19"/>
      <c r="EOC92" s="20"/>
      <c r="EOG92" s="11"/>
      <c r="EOH92" s="12"/>
      <c r="EOI92" s="13"/>
      <c r="EOJ92" s="14"/>
      <c r="EOK92" s="15"/>
      <c r="EOL92" s="16"/>
      <c r="EOM92" s="17"/>
      <c r="EON92" s="17"/>
      <c r="EOO92" s="18"/>
      <c r="EOP92" s="18"/>
      <c r="EOQ92" s="19"/>
      <c r="EOR92" s="19"/>
      <c r="EOS92" s="19"/>
      <c r="EOT92" s="20"/>
      <c r="EOX92" s="11"/>
      <c r="EOY92" s="12"/>
      <c r="EOZ92" s="13"/>
      <c r="EPA92" s="14"/>
      <c r="EPB92" s="15"/>
      <c r="EPC92" s="16"/>
      <c r="EPD92" s="17"/>
      <c r="EPE92" s="17"/>
      <c r="EPF92" s="18"/>
      <c r="EPG92" s="18"/>
      <c r="EPH92" s="19"/>
      <c r="EPI92" s="19"/>
      <c r="EPJ92" s="19"/>
      <c r="EPK92" s="20"/>
      <c r="EPO92" s="11"/>
      <c r="EPP92" s="12"/>
      <c r="EPQ92" s="13"/>
      <c r="EPR92" s="14"/>
      <c r="EPS92" s="15"/>
      <c r="EPT92" s="16"/>
      <c r="EPU92" s="17"/>
      <c r="EPV92" s="17"/>
      <c r="EPW92" s="18"/>
      <c r="EPX92" s="18"/>
      <c r="EPY92" s="19"/>
      <c r="EPZ92" s="19"/>
      <c r="EQA92" s="19"/>
      <c r="EQB92" s="20"/>
      <c r="EQF92" s="11"/>
      <c r="EQG92" s="12"/>
      <c r="EQH92" s="13"/>
      <c r="EQI92" s="14"/>
      <c r="EQJ92" s="15"/>
      <c r="EQK92" s="16"/>
      <c r="EQL92" s="17"/>
      <c r="EQM92" s="17"/>
      <c r="EQN92" s="18"/>
      <c r="EQO92" s="18"/>
      <c r="EQP92" s="19"/>
      <c r="EQQ92" s="19"/>
      <c r="EQR92" s="19"/>
      <c r="EQS92" s="20"/>
      <c r="EQW92" s="11"/>
      <c r="EQX92" s="12"/>
      <c r="EQY92" s="13"/>
      <c r="EQZ92" s="14"/>
      <c r="ERA92" s="15"/>
      <c r="ERB92" s="16"/>
      <c r="ERC92" s="17"/>
      <c r="ERD92" s="17"/>
      <c r="ERE92" s="18"/>
      <c r="ERF92" s="18"/>
      <c r="ERG92" s="19"/>
      <c r="ERH92" s="19"/>
      <c r="ERI92" s="19"/>
      <c r="ERJ92" s="20"/>
      <c r="ERN92" s="11"/>
      <c r="ERO92" s="12"/>
      <c r="ERP92" s="13"/>
      <c r="ERQ92" s="14"/>
      <c r="ERR92" s="15"/>
      <c r="ERS92" s="16"/>
      <c r="ERT92" s="17"/>
      <c r="ERU92" s="17"/>
      <c r="ERV92" s="18"/>
      <c r="ERW92" s="18"/>
      <c r="ERX92" s="19"/>
      <c r="ERY92" s="19"/>
      <c r="ERZ92" s="19"/>
      <c r="ESA92" s="20"/>
      <c r="ESE92" s="11"/>
      <c r="ESF92" s="12"/>
      <c r="ESG92" s="13"/>
      <c r="ESH92" s="14"/>
      <c r="ESI92" s="15"/>
      <c r="ESJ92" s="16"/>
      <c r="ESK92" s="17"/>
      <c r="ESL92" s="17"/>
      <c r="ESM92" s="18"/>
      <c r="ESN92" s="18"/>
      <c r="ESO92" s="19"/>
      <c r="ESP92" s="19"/>
      <c r="ESQ92" s="19"/>
      <c r="ESR92" s="20"/>
      <c r="ESV92" s="11"/>
      <c r="ESW92" s="12"/>
      <c r="ESX92" s="13"/>
      <c r="ESY92" s="14"/>
      <c r="ESZ92" s="15"/>
      <c r="ETA92" s="16"/>
      <c r="ETB92" s="17"/>
      <c r="ETC92" s="17"/>
      <c r="ETD92" s="18"/>
      <c r="ETE92" s="18"/>
      <c r="ETF92" s="19"/>
      <c r="ETG92" s="19"/>
      <c r="ETH92" s="19"/>
      <c r="ETI92" s="20"/>
      <c r="ETM92" s="11"/>
      <c r="ETN92" s="12"/>
      <c r="ETO92" s="13"/>
      <c r="ETP92" s="14"/>
      <c r="ETQ92" s="15"/>
      <c r="ETR92" s="16"/>
      <c r="ETS92" s="17"/>
      <c r="ETT92" s="17"/>
      <c r="ETU92" s="18"/>
      <c r="ETV92" s="18"/>
      <c r="ETW92" s="19"/>
      <c r="ETX92" s="19"/>
      <c r="ETY92" s="19"/>
      <c r="ETZ92" s="20"/>
      <c r="EUD92" s="11"/>
      <c r="EUE92" s="12"/>
      <c r="EUF92" s="13"/>
      <c r="EUG92" s="14"/>
      <c r="EUH92" s="15"/>
      <c r="EUI92" s="16"/>
      <c r="EUJ92" s="17"/>
      <c r="EUK92" s="17"/>
      <c r="EUL92" s="18"/>
      <c r="EUM92" s="18"/>
      <c r="EUN92" s="19"/>
      <c r="EUO92" s="19"/>
      <c r="EUP92" s="19"/>
      <c r="EUQ92" s="20"/>
      <c r="EUU92" s="11"/>
      <c r="EUV92" s="12"/>
      <c r="EUW92" s="13"/>
      <c r="EUX92" s="14"/>
      <c r="EUY92" s="15"/>
      <c r="EUZ92" s="16"/>
      <c r="EVA92" s="17"/>
      <c r="EVB92" s="17"/>
      <c r="EVC92" s="18"/>
      <c r="EVD92" s="18"/>
      <c r="EVE92" s="19"/>
      <c r="EVF92" s="19"/>
      <c r="EVG92" s="19"/>
      <c r="EVH92" s="20"/>
      <c r="EVL92" s="11"/>
      <c r="EVM92" s="12"/>
      <c r="EVN92" s="13"/>
      <c r="EVO92" s="14"/>
      <c r="EVP92" s="15"/>
      <c r="EVQ92" s="16"/>
      <c r="EVR92" s="17"/>
      <c r="EVS92" s="17"/>
      <c r="EVT92" s="18"/>
      <c r="EVU92" s="18"/>
      <c r="EVV92" s="19"/>
      <c r="EVW92" s="19"/>
      <c r="EVX92" s="19"/>
      <c r="EVY92" s="20"/>
      <c r="EWC92" s="11"/>
      <c r="EWD92" s="12"/>
      <c r="EWE92" s="13"/>
      <c r="EWF92" s="14"/>
      <c r="EWG92" s="15"/>
      <c r="EWH92" s="16"/>
      <c r="EWI92" s="17"/>
      <c r="EWJ92" s="17"/>
      <c r="EWK92" s="18"/>
      <c r="EWL92" s="18"/>
      <c r="EWM92" s="19"/>
      <c r="EWN92" s="19"/>
      <c r="EWO92" s="19"/>
      <c r="EWP92" s="20"/>
      <c r="EWT92" s="11"/>
      <c r="EWU92" s="12"/>
      <c r="EWV92" s="13"/>
      <c r="EWW92" s="14"/>
      <c r="EWX92" s="15"/>
      <c r="EWY92" s="16"/>
      <c r="EWZ92" s="17"/>
      <c r="EXA92" s="17"/>
      <c r="EXB92" s="18"/>
      <c r="EXC92" s="18"/>
      <c r="EXD92" s="19"/>
      <c r="EXE92" s="19"/>
      <c r="EXF92" s="19"/>
      <c r="EXG92" s="20"/>
      <c r="EXK92" s="11"/>
      <c r="EXL92" s="12"/>
      <c r="EXM92" s="13"/>
      <c r="EXN92" s="14"/>
      <c r="EXO92" s="15"/>
      <c r="EXP92" s="16"/>
      <c r="EXQ92" s="17"/>
      <c r="EXR92" s="17"/>
      <c r="EXS92" s="18"/>
      <c r="EXT92" s="18"/>
      <c r="EXU92" s="19"/>
      <c r="EXV92" s="19"/>
      <c r="EXW92" s="19"/>
      <c r="EXX92" s="20"/>
      <c r="EYB92" s="11"/>
      <c r="EYC92" s="12"/>
      <c r="EYD92" s="13"/>
      <c r="EYE92" s="14"/>
      <c r="EYF92" s="15"/>
      <c r="EYG92" s="16"/>
      <c r="EYH92" s="17"/>
      <c r="EYI92" s="17"/>
      <c r="EYJ92" s="18"/>
      <c r="EYK92" s="18"/>
      <c r="EYL92" s="19"/>
      <c r="EYM92" s="19"/>
      <c r="EYN92" s="19"/>
      <c r="EYO92" s="20"/>
      <c r="EYS92" s="11"/>
      <c r="EYT92" s="12"/>
      <c r="EYU92" s="13"/>
      <c r="EYV92" s="14"/>
      <c r="EYW92" s="15"/>
      <c r="EYX92" s="16"/>
      <c r="EYY92" s="17"/>
      <c r="EYZ92" s="17"/>
      <c r="EZA92" s="18"/>
      <c r="EZB92" s="18"/>
      <c r="EZC92" s="19"/>
      <c r="EZD92" s="19"/>
      <c r="EZE92" s="19"/>
      <c r="EZF92" s="20"/>
      <c r="EZJ92" s="11"/>
      <c r="EZK92" s="12"/>
      <c r="EZL92" s="13"/>
      <c r="EZM92" s="14"/>
      <c r="EZN92" s="15"/>
      <c r="EZO92" s="16"/>
      <c r="EZP92" s="17"/>
      <c r="EZQ92" s="17"/>
      <c r="EZR92" s="18"/>
      <c r="EZS92" s="18"/>
      <c r="EZT92" s="19"/>
      <c r="EZU92" s="19"/>
      <c r="EZV92" s="19"/>
      <c r="EZW92" s="20"/>
      <c r="FAA92" s="11"/>
      <c r="FAB92" s="12"/>
      <c r="FAC92" s="13"/>
      <c r="FAD92" s="14"/>
      <c r="FAE92" s="15"/>
      <c r="FAF92" s="16"/>
      <c r="FAG92" s="17"/>
      <c r="FAH92" s="17"/>
      <c r="FAI92" s="18"/>
      <c r="FAJ92" s="18"/>
      <c r="FAK92" s="19"/>
      <c r="FAL92" s="19"/>
      <c r="FAM92" s="19"/>
      <c r="FAN92" s="20"/>
      <c r="FAR92" s="11"/>
      <c r="FAS92" s="12"/>
      <c r="FAT92" s="13"/>
      <c r="FAU92" s="14"/>
      <c r="FAV92" s="15"/>
      <c r="FAW92" s="16"/>
      <c r="FAX92" s="17"/>
      <c r="FAY92" s="17"/>
      <c r="FAZ92" s="18"/>
      <c r="FBA92" s="18"/>
      <c r="FBB92" s="19"/>
      <c r="FBC92" s="19"/>
      <c r="FBD92" s="19"/>
      <c r="FBE92" s="20"/>
      <c r="FBI92" s="11"/>
      <c r="FBJ92" s="12"/>
      <c r="FBK92" s="13"/>
      <c r="FBL92" s="14"/>
      <c r="FBM92" s="15"/>
      <c r="FBN92" s="16"/>
      <c r="FBO92" s="17"/>
      <c r="FBP92" s="17"/>
      <c r="FBQ92" s="18"/>
      <c r="FBR92" s="18"/>
      <c r="FBS92" s="19"/>
      <c r="FBT92" s="19"/>
      <c r="FBU92" s="19"/>
      <c r="FBV92" s="20"/>
      <c r="FBZ92" s="11"/>
      <c r="FCA92" s="12"/>
      <c r="FCB92" s="13"/>
      <c r="FCC92" s="14"/>
      <c r="FCD92" s="15"/>
      <c r="FCE92" s="16"/>
      <c r="FCF92" s="17"/>
      <c r="FCG92" s="17"/>
      <c r="FCH92" s="18"/>
      <c r="FCI92" s="18"/>
      <c r="FCJ92" s="19"/>
      <c r="FCK92" s="19"/>
      <c r="FCL92" s="19"/>
      <c r="FCM92" s="20"/>
      <c r="FCQ92" s="11"/>
      <c r="FCR92" s="12"/>
      <c r="FCS92" s="13"/>
      <c r="FCT92" s="14"/>
      <c r="FCU92" s="15"/>
      <c r="FCV92" s="16"/>
      <c r="FCW92" s="17"/>
      <c r="FCX92" s="17"/>
      <c r="FCY92" s="18"/>
      <c r="FCZ92" s="18"/>
      <c r="FDA92" s="19"/>
      <c r="FDB92" s="19"/>
      <c r="FDC92" s="19"/>
      <c r="FDD92" s="20"/>
      <c r="FDH92" s="11"/>
      <c r="FDI92" s="12"/>
      <c r="FDJ92" s="13"/>
      <c r="FDK92" s="14"/>
      <c r="FDL92" s="15"/>
      <c r="FDM92" s="16"/>
      <c r="FDN92" s="17"/>
      <c r="FDO92" s="17"/>
      <c r="FDP92" s="18"/>
      <c r="FDQ92" s="18"/>
      <c r="FDR92" s="19"/>
      <c r="FDS92" s="19"/>
      <c r="FDT92" s="19"/>
      <c r="FDU92" s="20"/>
      <c r="FDY92" s="11"/>
      <c r="FDZ92" s="12"/>
      <c r="FEA92" s="13"/>
      <c r="FEB92" s="14"/>
      <c r="FEC92" s="15"/>
      <c r="FED92" s="16"/>
      <c r="FEE92" s="17"/>
      <c r="FEF92" s="17"/>
      <c r="FEG92" s="18"/>
      <c r="FEH92" s="18"/>
      <c r="FEI92" s="19"/>
      <c r="FEJ92" s="19"/>
      <c r="FEK92" s="19"/>
      <c r="FEL92" s="20"/>
      <c r="FEP92" s="11"/>
      <c r="FEQ92" s="12"/>
      <c r="FER92" s="13"/>
      <c r="FES92" s="14"/>
      <c r="FET92" s="15"/>
      <c r="FEU92" s="16"/>
      <c r="FEV92" s="17"/>
      <c r="FEW92" s="17"/>
      <c r="FEX92" s="18"/>
      <c r="FEY92" s="18"/>
      <c r="FEZ92" s="19"/>
      <c r="FFA92" s="19"/>
      <c r="FFB92" s="19"/>
      <c r="FFC92" s="20"/>
      <c r="FFG92" s="11"/>
      <c r="FFH92" s="12"/>
      <c r="FFI92" s="13"/>
      <c r="FFJ92" s="14"/>
      <c r="FFK92" s="15"/>
      <c r="FFL92" s="16"/>
      <c r="FFM92" s="17"/>
      <c r="FFN92" s="17"/>
      <c r="FFO92" s="18"/>
      <c r="FFP92" s="18"/>
      <c r="FFQ92" s="19"/>
      <c r="FFR92" s="19"/>
      <c r="FFS92" s="19"/>
      <c r="FFT92" s="20"/>
      <c r="FFX92" s="11"/>
      <c r="FFY92" s="12"/>
      <c r="FFZ92" s="13"/>
      <c r="FGA92" s="14"/>
      <c r="FGB92" s="15"/>
      <c r="FGC92" s="16"/>
      <c r="FGD92" s="17"/>
      <c r="FGE92" s="17"/>
      <c r="FGF92" s="18"/>
      <c r="FGG92" s="18"/>
      <c r="FGH92" s="19"/>
      <c r="FGI92" s="19"/>
      <c r="FGJ92" s="19"/>
      <c r="FGK92" s="20"/>
      <c r="FGO92" s="11"/>
      <c r="FGP92" s="12"/>
      <c r="FGQ92" s="13"/>
      <c r="FGR92" s="14"/>
      <c r="FGS92" s="15"/>
      <c r="FGT92" s="16"/>
      <c r="FGU92" s="17"/>
      <c r="FGV92" s="17"/>
      <c r="FGW92" s="18"/>
      <c r="FGX92" s="18"/>
      <c r="FGY92" s="19"/>
      <c r="FGZ92" s="19"/>
      <c r="FHA92" s="19"/>
      <c r="FHB92" s="20"/>
      <c r="FHF92" s="11"/>
      <c r="FHG92" s="12"/>
      <c r="FHH92" s="13"/>
      <c r="FHI92" s="14"/>
      <c r="FHJ92" s="15"/>
      <c r="FHK92" s="16"/>
      <c r="FHL92" s="17"/>
      <c r="FHM92" s="17"/>
      <c r="FHN92" s="18"/>
      <c r="FHO92" s="18"/>
      <c r="FHP92" s="19"/>
      <c r="FHQ92" s="19"/>
      <c r="FHR92" s="19"/>
      <c r="FHS92" s="20"/>
      <c r="FHW92" s="11"/>
      <c r="FHX92" s="12"/>
      <c r="FHY92" s="13"/>
      <c r="FHZ92" s="14"/>
      <c r="FIA92" s="15"/>
      <c r="FIB92" s="16"/>
      <c r="FIC92" s="17"/>
      <c r="FID92" s="17"/>
      <c r="FIE92" s="18"/>
      <c r="FIF92" s="18"/>
      <c r="FIG92" s="19"/>
      <c r="FIH92" s="19"/>
      <c r="FII92" s="19"/>
      <c r="FIJ92" s="20"/>
      <c r="FIN92" s="11"/>
      <c r="FIO92" s="12"/>
      <c r="FIP92" s="13"/>
      <c r="FIQ92" s="14"/>
      <c r="FIR92" s="15"/>
      <c r="FIS92" s="16"/>
      <c r="FIT92" s="17"/>
      <c r="FIU92" s="17"/>
      <c r="FIV92" s="18"/>
      <c r="FIW92" s="18"/>
      <c r="FIX92" s="19"/>
      <c r="FIY92" s="19"/>
      <c r="FIZ92" s="19"/>
      <c r="FJA92" s="20"/>
      <c r="FJE92" s="11"/>
      <c r="FJF92" s="12"/>
      <c r="FJG92" s="13"/>
      <c r="FJH92" s="14"/>
      <c r="FJI92" s="15"/>
      <c r="FJJ92" s="16"/>
      <c r="FJK92" s="17"/>
      <c r="FJL92" s="17"/>
      <c r="FJM92" s="18"/>
      <c r="FJN92" s="18"/>
      <c r="FJO92" s="19"/>
      <c r="FJP92" s="19"/>
      <c r="FJQ92" s="19"/>
      <c r="FJR92" s="20"/>
      <c r="FJV92" s="11"/>
      <c r="FJW92" s="12"/>
      <c r="FJX92" s="13"/>
      <c r="FJY92" s="14"/>
      <c r="FJZ92" s="15"/>
      <c r="FKA92" s="16"/>
      <c r="FKB92" s="17"/>
      <c r="FKC92" s="17"/>
      <c r="FKD92" s="18"/>
      <c r="FKE92" s="18"/>
      <c r="FKF92" s="19"/>
      <c r="FKG92" s="19"/>
      <c r="FKH92" s="19"/>
      <c r="FKI92" s="20"/>
      <c r="FKM92" s="11"/>
      <c r="FKN92" s="12"/>
      <c r="FKO92" s="13"/>
      <c r="FKP92" s="14"/>
      <c r="FKQ92" s="15"/>
      <c r="FKR92" s="16"/>
      <c r="FKS92" s="17"/>
      <c r="FKT92" s="17"/>
      <c r="FKU92" s="18"/>
      <c r="FKV92" s="18"/>
      <c r="FKW92" s="19"/>
      <c r="FKX92" s="19"/>
      <c r="FKY92" s="19"/>
      <c r="FKZ92" s="20"/>
      <c r="FLD92" s="11"/>
      <c r="FLE92" s="12"/>
      <c r="FLF92" s="13"/>
      <c r="FLG92" s="14"/>
      <c r="FLH92" s="15"/>
      <c r="FLI92" s="16"/>
      <c r="FLJ92" s="17"/>
      <c r="FLK92" s="17"/>
      <c r="FLL92" s="18"/>
      <c r="FLM92" s="18"/>
      <c r="FLN92" s="19"/>
      <c r="FLO92" s="19"/>
      <c r="FLP92" s="19"/>
      <c r="FLQ92" s="20"/>
      <c r="FLU92" s="11"/>
      <c r="FLV92" s="12"/>
      <c r="FLW92" s="13"/>
      <c r="FLX92" s="14"/>
      <c r="FLY92" s="15"/>
      <c r="FLZ92" s="16"/>
      <c r="FMA92" s="17"/>
      <c r="FMB92" s="17"/>
      <c r="FMC92" s="18"/>
      <c r="FMD92" s="18"/>
      <c r="FME92" s="19"/>
      <c r="FMF92" s="19"/>
      <c r="FMG92" s="19"/>
      <c r="FMH92" s="20"/>
      <c r="FML92" s="11"/>
      <c r="FMM92" s="12"/>
      <c r="FMN92" s="13"/>
      <c r="FMO92" s="14"/>
      <c r="FMP92" s="15"/>
      <c r="FMQ92" s="16"/>
      <c r="FMR92" s="17"/>
      <c r="FMS92" s="17"/>
      <c r="FMT92" s="18"/>
      <c r="FMU92" s="18"/>
      <c r="FMV92" s="19"/>
      <c r="FMW92" s="19"/>
      <c r="FMX92" s="19"/>
      <c r="FMY92" s="20"/>
      <c r="FNC92" s="11"/>
      <c r="FND92" s="12"/>
      <c r="FNE92" s="13"/>
      <c r="FNF92" s="14"/>
      <c r="FNG92" s="15"/>
      <c r="FNH92" s="16"/>
      <c r="FNI92" s="17"/>
      <c r="FNJ92" s="17"/>
      <c r="FNK92" s="18"/>
      <c r="FNL92" s="18"/>
      <c r="FNM92" s="19"/>
      <c r="FNN92" s="19"/>
      <c r="FNO92" s="19"/>
      <c r="FNP92" s="20"/>
      <c r="FNT92" s="11"/>
      <c r="FNU92" s="12"/>
      <c r="FNV92" s="13"/>
      <c r="FNW92" s="14"/>
      <c r="FNX92" s="15"/>
      <c r="FNY92" s="16"/>
      <c r="FNZ92" s="17"/>
      <c r="FOA92" s="17"/>
      <c r="FOB92" s="18"/>
      <c r="FOC92" s="18"/>
      <c r="FOD92" s="19"/>
      <c r="FOE92" s="19"/>
      <c r="FOF92" s="19"/>
      <c r="FOG92" s="20"/>
      <c r="FOK92" s="11"/>
      <c r="FOL92" s="12"/>
      <c r="FOM92" s="13"/>
      <c r="FON92" s="14"/>
      <c r="FOO92" s="15"/>
      <c r="FOP92" s="16"/>
      <c r="FOQ92" s="17"/>
      <c r="FOR92" s="17"/>
      <c r="FOS92" s="18"/>
      <c r="FOT92" s="18"/>
      <c r="FOU92" s="19"/>
      <c r="FOV92" s="19"/>
      <c r="FOW92" s="19"/>
      <c r="FOX92" s="20"/>
      <c r="FPB92" s="11"/>
      <c r="FPC92" s="12"/>
      <c r="FPD92" s="13"/>
      <c r="FPE92" s="14"/>
      <c r="FPF92" s="15"/>
      <c r="FPG92" s="16"/>
      <c r="FPH92" s="17"/>
      <c r="FPI92" s="17"/>
      <c r="FPJ92" s="18"/>
      <c r="FPK92" s="18"/>
      <c r="FPL92" s="19"/>
      <c r="FPM92" s="19"/>
      <c r="FPN92" s="19"/>
      <c r="FPO92" s="20"/>
      <c r="FPS92" s="11"/>
      <c r="FPT92" s="12"/>
      <c r="FPU92" s="13"/>
      <c r="FPV92" s="14"/>
      <c r="FPW92" s="15"/>
      <c r="FPX92" s="16"/>
      <c r="FPY92" s="17"/>
      <c r="FPZ92" s="17"/>
      <c r="FQA92" s="18"/>
      <c r="FQB92" s="18"/>
      <c r="FQC92" s="19"/>
      <c r="FQD92" s="19"/>
      <c r="FQE92" s="19"/>
      <c r="FQF92" s="20"/>
      <c r="FQJ92" s="11"/>
      <c r="FQK92" s="12"/>
      <c r="FQL92" s="13"/>
      <c r="FQM92" s="14"/>
      <c r="FQN92" s="15"/>
      <c r="FQO92" s="16"/>
      <c r="FQP92" s="17"/>
      <c r="FQQ92" s="17"/>
      <c r="FQR92" s="18"/>
      <c r="FQS92" s="18"/>
      <c r="FQT92" s="19"/>
      <c r="FQU92" s="19"/>
      <c r="FQV92" s="19"/>
      <c r="FQW92" s="20"/>
      <c r="FRA92" s="11"/>
      <c r="FRB92" s="12"/>
      <c r="FRC92" s="13"/>
      <c r="FRD92" s="14"/>
      <c r="FRE92" s="15"/>
      <c r="FRF92" s="16"/>
      <c r="FRG92" s="17"/>
      <c r="FRH92" s="17"/>
      <c r="FRI92" s="18"/>
      <c r="FRJ92" s="18"/>
      <c r="FRK92" s="19"/>
      <c r="FRL92" s="19"/>
      <c r="FRM92" s="19"/>
      <c r="FRN92" s="20"/>
      <c r="FRR92" s="11"/>
      <c r="FRS92" s="12"/>
      <c r="FRT92" s="13"/>
      <c r="FRU92" s="14"/>
      <c r="FRV92" s="15"/>
      <c r="FRW92" s="16"/>
      <c r="FRX92" s="17"/>
      <c r="FRY92" s="17"/>
      <c r="FRZ92" s="18"/>
      <c r="FSA92" s="18"/>
      <c r="FSB92" s="19"/>
      <c r="FSC92" s="19"/>
      <c r="FSD92" s="19"/>
      <c r="FSE92" s="20"/>
      <c r="FSI92" s="11"/>
      <c r="FSJ92" s="12"/>
      <c r="FSK92" s="13"/>
      <c r="FSL92" s="14"/>
      <c r="FSM92" s="15"/>
      <c r="FSN92" s="16"/>
      <c r="FSO92" s="17"/>
      <c r="FSP92" s="17"/>
      <c r="FSQ92" s="18"/>
      <c r="FSR92" s="18"/>
      <c r="FSS92" s="19"/>
      <c r="FST92" s="19"/>
      <c r="FSU92" s="19"/>
      <c r="FSV92" s="20"/>
      <c r="FSZ92" s="11"/>
      <c r="FTA92" s="12"/>
      <c r="FTB92" s="13"/>
      <c r="FTC92" s="14"/>
      <c r="FTD92" s="15"/>
      <c r="FTE92" s="16"/>
      <c r="FTF92" s="17"/>
      <c r="FTG92" s="17"/>
      <c r="FTH92" s="18"/>
      <c r="FTI92" s="18"/>
      <c r="FTJ92" s="19"/>
      <c r="FTK92" s="19"/>
      <c r="FTL92" s="19"/>
      <c r="FTM92" s="20"/>
      <c r="FTQ92" s="11"/>
      <c r="FTR92" s="12"/>
      <c r="FTS92" s="13"/>
      <c r="FTT92" s="14"/>
      <c r="FTU92" s="15"/>
      <c r="FTV92" s="16"/>
      <c r="FTW92" s="17"/>
      <c r="FTX92" s="17"/>
      <c r="FTY92" s="18"/>
      <c r="FTZ92" s="18"/>
      <c r="FUA92" s="19"/>
      <c r="FUB92" s="19"/>
      <c r="FUC92" s="19"/>
      <c r="FUD92" s="20"/>
      <c r="FUH92" s="11"/>
      <c r="FUI92" s="12"/>
      <c r="FUJ92" s="13"/>
      <c r="FUK92" s="14"/>
      <c r="FUL92" s="15"/>
      <c r="FUM92" s="16"/>
      <c r="FUN92" s="17"/>
      <c r="FUO92" s="17"/>
      <c r="FUP92" s="18"/>
      <c r="FUQ92" s="18"/>
      <c r="FUR92" s="19"/>
      <c r="FUS92" s="19"/>
      <c r="FUT92" s="19"/>
      <c r="FUU92" s="20"/>
      <c r="FUY92" s="11"/>
      <c r="FUZ92" s="12"/>
      <c r="FVA92" s="13"/>
      <c r="FVB92" s="14"/>
      <c r="FVC92" s="15"/>
      <c r="FVD92" s="16"/>
      <c r="FVE92" s="17"/>
      <c r="FVF92" s="17"/>
      <c r="FVG92" s="18"/>
      <c r="FVH92" s="18"/>
      <c r="FVI92" s="19"/>
      <c r="FVJ92" s="19"/>
      <c r="FVK92" s="19"/>
      <c r="FVL92" s="20"/>
      <c r="FVP92" s="11"/>
      <c r="FVQ92" s="12"/>
      <c r="FVR92" s="13"/>
      <c r="FVS92" s="14"/>
      <c r="FVT92" s="15"/>
      <c r="FVU92" s="16"/>
      <c r="FVV92" s="17"/>
      <c r="FVW92" s="17"/>
      <c r="FVX92" s="18"/>
      <c r="FVY92" s="18"/>
      <c r="FVZ92" s="19"/>
      <c r="FWA92" s="19"/>
      <c r="FWB92" s="19"/>
      <c r="FWC92" s="20"/>
      <c r="FWG92" s="11"/>
      <c r="FWH92" s="12"/>
      <c r="FWI92" s="13"/>
      <c r="FWJ92" s="14"/>
      <c r="FWK92" s="15"/>
      <c r="FWL92" s="16"/>
      <c r="FWM92" s="17"/>
      <c r="FWN92" s="17"/>
      <c r="FWO92" s="18"/>
      <c r="FWP92" s="18"/>
      <c r="FWQ92" s="19"/>
      <c r="FWR92" s="19"/>
      <c r="FWS92" s="19"/>
      <c r="FWT92" s="20"/>
      <c r="FWX92" s="11"/>
      <c r="FWY92" s="12"/>
      <c r="FWZ92" s="13"/>
      <c r="FXA92" s="14"/>
      <c r="FXB92" s="15"/>
      <c r="FXC92" s="16"/>
      <c r="FXD92" s="17"/>
      <c r="FXE92" s="17"/>
      <c r="FXF92" s="18"/>
      <c r="FXG92" s="18"/>
      <c r="FXH92" s="19"/>
      <c r="FXI92" s="19"/>
      <c r="FXJ92" s="19"/>
      <c r="FXK92" s="20"/>
      <c r="FXO92" s="11"/>
      <c r="FXP92" s="12"/>
      <c r="FXQ92" s="13"/>
      <c r="FXR92" s="14"/>
      <c r="FXS92" s="15"/>
      <c r="FXT92" s="16"/>
      <c r="FXU92" s="17"/>
      <c r="FXV92" s="17"/>
      <c r="FXW92" s="18"/>
      <c r="FXX92" s="18"/>
      <c r="FXY92" s="19"/>
      <c r="FXZ92" s="19"/>
      <c r="FYA92" s="19"/>
      <c r="FYB92" s="20"/>
      <c r="FYF92" s="11"/>
      <c r="FYG92" s="12"/>
      <c r="FYH92" s="13"/>
      <c r="FYI92" s="14"/>
      <c r="FYJ92" s="15"/>
      <c r="FYK92" s="16"/>
      <c r="FYL92" s="17"/>
      <c r="FYM92" s="17"/>
      <c r="FYN92" s="18"/>
      <c r="FYO92" s="18"/>
      <c r="FYP92" s="19"/>
      <c r="FYQ92" s="19"/>
      <c r="FYR92" s="19"/>
      <c r="FYS92" s="20"/>
      <c r="FYW92" s="11"/>
      <c r="FYX92" s="12"/>
      <c r="FYY92" s="13"/>
      <c r="FYZ92" s="14"/>
      <c r="FZA92" s="15"/>
      <c r="FZB92" s="16"/>
      <c r="FZC92" s="17"/>
      <c r="FZD92" s="17"/>
      <c r="FZE92" s="18"/>
      <c r="FZF92" s="18"/>
      <c r="FZG92" s="19"/>
      <c r="FZH92" s="19"/>
      <c r="FZI92" s="19"/>
      <c r="FZJ92" s="20"/>
      <c r="FZN92" s="11"/>
      <c r="FZO92" s="12"/>
      <c r="FZP92" s="13"/>
      <c r="FZQ92" s="14"/>
      <c r="FZR92" s="15"/>
      <c r="FZS92" s="16"/>
      <c r="FZT92" s="17"/>
      <c r="FZU92" s="17"/>
      <c r="FZV92" s="18"/>
      <c r="FZW92" s="18"/>
      <c r="FZX92" s="19"/>
      <c r="FZY92" s="19"/>
      <c r="FZZ92" s="19"/>
      <c r="GAA92" s="20"/>
      <c r="GAE92" s="11"/>
      <c r="GAF92" s="12"/>
      <c r="GAG92" s="13"/>
      <c r="GAH92" s="14"/>
      <c r="GAI92" s="15"/>
      <c r="GAJ92" s="16"/>
      <c r="GAK92" s="17"/>
      <c r="GAL92" s="17"/>
      <c r="GAM92" s="18"/>
      <c r="GAN92" s="18"/>
      <c r="GAO92" s="19"/>
      <c r="GAP92" s="19"/>
      <c r="GAQ92" s="19"/>
      <c r="GAR92" s="20"/>
      <c r="GAV92" s="11"/>
      <c r="GAW92" s="12"/>
      <c r="GAX92" s="13"/>
      <c r="GAY92" s="14"/>
      <c r="GAZ92" s="15"/>
      <c r="GBA92" s="16"/>
      <c r="GBB92" s="17"/>
      <c r="GBC92" s="17"/>
      <c r="GBD92" s="18"/>
      <c r="GBE92" s="18"/>
      <c r="GBF92" s="19"/>
      <c r="GBG92" s="19"/>
      <c r="GBH92" s="19"/>
      <c r="GBI92" s="20"/>
      <c r="GBM92" s="11"/>
      <c r="GBN92" s="12"/>
      <c r="GBO92" s="13"/>
      <c r="GBP92" s="14"/>
      <c r="GBQ92" s="15"/>
      <c r="GBR92" s="16"/>
      <c r="GBS92" s="17"/>
      <c r="GBT92" s="17"/>
      <c r="GBU92" s="18"/>
      <c r="GBV92" s="18"/>
      <c r="GBW92" s="19"/>
      <c r="GBX92" s="19"/>
      <c r="GBY92" s="19"/>
      <c r="GBZ92" s="20"/>
      <c r="GCD92" s="11"/>
      <c r="GCE92" s="12"/>
      <c r="GCF92" s="13"/>
      <c r="GCG92" s="14"/>
      <c r="GCH92" s="15"/>
      <c r="GCI92" s="16"/>
      <c r="GCJ92" s="17"/>
      <c r="GCK92" s="17"/>
      <c r="GCL92" s="18"/>
      <c r="GCM92" s="18"/>
      <c r="GCN92" s="19"/>
      <c r="GCO92" s="19"/>
      <c r="GCP92" s="19"/>
      <c r="GCQ92" s="20"/>
      <c r="GCU92" s="11"/>
      <c r="GCV92" s="12"/>
      <c r="GCW92" s="13"/>
      <c r="GCX92" s="14"/>
      <c r="GCY92" s="15"/>
      <c r="GCZ92" s="16"/>
      <c r="GDA92" s="17"/>
      <c r="GDB92" s="17"/>
      <c r="GDC92" s="18"/>
      <c r="GDD92" s="18"/>
      <c r="GDE92" s="19"/>
      <c r="GDF92" s="19"/>
      <c r="GDG92" s="19"/>
      <c r="GDH92" s="20"/>
      <c r="GDL92" s="11"/>
      <c r="GDM92" s="12"/>
      <c r="GDN92" s="13"/>
      <c r="GDO92" s="14"/>
      <c r="GDP92" s="15"/>
      <c r="GDQ92" s="16"/>
      <c r="GDR92" s="17"/>
      <c r="GDS92" s="17"/>
      <c r="GDT92" s="18"/>
      <c r="GDU92" s="18"/>
      <c r="GDV92" s="19"/>
      <c r="GDW92" s="19"/>
      <c r="GDX92" s="19"/>
      <c r="GDY92" s="20"/>
      <c r="GEC92" s="11"/>
      <c r="GED92" s="12"/>
      <c r="GEE92" s="13"/>
      <c r="GEF92" s="14"/>
      <c r="GEG92" s="15"/>
      <c r="GEH92" s="16"/>
      <c r="GEI92" s="17"/>
      <c r="GEJ92" s="17"/>
      <c r="GEK92" s="18"/>
      <c r="GEL92" s="18"/>
      <c r="GEM92" s="19"/>
      <c r="GEN92" s="19"/>
      <c r="GEO92" s="19"/>
      <c r="GEP92" s="20"/>
      <c r="GET92" s="11"/>
      <c r="GEU92" s="12"/>
      <c r="GEV92" s="13"/>
      <c r="GEW92" s="14"/>
      <c r="GEX92" s="15"/>
      <c r="GEY92" s="16"/>
      <c r="GEZ92" s="17"/>
      <c r="GFA92" s="17"/>
      <c r="GFB92" s="18"/>
      <c r="GFC92" s="18"/>
      <c r="GFD92" s="19"/>
      <c r="GFE92" s="19"/>
      <c r="GFF92" s="19"/>
      <c r="GFG92" s="20"/>
      <c r="GFK92" s="11"/>
      <c r="GFL92" s="12"/>
      <c r="GFM92" s="13"/>
      <c r="GFN92" s="14"/>
      <c r="GFO92" s="15"/>
      <c r="GFP92" s="16"/>
      <c r="GFQ92" s="17"/>
      <c r="GFR92" s="17"/>
      <c r="GFS92" s="18"/>
      <c r="GFT92" s="18"/>
      <c r="GFU92" s="19"/>
      <c r="GFV92" s="19"/>
      <c r="GFW92" s="19"/>
      <c r="GFX92" s="20"/>
      <c r="GGB92" s="11"/>
      <c r="GGC92" s="12"/>
      <c r="GGD92" s="13"/>
      <c r="GGE92" s="14"/>
      <c r="GGF92" s="15"/>
      <c r="GGG92" s="16"/>
      <c r="GGH92" s="17"/>
      <c r="GGI92" s="17"/>
      <c r="GGJ92" s="18"/>
      <c r="GGK92" s="18"/>
      <c r="GGL92" s="19"/>
      <c r="GGM92" s="19"/>
      <c r="GGN92" s="19"/>
      <c r="GGO92" s="20"/>
      <c r="GGS92" s="11"/>
      <c r="GGT92" s="12"/>
      <c r="GGU92" s="13"/>
      <c r="GGV92" s="14"/>
      <c r="GGW92" s="15"/>
      <c r="GGX92" s="16"/>
      <c r="GGY92" s="17"/>
      <c r="GGZ92" s="17"/>
      <c r="GHA92" s="18"/>
      <c r="GHB92" s="18"/>
      <c r="GHC92" s="19"/>
      <c r="GHD92" s="19"/>
      <c r="GHE92" s="19"/>
      <c r="GHF92" s="20"/>
      <c r="GHJ92" s="11"/>
      <c r="GHK92" s="12"/>
      <c r="GHL92" s="13"/>
      <c r="GHM92" s="14"/>
      <c r="GHN92" s="15"/>
      <c r="GHO92" s="16"/>
      <c r="GHP92" s="17"/>
      <c r="GHQ92" s="17"/>
      <c r="GHR92" s="18"/>
      <c r="GHS92" s="18"/>
      <c r="GHT92" s="19"/>
      <c r="GHU92" s="19"/>
      <c r="GHV92" s="19"/>
      <c r="GHW92" s="20"/>
      <c r="GIA92" s="11"/>
      <c r="GIB92" s="12"/>
      <c r="GIC92" s="13"/>
      <c r="GID92" s="14"/>
      <c r="GIE92" s="15"/>
      <c r="GIF92" s="16"/>
      <c r="GIG92" s="17"/>
      <c r="GIH92" s="17"/>
      <c r="GII92" s="18"/>
      <c r="GIJ92" s="18"/>
      <c r="GIK92" s="19"/>
      <c r="GIL92" s="19"/>
      <c r="GIM92" s="19"/>
      <c r="GIN92" s="20"/>
      <c r="GIR92" s="11"/>
      <c r="GIS92" s="12"/>
      <c r="GIT92" s="13"/>
      <c r="GIU92" s="14"/>
      <c r="GIV92" s="15"/>
      <c r="GIW92" s="16"/>
      <c r="GIX92" s="17"/>
      <c r="GIY92" s="17"/>
      <c r="GIZ92" s="18"/>
      <c r="GJA92" s="18"/>
      <c r="GJB92" s="19"/>
      <c r="GJC92" s="19"/>
      <c r="GJD92" s="19"/>
      <c r="GJE92" s="20"/>
      <c r="GJI92" s="11"/>
      <c r="GJJ92" s="12"/>
      <c r="GJK92" s="13"/>
      <c r="GJL92" s="14"/>
      <c r="GJM92" s="15"/>
      <c r="GJN92" s="16"/>
      <c r="GJO92" s="17"/>
      <c r="GJP92" s="17"/>
      <c r="GJQ92" s="18"/>
      <c r="GJR92" s="18"/>
      <c r="GJS92" s="19"/>
      <c r="GJT92" s="19"/>
      <c r="GJU92" s="19"/>
      <c r="GJV92" s="20"/>
      <c r="GJZ92" s="11"/>
      <c r="GKA92" s="12"/>
      <c r="GKB92" s="13"/>
      <c r="GKC92" s="14"/>
      <c r="GKD92" s="15"/>
      <c r="GKE92" s="16"/>
      <c r="GKF92" s="17"/>
      <c r="GKG92" s="17"/>
      <c r="GKH92" s="18"/>
      <c r="GKI92" s="18"/>
      <c r="GKJ92" s="19"/>
      <c r="GKK92" s="19"/>
      <c r="GKL92" s="19"/>
      <c r="GKM92" s="20"/>
      <c r="GKQ92" s="11"/>
      <c r="GKR92" s="12"/>
      <c r="GKS92" s="13"/>
      <c r="GKT92" s="14"/>
      <c r="GKU92" s="15"/>
      <c r="GKV92" s="16"/>
      <c r="GKW92" s="17"/>
      <c r="GKX92" s="17"/>
      <c r="GKY92" s="18"/>
      <c r="GKZ92" s="18"/>
      <c r="GLA92" s="19"/>
      <c r="GLB92" s="19"/>
      <c r="GLC92" s="19"/>
      <c r="GLD92" s="20"/>
      <c r="GLH92" s="11"/>
      <c r="GLI92" s="12"/>
      <c r="GLJ92" s="13"/>
      <c r="GLK92" s="14"/>
      <c r="GLL92" s="15"/>
      <c r="GLM92" s="16"/>
      <c r="GLN92" s="17"/>
      <c r="GLO92" s="17"/>
      <c r="GLP92" s="18"/>
      <c r="GLQ92" s="18"/>
      <c r="GLR92" s="19"/>
      <c r="GLS92" s="19"/>
      <c r="GLT92" s="19"/>
      <c r="GLU92" s="20"/>
      <c r="GLY92" s="11"/>
      <c r="GLZ92" s="12"/>
      <c r="GMA92" s="13"/>
      <c r="GMB92" s="14"/>
      <c r="GMC92" s="15"/>
      <c r="GMD92" s="16"/>
      <c r="GME92" s="17"/>
      <c r="GMF92" s="17"/>
      <c r="GMG92" s="18"/>
      <c r="GMH92" s="18"/>
      <c r="GMI92" s="19"/>
      <c r="GMJ92" s="19"/>
      <c r="GMK92" s="19"/>
      <c r="GML92" s="20"/>
      <c r="GMP92" s="11"/>
      <c r="GMQ92" s="12"/>
      <c r="GMR92" s="13"/>
      <c r="GMS92" s="14"/>
      <c r="GMT92" s="15"/>
      <c r="GMU92" s="16"/>
      <c r="GMV92" s="17"/>
      <c r="GMW92" s="17"/>
      <c r="GMX92" s="18"/>
      <c r="GMY92" s="18"/>
      <c r="GMZ92" s="19"/>
      <c r="GNA92" s="19"/>
      <c r="GNB92" s="19"/>
      <c r="GNC92" s="20"/>
      <c r="GNG92" s="11"/>
      <c r="GNH92" s="12"/>
      <c r="GNI92" s="13"/>
      <c r="GNJ92" s="14"/>
      <c r="GNK92" s="15"/>
      <c r="GNL92" s="16"/>
      <c r="GNM92" s="17"/>
      <c r="GNN92" s="17"/>
      <c r="GNO92" s="18"/>
      <c r="GNP92" s="18"/>
      <c r="GNQ92" s="19"/>
      <c r="GNR92" s="19"/>
      <c r="GNS92" s="19"/>
      <c r="GNT92" s="20"/>
      <c r="GNX92" s="11"/>
      <c r="GNY92" s="12"/>
      <c r="GNZ92" s="13"/>
      <c r="GOA92" s="14"/>
      <c r="GOB92" s="15"/>
      <c r="GOC92" s="16"/>
      <c r="GOD92" s="17"/>
      <c r="GOE92" s="17"/>
      <c r="GOF92" s="18"/>
      <c r="GOG92" s="18"/>
      <c r="GOH92" s="19"/>
      <c r="GOI92" s="19"/>
      <c r="GOJ92" s="19"/>
      <c r="GOK92" s="20"/>
      <c r="GOO92" s="11"/>
      <c r="GOP92" s="12"/>
      <c r="GOQ92" s="13"/>
      <c r="GOR92" s="14"/>
      <c r="GOS92" s="15"/>
      <c r="GOT92" s="16"/>
      <c r="GOU92" s="17"/>
      <c r="GOV92" s="17"/>
      <c r="GOW92" s="18"/>
      <c r="GOX92" s="18"/>
      <c r="GOY92" s="19"/>
      <c r="GOZ92" s="19"/>
      <c r="GPA92" s="19"/>
      <c r="GPB92" s="20"/>
      <c r="GPF92" s="11"/>
      <c r="GPG92" s="12"/>
      <c r="GPH92" s="13"/>
      <c r="GPI92" s="14"/>
      <c r="GPJ92" s="15"/>
      <c r="GPK92" s="16"/>
      <c r="GPL92" s="17"/>
      <c r="GPM92" s="17"/>
      <c r="GPN92" s="18"/>
      <c r="GPO92" s="18"/>
      <c r="GPP92" s="19"/>
      <c r="GPQ92" s="19"/>
      <c r="GPR92" s="19"/>
      <c r="GPS92" s="20"/>
      <c r="GPW92" s="11"/>
      <c r="GPX92" s="12"/>
      <c r="GPY92" s="13"/>
      <c r="GPZ92" s="14"/>
      <c r="GQA92" s="15"/>
      <c r="GQB92" s="16"/>
      <c r="GQC92" s="17"/>
      <c r="GQD92" s="17"/>
      <c r="GQE92" s="18"/>
      <c r="GQF92" s="18"/>
      <c r="GQG92" s="19"/>
      <c r="GQH92" s="19"/>
      <c r="GQI92" s="19"/>
      <c r="GQJ92" s="20"/>
      <c r="GQN92" s="11"/>
      <c r="GQO92" s="12"/>
      <c r="GQP92" s="13"/>
      <c r="GQQ92" s="14"/>
      <c r="GQR92" s="15"/>
      <c r="GQS92" s="16"/>
      <c r="GQT92" s="17"/>
      <c r="GQU92" s="17"/>
      <c r="GQV92" s="18"/>
      <c r="GQW92" s="18"/>
      <c r="GQX92" s="19"/>
      <c r="GQY92" s="19"/>
      <c r="GQZ92" s="19"/>
      <c r="GRA92" s="20"/>
      <c r="GRE92" s="11"/>
      <c r="GRF92" s="12"/>
      <c r="GRG92" s="13"/>
      <c r="GRH92" s="14"/>
      <c r="GRI92" s="15"/>
      <c r="GRJ92" s="16"/>
      <c r="GRK92" s="17"/>
      <c r="GRL92" s="17"/>
      <c r="GRM92" s="18"/>
      <c r="GRN92" s="18"/>
      <c r="GRO92" s="19"/>
      <c r="GRP92" s="19"/>
      <c r="GRQ92" s="19"/>
      <c r="GRR92" s="20"/>
      <c r="GRV92" s="11"/>
      <c r="GRW92" s="12"/>
      <c r="GRX92" s="13"/>
      <c r="GRY92" s="14"/>
      <c r="GRZ92" s="15"/>
      <c r="GSA92" s="16"/>
      <c r="GSB92" s="17"/>
      <c r="GSC92" s="17"/>
      <c r="GSD92" s="18"/>
      <c r="GSE92" s="18"/>
      <c r="GSF92" s="19"/>
      <c r="GSG92" s="19"/>
      <c r="GSH92" s="19"/>
      <c r="GSI92" s="20"/>
      <c r="GSM92" s="11"/>
      <c r="GSN92" s="12"/>
      <c r="GSO92" s="13"/>
      <c r="GSP92" s="14"/>
      <c r="GSQ92" s="15"/>
      <c r="GSR92" s="16"/>
      <c r="GSS92" s="17"/>
      <c r="GST92" s="17"/>
      <c r="GSU92" s="18"/>
      <c r="GSV92" s="18"/>
      <c r="GSW92" s="19"/>
      <c r="GSX92" s="19"/>
      <c r="GSY92" s="19"/>
      <c r="GSZ92" s="20"/>
      <c r="GTD92" s="11"/>
      <c r="GTE92" s="12"/>
      <c r="GTF92" s="13"/>
      <c r="GTG92" s="14"/>
      <c r="GTH92" s="15"/>
      <c r="GTI92" s="16"/>
      <c r="GTJ92" s="17"/>
      <c r="GTK92" s="17"/>
      <c r="GTL92" s="18"/>
      <c r="GTM92" s="18"/>
      <c r="GTN92" s="19"/>
      <c r="GTO92" s="19"/>
      <c r="GTP92" s="19"/>
      <c r="GTQ92" s="20"/>
      <c r="GTU92" s="11"/>
      <c r="GTV92" s="12"/>
      <c r="GTW92" s="13"/>
      <c r="GTX92" s="14"/>
      <c r="GTY92" s="15"/>
      <c r="GTZ92" s="16"/>
      <c r="GUA92" s="17"/>
      <c r="GUB92" s="17"/>
      <c r="GUC92" s="18"/>
      <c r="GUD92" s="18"/>
      <c r="GUE92" s="19"/>
      <c r="GUF92" s="19"/>
      <c r="GUG92" s="19"/>
      <c r="GUH92" s="20"/>
      <c r="GUL92" s="11"/>
      <c r="GUM92" s="12"/>
      <c r="GUN92" s="13"/>
      <c r="GUO92" s="14"/>
      <c r="GUP92" s="15"/>
      <c r="GUQ92" s="16"/>
      <c r="GUR92" s="17"/>
      <c r="GUS92" s="17"/>
      <c r="GUT92" s="18"/>
      <c r="GUU92" s="18"/>
      <c r="GUV92" s="19"/>
      <c r="GUW92" s="19"/>
      <c r="GUX92" s="19"/>
      <c r="GUY92" s="20"/>
      <c r="GVC92" s="11"/>
      <c r="GVD92" s="12"/>
      <c r="GVE92" s="13"/>
      <c r="GVF92" s="14"/>
      <c r="GVG92" s="15"/>
      <c r="GVH92" s="16"/>
      <c r="GVI92" s="17"/>
      <c r="GVJ92" s="17"/>
      <c r="GVK92" s="18"/>
      <c r="GVL92" s="18"/>
      <c r="GVM92" s="19"/>
      <c r="GVN92" s="19"/>
      <c r="GVO92" s="19"/>
      <c r="GVP92" s="20"/>
      <c r="GVT92" s="11"/>
      <c r="GVU92" s="12"/>
      <c r="GVV92" s="13"/>
      <c r="GVW92" s="14"/>
      <c r="GVX92" s="15"/>
      <c r="GVY92" s="16"/>
      <c r="GVZ92" s="17"/>
      <c r="GWA92" s="17"/>
      <c r="GWB92" s="18"/>
      <c r="GWC92" s="18"/>
      <c r="GWD92" s="19"/>
      <c r="GWE92" s="19"/>
      <c r="GWF92" s="19"/>
      <c r="GWG92" s="20"/>
      <c r="GWK92" s="11"/>
      <c r="GWL92" s="12"/>
      <c r="GWM92" s="13"/>
      <c r="GWN92" s="14"/>
      <c r="GWO92" s="15"/>
      <c r="GWP92" s="16"/>
      <c r="GWQ92" s="17"/>
      <c r="GWR92" s="17"/>
      <c r="GWS92" s="18"/>
      <c r="GWT92" s="18"/>
      <c r="GWU92" s="19"/>
      <c r="GWV92" s="19"/>
      <c r="GWW92" s="19"/>
      <c r="GWX92" s="20"/>
      <c r="GXB92" s="11"/>
      <c r="GXC92" s="12"/>
      <c r="GXD92" s="13"/>
      <c r="GXE92" s="14"/>
      <c r="GXF92" s="15"/>
      <c r="GXG92" s="16"/>
      <c r="GXH92" s="17"/>
      <c r="GXI92" s="17"/>
      <c r="GXJ92" s="18"/>
      <c r="GXK92" s="18"/>
      <c r="GXL92" s="19"/>
      <c r="GXM92" s="19"/>
      <c r="GXN92" s="19"/>
      <c r="GXO92" s="20"/>
      <c r="GXS92" s="11"/>
      <c r="GXT92" s="12"/>
      <c r="GXU92" s="13"/>
      <c r="GXV92" s="14"/>
      <c r="GXW92" s="15"/>
      <c r="GXX92" s="16"/>
      <c r="GXY92" s="17"/>
      <c r="GXZ92" s="17"/>
      <c r="GYA92" s="18"/>
      <c r="GYB92" s="18"/>
      <c r="GYC92" s="19"/>
      <c r="GYD92" s="19"/>
      <c r="GYE92" s="19"/>
      <c r="GYF92" s="20"/>
      <c r="GYJ92" s="11"/>
      <c r="GYK92" s="12"/>
      <c r="GYL92" s="13"/>
      <c r="GYM92" s="14"/>
      <c r="GYN92" s="15"/>
      <c r="GYO92" s="16"/>
      <c r="GYP92" s="17"/>
      <c r="GYQ92" s="17"/>
      <c r="GYR92" s="18"/>
      <c r="GYS92" s="18"/>
      <c r="GYT92" s="19"/>
      <c r="GYU92" s="19"/>
      <c r="GYV92" s="19"/>
      <c r="GYW92" s="20"/>
      <c r="GZA92" s="11"/>
      <c r="GZB92" s="12"/>
      <c r="GZC92" s="13"/>
      <c r="GZD92" s="14"/>
      <c r="GZE92" s="15"/>
      <c r="GZF92" s="16"/>
      <c r="GZG92" s="17"/>
      <c r="GZH92" s="17"/>
      <c r="GZI92" s="18"/>
      <c r="GZJ92" s="18"/>
      <c r="GZK92" s="19"/>
      <c r="GZL92" s="19"/>
      <c r="GZM92" s="19"/>
      <c r="GZN92" s="20"/>
      <c r="GZR92" s="11"/>
      <c r="GZS92" s="12"/>
      <c r="GZT92" s="13"/>
      <c r="GZU92" s="14"/>
      <c r="GZV92" s="15"/>
      <c r="GZW92" s="16"/>
      <c r="GZX92" s="17"/>
      <c r="GZY92" s="17"/>
      <c r="GZZ92" s="18"/>
      <c r="HAA92" s="18"/>
      <c r="HAB92" s="19"/>
      <c r="HAC92" s="19"/>
      <c r="HAD92" s="19"/>
      <c r="HAE92" s="20"/>
      <c r="HAI92" s="11"/>
      <c r="HAJ92" s="12"/>
      <c r="HAK92" s="13"/>
      <c r="HAL92" s="14"/>
      <c r="HAM92" s="15"/>
      <c r="HAN92" s="16"/>
      <c r="HAO92" s="17"/>
      <c r="HAP92" s="17"/>
      <c r="HAQ92" s="18"/>
      <c r="HAR92" s="18"/>
      <c r="HAS92" s="19"/>
      <c r="HAT92" s="19"/>
      <c r="HAU92" s="19"/>
      <c r="HAV92" s="20"/>
      <c r="HAZ92" s="11"/>
      <c r="HBA92" s="12"/>
      <c r="HBB92" s="13"/>
      <c r="HBC92" s="14"/>
      <c r="HBD92" s="15"/>
      <c r="HBE92" s="16"/>
      <c r="HBF92" s="17"/>
      <c r="HBG92" s="17"/>
      <c r="HBH92" s="18"/>
      <c r="HBI92" s="18"/>
      <c r="HBJ92" s="19"/>
      <c r="HBK92" s="19"/>
      <c r="HBL92" s="19"/>
      <c r="HBM92" s="20"/>
      <c r="HBQ92" s="11"/>
      <c r="HBR92" s="12"/>
      <c r="HBS92" s="13"/>
      <c r="HBT92" s="14"/>
      <c r="HBU92" s="15"/>
      <c r="HBV92" s="16"/>
      <c r="HBW92" s="17"/>
      <c r="HBX92" s="17"/>
      <c r="HBY92" s="18"/>
      <c r="HBZ92" s="18"/>
      <c r="HCA92" s="19"/>
      <c r="HCB92" s="19"/>
      <c r="HCC92" s="19"/>
      <c r="HCD92" s="20"/>
      <c r="HCH92" s="11"/>
      <c r="HCI92" s="12"/>
      <c r="HCJ92" s="13"/>
      <c r="HCK92" s="14"/>
      <c r="HCL92" s="15"/>
      <c r="HCM92" s="16"/>
      <c r="HCN92" s="17"/>
      <c r="HCO92" s="17"/>
      <c r="HCP92" s="18"/>
      <c r="HCQ92" s="18"/>
      <c r="HCR92" s="19"/>
      <c r="HCS92" s="19"/>
      <c r="HCT92" s="19"/>
      <c r="HCU92" s="20"/>
      <c r="HCY92" s="11"/>
      <c r="HCZ92" s="12"/>
      <c r="HDA92" s="13"/>
      <c r="HDB92" s="14"/>
      <c r="HDC92" s="15"/>
      <c r="HDD92" s="16"/>
      <c r="HDE92" s="17"/>
      <c r="HDF92" s="17"/>
      <c r="HDG92" s="18"/>
      <c r="HDH92" s="18"/>
      <c r="HDI92" s="19"/>
      <c r="HDJ92" s="19"/>
      <c r="HDK92" s="19"/>
      <c r="HDL92" s="20"/>
      <c r="HDP92" s="11"/>
      <c r="HDQ92" s="12"/>
      <c r="HDR92" s="13"/>
      <c r="HDS92" s="14"/>
      <c r="HDT92" s="15"/>
      <c r="HDU92" s="16"/>
      <c r="HDV92" s="17"/>
      <c r="HDW92" s="17"/>
      <c r="HDX92" s="18"/>
      <c r="HDY92" s="18"/>
      <c r="HDZ92" s="19"/>
      <c r="HEA92" s="19"/>
      <c r="HEB92" s="19"/>
      <c r="HEC92" s="20"/>
      <c r="HEG92" s="11"/>
      <c r="HEH92" s="12"/>
      <c r="HEI92" s="13"/>
      <c r="HEJ92" s="14"/>
      <c r="HEK92" s="15"/>
      <c r="HEL92" s="16"/>
      <c r="HEM92" s="17"/>
      <c r="HEN92" s="17"/>
      <c r="HEO92" s="18"/>
      <c r="HEP92" s="18"/>
      <c r="HEQ92" s="19"/>
      <c r="HER92" s="19"/>
      <c r="HES92" s="19"/>
      <c r="HET92" s="20"/>
      <c r="HEX92" s="11"/>
      <c r="HEY92" s="12"/>
      <c r="HEZ92" s="13"/>
      <c r="HFA92" s="14"/>
      <c r="HFB92" s="15"/>
      <c r="HFC92" s="16"/>
      <c r="HFD92" s="17"/>
      <c r="HFE92" s="17"/>
      <c r="HFF92" s="18"/>
      <c r="HFG92" s="18"/>
      <c r="HFH92" s="19"/>
      <c r="HFI92" s="19"/>
      <c r="HFJ92" s="19"/>
      <c r="HFK92" s="20"/>
      <c r="HFO92" s="11"/>
      <c r="HFP92" s="12"/>
      <c r="HFQ92" s="13"/>
      <c r="HFR92" s="14"/>
      <c r="HFS92" s="15"/>
      <c r="HFT92" s="16"/>
      <c r="HFU92" s="17"/>
      <c r="HFV92" s="17"/>
      <c r="HFW92" s="18"/>
      <c r="HFX92" s="18"/>
      <c r="HFY92" s="19"/>
      <c r="HFZ92" s="19"/>
      <c r="HGA92" s="19"/>
      <c r="HGB92" s="20"/>
      <c r="HGF92" s="11"/>
      <c r="HGG92" s="12"/>
      <c r="HGH92" s="13"/>
      <c r="HGI92" s="14"/>
      <c r="HGJ92" s="15"/>
      <c r="HGK92" s="16"/>
      <c r="HGL92" s="17"/>
      <c r="HGM92" s="17"/>
      <c r="HGN92" s="18"/>
      <c r="HGO92" s="18"/>
      <c r="HGP92" s="19"/>
      <c r="HGQ92" s="19"/>
      <c r="HGR92" s="19"/>
      <c r="HGS92" s="20"/>
      <c r="HGW92" s="11"/>
      <c r="HGX92" s="12"/>
      <c r="HGY92" s="13"/>
      <c r="HGZ92" s="14"/>
      <c r="HHA92" s="15"/>
      <c r="HHB92" s="16"/>
      <c r="HHC92" s="17"/>
      <c r="HHD92" s="17"/>
      <c r="HHE92" s="18"/>
      <c r="HHF92" s="18"/>
      <c r="HHG92" s="19"/>
      <c r="HHH92" s="19"/>
      <c r="HHI92" s="19"/>
      <c r="HHJ92" s="20"/>
      <c r="HHN92" s="11"/>
      <c r="HHO92" s="12"/>
      <c r="HHP92" s="13"/>
      <c r="HHQ92" s="14"/>
      <c r="HHR92" s="15"/>
      <c r="HHS92" s="16"/>
      <c r="HHT92" s="17"/>
      <c r="HHU92" s="17"/>
      <c r="HHV92" s="18"/>
      <c r="HHW92" s="18"/>
      <c r="HHX92" s="19"/>
      <c r="HHY92" s="19"/>
      <c r="HHZ92" s="19"/>
      <c r="HIA92" s="20"/>
      <c r="HIE92" s="11"/>
      <c r="HIF92" s="12"/>
      <c r="HIG92" s="13"/>
      <c r="HIH92" s="14"/>
      <c r="HII92" s="15"/>
      <c r="HIJ92" s="16"/>
      <c r="HIK92" s="17"/>
      <c r="HIL92" s="17"/>
      <c r="HIM92" s="18"/>
      <c r="HIN92" s="18"/>
      <c r="HIO92" s="19"/>
      <c r="HIP92" s="19"/>
      <c r="HIQ92" s="19"/>
      <c r="HIR92" s="20"/>
      <c r="HIV92" s="11"/>
      <c r="HIW92" s="12"/>
      <c r="HIX92" s="13"/>
      <c r="HIY92" s="14"/>
      <c r="HIZ92" s="15"/>
      <c r="HJA92" s="16"/>
      <c r="HJB92" s="17"/>
      <c r="HJC92" s="17"/>
      <c r="HJD92" s="18"/>
      <c r="HJE92" s="18"/>
      <c r="HJF92" s="19"/>
      <c r="HJG92" s="19"/>
      <c r="HJH92" s="19"/>
      <c r="HJI92" s="20"/>
      <c r="HJM92" s="11"/>
      <c r="HJN92" s="12"/>
      <c r="HJO92" s="13"/>
      <c r="HJP92" s="14"/>
      <c r="HJQ92" s="15"/>
      <c r="HJR92" s="16"/>
      <c r="HJS92" s="17"/>
      <c r="HJT92" s="17"/>
      <c r="HJU92" s="18"/>
      <c r="HJV92" s="18"/>
      <c r="HJW92" s="19"/>
      <c r="HJX92" s="19"/>
      <c r="HJY92" s="19"/>
      <c r="HJZ92" s="20"/>
      <c r="HKD92" s="11"/>
      <c r="HKE92" s="12"/>
      <c r="HKF92" s="13"/>
      <c r="HKG92" s="14"/>
      <c r="HKH92" s="15"/>
      <c r="HKI92" s="16"/>
      <c r="HKJ92" s="17"/>
      <c r="HKK92" s="17"/>
      <c r="HKL92" s="18"/>
      <c r="HKM92" s="18"/>
      <c r="HKN92" s="19"/>
      <c r="HKO92" s="19"/>
      <c r="HKP92" s="19"/>
      <c r="HKQ92" s="20"/>
      <c r="HKU92" s="11"/>
      <c r="HKV92" s="12"/>
      <c r="HKW92" s="13"/>
      <c r="HKX92" s="14"/>
      <c r="HKY92" s="15"/>
      <c r="HKZ92" s="16"/>
      <c r="HLA92" s="17"/>
      <c r="HLB92" s="17"/>
      <c r="HLC92" s="18"/>
      <c r="HLD92" s="18"/>
      <c r="HLE92" s="19"/>
      <c r="HLF92" s="19"/>
      <c r="HLG92" s="19"/>
      <c r="HLH92" s="20"/>
      <c r="HLL92" s="11"/>
      <c r="HLM92" s="12"/>
      <c r="HLN92" s="13"/>
      <c r="HLO92" s="14"/>
      <c r="HLP92" s="15"/>
      <c r="HLQ92" s="16"/>
      <c r="HLR92" s="17"/>
      <c r="HLS92" s="17"/>
      <c r="HLT92" s="18"/>
      <c r="HLU92" s="18"/>
      <c r="HLV92" s="19"/>
      <c r="HLW92" s="19"/>
      <c r="HLX92" s="19"/>
      <c r="HLY92" s="20"/>
      <c r="HMC92" s="11"/>
      <c r="HMD92" s="12"/>
      <c r="HME92" s="13"/>
      <c r="HMF92" s="14"/>
      <c r="HMG92" s="15"/>
      <c r="HMH92" s="16"/>
      <c r="HMI92" s="17"/>
      <c r="HMJ92" s="17"/>
      <c r="HMK92" s="18"/>
      <c r="HML92" s="18"/>
      <c r="HMM92" s="19"/>
      <c r="HMN92" s="19"/>
      <c r="HMO92" s="19"/>
      <c r="HMP92" s="20"/>
      <c r="HMT92" s="11"/>
      <c r="HMU92" s="12"/>
      <c r="HMV92" s="13"/>
      <c r="HMW92" s="14"/>
      <c r="HMX92" s="15"/>
      <c r="HMY92" s="16"/>
      <c r="HMZ92" s="17"/>
      <c r="HNA92" s="17"/>
      <c r="HNB92" s="18"/>
      <c r="HNC92" s="18"/>
      <c r="HND92" s="19"/>
      <c r="HNE92" s="19"/>
      <c r="HNF92" s="19"/>
      <c r="HNG92" s="20"/>
      <c r="HNK92" s="11"/>
      <c r="HNL92" s="12"/>
      <c r="HNM92" s="13"/>
      <c r="HNN92" s="14"/>
      <c r="HNO92" s="15"/>
      <c r="HNP92" s="16"/>
      <c r="HNQ92" s="17"/>
      <c r="HNR92" s="17"/>
      <c r="HNS92" s="18"/>
      <c r="HNT92" s="18"/>
      <c r="HNU92" s="19"/>
      <c r="HNV92" s="19"/>
      <c r="HNW92" s="19"/>
      <c r="HNX92" s="20"/>
      <c r="HOB92" s="11"/>
      <c r="HOC92" s="12"/>
      <c r="HOD92" s="13"/>
      <c r="HOE92" s="14"/>
      <c r="HOF92" s="15"/>
      <c r="HOG92" s="16"/>
      <c r="HOH92" s="17"/>
      <c r="HOI92" s="17"/>
      <c r="HOJ92" s="18"/>
      <c r="HOK92" s="18"/>
      <c r="HOL92" s="19"/>
      <c r="HOM92" s="19"/>
      <c r="HON92" s="19"/>
      <c r="HOO92" s="20"/>
      <c r="HOS92" s="11"/>
      <c r="HOT92" s="12"/>
      <c r="HOU92" s="13"/>
      <c r="HOV92" s="14"/>
      <c r="HOW92" s="15"/>
      <c r="HOX92" s="16"/>
      <c r="HOY92" s="17"/>
      <c r="HOZ92" s="17"/>
      <c r="HPA92" s="18"/>
      <c r="HPB92" s="18"/>
      <c r="HPC92" s="19"/>
      <c r="HPD92" s="19"/>
      <c r="HPE92" s="19"/>
      <c r="HPF92" s="20"/>
      <c r="HPJ92" s="11"/>
      <c r="HPK92" s="12"/>
      <c r="HPL92" s="13"/>
      <c r="HPM92" s="14"/>
      <c r="HPN92" s="15"/>
      <c r="HPO92" s="16"/>
      <c r="HPP92" s="17"/>
      <c r="HPQ92" s="17"/>
      <c r="HPR92" s="18"/>
      <c r="HPS92" s="18"/>
      <c r="HPT92" s="19"/>
      <c r="HPU92" s="19"/>
      <c r="HPV92" s="19"/>
      <c r="HPW92" s="20"/>
      <c r="HQA92" s="11"/>
      <c r="HQB92" s="12"/>
      <c r="HQC92" s="13"/>
      <c r="HQD92" s="14"/>
      <c r="HQE92" s="15"/>
      <c r="HQF92" s="16"/>
      <c r="HQG92" s="17"/>
      <c r="HQH92" s="17"/>
      <c r="HQI92" s="18"/>
      <c r="HQJ92" s="18"/>
      <c r="HQK92" s="19"/>
      <c r="HQL92" s="19"/>
      <c r="HQM92" s="19"/>
      <c r="HQN92" s="20"/>
      <c r="HQR92" s="11"/>
      <c r="HQS92" s="12"/>
      <c r="HQT92" s="13"/>
      <c r="HQU92" s="14"/>
      <c r="HQV92" s="15"/>
      <c r="HQW92" s="16"/>
      <c r="HQX92" s="17"/>
      <c r="HQY92" s="17"/>
      <c r="HQZ92" s="18"/>
      <c r="HRA92" s="18"/>
      <c r="HRB92" s="19"/>
      <c r="HRC92" s="19"/>
      <c r="HRD92" s="19"/>
      <c r="HRE92" s="20"/>
      <c r="HRI92" s="11"/>
      <c r="HRJ92" s="12"/>
      <c r="HRK92" s="13"/>
      <c r="HRL92" s="14"/>
      <c r="HRM92" s="15"/>
      <c r="HRN92" s="16"/>
      <c r="HRO92" s="17"/>
      <c r="HRP92" s="17"/>
      <c r="HRQ92" s="18"/>
      <c r="HRR92" s="18"/>
      <c r="HRS92" s="19"/>
      <c r="HRT92" s="19"/>
      <c r="HRU92" s="19"/>
      <c r="HRV92" s="20"/>
      <c r="HRZ92" s="11"/>
      <c r="HSA92" s="12"/>
      <c r="HSB92" s="13"/>
      <c r="HSC92" s="14"/>
      <c r="HSD92" s="15"/>
      <c r="HSE92" s="16"/>
      <c r="HSF92" s="17"/>
      <c r="HSG92" s="17"/>
      <c r="HSH92" s="18"/>
      <c r="HSI92" s="18"/>
      <c r="HSJ92" s="19"/>
      <c r="HSK92" s="19"/>
      <c r="HSL92" s="19"/>
      <c r="HSM92" s="20"/>
      <c r="HSQ92" s="11"/>
      <c r="HSR92" s="12"/>
      <c r="HSS92" s="13"/>
      <c r="HST92" s="14"/>
      <c r="HSU92" s="15"/>
      <c r="HSV92" s="16"/>
      <c r="HSW92" s="17"/>
      <c r="HSX92" s="17"/>
      <c r="HSY92" s="18"/>
      <c r="HSZ92" s="18"/>
      <c r="HTA92" s="19"/>
      <c r="HTB92" s="19"/>
      <c r="HTC92" s="19"/>
      <c r="HTD92" s="20"/>
      <c r="HTH92" s="11"/>
      <c r="HTI92" s="12"/>
      <c r="HTJ92" s="13"/>
      <c r="HTK92" s="14"/>
      <c r="HTL92" s="15"/>
      <c r="HTM92" s="16"/>
      <c r="HTN92" s="17"/>
      <c r="HTO92" s="17"/>
      <c r="HTP92" s="18"/>
      <c r="HTQ92" s="18"/>
      <c r="HTR92" s="19"/>
      <c r="HTS92" s="19"/>
      <c r="HTT92" s="19"/>
      <c r="HTU92" s="20"/>
      <c r="HTY92" s="11"/>
      <c r="HTZ92" s="12"/>
      <c r="HUA92" s="13"/>
      <c r="HUB92" s="14"/>
      <c r="HUC92" s="15"/>
      <c r="HUD92" s="16"/>
      <c r="HUE92" s="17"/>
      <c r="HUF92" s="17"/>
      <c r="HUG92" s="18"/>
      <c r="HUH92" s="18"/>
      <c r="HUI92" s="19"/>
      <c r="HUJ92" s="19"/>
      <c r="HUK92" s="19"/>
      <c r="HUL92" s="20"/>
      <c r="HUP92" s="11"/>
      <c r="HUQ92" s="12"/>
      <c r="HUR92" s="13"/>
      <c r="HUS92" s="14"/>
      <c r="HUT92" s="15"/>
      <c r="HUU92" s="16"/>
      <c r="HUV92" s="17"/>
      <c r="HUW92" s="17"/>
      <c r="HUX92" s="18"/>
      <c r="HUY92" s="18"/>
      <c r="HUZ92" s="19"/>
      <c r="HVA92" s="19"/>
      <c r="HVB92" s="19"/>
      <c r="HVC92" s="20"/>
      <c r="HVG92" s="11"/>
      <c r="HVH92" s="12"/>
      <c r="HVI92" s="13"/>
      <c r="HVJ92" s="14"/>
      <c r="HVK92" s="15"/>
      <c r="HVL92" s="16"/>
      <c r="HVM92" s="17"/>
      <c r="HVN92" s="17"/>
      <c r="HVO92" s="18"/>
      <c r="HVP92" s="18"/>
      <c r="HVQ92" s="19"/>
      <c r="HVR92" s="19"/>
      <c r="HVS92" s="19"/>
      <c r="HVT92" s="20"/>
      <c r="HVX92" s="11"/>
      <c r="HVY92" s="12"/>
      <c r="HVZ92" s="13"/>
      <c r="HWA92" s="14"/>
      <c r="HWB92" s="15"/>
      <c r="HWC92" s="16"/>
      <c r="HWD92" s="17"/>
      <c r="HWE92" s="17"/>
      <c r="HWF92" s="18"/>
      <c r="HWG92" s="18"/>
      <c r="HWH92" s="19"/>
      <c r="HWI92" s="19"/>
      <c r="HWJ92" s="19"/>
      <c r="HWK92" s="20"/>
      <c r="HWO92" s="11"/>
      <c r="HWP92" s="12"/>
      <c r="HWQ92" s="13"/>
      <c r="HWR92" s="14"/>
      <c r="HWS92" s="15"/>
      <c r="HWT92" s="16"/>
      <c r="HWU92" s="17"/>
      <c r="HWV92" s="17"/>
      <c r="HWW92" s="18"/>
      <c r="HWX92" s="18"/>
      <c r="HWY92" s="19"/>
      <c r="HWZ92" s="19"/>
      <c r="HXA92" s="19"/>
      <c r="HXB92" s="20"/>
      <c r="HXF92" s="11"/>
      <c r="HXG92" s="12"/>
      <c r="HXH92" s="13"/>
      <c r="HXI92" s="14"/>
      <c r="HXJ92" s="15"/>
      <c r="HXK92" s="16"/>
      <c r="HXL92" s="17"/>
      <c r="HXM92" s="17"/>
      <c r="HXN92" s="18"/>
      <c r="HXO92" s="18"/>
      <c r="HXP92" s="19"/>
      <c r="HXQ92" s="19"/>
      <c r="HXR92" s="19"/>
      <c r="HXS92" s="20"/>
      <c r="HXW92" s="11"/>
      <c r="HXX92" s="12"/>
      <c r="HXY92" s="13"/>
      <c r="HXZ92" s="14"/>
      <c r="HYA92" s="15"/>
      <c r="HYB92" s="16"/>
      <c r="HYC92" s="17"/>
      <c r="HYD92" s="17"/>
      <c r="HYE92" s="18"/>
      <c r="HYF92" s="18"/>
      <c r="HYG92" s="19"/>
      <c r="HYH92" s="19"/>
      <c r="HYI92" s="19"/>
      <c r="HYJ92" s="20"/>
      <c r="HYN92" s="11"/>
      <c r="HYO92" s="12"/>
      <c r="HYP92" s="13"/>
      <c r="HYQ92" s="14"/>
      <c r="HYR92" s="15"/>
      <c r="HYS92" s="16"/>
      <c r="HYT92" s="17"/>
      <c r="HYU92" s="17"/>
      <c r="HYV92" s="18"/>
      <c r="HYW92" s="18"/>
      <c r="HYX92" s="19"/>
      <c r="HYY92" s="19"/>
      <c r="HYZ92" s="19"/>
      <c r="HZA92" s="20"/>
      <c r="HZE92" s="11"/>
      <c r="HZF92" s="12"/>
      <c r="HZG92" s="13"/>
      <c r="HZH92" s="14"/>
      <c r="HZI92" s="15"/>
      <c r="HZJ92" s="16"/>
      <c r="HZK92" s="17"/>
      <c r="HZL92" s="17"/>
      <c r="HZM92" s="18"/>
      <c r="HZN92" s="18"/>
      <c r="HZO92" s="19"/>
      <c r="HZP92" s="19"/>
      <c r="HZQ92" s="19"/>
      <c r="HZR92" s="20"/>
      <c r="HZV92" s="11"/>
      <c r="HZW92" s="12"/>
      <c r="HZX92" s="13"/>
      <c r="HZY92" s="14"/>
      <c r="HZZ92" s="15"/>
      <c r="IAA92" s="16"/>
      <c r="IAB92" s="17"/>
      <c r="IAC92" s="17"/>
      <c r="IAD92" s="18"/>
      <c r="IAE92" s="18"/>
      <c r="IAF92" s="19"/>
      <c r="IAG92" s="19"/>
      <c r="IAH92" s="19"/>
      <c r="IAI92" s="20"/>
      <c r="IAM92" s="11"/>
      <c r="IAN92" s="12"/>
      <c r="IAO92" s="13"/>
      <c r="IAP92" s="14"/>
      <c r="IAQ92" s="15"/>
      <c r="IAR92" s="16"/>
      <c r="IAS92" s="17"/>
      <c r="IAT92" s="17"/>
      <c r="IAU92" s="18"/>
      <c r="IAV92" s="18"/>
      <c r="IAW92" s="19"/>
      <c r="IAX92" s="19"/>
      <c r="IAY92" s="19"/>
      <c r="IAZ92" s="20"/>
      <c r="IBD92" s="11"/>
      <c r="IBE92" s="12"/>
      <c r="IBF92" s="13"/>
      <c r="IBG92" s="14"/>
      <c r="IBH92" s="15"/>
      <c r="IBI92" s="16"/>
      <c r="IBJ92" s="17"/>
      <c r="IBK92" s="17"/>
      <c r="IBL92" s="18"/>
      <c r="IBM92" s="18"/>
      <c r="IBN92" s="19"/>
      <c r="IBO92" s="19"/>
      <c r="IBP92" s="19"/>
      <c r="IBQ92" s="20"/>
      <c r="IBU92" s="11"/>
      <c r="IBV92" s="12"/>
      <c r="IBW92" s="13"/>
      <c r="IBX92" s="14"/>
      <c r="IBY92" s="15"/>
      <c r="IBZ92" s="16"/>
      <c r="ICA92" s="17"/>
      <c r="ICB92" s="17"/>
      <c r="ICC92" s="18"/>
      <c r="ICD92" s="18"/>
      <c r="ICE92" s="19"/>
      <c r="ICF92" s="19"/>
      <c r="ICG92" s="19"/>
      <c r="ICH92" s="20"/>
      <c r="ICL92" s="11"/>
      <c r="ICM92" s="12"/>
      <c r="ICN92" s="13"/>
      <c r="ICO92" s="14"/>
      <c r="ICP92" s="15"/>
      <c r="ICQ92" s="16"/>
      <c r="ICR92" s="17"/>
      <c r="ICS92" s="17"/>
      <c r="ICT92" s="18"/>
      <c r="ICU92" s="18"/>
      <c r="ICV92" s="19"/>
      <c r="ICW92" s="19"/>
      <c r="ICX92" s="19"/>
      <c r="ICY92" s="20"/>
      <c r="IDC92" s="11"/>
      <c r="IDD92" s="12"/>
      <c r="IDE92" s="13"/>
      <c r="IDF92" s="14"/>
      <c r="IDG92" s="15"/>
      <c r="IDH92" s="16"/>
      <c r="IDI92" s="17"/>
      <c r="IDJ92" s="17"/>
      <c r="IDK92" s="18"/>
      <c r="IDL92" s="18"/>
      <c r="IDM92" s="19"/>
      <c r="IDN92" s="19"/>
      <c r="IDO92" s="19"/>
      <c r="IDP92" s="20"/>
      <c r="IDT92" s="11"/>
      <c r="IDU92" s="12"/>
      <c r="IDV92" s="13"/>
      <c r="IDW92" s="14"/>
      <c r="IDX92" s="15"/>
      <c r="IDY92" s="16"/>
      <c r="IDZ92" s="17"/>
      <c r="IEA92" s="17"/>
      <c r="IEB92" s="18"/>
      <c r="IEC92" s="18"/>
      <c r="IED92" s="19"/>
      <c r="IEE92" s="19"/>
      <c r="IEF92" s="19"/>
      <c r="IEG92" s="20"/>
      <c r="IEK92" s="11"/>
      <c r="IEL92" s="12"/>
      <c r="IEM92" s="13"/>
      <c r="IEN92" s="14"/>
      <c r="IEO92" s="15"/>
      <c r="IEP92" s="16"/>
      <c r="IEQ92" s="17"/>
      <c r="IER92" s="17"/>
      <c r="IES92" s="18"/>
      <c r="IET92" s="18"/>
      <c r="IEU92" s="19"/>
      <c r="IEV92" s="19"/>
      <c r="IEW92" s="19"/>
      <c r="IEX92" s="20"/>
      <c r="IFB92" s="11"/>
      <c r="IFC92" s="12"/>
      <c r="IFD92" s="13"/>
      <c r="IFE92" s="14"/>
      <c r="IFF92" s="15"/>
      <c r="IFG92" s="16"/>
      <c r="IFH92" s="17"/>
      <c r="IFI92" s="17"/>
      <c r="IFJ92" s="18"/>
      <c r="IFK92" s="18"/>
      <c r="IFL92" s="19"/>
      <c r="IFM92" s="19"/>
      <c r="IFN92" s="19"/>
      <c r="IFO92" s="20"/>
      <c r="IFS92" s="11"/>
      <c r="IFT92" s="12"/>
      <c r="IFU92" s="13"/>
      <c r="IFV92" s="14"/>
      <c r="IFW92" s="15"/>
      <c r="IFX92" s="16"/>
      <c r="IFY92" s="17"/>
      <c r="IFZ92" s="17"/>
      <c r="IGA92" s="18"/>
      <c r="IGB92" s="18"/>
      <c r="IGC92" s="19"/>
      <c r="IGD92" s="19"/>
      <c r="IGE92" s="19"/>
      <c r="IGF92" s="20"/>
      <c r="IGJ92" s="11"/>
      <c r="IGK92" s="12"/>
      <c r="IGL92" s="13"/>
      <c r="IGM92" s="14"/>
      <c r="IGN92" s="15"/>
      <c r="IGO92" s="16"/>
      <c r="IGP92" s="17"/>
      <c r="IGQ92" s="17"/>
      <c r="IGR92" s="18"/>
      <c r="IGS92" s="18"/>
      <c r="IGT92" s="19"/>
      <c r="IGU92" s="19"/>
      <c r="IGV92" s="19"/>
      <c r="IGW92" s="20"/>
      <c r="IHA92" s="11"/>
      <c r="IHB92" s="12"/>
      <c r="IHC92" s="13"/>
      <c r="IHD92" s="14"/>
      <c r="IHE92" s="15"/>
      <c r="IHF92" s="16"/>
      <c r="IHG92" s="17"/>
      <c r="IHH92" s="17"/>
      <c r="IHI92" s="18"/>
      <c r="IHJ92" s="18"/>
      <c r="IHK92" s="19"/>
      <c r="IHL92" s="19"/>
      <c r="IHM92" s="19"/>
      <c r="IHN92" s="20"/>
      <c r="IHR92" s="11"/>
      <c r="IHS92" s="12"/>
      <c r="IHT92" s="13"/>
      <c r="IHU92" s="14"/>
      <c r="IHV92" s="15"/>
      <c r="IHW92" s="16"/>
      <c r="IHX92" s="17"/>
      <c r="IHY92" s="17"/>
      <c r="IHZ92" s="18"/>
      <c r="IIA92" s="18"/>
      <c r="IIB92" s="19"/>
      <c r="IIC92" s="19"/>
      <c r="IID92" s="19"/>
      <c r="IIE92" s="20"/>
      <c r="III92" s="11"/>
      <c r="IIJ92" s="12"/>
      <c r="IIK92" s="13"/>
      <c r="IIL92" s="14"/>
      <c r="IIM92" s="15"/>
      <c r="IIN92" s="16"/>
      <c r="IIO92" s="17"/>
      <c r="IIP92" s="17"/>
      <c r="IIQ92" s="18"/>
      <c r="IIR92" s="18"/>
      <c r="IIS92" s="19"/>
      <c r="IIT92" s="19"/>
      <c r="IIU92" s="19"/>
      <c r="IIV92" s="20"/>
      <c r="IIZ92" s="11"/>
      <c r="IJA92" s="12"/>
      <c r="IJB92" s="13"/>
      <c r="IJC92" s="14"/>
      <c r="IJD92" s="15"/>
      <c r="IJE92" s="16"/>
      <c r="IJF92" s="17"/>
      <c r="IJG92" s="17"/>
      <c r="IJH92" s="18"/>
      <c r="IJI92" s="18"/>
      <c r="IJJ92" s="19"/>
      <c r="IJK92" s="19"/>
      <c r="IJL92" s="19"/>
      <c r="IJM92" s="20"/>
      <c r="IJQ92" s="11"/>
      <c r="IJR92" s="12"/>
      <c r="IJS92" s="13"/>
      <c r="IJT92" s="14"/>
      <c r="IJU92" s="15"/>
      <c r="IJV92" s="16"/>
      <c r="IJW92" s="17"/>
      <c r="IJX92" s="17"/>
      <c r="IJY92" s="18"/>
      <c r="IJZ92" s="18"/>
      <c r="IKA92" s="19"/>
      <c r="IKB92" s="19"/>
      <c r="IKC92" s="19"/>
      <c r="IKD92" s="20"/>
      <c r="IKH92" s="11"/>
      <c r="IKI92" s="12"/>
      <c r="IKJ92" s="13"/>
      <c r="IKK92" s="14"/>
      <c r="IKL92" s="15"/>
      <c r="IKM92" s="16"/>
      <c r="IKN92" s="17"/>
      <c r="IKO92" s="17"/>
      <c r="IKP92" s="18"/>
      <c r="IKQ92" s="18"/>
      <c r="IKR92" s="19"/>
      <c r="IKS92" s="19"/>
      <c r="IKT92" s="19"/>
      <c r="IKU92" s="20"/>
      <c r="IKY92" s="11"/>
      <c r="IKZ92" s="12"/>
      <c r="ILA92" s="13"/>
      <c r="ILB92" s="14"/>
      <c r="ILC92" s="15"/>
      <c r="ILD92" s="16"/>
      <c r="ILE92" s="17"/>
      <c r="ILF92" s="17"/>
      <c r="ILG92" s="18"/>
      <c r="ILH92" s="18"/>
      <c r="ILI92" s="19"/>
      <c r="ILJ92" s="19"/>
      <c r="ILK92" s="19"/>
      <c r="ILL92" s="20"/>
      <c r="ILP92" s="11"/>
      <c r="ILQ92" s="12"/>
      <c r="ILR92" s="13"/>
      <c r="ILS92" s="14"/>
      <c r="ILT92" s="15"/>
      <c r="ILU92" s="16"/>
      <c r="ILV92" s="17"/>
      <c r="ILW92" s="17"/>
      <c r="ILX92" s="18"/>
      <c r="ILY92" s="18"/>
      <c r="ILZ92" s="19"/>
      <c r="IMA92" s="19"/>
      <c r="IMB92" s="19"/>
      <c r="IMC92" s="20"/>
      <c r="IMG92" s="11"/>
      <c r="IMH92" s="12"/>
      <c r="IMI92" s="13"/>
      <c r="IMJ92" s="14"/>
      <c r="IMK92" s="15"/>
      <c r="IML92" s="16"/>
      <c r="IMM92" s="17"/>
      <c r="IMN92" s="17"/>
      <c r="IMO92" s="18"/>
      <c r="IMP92" s="18"/>
      <c r="IMQ92" s="19"/>
      <c r="IMR92" s="19"/>
      <c r="IMS92" s="19"/>
      <c r="IMT92" s="20"/>
      <c r="IMX92" s="11"/>
      <c r="IMY92" s="12"/>
      <c r="IMZ92" s="13"/>
      <c r="INA92" s="14"/>
      <c r="INB92" s="15"/>
      <c r="INC92" s="16"/>
      <c r="IND92" s="17"/>
      <c r="INE92" s="17"/>
      <c r="INF92" s="18"/>
      <c r="ING92" s="18"/>
      <c r="INH92" s="19"/>
      <c r="INI92" s="19"/>
      <c r="INJ92" s="19"/>
      <c r="INK92" s="20"/>
      <c r="INO92" s="11"/>
      <c r="INP92" s="12"/>
      <c r="INQ92" s="13"/>
      <c r="INR92" s="14"/>
      <c r="INS92" s="15"/>
      <c r="INT92" s="16"/>
      <c r="INU92" s="17"/>
      <c r="INV92" s="17"/>
      <c r="INW92" s="18"/>
      <c r="INX92" s="18"/>
      <c r="INY92" s="19"/>
      <c r="INZ92" s="19"/>
      <c r="IOA92" s="19"/>
      <c r="IOB92" s="20"/>
      <c r="IOF92" s="11"/>
      <c r="IOG92" s="12"/>
      <c r="IOH92" s="13"/>
      <c r="IOI92" s="14"/>
      <c r="IOJ92" s="15"/>
      <c r="IOK92" s="16"/>
      <c r="IOL92" s="17"/>
      <c r="IOM92" s="17"/>
      <c r="ION92" s="18"/>
      <c r="IOO92" s="18"/>
      <c r="IOP92" s="19"/>
      <c r="IOQ92" s="19"/>
      <c r="IOR92" s="19"/>
      <c r="IOS92" s="20"/>
      <c r="IOW92" s="11"/>
      <c r="IOX92" s="12"/>
      <c r="IOY92" s="13"/>
      <c r="IOZ92" s="14"/>
      <c r="IPA92" s="15"/>
      <c r="IPB92" s="16"/>
      <c r="IPC92" s="17"/>
      <c r="IPD92" s="17"/>
      <c r="IPE92" s="18"/>
      <c r="IPF92" s="18"/>
      <c r="IPG92" s="19"/>
      <c r="IPH92" s="19"/>
      <c r="IPI92" s="19"/>
      <c r="IPJ92" s="20"/>
      <c r="IPN92" s="11"/>
      <c r="IPO92" s="12"/>
      <c r="IPP92" s="13"/>
      <c r="IPQ92" s="14"/>
      <c r="IPR92" s="15"/>
      <c r="IPS92" s="16"/>
      <c r="IPT92" s="17"/>
      <c r="IPU92" s="17"/>
      <c r="IPV92" s="18"/>
      <c r="IPW92" s="18"/>
      <c r="IPX92" s="19"/>
      <c r="IPY92" s="19"/>
      <c r="IPZ92" s="19"/>
      <c r="IQA92" s="20"/>
      <c r="IQE92" s="11"/>
      <c r="IQF92" s="12"/>
      <c r="IQG92" s="13"/>
      <c r="IQH92" s="14"/>
      <c r="IQI92" s="15"/>
      <c r="IQJ92" s="16"/>
      <c r="IQK92" s="17"/>
      <c r="IQL92" s="17"/>
      <c r="IQM92" s="18"/>
      <c r="IQN92" s="18"/>
      <c r="IQO92" s="19"/>
      <c r="IQP92" s="19"/>
      <c r="IQQ92" s="19"/>
      <c r="IQR92" s="20"/>
      <c r="IQV92" s="11"/>
      <c r="IQW92" s="12"/>
      <c r="IQX92" s="13"/>
      <c r="IQY92" s="14"/>
      <c r="IQZ92" s="15"/>
      <c r="IRA92" s="16"/>
      <c r="IRB92" s="17"/>
      <c r="IRC92" s="17"/>
      <c r="IRD92" s="18"/>
      <c r="IRE92" s="18"/>
      <c r="IRF92" s="19"/>
      <c r="IRG92" s="19"/>
      <c r="IRH92" s="19"/>
      <c r="IRI92" s="20"/>
      <c r="IRM92" s="11"/>
      <c r="IRN92" s="12"/>
      <c r="IRO92" s="13"/>
      <c r="IRP92" s="14"/>
      <c r="IRQ92" s="15"/>
      <c r="IRR92" s="16"/>
      <c r="IRS92" s="17"/>
      <c r="IRT92" s="17"/>
      <c r="IRU92" s="18"/>
      <c r="IRV92" s="18"/>
      <c r="IRW92" s="19"/>
      <c r="IRX92" s="19"/>
      <c r="IRY92" s="19"/>
      <c r="IRZ92" s="20"/>
      <c r="ISD92" s="11"/>
      <c r="ISE92" s="12"/>
      <c r="ISF92" s="13"/>
      <c r="ISG92" s="14"/>
      <c r="ISH92" s="15"/>
      <c r="ISI92" s="16"/>
      <c r="ISJ92" s="17"/>
      <c r="ISK92" s="17"/>
      <c r="ISL92" s="18"/>
      <c r="ISM92" s="18"/>
      <c r="ISN92" s="19"/>
      <c r="ISO92" s="19"/>
      <c r="ISP92" s="19"/>
      <c r="ISQ92" s="20"/>
      <c r="ISU92" s="11"/>
      <c r="ISV92" s="12"/>
      <c r="ISW92" s="13"/>
      <c r="ISX92" s="14"/>
      <c r="ISY92" s="15"/>
      <c r="ISZ92" s="16"/>
      <c r="ITA92" s="17"/>
      <c r="ITB92" s="17"/>
      <c r="ITC92" s="18"/>
      <c r="ITD92" s="18"/>
      <c r="ITE92" s="19"/>
      <c r="ITF92" s="19"/>
      <c r="ITG92" s="19"/>
      <c r="ITH92" s="20"/>
      <c r="ITL92" s="11"/>
      <c r="ITM92" s="12"/>
      <c r="ITN92" s="13"/>
      <c r="ITO92" s="14"/>
      <c r="ITP92" s="15"/>
      <c r="ITQ92" s="16"/>
      <c r="ITR92" s="17"/>
      <c r="ITS92" s="17"/>
      <c r="ITT92" s="18"/>
      <c r="ITU92" s="18"/>
      <c r="ITV92" s="19"/>
      <c r="ITW92" s="19"/>
      <c r="ITX92" s="19"/>
      <c r="ITY92" s="20"/>
      <c r="IUC92" s="11"/>
      <c r="IUD92" s="12"/>
      <c r="IUE92" s="13"/>
      <c r="IUF92" s="14"/>
      <c r="IUG92" s="15"/>
      <c r="IUH92" s="16"/>
      <c r="IUI92" s="17"/>
      <c r="IUJ92" s="17"/>
      <c r="IUK92" s="18"/>
      <c r="IUL92" s="18"/>
      <c r="IUM92" s="19"/>
      <c r="IUN92" s="19"/>
      <c r="IUO92" s="19"/>
      <c r="IUP92" s="20"/>
      <c r="IUT92" s="11"/>
      <c r="IUU92" s="12"/>
      <c r="IUV92" s="13"/>
      <c r="IUW92" s="14"/>
      <c r="IUX92" s="15"/>
      <c r="IUY92" s="16"/>
      <c r="IUZ92" s="17"/>
      <c r="IVA92" s="17"/>
      <c r="IVB92" s="18"/>
      <c r="IVC92" s="18"/>
      <c r="IVD92" s="19"/>
      <c r="IVE92" s="19"/>
      <c r="IVF92" s="19"/>
      <c r="IVG92" s="20"/>
      <c r="IVK92" s="11"/>
      <c r="IVL92" s="12"/>
      <c r="IVM92" s="13"/>
      <c r="IVN92" s="14"/>
      <c r="IVO92" s="15"/>
      <c r="IVP92" s="16"/>
      <c r="IVQ92" s="17"/>
      <c r="IVR92" s="17"/>
      <c r="IVS92" s="18"/>
      <c r="IVT92" s="18"/>
      <c r="IVU92" s="19"/>
      <c r="IVV92" s="19"/>
      <c r="IVW92" s="19"/>
      <c r="IVX92" s="20"/>
      <c r="IWB92" s="11"/>
      <c r="IWC92" s="12"/>
      <c r="IWD92" s="13"/>
      <c r="IWE92" s="14"/>
      <c r="IWF92" s="15"/>
      <c r="IWG92" s="16"/>
      <c r="IWH92" s="17"/>
      <c r="IWI92" s="17"/>
      <c r="IWJ92" s="18"/>
      <c r="IWK92" s="18"/>
      <c r="IWL92" s="19"/>
      <c r="IWM92" s="19"/>
      <c r="IWN92" s="19"/>
      <c r="IWO92" s="20"/>
      <c r="IWS92" s="11"/>
      <c r="IWT92" s="12"/>
      <c r="IWU92" s="13"/>
      <c r="IWV92" s="14"/>
      <c r="IWW92" s="15"/>
      <c r="IWX92" s="16"/>
      <c r="IWY92" s="17"/>
      <c r="IWZ92" s="17"/>
      <c r="IXA92" s="18"/>
      <c r="IXB92" s="18"/>
      <c r="IXC92" s="19"/>
      <c r="IXD92" s="19"/>
      <c r="IXE92" s="19"/>
      <c r="IXF92" s="20"/>
      <c r="IXJ92" s="11"/>
      <c r="IXK92" s="12"/>
      <c r="IXL92" s="13"/>
      <c r="IXM92" s="14"/>
      <c r="IXN92" s="15"/>
      <c r="IXO92" s="16"/>
      <c r="IXP92" s="17"/>
      <c r="IXQ92" s="17"/>
      <c r="IXR92" s="18"/>
      <c r="IXS92" s="18"/>
      <c r="IXT92" s="19"/>
      <c r="IXU92" s="19"/>
      <c r="IXV92" s="19"/>
      <c r="IXW92" s="20"/>
      <c r="IYA92" s="11"/>
      <c r="IYB92" s="12"/>
      <c r="IYC92" s="13"/>
      <c r="IYD92" s="14"/>
      <c r="IYE92" s="15"/>
      <c r="IYF92" s="16"/>
      <c r="IYG92" s="17"/>
      <c r="IYH92" s="17"/>
      <c r="IYI92" s="18"/>
      <c r="IYJ92" s="18"/>
      <c r="IYK92" s="19"/>
      <c r="IYL92" s="19"/>
      <c r="IYM92" s="19"/>
      <c r="IYN92" s="20"/>
      <c r="IYR92" s="11"/>
      <c r="IYS92" s="12"/>
      <c r="IYT92" s="13"/>
      <c r="IYU92" s="14"/>
      <c r="IYV92" s="15"/>
      <c r="IYW92" s="16"/>
      <c r="IYX92" s="17"/>
      <c r="IYY92" s="17"/>
      <c r="IYZ92" s="18"/>
      <c r="IZA92" s="18"/>
      <c r="IZB92" s="19"/>
      <c r="IZC92" s="19"/>
      <c r="IZD92" s="19"/>
      <c r="IZE92" s="20"/>
      <c r="IZI92" s="11"/>
      <c r="IZJ92" s="12"/>
      <c r="IZK92" s="13"/>
      <c r="IZL92" s="14"/>
      <c r="IZM92" s="15"/>
      <c r="IZN92" s="16"/>
      <c r="IZO92" s="17"/>
      <c r="IZP92" s="17"/>
      <c r="IZQ92" s="18"/>
      <c r="IZR92" s="18"/>
      <c r="IZS92" s="19"/>
      <c r="IZT92" s="19"/>
      <c r="IZU92" s="19"/>
      <c r="IZV92" s="20"/>
      <c r="IZZ92" s="11"/>
      <c r="JAA92" s="12"/>
      <c r="JAB92" s="13"/>
      <c r="JAC92" s="14"/>
      <c r="JAD92" s="15"/>
      <c r="JAE92" s="16"/>
      <c r="JAF92" s="17"/>
      <c r="JAG92" s="17"/>
      <c r="JAH92" s="18"/>
      <c r="JAI92" s="18"/>
      <c r="JAJ92" s="19"/>
      <c r="JAK92" s="19"/>
      <c r="JAL92" s="19"/>
      <c r="JAM92" s="20"/>
      <c r="JAQ92" s="11"/>
      <c r="JAR92" s="12"/>
      <c r="JAS92" s="13"/>
      <c r="JAT92" s="14"/>
      <c r="JAU92" s="15"/>
      <c r="JAV92" s="16"/>
      <c r="JAW92" s="17"/>
      <c r="JAX92" s="17"/>
      <c r="JAY92" s="18"/>
      <c r="JAZ92" s="18"/>
      <c r="JBA92" s="19"/>
      <c r="JBB92" s="19"/>
      <c r="JBC92" s="19"/>
      <c r="JBD92" s="20"/>
      <c r="JBH92" s="11"/>
      <c r="JBI92" s="12"/>
      <c r="JBJ92" s="13"/>
      <c r="JBK92" s="14"/>
      <c r="JBL92" s="15"/>
      <c r="JBM92" s="16"/>
      <c r="JBN92" s="17"/>
      <c r="JBO92" s="17"/>
      <c r="JBP92" s="18"/>
      <c r="JBQ92" s="18"/>
      <c r="JBR92" s="19"/>
      <c r="JBS92" s="19"/>
      <c r="JBT92" s="19"/>
      <c r="JBU92" s="20"/>
      <c r="JBY92" s="11"/>
      <c r="JBZ92" s="12"/>
      <c r="JCA92" s="13"/>
      <c r="JCB92" s="14"/>
      <c r="JCC92" s="15"/>
      <c r="JCD92" s="16"/>
      <c r="JCE92" s="17"/>
      <c r="JCF92" s="17"/>
      <c r="JCG92" s="18"/>
      <c r="JCH92" s="18"/>
      <c r="JCI92" s="19"/>
      <c r="JCJ92" s="19"/>
      <c r="JCK92" s="19"/>
      <c r="JCL92" s="20"/>
      <c r="JCP92" s="11"/>
      <c r="JCQ92" s="12"/>
      <c r="JCR92" s="13"/>
      <c r="JCS92" s="14"/>
      <c r="JCT92" s="15"/>
      <c r="JCU92" s="16"/>
      <c r="JCV92" s="17"/>
      <c r="JCW92" s="17"/>
      <c r="JCX92" s="18"/>
      <c r="JCY92" s="18"/>
      <c r="JCZ92" s="19"/>
      <c r="JDA92" s="19"/>
      <c r="JDB92" s="19"/>
      <c r="JDC92" s="20"/>
      <c r="JDG92" s="11"/>
      <c r="JDH92" s="12"/>
      <c r="JDI92" s="13"/>
      <c r="JDJ92" s="14"/>
      <c r="JDK92" s="15"/>
      <c r="JDL92" s="16"/>
      <c r="JDM92" s="17"/>
      <c r="JDN92" s="17"/>
      <c r="JDO92" s="18"/>
      <c r="JDP92" s="18"/>
      <c r="JDQ92" s="19"/>
      <c r="JDR92" s="19"/>
      <c r="JDS92" s="19"/>
      <c r="JDT92" s="20"/>
      <c r="JDX92" s="11"/>
      <c r="JDY92" s="12"/>
      <c r="JDZ92" s="13"/>
      <c r="JEA92" s="14"/>
      <c r="JEB92" s="15"/>
      <c r="JEC92" s="16"/>
      <c r="JED92" s="17"/>
      <c r="JEE92" s="17"/>
      <c r="JEF92" s="18"/>
      <c r="JEG92" s="18"/>
      <c r="JEH92" s="19"/>
      <c r="JEI92" s="19"/>
      <c r="JEJ92" s="19"/>
      <c r="JEK92" s="20"/>
      <c r="JEO92" s="11"/>
      <c r="JEP92" s="12"/>
      <c r="JEQ92" s="13"/>
      <c r="JER92" s="14"/>
      <c r="JES92" s="15"/>
      <c r="JET92" s="16"/>
      <c r="JEU92" s="17"/>
      <c r="JEV92" s="17"/>
      <c r="JEW92" s="18"/>
      <c r="JEX92" s="18"/>
      <c r="JEY92" s="19"/>
      <c r="JEZ92" s="19"/>
      <c r="JFA92" s="19"/>
      <c r="JFB92" s="20"/>
      <c r="JFF92" s="11"/>
      <c r="JFG92" s="12"/>
      <c r="JFH92" s="13"/>
      <c r="JFI92" s="14"/>
      <c r="JFJ92" s="15"/>
      <c r="JFK92" s="16"/>
      <c r="JFL92" s="17"/>
      <c r="JFM92" s="17"/>
      <c r="JFN92" s="18"/>
      <c r="JFO92" s="18"/>
      <c r="JFP92" s="19"/>
      <c r="JFQ92" s="19"/>
      <c r="JFR92" s="19"/>
      <c r="JFS92" s="20"/>
      <c r="JFW92" s="11"/>
      <c r="JFX92" s="12"/>
      <c r="JFY92" s="13"/>
      <c r="JFZ92" s="14"/>
      <c r="JGA92" s="15"/>
      <c r="JGB92" s="16"/>
      <c r="JGC92" s="17"/>
      <c r="JGD92" s="17"/>
      <c r="JGE92" s="18"/>
      <c r="JGF92" s="18"/>
      <c r="JGG92" s="19"/>
      <c r="JGH92" s="19"/>
      <c r="JGI92" s="19"/>
      <c r="JGJ92" s="20"/>
      <c r="JGN92" s="11"/>
      <c r="JGO92" s="12"/>
      <c r="JGP92" s="13"/>
      <c r="JGQ92" s="14"/>
      <c r="JGR92" s="15"/>
      <c r="JGS92" s="16"/>
      <c r="JGT92" s="17"/>
      <c r="JGU92" s="17"/>
      <c r="JGV92" s="18"/>
      <c r="JGW92" s="18"/>
      <c r="JGX92" s="19"/>
      <c r="JGY92" s="19"/>
      <c r="JGZ92" s="19"/>
      <c r="JHA92" s="20"/>
      <c r="JHE92" s="11"/>
      <c r="JHF92" s="12"/>
      <c r="JHG92" s="13"/>
      <c r="JHH92" s="14"/>
      <c r="JHI92" s="15"/>
      <c r="JHJ92" s="16"/>
      <c r="JHK92" s="17"/>
      <c r="JHL92" s="17"/>
      <c r="JHM92" s="18"/>
      <c r="JHN92" s="18"/>
      <c r="JHO92" s="19"/>
      <c r="JHP92" s="19"/>
      <c r="JHQ92" s="19"/>
      <c r="JHR92" s="20"/>
      <c r="JHV92" s="11"/>
      <c r="JHW92" s="12"/>
      <c r="JHX92" s="13"/>
      <c r="JHY92" s="14"/>
      <c r="JHZ92" s="15"/>
      <c r="JIA92" s="16"/>
      <c r="JIB92" s="17"/>
      <c r="JIC92" s="17"/>
      <c r="JID92" s="18"/>
      <c r="JIE92" s="18"/>
      <c r="JIF92" s="19"/>
      <c r="JIG92" s="19"/>
      <c r="JIH92" s="19"/>
      <c r="JII92" s="20"/>
      <c r="JIM92" s="11"/>
      <c r="JIN92" s="12"/>
      <c r="JIO92" s="13"/>
      <c r="JIP92" s="14"/>
      <c r="JIQ92" s="15"/>
      <c r="JIR92" s="16"/>
      <c r="JIS92" s="17"/>
      <c r="JIT92" s="17"/>
      <c r="JIU92" s="18"/>
      <c r="JIV92" s="18"/>
      <c r="JIW92" s="19"/>
      <c r="JIX92" s="19"/>
      <c r="JIY92" s="19"/>
      <c r="JIZ92" s="20"/>
      <c r="JJD92" s="11"/>
      <c r="JJE92" s="12"/>
      <c r="JJF92" s="13"/>
      <c r="JJG92" s="14"/>
      <c r="JJH92" s="15"/>
      <c r="JJI92" s="16"/>
      <c r="JJJ92" s="17"/>
      <c r="JJK92" s="17"/>
      <c r="JJL92" s="18"/>
      <c r="JJM92" s="18"/>
      <c r="JJN92" s="19"/>
      <c r="JJO92" s="19"/>
      <c r="JJP92" s="19"/>
      <c r="JJQ92" s="20"/>
      <c r="JJU92" s="11"/>
      <c r="JJV92" s="12"/>
      <c r="JJW92" s="13"/>
      <c r="JJX92" s="14"/>
      <c r="JJY92" s="15"/>
      <c r="JJZ92" s="16"/>
      <c r="JKA92" s="17"/>
      <c r="JKB92" s="17"/>
      <c r="JKC92" s="18"/>
      <c r="JKD92" s="18"/>
      <c r="JKE92" s="19"/>
      <c r="JKF92" s="19"/>
      <c r="JKG92" s="19"/>
      <c r="JKH92" s="20"/>
      <c r="JKL92" s="11"/>
      <c r="JKM92" s="12"/>
      <c r="JKN92" s="13"/>
      <c r="JKO92" s="14"/>
      <c r="JKP92" s="15"/>
      <c r="JKQ92" s="16"/>
      <c r="JKR92" s="17"/>
      <c r="JKS92" s="17"/>
      <c r="JKT92" s="18"/>
      <c r="JKU92" s="18"/>
      <c r="JKV92" s="19"/>
      <c r="JKW92" s="19"/>
      <c r="JKX92" s="19"/>
      <c r="JKY92" s="20"/>
      <c r="JLC92" s="11"/>
      <c r="JLD92" s="12"/>
      <c r="JLE92" s="13"/>
      <c r="JLF92" s="14"/>
      <c r="JLG92" s="15"/>
      <c r="JLH92" s="16"/>
      <c r="JLI92" s="17"/>
      <c r="JLJ92" s="17"/>
      <c r="JLK92" s="18"/>
      <c r="JLL92" s="18"/>
      <c r="JLM92" s="19"/>
      <c r="JLN92" s="19"/>
      <c r="JLO92" s="19"/>
      <c r="JLP92" s="20"/>
      <c r="JLT92" s="11"/>
      <c r="JLU92" s="12"/>
      <c r="JLV92" s="13"/>
      <c r="JLW92" s="14"/>
      <c r="JLX92" s="15"/>
      <c r="JLY92" s="16"/>
      <c r="JLZ92" s="17"/>
      <c r="JMA92" s="17"/>
      <c r="JMB92" s="18"/>
      <c r="JMC92" s="18"/>
      <c r="JMD92" s="19"/>
      <c r="JME92" s="19"/>
      <c r="JMF92" s="19"/>
      <c r="JMG92" s="20"/>
      <c r="JMK92" s="11"/>
      <c r="JML92" s="12"/>
      <c r="JMM92" s="13"/>
      <c r="JMN92" s="14"/>
      <c r="JMO92" s="15"/>
      <c r="JMP92" s="16"/>
      <c r="JMQ92" s="17"/>
      <c r="JMR92" s="17"/>
      <c r="JMS92" s="18"/>
      <c r="JMT92" s="18"/>
      <c r="JMU92" s="19"/>
      <c r="JMV92" s="19"/>
      <c r="JMW92" s="19"/>
      <c r="JMX92" s="20"/>
      <c r="JNB92" s="11"/>
      <c r="JNC92" s="12"/>
      <c r="JND92" s="13"/>
      <c r="JNE92" s="14"/>
      <c r="JNF92" s="15"/>
      <c r="JNG92" s="16"/>
      <c r="JNH92" s="17"/>
      <c r="JNI92" s="17"/>
      <c r="JNJ92" s="18"/>
      <c r="JNK92" s="18"/>
      <c r="JNL92" s="19"/>
      <c r="JNM92" s="19"/>
      <c r="JNN92" s="19"/>
      <c r="JNO92" s="20"/>
      <c r="JNS92" s="11"/>
      <c r="JNT92" s="12"/>
      <c r="JNU92" s="13"/>
      <c r="JNV92" s="14"/>
      <c r="JNW92" s="15"/>
      <c r="JNX92" s="16"/>
      <c r="JNY92" s="17"/>
      <c r="JNZ92" s="17"/>
      <c r="JOA92" s="18"/>
      <c r="JOB92" s="18"/>
      <c r="JOC92" s="19"/>
      <c r="JOD92" s="19"/>
      <c r="JOE92" s="19"/>
      <c r="JOF92" s="20"/>
      <c r="JOJ92" s="11"/>
      <c r="JOK92" s="12"/>
      <c r="JOL92" s="13"/>
      <c r="JOM92" s="14"/>
      <c r="JON92" s="15"/>
      <c r="JOO92" s="16"/>
      <c r="JOP92" s="17"/>
      <c r="JOQ92" s="17"/>
      <c r="JOR92" s="18"/>
      <c r="JOS92" s="18"/>
      <c r="JOT92" s="19"/>
      <c r="JOU92" s="19"/>
      <c r="JOV92" s="19"/>
      <c r="JOW92" s="20"/>
      <c r="JPA92" s="11"/>
      <c r="JPB92" s="12"/>
      <c r="JPC92" s="13"/>
      <c r="JPD92" s="14"/>
      <c r="JPE92" s="15"/>
      <c r="JPF92" s="16"/>
      <c r="JPG92" s="17"/>
      <c r="JPH92" s="17"/>
      <c r="JPI92" s="18"/>
      <c r="JPJ92" s="18"/>
      <c r="JPK92" s="19"/>
      <c r="JPL92" s="19"/>
      <c r="JPM92" s="19"/>
      <c r="JPN92" s="20"/>
      <c r="JPR92" s="11"/>
      <c r="JPS92" s="12"/>
      <c r="JPT92" s="13"/>
      <c r="JPU92" s="14"/>
      <c r="JPV92" s="15"/>
      <c r="JPW92" s="16"/>
      <c r="JPX92" s="17"/>
      <c r="JPY92" s="17"/>
      <c r="JPZ92" s="18"/>
      <c r="JQA92" s="18"/>
      <c r="JQB92" s="19"/>
      <c r="JQC92" s="19"/>
      <c r="JQD92" s="19"/>
      <c r="JQE92" s="20"/>
      <c r="JQI92" s="11"/>
      <c r="JQJ92" s="12"/>
      <c r="JQK92" s="13"/>
      <c r="JQL92" s="14"/>
      <c r="JQM92" s="15"/>
      <c r="JQN92" s="16"/>
      <c r="JQO92" s="17"/>
      <c r="JQP92" s="17"/>
      <c r="JQQ92" s="18"/>
      <c r="JQR92" s="18"/>
      <c r="JQS92" s="19"/>
      <c r="JQT92" s="19"/>
      <c r="JQU92" s="19"/>
      <c r="JQV92" s="20"/>
      <c r="JQZ92" s="11"/>
      <c r="JRA92" s="12"/>
      <c r="JRB92" s="13"/>
      <c r="JRC92" s="14"/>
      <c r="JRD92" s="15"/>
      <c r="JRE92" s="16"/>
      <c r="JRF92" s="17"/>
      <c r="JRG92" s="17"/>
      <c r="JRH92" s="18"/>
      <c r="JRI92" s="18"/>
      <c r="JRJ92" s="19"/>
      <c r="JRK92" s="19"/>
      <c r="JRL92" s="19"/>
      <c r="JRM92" s="20"/>
      <c r="JRQ92" s="11"/>
      <c r="JRR92" s="12"/>
      <c r="JRS92" s="13"/>
      <c r="JRT92" s="14"/>
      <c r="JRU92" s="15"/>
      <c r="JRV92" s="16"/>
      <c r="JRW92" s="17"/>
      <c r="JRX92" s="17"/>
      <c r="JRY92" s="18"/>
      <c r="JRZ92" s="18"/>
      <c r="JSA92" s="19"/>
      <c r="JSB92" s="19"/>
      <c r="JSC92" s="19"/>
      <c r="JSD92" s="20"/>
      <c r="JSH92" s="11"/>
      <c r="JSI92" s="12"/>
      <c r="JSJ92" s="13"/>
      <c r="JSK92" s="14"/>
      <c r="JSL92" s="15"/>
      <c r="JSM92" s="16"/>
      <c r="JSN92" s="17"/>
      <c r="JSO92" s="17"/>
      <c r="JSP92" s="18"/>
      <c r="JSQ92" s="18"/>
      <c r="JSR92" s="19"/>
      <c r="JSS92" s="19"/>
      <c r="JST92" s="19"/>
      <c r="JSU92" s="20"/>
      <c r="JSY92" s="11"/>
      <c r="JSZ92" s="12"/>
      <c r="JTA92" s="13"/>
      <c r="JTB92" s="14"/>
      <c r="JTC92" s="15"/>
      <c r="JTD92" s="16"/>
      <c r="JTE92" s="17"/>
      <c r="JTF92" s="17"/>
      <c r="JTG92" s="18"/>
      <c r="JTH92" s="18"/>
      <c r="JTI92" s="19"/>
      <c r="JTJ92" s="19"/>
      <c r="JTK92" s="19"/>
      <c r="JTL92" s="20"/>
      <c r="JTP92" s="11"/>
      <c r="JTQ92" s="12"/>
      <c r="JTR92" s="13"/>
      <c r="JTS92" s="14"/>
      <c r="JTT92" s="15"/>
      <c r="JTU92" s="16"/>
      <c r="JTV92" s="17"/>
      <c r="JTW92" s="17"/>
      <c r="JTX92" s="18"/>
      <c r="JTY92" s="18"/>
      <c r="JTZ92" s="19"/>
      <c r="JUA92" s="19"/>
      <c r="JUB92" s="19"/>
      <c r="JUC92" s="20"/>
      <c r="JUG92" s="11"/>
      <c r="JUH92" s="12"/>
      <c r="JUI92" s="13"/>
      <c r="JUJ92" s="14"/>
      <c r="JUK92" s="15"/>
      <c r="JUL92" s="16"/>
      <c r="JUM92" s="17"/>
      <c r="JUN92" s="17"/>
      <c r="JUO92" s="18"/>
      <c r="JUP92" s="18"/>
      <c r="JUQ92" s="19"/>
      <c r="JUR92" s="19"/>
      <c r="JUS92" s="19"/>
      <c r="JUT92" s="20"/>
      <c r="JUX92" s="11"/>
      <c r="JUY92" s="12"/>
      <c r="JUZ92" s="13"/>
      <c r="JVA92" s="14"/>
      <c r="JVB92" s="15"/>
      <c r="JVC92" s="16"/>
      <c r="JVD92" s="17"/>
      <c r="JVE92" s="17"/>
      <c r="JVF92" s="18"/>
      <c r="JVG92" s="18"/>
      <c r="JVH92" s="19"/>
      <c r="JVI92" s="19"/>
      <c r="JVJ92" s="19"/>
      <c r="JVK92" s="20"/>
      <c r="JVO92" s="11"/>
      <c r="JVP92" s="12"/>
      <c r="JVQ92" s="13"/>
      <c r="JVR92" s="14"/>
      <c r="JVS92" s="15"/>
      <c r="JVT92" s="16"/>
      <c r="JVU92" s="17"/>
      <c r="JVV92" s="17"/>
      <c r="JVW92" s="18"/>
      <c r="JVX92" s="18"/>
      <c r="JVY92" s="19"/>
      <c r="JVZ92" s="19"/>
      <c r="JWA92" s="19"/>
      <c r="JWB92" s="20"/>
      <c r="JWF92" s="11"/>
      <c r="JWG92" s="12"/>
      <c r="JWH92" s="13"/>
      <c r="JWI92" s="14"/>
      <c r="JWJ92" s="15"/>
      <c r="JWK92" s="16"/>
      <c r="JWL92" s="17"/>
      <c r="JWM92" s="17"/>
      <c r="JWN92" s="18"/>
      <c r="JWO92" s="18"/>
      <c r="JWP92" s="19"/>
      <c r="JWQ92" s="19"/>
      <c r="JWR92" s="19"/>
      <c r="JWS92" s="20"/>
      <c r="JWW92" s="11"/>
      <c r="JWX92" s="12"/>
      <c r="JWY92" s="13"/>
      <c r="JWZ92" s="14"/>
      <c r="JXA92" s="15"/>
      <c r="JXB92" s="16"/>
      <c r="JXC92" s="17"/>
      <c r="JXD92" s="17"/>
      <c r="JXE92" s="18"/>
      <c r="JXF92" s="18"/>
      <c r="JXG92" s="19"/>
      <c r="JXH92" s="19"/>
      <c r="JXI92" s="19"/>
      <c r="JXJ92" s="20"/>
      <c r="JXN92" s="11"/>
      <c r="JXO92" s="12"/>
      <c r="JXP92" s="13"/>
      <c r="JXQ92" s="14"/>
      <c r="JXR92" s="15"/>
      <c r="JXS92" s="16"/>
      <c r="JXT92" s="17"/>
      <c r="JXU92" s="17"/>
      <c r="JXV92" s="18"/>
      <c r="JXW92" s="18"/>
      <c r="JXX92" s="19"/>
      <c r="JXY92" s="19"/>
      <c r="JXZ92" s="19"/>
      <c r="JYA92" s="20"/>
      <c r="JYE92" s="11"/>
      <c r="JYF92" s="12"/>
      <c r="JYG92" s="13"/>
      <c r="JYH92" s="14"/>
      <c r="JYI92" s="15"/>
      <c r="JYJ92" s="16"/>
      <c r="JYK92" s="17"/>
      <c r="JYL92" s="17"/>
      <c r="JYM92" s="18"/>
      <c r="JYN92" s="18"/>
      <c r="JYO92" s="19"/>
      <c r="JYP92" s="19"/>
      <c r="JYQ92" s="19"/>
      <c r="JYR92" s="20"/>
      <c r="JYV92" s="11"/>
      <c r="JYW92" s="12"/>
      <c r="JYX92" s="13"/>
      <c r="JYY92" s="14"/>
      <c r="JYZ92" s="15"/>
      <c r="JZA92" s="16"/>
      <c r="JZB92" s="17"/>
      <c r="JZC92" s="17"/>
      <c r="JZD92" s="18"/>
      <c r="JZE92" s="18"/>
      <c r="JZF92" s="19"/>
      <c r="JZG92" s="19"/>
      <c r="JZH92" s="19"/>
      <c r="JZI92" s="20"/>
      <c r="JZM92" s="11"/>
      <c r="JZN92" s="12"/>
      <c r="JZO92" s="13"/>
      <c r="JZP92" s="14"/>
      <c r="JZQ92" s="15"/>
      <c r="JZR92" s="16"/>
      <c r="JZS92" s="17"/>
      <c r="JZT92" s="17"/>
      <c r="JZU92" s="18"/>
      <c r="JZV92" s="18"/>
      <c r="JZW92" s="19"/>
      <c r="JZX92" s="19"/>
      <c r="JZY92" s="19"/>
      <c r="JZZ92" s="20"/>
      <c r="KAD92" s="11"/>
      <c r="KAE92" s="12"/>
      <c r="KAF92" s="13"/>
      <c r="KAG92" s="14"/>
      <c r="KAH92" s="15"/>
      <c r="KAI92" s="16"/>
      <c r="KAJ92" s="17"/>
      <c r="KAK92" s="17"/>
      <c r="KAL92" s="18"/>
      <c r="KAM92" s="18"/>
      <c r="KAN92" s="19"/>
      <c r="KAO92" s="19"/>
      <c r="KAP92" s="19"/>
      <c r="KAQ92" s="20"/>
      <c r="KAU92" s="11"/>
      <c r="KAV92" s="12"/>
      <c r="KAW92" s="13"/>
      <c r="KAX92" s="14"/>
      <c r="KAY92" s="15"/>
      <c r="KAZ92" s="16"/>
      <c r="KBA92" s="17"/>
      <c r="KBB92" s="17"/>
      <c r="KBC92" s="18"/>
      <c r="KBD92" s="18"/>
      <c r="KBE92" s="19"/>
      <c r="KBF92" s="19"/>
      <c r="KBG92" s="19"/>
      <c r="KBH92" s="20"/>
      <c r="KBL92" s="11"/>
      <c r="KBM92" s="12"/>
      <c r="KBN92" s="13"/>
      <c r="KBO92" s="14"/>
      <c r="KBP92" s="15"/>
      <c r="KBQ92" s="16"/>
      <c r="KBR92" s="17"/>
      <c r="KBS92" s="17"/>
      <c r="KBT92" s="18"/>
      <c r="KBU92" s="18"/>
      <c r="KBV92" s="19"/>
      <c r="KBW92" s="19"/>
      <c r="KBX92" s="19"/>
      <c r="KBY92" s="20"/>
      <c r="KCC92" s="11"/>
      <c r="KCD92" s="12"/>
      <c r="KCE92" s="13"/>
      <c r="KCF92" s="14"/>
      <c r="KCG92" s="15"/>
      <c r="KCH92" s="16"/>
      <c r="KCI92" s="17"/>
      <c r="KCJ92" s="17"/>
      <c r="KCK92" s="18"/>
      <c r="KCL92" s="18"/>
      <c r="KCM92" s="19"/>
      <c r="KCN92" s="19"/>
      <c r="KCO92" s="19"/>
      <c r="KCP92" s="20"/>
      <c r="KCT92" s="11"/>
      <c r="KCU92" s="12"/>
      <c r="KCV92" s="13"/>
      <c r="KCW92" s="14"/>
      <c r="KCX92" s="15"/>
      <c r="KCY92" s="16"/>
      <c r="KCZ92" s="17"/>
      <c r="KDA92" s="17"/>
      <c r="KDB92" s="18"/>
      <c r="KDC92" s="18"/>
      <c r="KDD92" s="19"/>
      <c r="KDE92" s="19"/>
      <c r="KDF92" s="19"/>
      <c r="KDG92" s="20"/>
      <c r="KDK92" s="11"/>
      <c r="KDL92" s="12"/>
      <c r="KDM92" s="13"/>
      <c r="KDN92" s="14"/>
      <c r="KDO92" s="15"/>
      <c r="KDP92" s="16"/>
      <c r="KDQ92" s="17"/>
      <c r="KDR92" s="17"/>
      <c r="KDS92" s="18"/>
      <c r="KDT92" s="18"/>
      <c r="KDU92" s="19"/>
      <c r="KDV92" s="19"/>
      <c r="KDW92" s="19"/>
      <c r="KDX92" s="20"/>
      <c r="KEB92" s="11"/>
      <c r="KEC92" s="12"/>
      <c r="KED92" s="13"/>
      <c r="KEE92" s="14"/>
      <c r="KEF92" s="15"/>
      <c r="KEG92" s="16"/>
      <c r="KEH92" s="17"/>
      <c r="KEI92" s="17"/>
      <c r="KEJ92" s="18"/>
      <c r="KEK92" s="18"/>
      <c r="KEL92" s="19"/>
      <c r="KEM92" s="19"/>
      <c r="KEN92" s="19"/>
      <c r="KEO92" s="20"/>
      <c r="KES92" s="11"/>
      <c r="KET92" s="12"/>
      <c r="KEU92" s="13"/>
      <c r="KEV92" s="14"/>
      <c r="KEW92" s="15"/>
      <c r="KEX92" s="16"/>
      <c r="KEY92" s="17"/>
      <c r="KEZ92" s="17"/>
      <c r="KFA92" s="18"/>
      <c r="KFB92" s="18"/>
      <c r="KFC92" s="19"/>
      <c r="KFD92" s="19"/>
      <c r="KFE92" s="19"/>
      <c r="KFF92" s="20"/>
      <c r="KFJ92" s="11"/>
      <c r="KFK92" s="12"/>
      <c r="KFL92" s="13"/>
      <c r="KFM92" s="14"/>
      <c r="KFN92" s="15"/>
      <c r="KFO92" s="16"/>
      <c r="KFP92" s="17"/>
      <c r="KFQ92" s="17"/>
      <c r="KFR92" s="18"/>
      <c r="KFS92" s="18"/>
      <c r="KFT92" s="19"/>
      <c r="KFU92" s="19"/>
      <c r="KFV92" s="19"/>
      <c r="KFW92" s="20"/>
      <c r="KGA92" s="11"/>
      <c r="KGB92" s="12"/>
      <c r="KGC92" s="13"/>
      <c r="KGD92" s="14"/>
      <c r="KGE92" s="15"/>
      <c r="KGF92" s="16"/>
      <c r="KGG92" s="17"/>
      <c r="KGH92" s="17"/>
      <c r="KGI92" s="18"/>
      <c r="KGJ92" s="18"/>
      <c r="KGK92" s="19"/>
      <c r="KGL92" s="19"/>
      <c r="KGM92" s="19"/>
      <c r="KGN92" s="20"/>
      <c r="KGR92" s="11"/>
      <c r="KGS92" s="12"/>
      <c r="KGT92" s="13"/>
      <c r="KGU92" s="14"/>
      <c r="KGV92" s="15"/>
      <c r="KGW92" s="16"/>
      <c r="KGX92" s="17"/>
      <c r="KGY92" s="17"/>
      <c r="KGZ92" s="18"/>
      <c r="KHA92" s="18"/>
      <c r="KHB92" s="19"/>
      <c r="KHC92" s="19"/>
      <c r="KHD92" s="19"/>
      <c r="KHE92" s="20"/>
      <c r="KHI92" s="11"/>
      <c r="KHJ92" s="12"/>
      <c r="KHK92" s="13"/>
      <c r="KHL92" s="14"/>
      <c r="KHM92" s="15"/>
      <c r="KHN92" s="16"/>
      <c r="KHO92" s="17"/>
      <c r="KHP92" s="17"/>
      <c r="KHQ92" s="18"/>
      <c r="KHR92" s="18"/>
      <c r="KHS92" s="19"/>
      <c r="KHT92" s="19"/>
      <c r="KHU92" s="19"/>
      <c r="KHV92" s="20"/>
      <c r="KHZ92" s="11"/>
      <c r="KIA92" s="12"/>
      <c r="KIB92" s="13"/>
      <c r="KIC92" s="14"/>
      <c r="KID92" s="15"/>
      <c r="KIE92" s="16"/>
      <c r="KIF92" s="17"/>
      <c r="KIG92" s="17"/>
      <c r="KIH92" s="18"/>
      <c r="KII92" s="18"/>
      <c r="KIJ92" s="19"/>
      <c r="KIK92" s="19"/>
      <c r="KIL92" s="19"/>
      <c r="KIM92" s="20"/>
      <c r="KIQ92" s="11"/>
      <c r="KIR92" s="12"/>
      <c r="KIS92" s="13"/>
      <c r="KIT92" s="14"/>
      <c r="KIU92" s="15"/>
      <c r="KIV92" s="16"/>
      <c r="KIW92" s="17"/>
      <c r="KIX92" s="17"/>
      <c r="KIY92" s="18"/>
      <c r="KIZ92" s="18"/>
      <c r="KJA92" s="19"/>
      <c r="KJB92" s="19"/>
      <c r="KJC92" s="19"/>
      <c r="KJD92" s="20"/>
      <c r="KJH92" s="11"/>
      <c r="KJI92" s="12"/>
      <c r="KJJ92" s="13"/>
      <c r="KJK92" s="14"/>
      <c r="KJL92" s="15"/>
      <c r="KJM92" s="16"/>
      <c r="KJN92" s="17"/>
      <c r="KJO92" s="17"/>
      <c r="KJP92" s="18"/>
      <c r="KJQ92" s="18"/>
      <c r="KJR92" s="19"/>
      <c r="KJS92" s="19"/>
      <c r="KJT92" s="19"/>
      <c r="KJU92" s="20"/>
      <c r="KJY92" s="11"/>
      <c r="KJZ92" s="12"/>
      <c r="KKA92" s="13"/>
      <c r="KKB92" s="14"/>
      <c r="KKC92" s="15"/>
      <c r="KKD92" s="16"/>
      <c r="KKE92" s="17"/>
      <c r="KKF92" s="17"/>
      <c r="KKG92" s="18"/>
      <c r="KKH92" s="18"/>
      <c r="KKI92" s="19"/>
      <c r="KKJ92" s="19"/>
      <c r="KKK92" s="19"/>
      <c r="KKL92" s="20"/>
      <c r="KKP92" s="11"/>
      <c r="KKQ92" s="12"/>
      <c r="KKR92" s="13"/>
      <c r="KKS92" s="14"/>
      <c r="KKT92" s="15"/>
      <c r="KKU92" s="16"/>
      <c r="KKV92" s="17"/>
      <c r="KKW92" s="17"/>
      <c r="KKX92" s="18"/>
      <c r="KKY92" s="18"/>
      <c r="KKZ92" s="19"/>
      <c r="KLA92" s="19"/>
      <c r="KLB92" s="19"/>
      <c r="KLC92" s="20"/>
      <c r="KLG92" s="11"/>
      <c r="KLH92" s="12"/>
      <c r="KLI92" s="13"/>
      <c r="KLJ92" s="14"/>
      <c r="KLK92" s="15"/>
      <c r="KLL92" s="16"/>
      <c r="KLM92" s="17"/>
      <c r="KLN92" s="17"/>
      <c r="KLO92" s="18"/>
      <c r="KLP92" s="18"/>
      <c r="KLQ92" s="19"/>
      <c r="KLR92" s="19"/>
      <c r="KLS92" s="19"/>
      <c r="KLT92" s="20"/>
      <c r="KLX92" s="11"/>
      <c r="KLY92" s="12"/>
      <c r="KLZ92" s="13"/>
      <c r="KMA92" s="14"/>
      <c r="KMB92" s="15"/>
      <c r="KMC92" s="16"/>
      <c r="KMD92" s="17"/>
      <c r="KME92" s="17"/>
      <c r="KMF92" s="18"/>
      <c r="KMG92" s="18"/>
      <c r="KMH92" s="19"/>
      <c r="KMI92" s="19"/>
      <c r="KMJ92" s="19"/>
      <c r="KMK92" s="20"/>
      <c r="KMO92" s="11"/>
      <c r="KMP92" s="12"/>
      <c r="KMQ92" s="13"/>
      <c r="KMR92" s="14"/>
      <c r="KMS92" s="15"/>
      <c r="KMT92" s="16"/>
      <c r="KMU92" s="17"/>
      <c r="KMV92" s="17"/>
      <c r="KMW92" s="18"/>
      <c r="KMX92" s="18"/>
      <c r="KMY92" s="19"/>
      <c r="KMZ92" s="19"/>
      <c r="KNA92" s="19"/>
      <c r="KNB92" s="20"/>
      <c r="KNF92" s="11"/>
      <c r="KNG92" s="12"/>
      <c r="KNH92" s="13"/>
      <c r="KNI92" s="14"/>
      <c r="KNJ92" s="15"/>
      <c r="KNK92" s="16"/>
      <c r="KNL92" s="17"/>
      <c r="KNM92" s="17"/>
      <c r="KNN92" s="18"/>
      <c r="KNO92" s="18"/>
      <c r="KNP92" s="19"/>
      <c r="KNQ92" s="19"/>
      <c r="KNR92" s="19"/>
      <c r="KNS92" s="20"/>
      <c r="KNW92" s="11"/>
      <c r="KNX92" s="12"/>
      <c r="KNY92" s="13"/>
      <c r="KNZ92" s="14"/>
      <c r="KOA92" s="15"/>
      <c r="KOB92" s="16"/>
      <c r="KOC92" s="17"/>
      <c r="KOD92" s="17"/>
      <c r="KOE92" s="18"/>
      <c r="KOF92" s="18"/>
      <c r="KOG92" s="19"/>
      <c r="KOH92" s="19"/>
      <c r="KOI92" s="19"/>
      <c r="KOJ92" s="20"/>
      <c r="KON92" s="11"/>
      <c r="KOO92" s="12"/>
      <c r="KOP92" s="13"/>
      <c r="KOQ92" s="14"/>
      <c r="KOR92" s="15"/>
      <c r="KOS92" s="16"/>
      <c r="KOT92" s="17"/>
      <c r="KOU92" s="17"/>
      <c r="KOV92" s="18"/>
      <c r="KOW92" s="18"/>
      <c r="KOX92" s="19"/>
      <c r="KOY92" s="19"/>
      <c r="KOZ92" s="19"/>
      <c r="KPA92" s="20"/>
      <c r="KPE92" s="11"/>
      <c r="KPF92" s="12"/>
      <c r="KPG92" s="13"/>
      <c r="KPH92" s="14"/>
      <c r="KPI92" s="15"/>
      <c r="KPJ92" s="16"/>
      <c r="KPK92" s="17"/>
      <c r="KPL92" s="17"/>
      <c r="KPM92" s="18"/>
      <c r="KPN92" s="18"/>
      <c r="KPO92" s="19"/>
      <c r="KPP92" s="19"/>
      <c r="KPQ92" s="19"/>
      <c r="KPR92" s="20"/>
      <c r="KPV92" s="11"/>
      <c r="KPW92" s="12"/>
      <c r="KPX92" s="13"/>
      <c r="KPY92" s="14"/>
      <c r="KPZ92" s="15"/>
      <c r="KQA92" s="16"/>
      <c r="KQB92" s="17"/>
      <c r="KQC92" s="17"/>
      <c r="KQD92" s="18"/>
      <c r="KQE92" s="18"/>
      <c r="KQF92" s="19"/>
      <c r="KQG92" s="19"/>
      <c r="KQH92" s="19"/>
      <c r="KQI92" s="20"/>
      <c r="KQM92" s="11"/>
      <c r="KQN92" s="12"/>
      <c r="KQO92" s="13"/>
      <c r="KQP92" s="14"/>
      <c r="KQQ92" s="15"/>
      <c r="KQR92" s="16"/>
      <c r="KQS92" s="17"/>
      <c r="KQT92" s="17"/>
      <c r="KQU92" s="18"/>
      <c r="KQV92" s="18"/>
      <c r="KQW92" s="19"/>
      <c r="KQX92" s="19"/>
      <c r="KQY92" s="19"/>
      <c r="KQZ92" s="20"/>
      <c r="KRD92" s="11"/>
      <c r="KRE92" s="12"/>
      <c r="KRF92" s="13"/>
      <c r="KRG92" s="14"/>
      <c r="KRH92" s="15"/>
      <c r="KRI92" s="16"/>
      <c r="KRJ92" s="17"/>
      <c r="KRK92" s="17"/>
      <c r="KRL92" s="18"/>
      <c r="KRM92" s="18"/>
      <c r="KRN92" s="19"/>
      <c r="KRO92" s="19"/>
      <c r="KRP92" s="19"/>
      <c r="KRQ92" s="20"/>
      <c r="KRU92" s="11"/>
      <c r="KRV92" s="12"/>
      <c r="KRW92" s="13"/>
      <c r="KRX92" s="14"/>
      <c r="KRY92" s="15"/>
      <c r="KRZ92" s="16"/>
      <c r="KSA92" s="17"/>
      <c r="KSB92" s="17"/>
      <c r="KSC92" s="18"/>
      <c r="KSD92" s="18"/>
      <c r="KSE92" s="19"/>
      <c r="KSF92" s="19"/>
      <c r="KSG92" s="19"/>
      <c r="KSH92" s="20"/>
      <c r="KSL92" s="11"/>
      <c r="KSM92" s="12"/>
      <c r="KSN92" s="13"/>
      <c r="KSO92" s="14"/>
      <c r="KSP92" s="15"/>
      <c r="KSQ92" s="16"/>
      <c r="KSR92" s="17"/>
      <c r="KSS92" s="17"/>
      <c r="KST92" s="18"/>
      <c r="KSU92" s="18"/>
      <c r="KSV92" s="19"/>
      <c r="KSW92" s="19"/>
      <c r="KSX92" s="19"/>
      <c r="KSY92" s="20"/>
      <c r="KTC92" s="11"/>
      <c r="KTD92" s="12"/>
      <c r="KTE92" s="13"/>
      <c r="KTF92" s="14"/>
      <c r="KTG92" s="15"/>
      <c r="KTH92" s="16"/>
      <c r="KTI92" s="17"/>
      <c r="KTJ92" s="17"/>
      <c r="KTK92" s="18"/>
      <c r="KTL92" s="18"/>
      <c r="KTM92" s="19"/>
      <c r="KTN92" s="19"/>
      <c r="KTO92" s="19"/>
      <c r="KTP92" s="20"/>
      <c r="KTT92" s="11"/>
      <c r="KTU92" s="12"/>
      <c r="KTV92" s="13"/>
      <c r="KTW92" s="14"/>
      <c r="KTX92" s="15"/>
      <c r="KTY92" s="16"/>
      <c r="KTZ92" s="17"/>
      <c r="KUA92" s="17"/>
      <c r="KUB92" s="18"/>
      <c r="KUC92" s="18"/>
      <c r="KUD92" s="19"/>
      <c r="KUE92" s="19"/>
      <c r="KUF92" s="19"/>
      <c r="KUG92" s="20"/>
      <c r="KUK92" s="11"/>
      <c r="KUL92" s="12"/>
      <c r="KUM92" s="13"/>
      <c r="KUN92" s="14"/>
      <c r="KUO92" s="15"/>
      <c r="KUP92" s="16"/>
      <c r="KUQ92" s="17"/>
      <c r="KUR92" s="17"/>
      <c r="KUS92" s="18"/>
      <c r="KUT92" s="18"/>
      <c r="KUU92" s="19"/>
      <c r="KUV92" s="19"/>
      <c r="KUW92" s="19"/>
      <c r="KUX92" s="20"/>
      <c r="KVB92" s="11"/>
      <c r="KVC92" s="12"/>
      <c r="KVD92" s="13"/>
      <c r="KVE92" s="14"/>
      <c r="KVF92" s="15"/>
      <c r="KVG92" s="16"/>
      <c r="KVH92" s="17"/>
      <c r="KVI92" s="17"/>
      <c r="KVJ92" s="18"/>
      <c r="KVK92" s="18"/>
      <c r="KVL92" s="19"/>
      <c r="KVM92" s="19"/>
      <c r="KVN92" s="19"/>
      <c r="KVO92" s="20"/>
      <c r="KVS92" s="11"/>
      <c r="KVT92" s="12"/>
      <c r="KVU92" s="13"/>
      <c r="KVV92" s="14"/>
      <c r="KVW92" s="15"/>
      <c r="KVX92" s="16"/>
      <c r="KVY92" s="17"/>
      <c r="KVZ92" s="17"/>
      <c r="KWA92" s="18"/>
      <c r="KWB92" s="18"/>
      <c r="KWC92" s="19"/>
      <c r="KWD92" s="19"/>
      <c r="KWE92" s="19"/>
      <c r="KWF92" s="20"/>
      <c r="KWJ92" s="11"/>
      <c r="KWK92" s="12"/>
      <c r="KWL92" s="13"/>
      <c r="KWM92" s="14"/>
      <c r="KWN92" s="15"/>
      <c r="KWO92" s="16"/>
      <c r="KWP92" s="17"/>
      <c r="KWQ92" s="17"/>
      <c r="KWR92" s="18"/>
      <c r="KWS92" s="18"/>
      <c r="KWT92" s="19"/>
      <c r="KWU92" s="19"/>
      <c r="KWV92" s="19"/>
      <c r="KWW92" s="20"/>
      <c r="KXA92" s="11"/>
      <c r="KXB92" s="12"/>
      <c r="KXC92" s="13"/>
      <c r="KXD92" s="14"/>
      <c r="KXE92" s="15"/>
      <c r="KXF92" s="16"/>
      <c r="KXG92" s="17"/>
      <c r="KXH92" s="17"/>
      <c r="KXI92" s="18"/>
      <c r="KXJ92" s="18"/>
      <c r="KXK92" s="19"/>
      <c r="KXL92" s="19"/>
      <c r="KXM92" s="19"/>
      <c r="KXN92" s="20"/>
      <c r="KXR92" s="11"/>
      <c r="KXS92" s="12"/>
      <c r="KXT92" s="13"/>
      <c r="KXU92" s="14"/>
      <c r="KXV92" s="15"/>
      <c r="KXW92" s="16"/>
      <c r="KXX92" s="17"/>
      <c r="KXY92" s="17"/>
      <c r="KXZ92" s="18"/>
      <c r="KYA92" s="18"/>
      <c r="KYB92" s="19"/>
      <c r="KYC92" s="19"/>
      <c r="KYD92" s="19"/>
      <c r="KYE92" s="20"/>
      <c r="KYI92" s="11"/>
      <c r="KYJ92" s="12"/>
      <c r="KYK92" s="13"/>
      <c r="KYL92" s="14"/>
      <c r="KYM92" s="15"/>
      <c r="KYN92" s="16"/>
      <c r="KYO92" s="17"/>
      <c r="KYP92" s="17"/>
      <c r="KYQ92" s="18"/>
      <c r="KYR92" s="18"/>
      <c r="KYS92" s="19"/>
      <c r="KYT92" s="19"/>
      <c r="KYU92" s="19"/>
      <c r="KYV92" s="20"/>
      <c r="KYZ92" s="11"/>
      <c r="KZA92" s="12"/>
      <c r="KZB92" s="13"/>
      <c r="KZC92" s="14"/>
      <c r="KZD92" s="15"/>
      <c r="KZE92" s="16"/>
      <c r="KZF92" s="17"/>
      <c r="KZG92" s="17"/>
      <c r="KZH92" s="18"/>
      <c r="KZI92" s="18"/>
      <c r="KZJ92" s="19"/>
      <c r="KZK92" s="19"/>
      <c r="KZL92" s="19"/>
      <c r="KZM92" s="20"/>
      <c r="KZQ92" s="11"/>
      <c r="KZR92" s="12"/>
      <c r="KZS92" s="13"/>
      <c r="KZT92" s="14"/>
      <c r="KZU92" s="15"/>
      <c r="KZV92" s="16"/>
      <c r="KZW92" s="17"/>
      <c r="KZX92" s="17"/>
      <c r="KZY92" s="18"/>
      <c r="KZZ92" s="18"/>
      <c r="LAA92" s="19"/>
      <c r="LAB92" s="19"/>
      <c r="LAC92" s="19"/>
      <c r="LAD92" s="20"/>
      <c r="LAH92" s="11"/>
      <c r="LAI92" s="12"/>
      <c r="LAJ92" s="13"/>
      <c r="LAK92" s="14"/>
      <c r="LAL92" s="15"/>
      <c r="LAM92" s="16"/>
      <c r="LAN92" s="17"/>
      <c r="LAO92" s="17"/>
      <c r="LAP92" s="18"/>
      <c r="LAQ92" s="18"/>
      <c r="LAR92" s="19"/>
      <c r="LAS92" s="19"/>
      <c r="LAT92" s="19"/>
      <c r="LAU92" s="20"/>
      <c r="LAY92" s="11"/>
      <c r="LAZ92" s="12"/>
      <c r="LBA92" s="13"/>
      <c r="LBB92" s="14"/>
      <c r="LBC92" s="15"/>
      <c r="LBD92" s="16"/>
      <c r="LBE92" s="17"/>
      <c r="LBF92" s="17"/>
      <c r="LBG92" s="18"/>
      <c r="LBH92" s="18"/>
      <c r="LBI92" s="19"/>
      <c r="LBJ92" s="19"/>
      <c r="LBK92" s="19"/>
      <c r="LBL92" s="20"/>
      <c r="LBP92" s="11"/>
      <c r="LBQ92" s="12"/>
      <c r="LBR92" s="13"/>
      <c r="LBS92" s="14"/>
      <c r="LBT92" s="15"/>
      <c r="LBU92" s="16"/>
      <c r="LBV92" s="17"/>
      <c r="LBW92" s="17"/>
      <c r="LBX92" s="18"/>
      <c r="LBY92" s="18"/>
      <c r="LBZ92" s="19"/>
      <c r="LCA92" s="19"/>
      <c r="LCB92" s="19"/>
      <c r="LCC92" s="20"/>
      <c r="LCG92" s="11"/>
      <c r="LCH92" s="12"/>
      <c r="LCI92" s="13"/>
      <c r="LCJ92" s="14"/>
      <c r="LCK92" s="15"/>
      <c r="LCL92" s="16"/>
      <c r="LCM92" s="17"/>
      <c r="LCN92" s="17"/>
      <c r="LCO92" s="18"/>
      <c r="LCP92" s="18"/>
      <c r="LCQ92" s="19"/>
      <c r="LCR92" s="19"/>
      <c r="LCS92" s="19"/>
      <c r="LCT92" s="20"/>
      <c r="LCX92" s="11"/>
      <c r="LCY92" s="12"/>
      <c r="LCZ92" s="13"/>
      <c r="LDA92" s="14"/>
      <c r="LDB92" s="15"/>
      <c r="LDC92" s="16"/>
      <c r="LDD92" s="17"/>
      <c r="LDE92" s="17"/>
      <c r="LDF92" s="18"/>
      <c r="LDG92" s="18"/>
      <c r="LDH92" s="19"/>
      <c r="LDI92" s="19"/>
      <c r="LDJ92" s="19"/>
      <c r="LDK92" s="20"/>
      <c r="LDO92" s="11"/>
      <c r="LDP92" s="12"/>
      <c r="LDQ92" s="13"/>
      <c r="LDR92" s="14"/>
      <c r="LDS92" s="15"/>
      <c r="LDT92" s="16"/>
      <c r="LDU92" s="17"/>
      <c r="LDV92" s="17"/>
      <c r="LDW92" s="18"/>
      <c r="LDX92" s="18"/>
      <c r="LDY92" s="19"/>
      <c r="LDZ92" s="19"/>
      <c r="LEA92" s="19"/>
      <c r="LEB92" s="20"/>
      <c r="LEF92" s="11"/>
      <c r="LEG92" s="12"/>
      <c r="LEH92" s="13"/>
      <c r="LEI92" s="14"/>
      <c r="LEJ92" s="15"/>
      <c r="LEK92" s="16"/>
      <c r="LEL92" s="17"/>
      <c r="LEM92" s="17"/>
      <c r="LEN92" s="18"/>
      <c r="LEO92" s="18"/>
      <c r="LEP92" s="19"/>
      <c r="LEQ92" s="19"/>
      <c r="LER92" s="19"/>
      <c r="LES92" s="20"/>
      <c r="LEW92" s="11"/>
      <c r="LEX92" s="12"/>
      <c r="LEY92" s="13"/>
      <c r="LEZ92" s="14"/>
      <c r="LFA92" s="15"/>
      <c r="LFB92" s="16"/>
      <c r="LFC92" s="17"/>
      <c r="LFD92" s="17"/>
      <c r="LFE92" s="18"/>
      <c r="LFF92" s="18"/>
      <c r="LFG92" s="19"/>
      <c r="LFH92" s="19"/>
      <c r="LFI92" s="19"/>
      <c r="LFJ92" s="20"/>
      <c r="LFN92" s="11"/>
      <c r="LFO92" s="12"/>
      <c r="LFP92" s="13"/>
      <c r="LFQ92" s="14"/>
      <c r="LFR92" s="15"/>
      <c r="LFS92" s="16"/>
      <c r="LFT92" s="17"/>
      <c r="LFU92" s="17"/>
      <c r="LFV92" s="18"/>
      <c r="LFW92" s="18"/>
      <c r="LFX92" s="19"/>
      <c r="LFY92" s="19"/>
      <c r="LFZ92" s="19"/>
      <c r="LGA92" s="20"/>
      <c r="LGE92" s="11"/>
      <c r="LGF92" s="12"/>
      <c r="LGG92" s="13"/>
      <c r="LGH92" s="14"/>
      <c r="LGI92" s="15"/>
      <c r="LGJ92" s="16"/>
      <c r="LGK92" s="17"/>
      <c r="LGL92" s="17"/>
      <c r="LGM92" s="18"/>
      <c r="LGN92" s="18"/>
      <c r="LGO92" s="19"/>
      <c r="LGP92" s="19"/>
      <c r="LGQ92" s="19"/>
      <c r="LGR92" s="20"/>
      <c r="LGV92" s="11"/>
      <c r="LGW92" s="12"/>
      <c r="LGX92" s="13"/>
      <c r="LGY92" s="14"/>
      <c r="LGZ92" s="15"/>
      <c r="LHA92" s="16"/>
      <c r="LHB92" s="17"/>
      <c r="LHC92" s="17"/>
      <c r="LHD92" s="18"/>
      <c r="LHE92" s="18"/>
      <c r="LHF92" s="19"/>
      <c r="LHG92" s="19"/>
      <c r="LHH92" s="19"/>
      <c r="LHI92" s="20"/>
      <c r="LHM92" s="11"/>
      <c r="LHN92" s="12"/>
      <c r="LHO92" s="13"/>
      <c r="LHP92" s="14"/>
      <c r="LHQ92" s="15"/>
      <c r="LHR92" s="16"/>
      <c r="LHS92" s="17"/>
      <c r="LHT92" s="17"/>
      <c r="LHU92" s="18"/>
      <c r="LHV92" s="18"/>
      <c r="LHW92" s="19"/>
      <c r="LHX92" s="19"/>
      <c r="LHY92" s="19"/>
      <c r="LHZ92" s="20"/>
      <c r="LID92" s="11"/>
      <c r="LIE92" s="12"/>
      <c r="LIF92" s="13"/>
      <c r="LIG92" s="14"/>
      <c r="LIH92" s="15"/>
      <c r="LII92" s="16"/>
      <c r="LIJ92" s="17"/>
      <c r="LIK92" s="17"/>
      <c r="LIL92" s="18"/>
      <c r="LIM92" s="18"/>
      <c r="LIN92" s="19"/>
      <c r="LIO92" s="19"/>
      <c r="LIP92" s="19"/>
      <c r="LIQ92" s="20"/>
      <c r="LIU92" s="11"/>
      <c r="LIV92" s="12"/>
      <c r="LIW92" s="13"/>
      <c r="LIX92" s="14"/>
      <c r="LIY92" s="15"/>
      <c r="LIZ92" s="16"/>
      <c r="LJA92" s="17"/>
      <c r="LJB92" s="17"/>
      <c r="LJC92" s="18"/>
      <c r="LJD92" s="18"/>
      <c r="LJE92" s="19"/>
      <c r="LJF92" s="19"/>
      <c r="LJG92" s="19"/>
      <c r="LJH92" s="20"/>
      <c r="LJL92" s="11"/>
      <c r="LJM92" s="12"/>
      <c r="LJN92" s="13"/>
      <c r="LJO92" s="14"/>
      <c r="LJP92" s="15"/>
      <c r="LJQ92" s="16"/>
      <c r="LJR92" s="17"/>
      <c r="LJS92" s="17"/>
      <c r="LJT92" s="18"/>
      <c r="LJU92" s="18"/>
      <c r="LJV92" s="19"/>
      <c r="LJW92" s="19"/>
      <c r="LJX92" s="19"/>
      <c r="LJY92" s="20"/>
      <c r="LKC92" s="11"/>
      <c r="LKD92" s="12"/>
      <c r="LKE92" s="13"/>
      <c r="LKF92" s="14"/>
      <c r="LKG92" s="15"/>
      <c r="LKH92" s="16"/>
      <c r="LKI92" s="17"/>
      <c r="LKJ92" s="17"/>
      <c r="LKK92" s="18"/>
      <c r="LKL92" s="18"/>
      <c r="LKM92" s="19"/>
      <c r="LKN92" s="19"/>
      <c r="LKO92" s="19"/>
      <c r="LKP92" s="20"/>
      <c r="LKT92" s="11"/>
      <c r="LKU92" s="12"/>
      <c r="LKV92" s="13"/>
      <c r="LKW92" s="14"/>
      <c r="LKX92" s="15"/>
      <c r="LKY92" s="16"/>
      <c r="LKZ92" s="17"/>
      <c r="LLA92" s="17"/>
      <c r="LLB92" s="18"/>
      <c r="LLC92" s="18"/>
      <c r="LLD92" s="19"/>
      <c r="LLE92" s="19"/>
      <c r="LLF92" s="19"/>
      <c r="LLG92" s="20"/>
      <c r="LLK92" s="11"/>
      <c r="LLL92" s="12"/>
      <c r="LLM92" s="13"/>
      <c r="LLN92" s="14"/>
      <c r="LLO92" s="15"/>
      <c r="LLP92" s="16"/>
      <c r="LLQ92" s="17"/>
      <c r="LLR92" s="17"/>
      <c r="LLS92" s="18"/>
      <c r="LLT92" s="18"/>
      <c r="LLU92" s="19"/>
      <c r="LLV92" s="19"/>
      <c r="LLW92" s="19"/>
      <c r="LLX92" s="20"/>
      <c r="LMB92" s="11"/>
      <c r="LMC92" s="12"/>
      <c r="LMD92" s="13"/>
      <c r="LME92" s="14"/>
      <c r="LMF92" s="15"/>
      <c r="LMG92" s="16"/>
      <c r="LMH92" s="17"/>
      <c r="LMI92" s="17"/>
      <c r="LMJ92" s="18"/>
      <c r="LMK92" s="18"/>
      <c r="LML92" s="19"/>
      <c r="LMM92" s="19"/>
      <c r="LMN92" s="19"/>
      <c r="LMO92" s="20"/>
      <c r="LMS92" s="11"/>
      <c r="LMT92" s="12"/>
      <c r="LMU92" s="13"/>
      <c r="LMV92" s="14"/>
      <c r="LMW92" s="15"/>
      <c r="LMX92" s="16"/>
      <c r="LMY92" s="17"/>
      <c r="LMZ92" s="17"/>
      <c r="LNA92" s="18"/>
      <c r="LNB92" s="18"/>
      <c r="LNC92" s="19"/>
      <c r="LND92" s="19"/>
      <c r="LNE92" s="19"/>
      <c r="LNF92" s="20"/>
      <c r="LNJ92" s="11"/>
      <c r="LNK92" s="12"/>
      <c r="LNL92" s="13"/>
      <c r="LNM92" s="14"/>
      <c r="LNN92" s="15"/>
      <c r="LNO92" s="16"/>
      <c r="LNP92" s="17"/>
      <c r="LNQ92" s="17"/>
      <c r="LNR92" s="18"/>
      <c r="LNS92" s="18"/>
      <c r="LNT92" s="19"/>
      <c r="LNU92" s="19"/>
      <c r="LNV92" s="19"/>
      <c r="LNW92" s="20"/>
      <c r="LOA92" s="11"/>
      <c r="LOB92" s="12"/>
      <c r="LOC92" s="13"/>
      <c r="LOD92" s="14"/>
      <c r="LOE92" s="15"/>
      <c r="LOF92" s="16"/>
      <c r="LOG92" s="17"/>
      <c r="LOH92" s="17"/>
      <c r="LOI92" s="18"/>
      <c r="LOJ92" s="18"/>
      <c r="LOK92" s="19"/>
      <c r="LOL92" s="19"/>
      <c r="LOM92" s="19"/>
      <c r="LON92" s="20"/>
      <c r="LOR92" s="11"/>
      <c r="LOS92" s="12"/>
      <c r="LOT92" s="13"/>
      <c r="LOU92" s="14"/>
      <c r="LOV92" s="15"/>
      <c r="LOW92" s="16"/>
      <c r="LOX92" s="17"/>
      <c r="LOY92" s="17"/>
      <c r="LOZ92" s="18"/>
      <c r="LPA92" s="18"/>
      <c r="LPB92" s="19"/>
      <c r="LPC92" s="19"/>
      <c r="LPD92" s="19"/>
      <c r="LPE92" s="20"/>
      <c r="LPI92" s="11"/>
      <c r="LPJ92" s="12"/>
      <c r="LPK92" s="13"/>
      <c r="LPL92" s="14"/>
      <c r="LPM92" s="15"/>
      <c r="LPN92" s="16"/>
      <c r="LPO92" s="17"/>
      <c r="LPP92" s="17"/>
      <c r="LPQ92" s="18"/>
      <c r="LPR92" s="18"/>
      <c r="LPS92" s="19"/>
      <c r="LPT92" s="19"/>
      <c r="LPU92" s="19"/>
      <c r="LPV92" s="20"/>
      <c r="LPZ92" s="11"/>
      <c r="LQA92" s="12"/>
      <c r="LQB92" s="13"/>
      <c r="LQC92" s="14"/>
      <c r="LQD92" s="15"/>
      <c r="LQE92" s="16"/>
      <c r="LQF92" s="17"/>
      <c r="LQG92" s="17"/>
      <c r="LQH92" s="18"/>
      <c r="LQI92" s="18"/>
      <c r="LQJ92" s="19"/>
      <c r="LQK92" s="19"/>
      <c r="LQL92" s="19"/>
      <c r="LQM92" s="20"/>
      <c r="LQQ92" s="11"/>
      <c r="LQR92" s="12"/>
      <c r="LQS92" s="13"/>
      <c r="LQT92" s="14"/>
      <c r="LQU92" s="15"/>
      <c r="LQV92" s="16"/>
      <c r="LQW92" s="17"/>
      <c r="LQX92" s="17"/>
      <c r="LQY92" s="18"/>
      <c r="LQZ92" s="18"/>
      <c r="LRA92" s="19"/>
      <c r="LRB92" s="19"/>
      <c r="LRC92" s="19"/>
      <c r="LRD92" s="20"/>
      <c r="LRH92" s="11"/>
      <c r="LRI92" s="12"/>
      <c r="LRJ92" s="13"/>
      <c r="LRK92" s="14"/>
      <c r="LRL92" s="15"/>
      <c r="LRM92" s="16"/>
      <c r="LRN92" s="17"/>
      <c r="LRO92" s="17"/>
      <c r="LRP92" s="18"/>
      <c r="LRQ92" s="18"/>
      <c r="LRR92" s="19"/>
      <c r="LRS92" s="19"/>
      <c r="LRT92" s="19"/>
      <c r="LRU92" s="20"/>
      <c r="LRY92" s="11"/>
      <c r="LRZ92" s="12"/>
      <c r="LSA92" s="13"/>
      <c r="LSB92" s="14"/>
      <c r="LSC92" s="15"/>
      <c r="LSD92" s="16"/>
      <c r="LSE92" s="17"/>
      <c r="LSF92" s="17"/>
      <c r="LSG92" s="18"/>
      <c r="LSH92" s="18"/>
      <c r="LSI92" s="19"/>
      <c r="LSJ92" s="19"/>
      <c r="LSK92" s="19"/>
      <c r="LSL92" s="20"/>
      <c r="LSP92" s="11"/>
      <c r="LSQ92" s="12"/>
      <c r="LSR92" s="13"/>
      <c r="LSS92" s="14"/>
      <c r="LST92" s="15"/>
      <c r="LSU92" s="16"/>
      <c r="LSV92" s="17"/>
      <c r="LSW92" s="17"/>
      <c r="LSX92" s="18"/>
      <c r="LSY92" s="18"/>
      <c r="LSZ92" s="19"/>
      <c r="LTA92" s="19"/>
      <c r="LTB92" s="19"/>
      <c r="LTC92" s="20"/>
      <c r="LTG92" s="11"/>
      <c r="LTH92" s="12"/>
      <c r="LTI92" s="13"/>
      <c r="LTJ92" s="14"/>
      <c r="LTK92" s="15"/>
      <c r="LTL92" s="16"/>
      <c r="LTM92" s="17"/>
      <c r="LTN92" s="17"/>
      <c r="LTO92" s="18"/>
      <c r="LTP92" s="18"/>
      <c r="LTQ92" s="19"/>
      <c r="LTR92" s="19"/>
      <c r="LTS92" s="19"/>
      <c r="LTT92" s="20"/>
      <c r="LTX92" s="11"/>
      <c r="LTY92" s="12"/>
      <c r="LTZ92" s="13"/>
      <c r="LUA92" s="14"/>
      <c r="LUB92" s="15"/>
      <c r="LUC92" s="16"/>
      <c r="LUD92" s="17"/>
      <c r="LUE92" s="17"/>
      <c r="LUF92" s="18"/>
      <c r="LUG92" s="18"/>
      <c r="LUH92" s="19"/>
      <c r="LUI92" s="19"/>
      <c r="LUJ92" s="19"/>
      <c r="LUK92" s="20"/>
      <c r="LUO92" s="11"/>
      <c r="LUP92" s="12"/>
      <c r="LUQ92" s="13"/>
      <c r="LUR92" s="14"/>
      <c r="LUS92" s="15"/>
      <c r="LUT92" s="16"/>
      <c r="LUU92" s="17"/>
      <c r="LUV92" s="17"/>
      <c r="LUW92" s="18"/>
      <c r="LUX92" s="18"/>
      <c r="LUY92" s="19"/>
      <c r="LUZ92" s="19"/>
      <c r="LVA92" s="19"/>
      <c r="LVB92" s="20"/>
      <c r="LVF92" s="11"/>
      <c r="LVG92" s="12"/>
      <c r="LVH92" s="13"/>
      <c r="LVI92" s="14"/>
      <c r="LVJ92" s="15"/>
      <c r="LVK92" s="16"/>
      <c r="LVL92" s="17"/>
      <c r="LVM92" s="17"/>
      <c r="LVN92" s="18"/>
      <c r="LVO92" s="18"/>
      <c r="LVP92" s="19"/>
      <c r="LVQ92" s="19"/>
      <c r="LVR92" s="19"/>
      <c r="LVS92" s="20"/>
      <c r="LVW92" s="11"/>
      <c r="LVX92" s="12"/>
      <c r="LVY92" s="13"/>
      <c r="LVZ92" s="14"/>
      <c r="LWA92" s="15"/>
      <c r="LWB92" s="16"/>
      <c r="LWC92" s="17"/>
      <c r="LWD92" s="17"/>
      <c r="LWE92" s="18"/>
      <c r="LWF92" s="18"/>
      <c r="LWG92" s="19"/>
      <c r="LWH92" s="19"/>
      <c r="LWI92" s="19"/>
      <c r="LWJ92" s="20"/>
      <c r="LWN92" s="11"/>
      <c r="LWO92" s="12"/>
      <c r="LWP92" s="13"/>
      <c r="LWQ92" s="14"/>
      <c r="LWR92" s="15"/>
      <c r="LWS92" s="16"/>
      <c r="LWT92" s="17"/>
      <c r="LWU92" s="17"/>
      <c r="LWV92" s="18"/>
      <c r="LWW92" s="18"/>
      <c r="LWX92" s="19"/>
      <c r="LWY92" s="19"/>
      <c r="LWZ92" s="19"/>
      <c r="LXA92" s="20"/>
      <c r="LXE92" s="11"/>
      <c r="LXF92" s="12"/>
      <c r="LXG92" s="13"/>
      <c r="LXH92" s="14"/>
      <c r="LXI92" s="15"/>
      <c r="LXJ92" s="16"/>
      <c r="LXK92" s="17"/>
      <c r="LXL92" s="17"/>
      <c r="LXM92" s="18"/>
      <c r="LXN92" s="18"/>
      <c r="LXO92" s="19"/>
      <c r="LXP92" s="19"/>
      <c r="LXQ92" s="19"/>
      <c r="LXR92" s="20"/>
      <c r="LXV92" s="11"/>
      <c r="LXW92" s="12"/>
      <c r="LXX92" s="13"/>
      <c r="LXY92" s="14"/>
      <c r="LXZ92" s="15"/>
      <c r="LYA92" s="16"/>
      <c r="LYB92" s="17"/>
      <c r="LYC92" s="17"/>
      <c r="LYD92" s="18"/>
      <c r="LYE92" s="18"/>
      <c r="LYF92" s="19"/>
      <c r="LYG92" s="19"/>
      <c r="LYH92" s="19"/>
      <c r="LYI92" s="20"/>
      <c r="LYM92" s="11"/>
      <c r="LYN92" s="12"/>
      <c r="LYO92" s="13"/>
      <c r="LYP92" s="14"/>
      <c r="LYQ92" s="15"/>
      <c r="LYR92" s="16"/>
      <c r="LYS92" s="17"/>
      <c r="LYT92" s="17"/>
      <c r="LYU92" s="18"/>
      <c r="LYV92" s="18"/>
      <c r="LYW92" s="19"/>
      <c r="LYX92" s="19"/>
      <c r="LYY92" s="19"/>
      <c r="LYZ92" s="20"/>
      <c r="LZD92" s="11"/>
      <c r="LZE92" s="12"/>
      <c r="LZF92" s="13"/>
      <c r="LZG92" s="14"/>
      <c r="LZH92" s="15"/>
      <c r="LZI92" s="16"/>
      <c r="LZJ92" s="17"/>
      <c r="LZK92" s="17"/>
      <c r="LZL92" s="18"/>
      <c r="LZM92" s="18"/>
      <c r="LZN92" s="19"/>
      <c r="LZO92" s="19"/>
      <c r="LZP92" s="19"/>
      <c r="LZQ92" s="20"/>
      <c r="LZU92" s="11"/>
      <c r="LZV92" s="12"/>
      <c r="LZW92" s="13"/>
      <c r="LZX92" s="14"/>
      <c r="LZY92" s="15"/>
      <c r="LZZ92" s="16"/>
      <c r="MAA92" s="17"/>
      <c r="MAB92" s="17"/>
      <c r="MAC92" s="18"/>
      <c r="MAD92" s="18"/>
      <c r="MAE92" s="19"/>
      <c r="MAF92" s="19"/>
      <c r="MAG92" s="19"/>
      <c r="MAH92" s="20"/>
      <c r="MAL92" s="11"/>
      <c r="MAM92" s="12"/>
      <c r="MAN92" s="13"/>
      <c r="MAO92" s="14"/>
      <c r="MAP92" s="15"/>
      <c r="MAQ92" s="16"/>
      <c r="MAR92" s="17"/>
      <c r="MAS92" s="17"/>
      <c r="MAT92" s="18"/>
      <c r="MAU92" s="18"/>
      <c r="MAV92" s="19"/>
      <c r="MAW92" s="19"/>
      <c r="MAX92" s="19"/>
      <c r="MAY92" s="20"/>
      <c r="MBC92" s="11"/>
      <c r="MBD92" s="12"/>
      <c r="MBE92" s="13"/>
      <c r="MBF92" s="14"/>
      <c r="MBG92" s="15"/>
      <c r="MBH92" s="16"/>
      <c r="MBI92" s="17"/>
      <c r="MBJ92" s="17"/>
      <c r="MBK92" s="18"/>
      <c r="MBL92" s="18"/>
      <c r="MBM92" s="19"/>
      <c r="MBN92" s="19"/>
      <c r="MBO92" s="19"/>
      <c r="MBP92" s="20"/>
      <c r="MBT92" s="11"/>
      <c r="MBU92" s="12"/>
      <c r="MBV92" s="13"/>
      <c r="MBW92" s="14"/>
      <c r="MBX92" s="15"/>
      <c r="MBY92" s="16"/>
      <c r="MBZ92" s="17"/>
      <c r="MCA92" s="17"/>
      <c r="MCB92" s="18"/>
      <c r="MCC92" s="18"/>
      <c r="MCD92" s="19"/>
      <c r="MCE92" s="19"/>
      <c r="MCF92" s="19"/>
      <c r="MCG92" s="20"/>
      <c r="MCK92" s="11"/>
      <c r="MCL92" s="12"/>
      <c r="MCM92" s="13"/>
      <c r="MCN92" s="14"/>
      <c r="MCO92" s="15"/>
      <c r="MCP92" s="16"/>
      <c r="MCQ92" s="17"/>
      <c r="MCR92" s="17"/>
      <c r="MCS92" s="18"/>
      <c r="MCT92" s="18"/>
      <c r="MCU92" s="19"/>
      <c r="MCV92" s="19"/>
      <c r="MCW92" s="19"/>
      <c r="MCX92" s="20"/>
      <c r="MDB92" s="11"/>
      <c r="MDC92" s="12"/>
      <c r="MDD92" s="13"/>
      <c r="MDE92" s="14"/>
      <c r="MDF92" s="15"/>
      <c r="MDG92" s="16"/>
      <c r="MDH92" s="17"/>
      <c r="MDI92" s="17"/>
      <c r="MDJ92" s="18"/>
      <c r="MDK92" s="18"/>
      <c r="MDL92" s="19"/>
      <c r="MDM92" s="19"/>
      <c r="MDN92" s="19"/>
      <c r="MDO92" s="20"/>
      <c r="MDS92" s="11"/>
      <c r="MDT92" s="12"/>
      <c r="MDU92" s="13"/>
      <c r="MDV92" s="14"/>
      <c r="MDW92" s="15"/>
      <c r="MDX92" s="16"/>
      <c r="MDY92" s="17"/>
      <c r="MDZ92" s="17"/>
      <c r="MEA92" s="18"/>
      <c r="MEB92" s="18"/>
      <c r="MEC92" s="19"/>
      <c r="MED92" s="19"/>
      <c r="MEE92" s="19"/>
      <c r="MEF92" s="20"/>
      <c r="MEJ92" s="11"/>
      <c r="MEK92" s="12"/>
      <c r="MEL92" s="13"/>
      <c r="MEM92" s="14"/>
      <c r="MEN92" s="15"/>
      <c r="MEO92" s="16"/>
      <c r="MEP92" s="17"/>
      <c r="MEQ92" s="17"/>
      <c r="MER92" s="18"/>
      <c r="MES92" s="18"/>
      <c r="MET92" s="19"/>
      <c r="MEU92" s="19"/>
      <c r="MEV92" s="19"/>
      <c r="MEW92" s="20"/>
      <c r="MFA92" s="11"/>
      <c r="MFB92" s="12"/>
      <c r="MFC92" s="13"/>
      <c r="MFD92" s="14"/>
      <c r="MFE92" s="15"/>
      <c r="MFF92" s="16"/>
      <c r="MFG92" s="17"/>
      <c r="MFH92" s="17"/>
      <c r="MFI92" s="18"/>
      <c r="MFJ92" s="18"/>
      <c r="MFK92" s="19"/>
      <c r="MFL92" s="19"/>
      <c r="MFM92" s="19"/>
      <c r="MFN92" s="20"/>
      <c r="MFR92" s="11"/>
      <c r="MFS92" s="12"/>
      <c r="MFT92" s="13"/>
      <c r="MFU92" s="14"/>
      <c r="MFV92" s="15"/>
      <c r="MFW92" s="16"/>
      <c r="MFX92" s="17"/>
      <c r="MFY92" s="17"/>
      <c r="MFZ92" s="18"/>
      <c r="MGA92" s="18"/>
      <c r="MGB92" s="19"/>
      <c r="MGC92" s="19"/>
      <c r="MGD92" s="19"/>
      <c r="MGE92" s="20"/>
      <c r="MGI92" s="11"/>
      <c r="MGJ92" s="12"/>
      <c r="MGK92" s="13"/>
      <c r="MGL92" s="14"/>
      <c r="MGM92" s="15"/>
      <c r="MGN92" s="16"/>
      <c r="MGO92" s="17"/>
      <c r="MGP92" s="17"/>
      <c r="MGQ92" s="18"/>
      <c r="MGR92" s="18"/>
      <c r="MGS92" s="19"/>
      <c r="MGT92" s="19"/>
      <c r="MGU92" s="19"/>
      <c r="MGV92" s="20"/>
      <c r="MGZ92" s="11"/>
      <c r="MHA92" s="12"/>
      <c r="MHB92" s="13"/>
      <c r="MHC92" s="14"/>
      <c r="MHD92" s="15"/>
      <c r="MHE92" s="16"/>
      <c r="MHF92" s="17"/>
      <c r="MHG92" s="17"/>
      <c r="MHH92" s="18"/>
      <c r="MHI92" s="18"/>
      <c r="MHJ92" s="19"/>
      <c r="MHK92" s="19"/>
      <c r="MHL92" s="19"/>
      <c r="MHM92" s="20"/>
      <c r="MHQ92" s="11"/>
      <c r="MHR92" s="12"/>
      <c r="MHS92" s="13"/>
      <c r="MHT92" s="14"/>
      <c r="MHU92" s="15"/>
      <c r="MHV92" s="16"/>
      <c r="MHW92" s="17"/>
      <c r="MHX92" s="17"/>
      <c r="MHY92" s="18"/>
      <c r="MHZ92" s="18"/>
      <c r="MIA92" s="19"/>
      <c r="MIB92" s="19"/>
      <c r="MIC92" s="19"/>
      <c r="MID92" s="20"/>
      <c r="MIH92" s="11"/>
      <c r="MII92" s="12"/>
      <c r="MIJ92" s="13"/>
      <c r="MIK92" s="14"/>
      <c r="MIL92" s="15"/>
      <c r="MIM92" s="16"/>
      <c r="MIN92" s="17"/>
      <c r="MIO92" s="17"/>
      <c r="MIP92" s="18"/>
      <c r="MIQ92" s="18"/>
      <c r="MIR92" s="19"/>
      <c r="MIS92" s="19"/>
      <c r="MIT92" s="19"/>
      <c r="MIU92" s="20"/>
      <c r="MIY92" s="11"/>
      <c r="MIZ92" s="12"/>
      <c r="MJA92" s="13"/>
      <c r="MJB92" s="14"/>
      <c r="MJC92" s="15"/>
      <c r="MJD92" s="16"/>
      <c r="MJE92" s="17"/>
      <c r="MJF92" s="17"/>
      <c r="MJG92" s="18"/>
      <c r="MJH92" s="18"/>
      <c r="MJI92" s="19"/>
      <c r="MJJ92" s="19"/>
      <c r="MJK92" s="19"/>
      <c r="MJL92" s="20"/>
      <c r="MJP92" s="11"/>
      <c r="MJQ92" s="12"/>
      <c r="MJR92" s="13"/>
      <c r="MJS92" s="14"/>
      <c r="MJT92" s="15"/>
      <c r="MJU92" s="16"/>
      <c r="MJV92" s="17"/>
      <c r="MJW92" s="17"/>
      <c r="MJX92" s="18"/>
      <c r="MJY92" s="18"/>
      <c r="MJZ92" s="19"/>
      <c r="MKA92" s="19"/>
      <c r="MKB92" s="19"/>
      <c r="MKC92" s="20"/>
      <c r="MKG92" s="11"/>
      <c r="MKH92" s="12"/>
      <c r="MKI92" s="13"/>
      <c r="MKJ92" s="14"/>
      <c r="MKK92" s="15"/>
      <c r="MKL92" s="16"/>
      <c r="MKM92" s="17"/>
      <c r="MKN92" s="17"/>
      <c r="MKO92" s="18"/>
      <c r="MKP92" s="18"/>
      <c r="MKQ92" s="19"/>
      <c r="MKR92" s="19"/>
      <c r="MKS92" s="19"/>
      <c r="MKT92" s="20"/>
      <c r="MKX92" s="11"/>
      <c r="MKY92" s="12"/>
      <c r="MKZ92" s="13"/>
      <c r="MLA92" s="14"/>
      <c r="MLB92" s="15"/>
      <c r="MLC92" s="16"/>
      <c r="MLD92" s="17"/>
      <c r="MLE92" s="17"/>
      <c r="MLF92" s="18"/>
      <c r="MLG92" s="18"/>
      <c r="MLH92" s="19"/>
      <c r="MLI92" s="19"/>
      <c r="MLJ92" s="19"/>
      <c r="MLK92" s="20"/>
      <c r="MLO92" s="11"/>
      <c r="MLP92" s="12"/>
      <c r="MLQ92" s="13"/>
      <c r="MLR92" s="14"/>
      <c r="MLS92" s="15"/>
      <c r="MLT92" s="16"/>
      <c r="MLU92" s="17"/>
      <c r="MLV92" s="17"/>
      <c r="MLW92" s="18"/>
      <c r="MLX92" s="18"/>
      <c r="MLY92" s="19"/>
      <c r="MLZ92" s="19"/>
      <c r="MMA92" s="19"/>
      <c r="MMB92" s="20"/>
      <c r="MMF92" s="11"/>
      <c r="MMG92" s="12"/>
      <c r="MMH92" s="13"/>
      <c r="MMI92" s="14"/>
      <c r="MMJ92" s="15"/>
      <c r="MMK92" s="16"/>
      <c r="MML92" s="17"/>
      <c r="MMM92" s="17"/>
      <c r="MMN92" s="18"/>
      <c r="MMO92" s="18"/>
      <c r="MMP92" s="19"/>
      <c r="MMQ92" s="19"/>
      <c r="MMR92" s="19"/>
      <c r="MMS92" s="20"/>
      <c r="MMW92" s="11"/>
      <c r="MMX92" s="12"/>
      <c r="MMY92" s="13"/>
      <c r="MMZ92" s="14"/>
      <c r="MNA92" s="15"/>
      <c r="MNB92" s="16"/>
      <c r="MNC92" s="17"/>
      <c r="MND92" s="17"/>
      <c r="MNE92" s="18"/>
      <c r="MNF92" s="18"/>
      <c r="MNG92" s="19"/>
      <c r="MNH92" s="19"/>
      <c r="MNI92" s="19"/>
      <c r="MNJ92" s="20"/>
      <c r="MNN92" s="11"/>
      <c r="MNO92" s="12"/>
      <c r="MNP92" s="13"/>
      <c r="MNQ92" s="14"/>
      <c r="MNR92" s="15"/>
      <c r="MNS92" s="16"/>
      <c r="MNT92" s="17"/>
      <c r="MNU92" s="17"/>
      <c r="MNV92" s="18"/>
      <c r="MNW92" s="18"/>
      <c r="MNX92" s="19"/>
      <c r="MNY92" s="19"/>
      <c r="MNZ92" s="19"/>
      <c r="MOA92" s="20"/>
      <c r="MOE92" s="11"/>
      <c r="MOF92" s="12"/>
      <c r="MOG92" s="13"/>
      <c r="MOH92" s="14"/>
      <c r="MOI92" s="15"/>
      <c r="MOJ92" s="16"/>
      <c r="MOK92" s="17"/>
      <c r="MOL92" s="17"/>
      <c r="MOM92" s="18"/>
      <c r="MON92" s="18"/>
      <c r="MOO92" s="19"/>
      <c r="MOP92" s="19"/>
      <c r="MOQ92" s="19"/>
      <c r="MOR92" s="20"/>
      <c r="MOV92" s="11"/>
      <c r="MOW92" s="12"/>
      <c r="MOX92" s="13"/>
      <c r="MOY92" s="14"/>
      <c r="MOZ92" s="15"/>
      <c r="MPA92" s="16"/>
      <c r="MPB92" s="17"/>
      <c r="MPC92" s="17"/>
      <c r="MPD92" s="18"/>
      <c r="MPE92" s="18"/>
      <c r="MPF92" s="19"/>
      <c r="MPG92" s="19"/>
      <c r="MPH92" s="19"/>
      <c r="MPI92" s="20"/>
      <c r="MPM92" s="11"/>
      <c r="MPN92" s="12"/>
      <c r="MPO92" s="13"/>
      <c r="MPP92" s="14"/>
      <c r="MPQ92" s="15"/>
      <c r="MPR92" s="16"/>
      <c r="MPS92" s="17"/>
      <c r="MPT92" s="17"/>
      <c r="MPU92" s="18"/>
      <c r="MPV92" s="18"/>
      <c r="MPW92" s="19"/>
      <c r="MPX92" s="19"/>
      <c r="MPY92" s="19"/>
      <c r="MPZ92" s="20"/>
      <c r="MQD92" s="11"/>
      <c r="MQE92" s="12"/>
      <c r="MQF92" s="13"/>
      <c r="MQG92" s="14"/>
      <c r="MQH92" s="15"/>
      <c r="MQI92" s="16"/>
      <c r="MQJ92" s="17"/>
      <c r="MQK92" s="17"/>
      <c r="MQL92" s="18"/>
      <c r="MQM92" s="18"/>
      <c r="MQN92" s="19"/>
      <c r="MQO92" s="19"/>
      <c r="MQP92" s="19"/>
      <c r="MQQ92" s="20"/>
      <c r="MQU92" s="11"/>
      <c r="MQV92" s="12"/>
      <c r="MQW92" s="13"/>
      <c r="MQX92" s="14"/>
      <c r="MQY92" s="15"/>
      <c r="MQZ92" s="16"/>
      <c r="MRA92" s="17"/>
      <c r="MRB92" s="17"/>
      <c r="MRC92" s="18"/>
      <c r="MRD92" s="18"/>
      <c r="MRE92" s="19"/>
      <c r="MRF92" s="19"/>
      <c r="MRG92" s="19"/>
      <c r="MRH92" s="20"/>
      <c r="MRL92" s="11"/>
      <c r="MRM92" s="12"/>
      <c r="MRN92" s="13"/>
      <c r="MRO92" s="14"/>
      <c r="MRP92" s="15"/>
      <c r="MRQ92" s="16"/>
      <c r="MRR92" s="17"/>
      <c r="MRS92" s="17"/>
      <c r="MRT92" s="18"/>
      <c r="MRU92" s="18"/>
      <c r="MRV92" s="19"/>
      <c r="MRW92" s="19"/>
      <c r="MRX92" s="19"/>
      <c r="MRY92" s="20"/>
      <c r="MSC92" s="11"/>
      <c r="MSD92" s="12"/>
      <c r="MSE92" s="13"/>
      <c r="MSF92" s="14"/>
      <c r="MSG92" s="15"/>
      <c r="MSH92" s="16"/>
      <c r="MSI92" s="17"/>
      <c r="MSJ92" s="17"/>
      <c r="MSK92" s="18"/>
      <c r="MSL92" s="18"/>
      <c r="MSM92" s="19"/>
      <c r="MSN92" s="19"/>
      <c r="MSO92" s="19"/>
      <c r="MSP92" s="20"/>
      <c r="MST92" s="11"/>
      <c r="MSU92" s="12"/>
      <c r="MSV92" s="13"/>
      <c r="MSW92" s="14"/>
      <c r="MSX92" s="15"/>
      <c r="MSY92" s="16"/>
      <c r="MSZ92" s="17"/>
      <c r="MTA92" s="17"/>
      <c r="MTB92" s="18"/>
      <c r="MTC92" s="18"/>
      <c r="MTD92" s="19"/>
      <c r="MTE92" s="19"/>
      <c r="MTF92" s="19"/>
      <c r="MTG92" s="20"/>
      <c r="MTK92" s="11"/>
      <c r="MTL92" s="12"/>
      <c r="MTM92" s="13"/>
      <c r="MTN92" s="14"/>
      <c r="MTO92" s="15"/>
      <c r="MTP92" s="16"/>
      <c r="MTQ92" s="17"/>
      <c r="MTR92" s="17"/>
      <c r="MTS92" s="18"/>
      <c r="MTT92" s="18"/>
      <c r="MTU92" s="19"/>
      <c r="MTV92" s="19"/>
      <c r="MTW92" s="19"/>
      <c r="MTX92" s="20"/>
      <c r="MUB92" s="11"/>
      <c r="MUC92" s="12"/>
      <c r="MUD92" s="13"/>
      <c r="MUE92" s="14"/>
      <c r="MUF92" s="15"/>
      <c r="MUG92" s="16"/>
      <c r="MUH92" s="17"/>
      <c r="MUI92" s="17"/>
      <c r="MUJ92" s="18"/>
      <c r="MUK92" s="18"/>
      <c r="MUL92" s="19"/>
      <c r="MUM92" s="19"/>
      <c r="MUN92" s="19"/>
      <c r="MUO92" s="20"/>
      <c r="MUS92" s="11"/>
      <c r="MUT92" s="12"/>
      <c r="MUU92" s="13"/>
      <c r="MUV92" s="14"/>
      <c r="MUW92" s="15"/>
      <c r="MUX92" s="16"/>
      <c r="MUY92" s="17"/>
      <c r="MUZ92" s="17"/>
      <c r="MVA92" s="18"/>
      <c r="MVB92" s="18"/>
      <c r="MVC92" s="19"/>
      <c r="MVD92" s="19"/>
      <c r="MVE92" s="19"/>
      <c r="MVF92" s="20"/>
      <c r="MVJ92" s="11"/>
      <c r="MVK92" s="12"/>
      <c r="MVL92" s="13"/>
      <c r="MVM92" s="14"/>
      <c r="MVN92" s="15"/>
      <c r="MVO92" s="16"/>
      <c r="MVP92" s="17"/>
      <c r="MVQ92" s="17"/>
      <c r="MVR92" s="18"/>
      <c r="MVS92" s="18"/>
      <c r="MVT92" s="19"/>
      <c r="MVU92" s="19"/>
      <c r="MVV92" s="19"/>
      <c r="MVW92" s="20"/>
      <c r="MWA92" s="11"/>
      <c r="MWB92" s="12"/>
      <c r="MWC92" s="13"/>
      <c r="MWD92" s="14"/>
      <c r="MWE92" s="15"/>
      <c r="MWF92" s="16"/>
      <c r="MWG92" s="17"/>
      <c r="MWH92" s="17"/>
      <c r="MWI92" s="18"/>
      <c r="MWJ92" s="18"/>
      <c r="MWK92" s="19"/>
      <c r="MWL92" s="19"/>
      <c r="MWM92" s="19"/>
      <c r="MWN92" s="20"/>
      <c r="MWR92" s="11"/>
      <c r="MWS92" s="12"/>
      <c r="MWT92" s="13"/>
      <c r="MWU92" s="14"/>
      <c r="MWV92" s="15"/>
      <c r="MWW92" s="16"/>
      <c r="MWX92" s="17"/>
      <c r="MWY92" s="17"/>
      <c r="MWZ92" s="18"/>
      <c r="MXA92" s="18"/>
      <c r="MXB92" s="19"/>
      <c r="MXC92" s="19"/>
      <c r="MXD92" s="19"/>
      <c r="MXE92" s="20"/>
      <c r="MXI92" s="11"/>
      <c r="MXJ92" s="12"/>
      <c r="MXK92" s="13"/>
      <c r="MXL92" s="14"/>
      <c r="MXM92" s="15"/>
      <c r="MXN92" s="16"/>
      <c r="MXO92" s="17"/>
      <c r="MXP92" s="17"/>
      <c r="MXQ92" s="18"/>
      <c r="MXR92" s="18"/>
      <c r="MXS92" s="19"/>
      <c r="MXT92" s="19"/>
      <c r="MXU92" s="19"/>
      <c r="MXV92" s="20"/>
      <c r="MXZ92" s="11"/>
      <c r="MYA92" s="12"/>
      <c r="MYB92" s="13"/>
      <c r="MYC92" s="14"/>
      <c r="MYD92" s="15"/>
      <c r="MYE92" s="16"/>
      <c r="MYF92" s="17"/>
      <c r="MYG92" s="17"/>
      <c r="MYH92" s="18"/>
      <c r="MYI92" s="18"/>
      <c r="MYJ92" s="19"/>
      <c r="MYK92" s="19"/>
      <c r="MYL92" s="19"/>
      <c r="MYM92" s="20"/>
      <c r="MYQ92" s="11"/>
      <c r="MYR92" s="12"/>
      <c r="MYS92" s="13"/>
      <c r="MYT92" s="14"/>
      <c r="MYU92" s="15"/>
      <c r="MYV92" s="16"/>
      <c r="MYW92" s="17"/>
      <c r="MYX92" s="17"/>
      <c r="MYY92" s="18"/>
      <c r="MYZ92" s="18"/>
      <c r="MZA92" s="19"/>
      <c r="MZB92" s="19"/>
      <c r="MZC92" s="19"/>
      <c r="MZD92" s="20"/>
      <c r="MZH92" s="11"/>
      <c r="MZI92" s="12"/>
      <c r="MZJ92" s="13"/>
      <c r="MZK92" s="14"/>
      <c r="MZL92" s="15"/>
      <c r="MZM92" s="16"/>
      <c r="MZN92" s="17"/>
      <c r="MZO92" s="17"/>
      <c r="MZP92" s="18"/>
      <c r="MZQ92" s="18"/>
      <c r="MZR92" s="19"/>
      <c r="MZS92" s="19"/>
      <c r="MZT92" s="19"/>
      <c r="MZU92" s="20"/>
      <c r="MZY92" s="11"/>
      <c r="MZZ92" s="12"/>
      <c r="NAA92" s="13"/>
      <c r="NAB92" s="14"/>
      <c r="NAC92" s="15"/>
      <c r="NAD92" s="16"/>
      <c r="NAE92" s="17"/>
      <c r="NAF92" s="17"/>
      <c r="NAG92" s="18"/>
      <c r="NAH92" s="18"/>
      <c r="NAI92" s="19"/>
      <c r="NAJ92" s="19"/>
      <c r="NAK92" s="19"/>
      <c r="NAL92" s="20"/>
      <c r="NAP92" s="11"/>
      <c r="NAQ92" s="12"/>
      <c r="NAR92" s="13"/>
      <c r="NAS92" s="14"/>
      <c r="NAT92" s="15"/>
      <c r="NAU92" s="16"/>
      <c r="NAV92" s="17"/>
      <c r="NAW92" s="17"/>
      <c r="NAX92" s="18"/>
      <c r="NAY92" s="18"/>
      <c r="NAZ92" s="19"/>
      <c r="NBA92" s="19"/>
      <c r="NBB92" s="19"/>
      <c r="NBC92" s="20"/>
      <c r="NBG92" s="11"/>
      <c r="NBH92" s="12"/>
      <c r="NBI92" s="13"/>
      <c r="NBJ92" s="14"/>
      <c r="NBK92" s="15"/>
      <c r="NBL92" s="16"/>
      <c r="NBM92" s="17"/>
      <c r="NBN92" s="17"/>
      <c r="NBO92" s="18"/>
      <c r="NBP92" s="18"/>
      <c r="NBQ92" s="19"/>
      <c r="NBR92" s="19"/>
      <c r="NBS92" s="19"/>
      <c r="NBT92" s="20"/>
      <c r="NBX92" s="11"/>
      <c r="NBY92" s="12"/>
      <c r="NBZ92" s="13"/>
      <c r="NCA92" s="14"/>
      <c r="NCB92" s="15"/>
      <c r="NCC92" s="16"/>
      <c r="NCD92" s="17"/>
      <c r="NCE92" s="17"/>
      <c r="NCF92" s="18"/>
      <c r="NCG92" s="18"/>
      <c r="NCH92" s="19"/>
      <c r="NCI92" s="19"/>
      <c r="NCJ92" s="19"/>
      <c r="NCK92" s="20"/>
      <c r="NCO92" s="11"/>
      <c r="NCP92" s="12"/>
      <c r="NCQ92" s="13"/>
      <c r="NCR92" s="14"/>
      <c r="NCS92" s="15"/>
      <c r="NCT92" s="16"/>
      <c r="NCU92" s="17"/>
      <c r="NCV92" s="17"/>
      <c r="NCW92" s="18"/>
      <c r="NCX92" s="18"/>
      <c r="NCY92" s="19"/>
      <c r="NCZ92" s="19"/>
      <c r="NDA92" s="19"/>
      <c r="NDB92" s="20"/>
      <c r="NDF92" s="11"/>
      <c r="NDG92" s="12"/>
      <c r="NDH92" s="13"/>
      <c r="NDI92" s="14"/>
      <c r="NDJ92" s="15"/>
      <c r="NDK92" s="16"/>
      <c r="NDL92" s="17"/>
      <c r="NDM92" s="17"/>
      <c r="NDN92" s="18"/>
      <c r="NDO92" s="18"/>
      <c r="NDP92" s="19"/>
      <c r="NDQ92" s="19"/>
      <c r="NDR92" s="19"/>
      <c r="NDS92" s="20"/>
      <c r="NDW92" s="11"/>
      <c r="NDX92" s="12"/>
      <c r="NDY92" s="13"/>
      <c r="NDZ92" s="14"/>
      <c r="NEA92" s="15"/>
      <c r="NEB92" s="16"/>
      <c r="NEC92" s="17"/>
      <c r="NED92" s="17"/>
      <c r="NEE92" s="18"/>
      <c r="NEF92" s="18"/>
      <c r="NEG92" s="19"/>
      <c r="NEH92" s="19"/>
      <c r="NEI92" s="19"/>
      <c r="NEJ92" s="20"/>
      <c r="NEN92" s="11"/>
      <c r="NEO92" s="12"/>
      <c r="NEP92" s="13"/>
      <c r="NEQ92" s="14"/>
      <c r="NER92" s="15"/>
      <c r="NES92" s="16"/>
      <c r="NET92" s="17"/>
      <c r="NEU92" s="17"/>
      <c r="NEV92" s="18"/>
      <c r="NEW92" s="18"/>
      <c r="NEX92" s="19"/>
      <c r="NEY92" s="19"/>
      <c r="NEZ92" s="19"/>
      <c r="NFA92" s="20"/>
      <c r="NFE92" s="11"/>
      <c r="NFF92" s="12"/>
      <c r="NFG92" s="13"/>
      <c r="NFH92" s="14"/>
      <c r="NFI92" s="15"/>
      <c r="NFJ92" s="16"/>
      <c r="NFK92" s="17"/>
      <c r="NFL92" s="17"/>
      <c r="NFM92" s="18"/>
      <c r="NFN92" s="18"/>
      <c r="NFO92" s="19"/>
      <c r="NFP92" s="19"/>
      <c r="NFQ92" s="19"/>
      <c r="NFR92" s="20"/>
      <c r="NFV92" s="11"/>
      <c r="NFW92" s="12"/>
      <c r="NFX92" s="13"/>
      <c r="NFY92" s="14"/>
      <c r="NFZ92" s="15"/>
      <c r="NGA92" s="16"/>
      <c r="NGB92" s="17"/>
      <c r="NGC92" s="17"/>
      <c r="NGD92" s="18"/>
      <c r="NGE92" s="18"/>
      <c r="NGF92" s="19"/>
      <c r="NGG92" s="19"/>
      <c r="NGH92" s="19"/>
      <c r="NGI92" s="20"/>
      <c r="NGM92" s="11"/>
      <c r="NGN92" s="12"/>
      <c r="NGO92" s="13"/>
      <c r="NGP92" s="14"/>
      <c r="NGQ92" s="15"/>
      <c r="NGR92" s="16"/>
      <c r="NGS92" s="17"/>
      <c r="NGT92" s="17"/>
      <c r="NGU92" s="18"/>
      <c r="NGV92" s="18"/>
      <c r="NGW92" s="19"/>
      <c r="NGX92" s="19"/>
      <c r="NGY92" s="19"/>
      <c r="NGZ92" s="20"/>
      <c r="NHD92" s="11"/>
      <c r="NHE92" s="12"/>
      <c r="NHF92" s="13"/>
      <c r="NHG92" s="14"/>
      <c r="NHH92" s="15"/>
      <c r="NHI92" s="16"/>
      <c r="NHJ92" s="17"/>
      <c r="NHK92" s="17"/>
      <c r="NHL92" s="18"/>
      <c r="NHM92" s="18"/>
      <c r="NHN92" s="19"/>
      <c r="NHO92" s="19"/>
      <c r="NHP92" s="19"/>
      <c r="NHQ92" s="20"/>
      <c r="NHU92" s="11"/>
      <c r="NHV92" s="12"/>
      <c r="NHW92" s="13"/>
      <c r="NHX92" s="14"/>
      <c r="NHY92" s="15"/>
      <c r="NHZ92" s="16"/>
      <c r="NIA92" s="17"/>
      <c r="NIB92" s="17"/>
      <c r="NIC92" s="18"/>
      <c r="NID92" s="18"/>
      <c r="NIE92" s="19"/>
      <c r="NIF92" s="19"/>
      <c r="NIG92" s="19"/>
      <c r="NIH92" s="20"/>
      <c r="NIL92" s="11"/>
      <c r="NIM92" s="12"/>
      <c r="NIN92" s="13"/>
      <c r="NIO92" s="14"/>
      <c r="NIP92" s="15"/>
      <c r="NIQ92" s="16"/>
      <c r="NIR92" s="17"/>
      <c r="NIS92" s="17"/>
      <c r="NIT92" s="18"/>
      <c r="NIU92" s="18"/>
      <c r="NIV92" s="19"/>
      <c r="NIW92" s="19"/>
      <c r="NIX92" s="19"/>
      <c r="NIY92" s="20"/>
      <c r="NJC92" s="11"/>
      <c r="NJD92" s="12"/>
      <c r="NJE92" s="13"/>
      <c r="NJF92" s="14"/>
      <c r="NJG92" s="15"/>
      <c r="NJH92" s="16"/>
      <c r="NJI92" s="17"/>
      <c r="NJJ92" s="17"/>
      <c r="NJK92" s="18"/>
      <c r="NJL92" s="18"/>
      <c r="NJM92" s="19"/>
      <c r="NJN92" s="19"/>
      <c r="NJO92" s="19"/>
      <c r="NJP92" s="20"/>
      <c r="NJT92" s="11"/>
      <c r="NJU92" s="12"/>
      <c r="NJV92" s="13"/>
      <c r="NJW92" s="14"/>
      <c r="NJX92" s="15"/>
      <c r="NJY92" s="16"/>
      <c r="NJZ92" s="17"/>
      <c r="NKA92" s="17"/>
      <c r="NKB92" s="18"/>
      <c r="NKC92" s="18"/>
      <c r="NKD92" s="19"/>
      <c r="NKE92" s="19"/>
      <c r="NKF92" s="19"/>
      <c r="NKG92" s="20"/>
      <c r="NKK92" s="11"/>
      <c r="NKL92" s="12"/>
      <c r="NKM92" s="13"/>
      <c r="NKN92" s="14"/>
      <c r="NKO92" s="15"/>
      <c r="NKP92" s="16"/>
      <c r="NKQ92" s="17"/>
      <c r="NKR92" s="17"/>
      <c r="NKS92" s="18"/>
      <c r="NKT92" s="18"/>
      <c r="NKU92" s="19"/>
      <c r="NKV92" s="19"/>
      <c r="NKW92" s="19"/>
      <c r="NKX92" s="20"/>
      <c r="NLB92" s="11"/>
      <c r="NLC92" s="12"/>
      <c r="NLD92" s="13"/>
      <c r="NLE92" s="14"/>
      <c r="NLF92" s="15"/>
      <c r="NLG92" s="16"/>
      <c r="NLH92" s="17"/>
      <c r="NLI92" s="17"/>
      <c r="NLJ92" s="18"/>
      <c r="NLK92" s="18"/>
      <c r="NLL92" s="19"/>
      <c r="NLM92" s="19"/>
      <c r="NLN92" s="19"/>
      <c r="NLO92" s="20"/>
      <c r="NLS92" s="11"/>
      <c r="NLT92" s="12"/>
      <c r="NLU92" s="13"/>
      <c r="NLV92" s="14"/>
      <c r="NLW92" s="15"/>
      <c r="NLX92" s="16"/>
      <c r="NLY92" s="17"/>
      <c r="NLZ92" s="17"/>
      <c r="NMA92" s="18"/>
      <c r="NMB92" s="18"/>
      <c r="NMC92" s="19"/>
      <c r="NMD92" s="19"/>
      <c r="NME92" s="19"/>
      <c r="NMF92" s="20"/>
      <c r="NMJ92" s="11"/>
      <c r="NMK92" s="12"/>
      <c r="NML92" s="13"/>
      <c r="NMM92" s="14"/>
      <c r="NMN92" s="15"/>
      <c r="NMO92" s="16"/>
      <c r="NMP92" s="17"/>
      <c r="NMQ92" s="17"/>
      <c r="NMR92" s="18"/>
      <c r="NMS92" s="18"/>
      <c r="NMT92" s="19"/>
      <c r="NMU92" s="19"/>
      <c r="NMV92" s="19"/>
      <c r="NMW92" s="20"/>
      <c r="NNA92" s="11"/>
      <c r="NNB92" s="12"/>
      <c r="NNC92" s="13"/>
      <c r="NND92" s="14"/>
      <c r="NNE92" s="15"/>
      <c r="NNF92" s="16"/>
      <c r="NNG92" s="17"/>
      <c r="NNH92" s="17"/>
      <c r="NNI92" s="18"/>
      <c r="NNJ92" s="18"/>
      <c r="NNK92" s="19"/>
      <c r="NNL92" s="19"/>
      <c r="NNM92" s="19"/>
      <c r="NNN92" s="20"/>
      <c r="NNR92" s="11"/>
      <c r="NNS92" s="12"/>
      <c r="NNT92" s="13"/>
      <c r="NNU92" s="14"/>
      <c r="NNV92" s="15"/>
      <c r="NNW92" s="16"/>
      <c r="NNX92" s="17"/>
      <c r="NNY92" s="17"/>
      <c r="NNZ92" s="18"/>
      <c r="NOA92" s="18"/>
      <c r="NOB92" s="19"/>
      <c r="NOC92" s="19"/>
      <c r="NOD92" s="19"/>
      <c r="NOE92" s="20"/>
      <c r="NOI92" s="11"/>
      <c r="NOJ92" s="12"/>
      <c r="NOK92" s="13"/>
      <c r="NOL92" s="14"/>
      <c r="NOM92" s="15"/>
      <c r="NON92" s="16"/>
      <c r="NOO92" s="17"/>
      <c r="NOP92" s="17"/>
      <c r="NOQ92" s="18"/>
      <c r="NOR92" s="18"/>
      <c r="NOS92" s="19"/>
      <c r="NOT92" s="19"/>
      <c r="NOU92" s="19"/>
      <c r="NOV92" s="20"/>
      <c r="NOZ92" s="11"/>
      <c r="NPA92" s="12"/>
      <c r="NPB92" s="13"/>
      <c r="NPC92" s="14"/>
      <c r="NPD92" s="15"/>
      <c r="NPE92" s="16"/>
      <c r="NPF92" s="17"/>
      <c r="NPG92" s="17"/>
      <c r="NPH92" s="18"/>
      <c r="NPI92" s="18"/>
      <c r="NPJ92" s="19"/>
      <c r="NPK92" s="19"/>
      <c r="NPL92" s="19"/>
      <c r="NPM92" s="20"/>
      <c r="NPQ92" s="11"/>
      <c r="NPR92" s="12"/>
      <c r="NPS92" s="13"/>
      <c r="NPT92" s="14"/>
      <c r="NPU92" s="15"/>
      <c r="NPV92" s="16"/>
      <c r="NPW92" s="17"/>
      <c r="NPX92" s="17"/>
      <c r="NPY92" s="18"/>
      <c r="NPZ92" s="18"/>
      <c r="NQA92" s="19"/>
      <c r="NQB92" s="19"/>
      <c r="NQC92" s="19"/>
      <c r="NQD92" s="20"/>
      <c r="NQH92" s="11"/>
      <c r="NQI92" s="12"/>
      <c r="NQJ92" s="13"/>
      <c r="NQK92" s="14"/>
      <c r="NQL92" s="15"/>
      <c r="NQM92" s="16"/>
      <c r="NQN92" s="17"/>
      <c r="NQO92" s="17"/>
      <c r="NQP92" s="18"/>
      <c r="NQQ92" s="18"/>
      <c r="NQR92" s="19"/>
      <c r="NQS92" s="19"/>
      <c r="NQT92" s="19"/>
      <c r="NQU92" s="20"/>
      <c r="NQY92" s="11"/>
      <c r="NQZ92" s="12"/>
      <c r="NRA92" s="13"/>
      <c r="NRB92" s="14"/>
      <c r="NRC92" s="15"/>
      <c r="NRD92" s="16"/>
      <c r="NRE92" s="17"/>
      <c r="NRF92" s="17"/>
      <c r="NRG92" s="18"/>
      <c r="NRH92" s="18"/>
      <c r="NRI92" s="19"/>
      <c r="NRJ92" s="19"/>
      <c r="NRK92" s="19"/>
      <c r="NRL92" s="20"/>
      <c r="NRP92" s="11"/>
      <c r="NRQ92" s="12"/>
      <c r="NRR92" s="13"/>
      <c r="NRS92" s="14"/>
      <c r="NRT92" s="15"/>
      <c r="NRU92" s="16"/>
      <c r="NRV92" s="17"/>
      <c r="NRW92" s="17"/>
      <c r="NRX92" s="18"/>
      <c r="NRY92" s="18"/>
      <c r="NRZ92" s="19"/>
      <c r="NSA92" s="19"/>
      <c r="NSB92" s="19"/>
      <c r="NSC92" s="20"/>
      <c r="NSG92" s="11"/>
      <c r="NSH92" s="12"/>
      <c r="NSI92" s="13"/>
      <c r="NSJ92" s="14"/>
      <c r="NSK92" s="15"/>
      <c r="NSL92" s="16"/>
      <c r="NSM92" s="17"/>
      <c r="NSN92" s="17"/>
      <c r="NSO92" s="18"/>
      <c r="NSP92" s="18"/>
      <c r="NSQ92" s="19"/>
      <c r="NSR92" s="19"/>
      <c r="NSS92" s="19"/>
      <c r="NST92" s="20"/>
      <c r="NSX92" s="11"/>
      <c r="NSY92" s="12"/>
      <c r="NSZ92" s="13"/>
      <c r="NTA92" s="14"/>
      <c r="NTB92" s="15"/>
      <c r="NTC92" s="16"/>
      <c r="NTD92" s="17"/>
      <c r="NTE92" s="17"/>
      <c r="NTF92" s="18"/>
      <c r="NTG92" s="18"/>
      <c r="NTH92" s="19"/>
      <c r="NTI92" s="19"/>
      <c r="NTJ92" s="19"/>
      <c r="NTK92" s="20"/>
      <c r="NTO92" s="11"/>
      <c r="NTP92" s="12"/>
      <c r="NTQ92" s="13"/>
      <c r="NTR92" s="14"/>
      <c r="NTS92" s="15"/>
      <c r="NTT92" s="16"/>
      <c r="NTU92" s="17"/>
      <c r="NTV92" s="17"/>
      <c r="NTW92" s="18"/>
      <c r="NTX92" s="18"/>
      <c r="NTY92" s="19"/>
      <c r="NTZ92" s="19"/>
      <c r="NUA92" s="19"/>
      <c r="NUB92" s="20"/>
      <c r="NUF92" s="11"/>
      <c r="NUG92" s="12"/>
      <c r="NUH92" s="13"/>
      <c r="NUI92" s="14"/>
      <c r="NUJ92" s="15"/>
      <c r="NUK92" s="16"/>
      <c r="NUL92" s="17"/>
      <c r="NUM92" s="17"/>
      <c r="NUN92" s="18"/>
      <c r="NUO92" s="18"/>
      <c r="NUP92" s="19"/>
      <c r="NUQ92" s="19"/>
      <c r="NUR92" s="19"/>
      <c r="NUS92" s="20"/>
      <c r="NUW92" s="11"/>
      <c r="NUX92" s="12"/>
      <c r="NUY92" s="13"/>
      <c r="NUZ92" s="14"/>
      <c r="NVA92" s="15"/>
      <c r="NVB92" s="16"/>
      <c r="NVC92" s="17"/>
      <c r="NVD92" s="17"/>
      <c r="NVE92" s="18"/>
      <c r="NVF92" s="18"/>
      <c r="NVG92" s="19"/>
      <c r="NVH92" s="19"/>
      <c r="NVI92" s="19"/>
      <c r="NVJ92" s="20"/>
      <c r="NVN92" s="11"/>
      <c r="NVO92" s="12"/>
      <c r="NVP92" s="13"/>
      <c r="NVQ92" s="14"/>
      <c r="NVR92" s="15"/>
      <c r="NVS92" s="16"/>
      <c r="NVT92" s="17"/>
      <c r="NVU92" s="17"/>
      <c r="NVV92" s="18"/>
      <c r="NVW92" s="18"/>
      <c r="NVX92" s="19"/>
      <c r="NVY92" s="19"/>
      <c r="NVZ92" s="19"/>
      <c r="NWA92" s="20"/>
      <c r="NWE92" s="11"/>
      <c r="NWF92" s="12"/>
      <c r="NWG92" s="13"/>
      <c r="NWH92" s="14"/>
      <c r="NWI92" s="15"/>
      <c r="NWJ92" s="16"/>
      <c r="NWK92" s="17"/>
      <c r="NWL92" s="17"/>
      <c r="NWM92" s="18"/>
      <c r="NWN92" s="18"/>
      <c r="NWO92" s="19"/>
      <c r="NWP92" s="19"/>
      <c r="NWQ92" s="19"/>
      <c r="NWR92" s="20"/>
      <c r="NWV92" s="11"/>
      <c r="NWW92" s="12"/>
      <c r="NWX92" s="13"/>
      <c r="NWY92" s="14"/>
      <c r="NWZ92" s="15"/>
      <c r="NXA92" s="16"/>
      <c r="NXB92" s="17"/>
      <c r="NXC92" s="17"/>
      <c r="NXD92" s="18"/>
      <c r="NXE92" s="18"/>
      <c r="NXF92" s="19"/>
      <c r="NXG92" s="19"/>
      <c r="NXH92" s="19"/>
      <c r="NXI92" s="20"/>
      <c r="NXM92" s="11"/>
      <c r="NXN92" s="12"/>
      <c r="NXO92" s="13"/>
      <c r="NXP92" s="14"/>
      <c r="NXQ92" s="15"/>
      <c r="NXR92" s="16"/>
      <c r="NXS92" s="17"/>
      <c r="NXT92" s="17"/>
      <c r="NXU92" s="18"/>
      <c r="NXV92" s="18"/>
      <c r="NXW92" s="19"/>
      <c r="NXX92" s="19"/>
      <c r="NXY92" s="19"/>
      <c r="NXZ92" s="20"/>
      <c r="NYD92" s="11"/>
      <c r="NYE92" s="12"/>
      <c r="NYF92" s="13"/>
      <c r="NYG92" s="14"/>
      <c r="NYH92" s="15"/>
      <c r="NYI92" s="16"/>
      <c r="NYJ92" s="17"/>
      <c r="NYK92" s="17"/>
      <c r="NYL92" s="18"/>
      <c r="NYM92" s="18"/>
      <c r="NYN92" s="19"/>
      <c r="NYO92" s="19"/>
      <c r="NYP92" s="19"/>
      <c r="NYQ92" s="20"/>
      <c r="NYU92" s="11"/>
      <c r="NYV92" s="12"/>
      <c r="NYW92" s="13"/>
      <c r="NYX92" s="14"/>
      <c r="NYY92" s="15"/>
      <c r="NYZ92" s="16"/>
      <c r="NZA92" s="17"/>
      <c r="NZB92" s="17"/>
      <c r="NZC92" s="18"/>
      <c r="NZD92" s="18"/>
      <c r="NZE92" s="19"/>
      <c r="NZF92" s="19"/>
      <c r="NZG92" s="19"/>
      <c r="NZH92" s="20"/>
      <c r="NZL92" s="11"/>
      <c r="NZM92" s="12"/>
      <c r="NZN92" s="13"/>
      <c r="NZO92" s="14"/>
      <c r="NZP92" s="15"/>
      <c r="NZQ92" s="16"/>
      <c r="NZR92" s="17"/>
      <c r="NZS92" s="17"/>
      <c r="NZT92" s="18"/>
      <c r="NZU92" s="18"/>
      <c r="NZV92" s="19"/>
      <c r="NZW92" s="19"/>
      <c r="NZX92" s="19"/>
      <c r="NZY92" s="20"/>
      <c r="OAC92" s="11"/>
      <c r="OAD92" s="12"/>
      <c r="OAE92" s="13"/>
      <c r="OAF92" s="14"/>
      <c r="OAG92" s="15"/>
      <c r="OAH92" s="16"/>
      <c r="OAI92" s="17"/>
      <c r="OAJ92" s="17"/>
      <c r="OAK92" s="18"/>
      <c r="OAL92" s="18"/>
      <c r="OAM92" s="19"/>
      <c r="OAN92" s="19"/>
      <c r="OAO92" s="19"/>
      <c r="OAP92" s="20"/>
      <c r="OAT92" s="11"/>
      <c r="OAU92" s="12"/>
      <c r="OAV92" s="13"/>
      <c r="OAW92" s="14"/>
      <c r="OAX92" s="15"/>
      <c r="OAY92" s="16"/>
      <c r="OAZ92" s="17"/>
      <c r="OBA92" s="17"/>
      <c r="OBB92" s="18"/>
      <c r="OBC92" s="18"/>
      <c r="OBD92" s="19"/>
      <c r="OBE92" s="19"/>
      <c r="OBF92" s="19"/>
      <c r="OBG92" s="20"/>
      <c r="OBK92" s="11"/>
      <c r="OBL92" s="12"/>
      <c r="OBM92" s="13"/>
      <c r="OBN92" s="14"/>
      <c r="OBO92" s="15"/>
      <c r="OBP92" s="16"/>
      <c r="OBQ92" s="17"/>
      <c r="OBR92" s="17"/>
      <c r="OBS92" s="18"/>
      <c r="OBT92" s="18"/>
      <c r="OBU92" s="19"/>
      <c r="OBV92" s="19"/>
      <c r="OBW92" s="19"/>
      <c r="OBX92" s="20"/>
      <c r="OCB92" s="11"/>
      <c r="OCC92" s="12"/>
      <c r="OCD92" s="13"/>
      <c r="OCE92" s="14"/>
      <c r="OCF92" s="15"/>
      <c r="OCG92" s="16"/>
      <c r="OCH92" s="17"/>
      <c r="OCI92" s="17"/>
      <c r="OCJ92" s="18"/>
      <c r="OCK92" s="18"/>
      <c r="OCL92" s="19"/>
      <c r="OCM92" s="19"/>
      <c r="OCN92" s="19"/>
      <c r="OCO92" s="20"/>
      <c r="OCS92" s="11"/>
      <c r="OCT92" s="12"/>
      <c r="OCU92" s="13"/>
      <c r="OCV92" s="14"/>
      <c r="OCW92" s="15"/>
      <c r="OCX92" s="16"/>
      <c r="OCY92" s="17"/>
      <c r="OCZ92" s="17"/>
      <c r="ODA92" s="18"/>
      <c r="ODB92" s="18"/>
      <c r="ODC92" s="19"/>
      <c r="ODD92" s="19"/>
      <c r="ODE92" s="19"/>
      <c r="ODF92" s="20"/>
      <c r="ODJ92" s="11"/>
      <c r="ODK92" s="12"/>
      <c r="ODL92" s="13"/>
      <c r="ODM92" s="14"/>
      <c r="ODN92" s="15"/>
      <c r="ODO92" s="16"/>
      <c r="ODP92" s="17"/>
      <c r="ODQ92" s="17"/>
      <c r="ODR92" s="18"/>
      <c r="ODS92" s="18"/>
      <c r="ODT92" s="19"/>
      <c r="ODU92" s="19"/>
      <c r="ODV92" s="19"/>
      <c r="ODW92" s="20"/>
      <c r="OEA92" s="11"/>
      <c r="OEB92" s="12"/>
      <c r="OEC92" s="13"/>
      <c r="OED92" s="14"/>
      <c r="OEE92" s="15"/>
      <c r="OEF92" s="16"/>
      <c r="OEG92" s="17"/>
      <c r="OEH92" s="17"/>
      <c r="OEI92" s="18"/>
      <c r="OEJ92" s="18"/>
      <c r="OEK92" s="19"/>
      <c r="OEL92" s="19"/>
      <c r="OEM92" s="19"/>
      <c r="OEN92" s="20"/>
      <c r="OER92" s="11"/>
      <c r="OES92" s="12"/>
      <c r="OET92" s="13"/>
      <c r="OEU92" s="14"/>
      <c r="OEV92" s="15"/>
      <c r="OEW92" s="16"/>
      <c r="OEX92" s="17"/>
      <c r="OEY92" s="17"/>
      <c r="OEZ92" s="18"/>
      <c r="OFA92" s="18"/>
      <c r="OFB92" s="19"/>
      <c r="OFC92" s="19"/>
      <c r="OFD92" s="19"/>
      <c r="OFE92" s="20"/>
      <c r="OFI92" s="11"/>
      <c r="OFJ92" s="12"/>
      <c r="OFK92" s="13"/>
      <c r="OFL92" s="14"/>
      <c r="OFM92" s="15"/>
      <c r="OFN92" s="16"/>
      <c r="OFO92" s="17"/>
      <c r="OFP92" s="17"/>
      <c r="OFQ92" s="18"/>
      <c r="OFR92" s="18"/>
      <c r="OFS92" s="19"/>
      <c r="OFT92" s="19"/>
      <c r="OFU92" s="19"/>
      <c r="OFV92" s="20"/>
      <c r="OFZ92" s="11"/>
      <c r="OGA92" s="12"/>
      <c r="OGB92" s="13"/>
      <c r="OGC92" s="14"/>
      <c r="OGD92" s="15"/>
      <c r="OGE92" s="16"/>
      <c r="OGF92" s="17"/>
      <c r="OGG92" s="17"/>
      <c r="OGH92" s="18"/>
      <c r="OGI92" s="18"/>
      <c r="OGJ92" s="19"/>
      <c r="OGK92" s="19"/>
      <c r="OGL92" s="19"/>
      <c r="OGM92" s="20"/>
      <c r="OGQ92" s="11"/>
      <c r="OGR92" s="12"/>
      <c r="OGS92" s="13"/>
      <c r="OGT92" s="14"/>
      <c r="OGU92" s="15"/>
      <c r="OGV92" s="16"/>
      <c r="OGW92" s="17"/>
      <c r="OGX92" s="17"/>
      <c r="OGY92" s="18"/>
      <c r="OGZ92" s="18"/>
      <c r="OHA92" s="19"/>
      <c r="OHB92" s="19"/>
      <c r="OHC92" s="19"/>
      <c r="OHD92" s="20"/>
      <c r="OHH92" s="11"/>
      <c r="OHI92" s="12"/>
      <c r="OHJ92" s="13"/>
      <c r="OHK92" s="14"/>
      <c r="OHL92" s="15"/>
      <c r="OHM92" s="16"/>
      <c r="OHN92" s="17"/>
      <c r="OHO92" s="17"/>
      <c r="OHP92" s="18"/>
      <c r="OHQ92" s="18"/>
      <c r="OHR92" s="19"/>
      <c r="OHS92" s="19"/>
      <c r="OHT92" s="19"/>
      <c r="OHU92" s="20"/>
      <c r="OHY92" s="11"/>
      <c r="OHZ92" s="12"/>
      <c r="OIA92" s="13"/>
      <c r="OIB92" s="14"/>
      <c r="OIC92" s="15"/>
      <c r="OID92" s="16"/>
      <c r="OIE92" s="17"/>
      <c r="OIF92" s="17"/>
      <c r="OIG92" s="18"/>
      <c r="OIH92" s="18"/>
      <c r="OII92" s="19"/>
      <c r="OIJ92" s="19"/>
      <c r="OIK92" s="19"/>
      <c r="OIL92" s="20"/>
      <c r="OIP92" s="11"/>
      <c r="OIQ92" s="12"/>
      <c r="OIR92" s="13"/>
      <c r="OIS92" s="14"/>
      <c r="OIT92" s="15"/>
      <c r="OIU92" s="16"/>
      <c r="OIV92" s="17"/>
      <c r="OIW92" s="17"/>
      <c r="OIX92" s="18"/>
      <c r="OIY92" s="18"/>
      <c r="OIZ92" s="19"/>
      <c r="OJA92" s="19"/>
      <c r="OJB92" s="19"/>
      <c r="OJC92" s="20"/>
      <c r="OJG92" s="11"/>
      <c r="OJH92" s="12"/>
      <c r="OJI92" s="13"/>
      <c r="OJJ92" s="14"/>
      <c r="OJK92" s="15"/>
      <c r="OJL92" s="16"/>
      <c r="OJM92" s="17"/>
      <c r="OJN92" s="17"/>
      <c r="OJO92" s="18"/>
      <c r="OJP92" s="18"/>
      <c r="OJQ92" s="19"/>
      <c r="OJR92" s="19"/>
      <c r="OJS92" s="19"/>
      <c r="OJT92" s="20"/>
      <c r="OJX92" s="11"/>
      <c r="OJY92" s="12"/>
      <c r="OJZ92" s="13"/>
      <c r="OKA92" s="14"/>
      <c r="OKB92" s="15"/>
      <c r="OKC92" s="16"/>
      <c r="OKD92" s="17"/>
      <c r="OKE92" s="17"/>
      <c r="OKF92" s="18"/>
      <c r="OKG92" s="18"/>
      <c r="OKH92" s="19"/>
      <c r="OKI92" s="19"/>
      <c r="OKJ92" s="19"/>
      <c r="OKK92" s="20"/>
      <c r="OKO92" s="11"/>
      <c r="OKP92" s="12"/>
      <c r="OKQ92" s="13"/>
      <c r="OKR92" s="14"/>
      <c r="OKS92" s="15"/>
      <c r="OKT92" s="16"/>
      <c r="OKU92" s="17"/>
      <c r="OKV92" s="17"/>
      <c r="OKW92" s="18"/>
      <c r="OKX92" s="18"/>
      <c r="OKY92" s="19"/>
      <c r="OKZ92" s="19"/>
      <c r="OLA92" s="19"/>
      <c r="OLB92" s="20"/>
      <c r="OLF92" s="11"/>
      <c r="OLG92" s="12"/>
      <c r="OLH92" s="13"/>
      <c r="OLI92" s="14"/>
      <c r="OLJ92" s="15"/>
      <c r="OLK92" s="16"/>
      <c r="OLL92" s="17"/>
      <c r="OLM92" s="17"/>
      <c r="OLN92" s="18"/>
      <c r="OLO92" s="18"/>
      <c r="OLP92" s="19"/>
      <c r="OLQ92" s="19"/>
      <c r="OLR92" s="19"/>
      <c r="OLS92" s="20"/>
      <c r="OLW92" s="11"/>
      <c r="OLX92" s="12"/>
      <c r="OLY92" s="13"/>
      <c r="OLZ92" s="14"/>
      <c r="OMA92" s="15"/>
      <c r="OMB92" s="16"/>
      <c r="OMC92" s="17"/>
      <c r="OMD92" s="17"/>
      <c r="OME92" s="18"/>
      <c r="OMF92" s="18"/>
      <c r="OMG92" s="19"/>
      <c r="OMH92" s="19"/>
      <c r="OMI92" s="19"/>
      <c r="OMJ92" s="20"/>
      <c r="OMN92" s="11"/>
      <c r="OMO92" s="12"/>
      <c r="OMP92" s="13"/>
      <c r="OMQ92" s="14"/>
      <c r="OMR92" s="15"/>
      <c r="OMS92" s="16"/>
      <c r="OMT92" s="17"/>
      <c r="OMU92" s="17"/>
      <c r="OMV92" s="18"/>
      <c r="OMW92" s="18"/>
      <c r="OMX92" s="19"/>
      <c r="OMY92" s="19"/>
      <c r="OMZ92" s="19"/>
      <c r="ONA92" s="20"/>
      <c r="ONE92" s="11"/>
      <c r="ONF92" s="12"/>
      <c r="ONG92" s="13"/>
      <c r="ONH92" s="14"/>
      <c r="ONI92" s="15"/>
      <c r="ONJ92" s="16"/>
      <c r="ONK92" s="17"/>
      <c r="ONL92" s="17"/>
      <c r="ONM92" s="18"/>
      <c r="ONN92" s="18"/>
      <c r="ONO92" s="19"/>
      <c r="ONP92" s="19"/>
      <c r="ONQ92" s="19"/>
      <c r="ONR92" s="20"/>
      <c r="ONV92" s="11"/>
      <c r="ONW92" s="12"/>
      <c r="ONX92" s="13"/>
      <c r="ONY92" s="14"/>
      <c r="ONZ92" s="15"/>
      <c r="OOA92" s="16"/>
      <c r="OOB92" s="17"/>
      <c r="OOC92" s="17"/>
      <c r="OOD92" s="18"/>
      <c r="OOE92" s="18"/>
      <c r="OOF92" s="19"/>
      <c r="OOG92" s="19"/>
      <c r="OOH92" s="19"/>
      <c r="OOI92" s="20"/>
      <c r="OOM92" s="11"/>
      <c r="OON92" s="12"/>
      <c r="OOO92" s="13"/>
      <c r="OOP92" s="14"/>
      <c r="OOQ92" s="15"/>
      <c r="OOR92" s="16"/>
      <c r="OOS92" s="17"/>
      <c r="OOT92" s="17"/>
      <c r="OOU92" s="18"/>
      <c r="OOV92" s="18"/>
      <c r="OOW92" s="19"/>
      <c r="OOX92" s="19"/>
      <c r="OOY92" s="19"/>
      <c r="OOZ92" s="20"/>
      <c r="OPD92" s="11"/>
      <c r="OPE92" s="12"/>
      <c r="OPF92" s="13"/>
      <c r="OPG92" s="14"/>
      <c r="OPH92" s="15"/>
      <c r="OPI92" s="16"/>
      <c r="OPJ92" s="17"/>
      <c r="OPK92" s="17"/>
      <c r="OPL92" s="18"/>
      <c r="OPM92" s="18"/>
      <c r="OPN92" s="19"/>
      <c r="OPO92" s="19"/>
      <c r="OPP92" s="19"/>
      <c r="OPQ92" s="20"/>
      <c r="OPU92" s="11"/>
      <c r="OPV92" s="12"/>
      <c r="OPW92" s="13"/>
      <c r="OPX92" s="14"/>
      <c r="OPY92" s="15"/>
      <c r="OPZ92" s="16"/>
      <c r="OQA92" s="17"/>
      <c r="OQB92" s="17"/>
      <c r="OQC92" s="18"/>
      <c r="OQD92" s="18"/>
      <c r="OQE92" s="19"/>
      <c r="OQF92" s="19"/>
      <c r="OQG92" s="19"/>
      <c r="OQH92" s="20"/>
      <c r="OQL92" s="11"/>
      <c r="OQM92" s="12"/>
      <c r="OQN92" s="13"/>
      <c r="OQO92" s="14"/>
      <c r="OQP92" s="15"/>
      <c r="OQQ92" s="16"/>
      <c r="OQR92" s="17"/>
      <c r="OQS92" s="17"/>
      <c r="OQT92" s="18"/>
      <c r="OQU92" s="18"/>
      <c r="OQV92" s="19"/>
      <c r="OQW92" s="19"/>
      <c r="OQX92" s="19"/>
      <c r="OQY92" s="20"/>
      <c r="ORC92" s="11"/>
      <c r="ORD92" s="12"/>
      <c r="ORE92" s="13"/>
      <c r="ORF92" s="14"/>
      <c r="ORG92" s="15"/>
      <c r="ORH92" s="16"/>
      <c r="ORI92" s="17"/>
      <c r="ORJ92" s="17"/>
      <c r="ORK92" s="18"/>
      <c r="ORL92" s="18"/>
      <c r="ORM92" s="19"/>
      <c r="ORN92" s="19"/>
      <c r="ORO92" s="19"/>
      <c r="ORP92" s="20"/>
      <c r="ORT92" s="11"/>
      <c r="ORU92" s="12"/>
      <c r="ORV92" s="13"/>
      <c r="ORW92" s="14"/>
      <c r="ORX92" s="15"/>
      <c r="ORY92" s="16"/>
      <c r="ORZ92" s="17"/>
      <c r="OSA92" s="17"/>
      <c r="OSB92" s="18"/>
      <c r="OSC92" s="18"/>
      <c r="OSD92" s="19"/>
      <c r="OSE92" s="19"/>
      <c r="OSF92" s="19"/>
      <c r="OSG92" s="20"/>
      <c r="OSK92" s="11"/>
      <c r="OSL92" s="12"/>
      <c r="OSM92" s="13"/>
      <c r="OSN92" s="14"/>
      <c r="OSO92" s="15"/>
      <c r="OSP92" s="16"/>
      <c r="OSQ92" s="17"/>
      <c r="OSR92" s="17"/>
      <c r="OSS92" s="18"/>
      <c r="OST92" s="18"/>
      <c r="OSU92" s="19"/>
      <c r="OSV92" s="19"/>
      <c r="OSW92" s="19"/>
      <c r="OSX92" s="20"/>
      <c r="OTB92" s="11"/>
      <c r="OTC92" s="12"/>
      <c r="OTD92" s="13"/>
      <c r="OTE92" s="14"/>
      <c r="OTF92" s="15"/>
      <c r="OTG92" s="16"/>
      <c r="OTH92" s="17"/>
      <c r="OTI92" s="17"/>
      <c r="OTJ92" s="18"/>
      <c r="OTK92" s="18"/>
      <c r="OTL92" s="19"/>
      <c r="OTM92" s="19"/>
      <c r="OTN92" s="19"/>
      <c r="OTO92" s="20"/>
      <c r="OTS92" s="11"/>
      <c r="OTT92" s="12"/>
      <c r="OTU92" s="13"/>
      <c r="OTV92" s="14"/>
      <c r="OTW92" s="15"/>
      <c r="OTX92" s="16"/>
      <c r="OTY92" s="17"/>
      <c r="OTZ92" s="17"/>
      <c r="OUA92" s="18"/>
      <c r="OUB92" s="18"/>
      <c r="OUC92" s="19"/>
      <c r="OUD92" s="19"/>
      <c r="OUE92" s="19"/>
      <c r="OUF92" s="20"/>
      <c r="OUJ92" s="11"/>
      <c r="OUK92" s="12"/>
      <c r="OUL92" s="13"/>
      <c r="OUM92" s="14"/>
      <c r="OUN92" s="15"/>
      <c r="OUO92" s="16"/>
      <c r="OUP92" s="17"/>
      <c r="OUQ92" s="17"/>
      <c r="OUR92" s="18"/>
      <c r="OUS92" s="18"/>
      <c r="OUT92" s="19"/>
      <c r="OUU92" s="19"/>
      <c r="OUV92" s="19"/>
      <c r="OUW92" s="20"/>
      <c r="OVA92" s="11"/>
      <c r="OVB92" s="12"/>
      <c r="OVC92" s="13"/>
      <c r="OVD92" s="14"/>
      <c r="OVE92" s="15"/>
      <c r="OVF92" s="16"/>
      <c r="OVG92" s="17"/>
      <c r="OVH92" s="17"/>
      <c r="OVI92" s="18"/>
      <c r="OVJ92" s="18"/>
      <c r="OVK92" s="19"/>
      <c r="OVL92" s="19"/>
      <c r="OVM92" s="19"/>
      <c r="OVN92" s="20"/>
      <c r="OVR92" s="11"/>
      <c r="OVS92" s="12"/>
      <c r="OVT92" s="13"/>
      <c r="OVU92" s="14"/>
      <c r="OVV92" s="15"/>
      <c r="OVW92" s="16"/>
      <c r="OVX92" s="17"/>
      <c r="OVY92" s="17"/>
      <c r="OVZ92" s="18"/>
      <c r="OWA92" s="18"/>
      <c r="OWB92" s="19"/>
      <c r="OWC92" s="19"/>
      <c r="OWD92" s="19"/>
      <c r="OWE92" s="20"/>
      <c r="OWI92" s="11"/>
      <c r="OWJ92" s="12"/>
      <c r="OWK92" s="13"/>
      <c r="OWL92" s="14"/>
      <c r="OWM92" s="15"/>
      <c r="OWN92" s="16"/>
      <c r="OWO92" s="17"/>
      <c r="OWP92" s="17"/>
      <c r="OWQ92" s="18"/>
      <c r="OWR92" s="18"/>
      <c r="OWS92" s="19"/>
      <c r="OWT92" s="19"/>
      <c r="OWU92" s="19"/>
      <c r="OWV92" s="20"/>
      <c r="OWZ92" s="11"/>
      <c r="OXA92" s="12"/>
      <c r="OXB92" s="13"/>
      <c r="OXC92" s="14"/>
      <c r="OXD92" s="15"/>
      <c r="OXE92" s="16"/>
      <c r="OXF92" s="17"/>
      <c r="OXG92" s="17"/>
      <c r="OXH92" s="18"/>
      <c r="OXI92" s="18"/>
      <c r="OXJ92" s="19"/>
      <c r="OXK92" s="19"/>
      <c r="OXL92" s="19"/>
      <c r="OXM92" s="20"/>
      <c r="OXQ92" s="11"/>
      <c r="OXR92" s="12"/>
      <c r="OXS92" s="13"/>
      <c r="OXT92" s="14"/>
      <c r="OXU92" s="15"/>
      <c r="OXV92" s="16"/>
      <c r="OXW92" s="17"/>
      <c r="OXX92" s="17"/>
      <c r="OXY92" s="18"/>
      <c r="OXZ92" s="18"/>
      <c r="OYA92" s="19"/>
      <c r="OYB92" s="19"/>
      <c r="OYC92" s="19"/>
      <c r="OYD92" s="20"/>
      <c r="OYH92" s="11"/>
      <c r="OYI92" s="12"/>
      <c r="OYJ92" s="13"/>
      <c r="OYK92" s="14"/>
      <c r="OYL92" s="15"/>
      <c r="OYM92" s="16"/>
      <c r="OYN92" s="17"/>
      <c r="OYO92" s="17"/>
      <c r="OYP92" s="18"/>
      <c r="OYQ92" s="18"/>
      <c r="OYR92" s="19"/>
      <c r="OYS92" s="19"/>
      <c r="OYT92" s="19"/>
      <c r="OYU92" s="20"/>
      <c r="OYY92" s="11"/>
      <c r="OYZ92" s="12"/>
      <c r="OZA92" s="13"/>
      <c r="OZB92" s="14"/>
      <c r="OZC92" s="15"/>
      <c r="OZD92" s="16"/>
      <c r="OZE92" s="17"/>
      <c r="OZF92" s="17"/>
      <c r="OZG92" s="18"/>
      <c r="OZH92" s="18"/>
      <c r="OZI92" s="19"/>
      <c r="OZJ92" s="19"/>
      <c r="OZK92" s="19"/>
      <c r="OZL92" s="20"/>
      <c r="OZP92" s="11"/>
      <c r="OZQ92" s="12"/>
      <c r="OZR92" s="13"/>
      <c r="OZS92" s="14"/>
      <c r="OZT92" s="15"/>
      <c r="OZU92" s="16"/>
      <c r="OZV92" s="17"/>
      <c r="OZW92" s="17"/>
      <c r="OZX92" s="18"/>
      <c r="OZY92" s="18"/>
      <c r="OZZ92" s="19"/>
      <c r="PAA92" s="19"/>
      <c r="PAB92" s="19"/>
      <c r="PAC92" s="20"/>
      <c r="PAG92" s="11"/>
      <c r="PAH92" s="12"/>
      <c r="PAI92" s="13"/>
      <c r="PAJ92" s="14"/>
      <c r="PAK92" s="15"/>
      <c r="PAL92" s="16"/>
      <c r="PAM92" s="17"/>
      <c r="PAN92" s="17"/>
      <c r="PAO92" s="18"/>
      <c r="PAP92" s="18"/>
      <c r="PAQ92" s="19"/>
      <c r="PAR92" s="19"/>
      <c r="PAS92" s="19"/>
      <c r="PAT92" s="20"/>
      <c r="PAX92" s="11"/>
      <c r="PAY92" s="12"/>
      <c r="PAZ92" s="13"/>
      <c r="PBA92" s="14"/>
      <c r="PBB92" s="15"/>
      <c r="PBC92" s="16"/>
      <c r="PBD92" s="17"/>
      <c r="PBE92" s="17"/>
      <c r="PBF92" s="18"/>
      <c r="PBG92" s="18"/>
      <c r="PBH92" s="19"/>
      <c r="PBI92" s="19"/>
      <c r="PBJ92" s="19"/>
      <c r="PBK92" s="20"/>
      <c r="PBO92" s="11"/>
      <c r="PBP92" s="12"/>
      <c r="PBQ92" s="13"/>
      <c r="PBR92" s="14"/>
      <c r="PBS92" s="15"/>
      <c r="PBT92" s="16"/>
      <c r="PBU92" s="17"/>
      <c r="PBV92" s="17"/>
      <c r="PBW92" s="18"/>
      <c r="PBX92" s="18"/>
      <c r="PBY92" s="19"/>
      <c r="PBZ92" s="19"/>
      <c r="PCA92" s="19"/>
      <c r="PCB92" s="20"/>
      <c r="PCF92" s="11"/>
      <c r="PCG92" s="12"/>
      <c r="PCH92" s="13"/>
      <c r="PCI92" s="14"/>
      <c r="PCJ92" s="15"/>
      <c r="PCK92" s="16"/>
      <c r="PCL92" s="17"/>
      <c r="PCM92" s="17"/>
      <c r="PCN92" s="18"/>
      <c r="PCO92" s="18"/>
      <c r="PCP92" s="19"/>
      <c r="PCQ92" s="19"/>
      <c r="PCR92" s="19"/>
      <c r="PCS92" s="20"/>
      <c r="PCW92" s="11"/>
      <c r="PCX92" s="12"/>
      <c r="PCY92" s="13"/>
      <c r="PCZ92" s="14"/>
      <c r="PDA92" s="15"/>
      <c r="PDB92" s="16"/>
      <c r="PDC92" s="17"/>
      <c r="PDD92" s="17"/>
      <c r="PDE92" s="18"/>
      <c r="PDF92" s="18"/>
      <c r="PDG92" s="19"/>
      <c r="PDH92" s="19"/>
      <c r="PDI92" s="19"/>
      <c r="PDJ92" s="20"/>
      <c r="PDN92" s="11"/>
      <c r="PDO92" s="12"/>
      <c r="PDP92" s="13"/>
      <c r="PDQ92" s="14"/>
      <c r="PDR92" s="15"/>
      <c r="PDS92" s="16"/>
      <c r="PDT92" s="17"/>
      <c r="PDU92" s="17"/>
      <c r="PDV92" s="18"/>
      <c r="PDW92" s="18"/>
      <c r="PDX92" s="19"/>
      <c r="PDY92" s="19"/>
      <c r="PDZ92" s="19"/>
      <c r="PEA92" s="20"/>
      <c r="PEE92" s="11"/>
      <c r="PEF92" s="12"/>
      <c r="PEG92" s="13"/>
      <c r="PEH92" s="14"/>
      <c r="PEI92" s="15"/>
      <c r="PEJ92" s="16"/>
      <c r="PEK92" s="17"/>
      <c r="PEL92" s="17"/>
      <c r="PEM92" s="18"/>
      <c r="PEN92" s="18"/>
      <c r="PEO92" s="19"/>
      <c r="PEP92" s="19"/>
      <c r="PEQ92" s="19"/>
      <c r="PER92" s="20"/>
      <c r="PEV92" s="11"/>
      <c r="PEW92" s="12"/>
      <c r="PEX92" s="13"/>
      <c r="PEY92" s="14"/>
      <c r="PEZ92" s="15"/>
      <c r="PFA92" s="16"/>
      <c r="PFB92" s="17"/>
      <c r="PFC92" s="17"/>
      <c r="PFD92" s="18"/>
      <c r="PFE92" s="18"/>
      <c r="PFF92" s="19"/>
      <c r="PFG92" s="19"/>
      <c r="PFH92" s="19"/>
      <c r="PFI92" s="20"/>
      <c r="PFM92" s="11"/>
      <c r="PFN92" s="12"/>
      <c r="PFO92" s="13"/>
      <c r="PFP92" s="14"/>
      <c r="PFQ92" s="15"/>
      <c r="PFR92" s="16"/>
      <c r="PFS92" s="17"/>
      <c r="PFT92" s="17"/>
      <c r="PFU92" s="18"/>
      <c r="PFV92" s="18"/>
      <c r="PFW92" s="19"/>
      <c r="PFX92" s="19"/>
      <c r="PFY92" s="19"/>
      <c r="PFZ92" s="20"/>
      <c r="PGD92" s="11"/>
      <c r="PGE92" s="12"/>
      <c r="PGF92" s="13"/>
      <c r="PGG92" s="14"/>
      <c r="PGH92" s="15"/>
      <c r="PGI92" s="16"/>
      <c r="PGJ92" s="17"/>
      <c r="PGK92" s="17"/>
      <c r="PGL92" s="18"/>
      <c r="PGM92" s="18"/>
      <c r="PGN92" s="19"/>
      <c r="PGO92" s="19"/>
      <c r="PGP92" s="19"/>
      <c r="PGQ92" s="20"/>
      <c r="PGU92" s="11"/>
      <c r="PGV92" s="12"/>
      <c r="PGW92" s="13"/>
      <c r="PGX92" s="14"/>
      <c r="PGY92" s="15"/>
      <c r="PGZ92" s="16"/>
      <c r="PHA92" s="17"/>
      <c r="PHB92" s="17"/>
      <c r="PHC92" s="18"/>
      <c r="PHD92" s="18"/>
      <c r="PHE92" s="19"/>
      <c r="PHF92" s="19"/>
      <c r="PHG92" s="19"/>
      <c r="PHH92" s="20"/>
      <c r="PHL92" s="11"/>
      <c r="PHM92" s="12"/>
      <c r="PHN92" s="13"/>
      <c r="PHO92" s="14"/>
      <c r="PHP92" s="15"/>
      <c r="PHQ92" s="16"/>
      <c r="PHR92" s="17"/>
      <c r="PHS92" s="17"/>
      <c r="PHT92" s="18"/>
      <c r="PHU92" s="18"/>
      <c r="PHV92" s="19"/>
      <c r="PHW92" s="19"/>
      <c r="PHX92" s="19"/>
      <c r="PHY92" s="20"/>
      <c r="PIC92" s="11"/>
      <c r="PID92" s="12"/>
      <c r="PIE92" s="13"/>
      <c r="PIF92" s="14"/>
      <c r="PIG92" s="15"/>
      <c r="PIH92" s="16"/>
      <c r="PII92" s="17"/>
      <c r="PIJ92" s="17"/>
      <c r="PIK92" s="18"/>
      <c r="PIL92" s="18"/>
      <c r="PIM92" s="19"/>
      <c r="PIN92" s="19"/>
      <c r="PIO92" s="19"/>
      <c r="PIP92" s="20"/>
      <c r="PIT92" s="11"/>
      <c r="PIU92" s="12"/>
      <c r="PIV92" s="13"/>
      <c r="PIW92" s="14"/>
      <c r="PIX92" s="15"/>
      <c r="PIY92" s="16"/>
      <c r="PIZ92" s="17"/>
      <c r="PJA92" s="17"/>
      <c r="PJB92" s="18"/>
      <c r="PJC92" s="18"/>
      <c r="PJD92" s="19"/>
      <c r="PJE92" s="19"/>
      <c r="PJF92" s="19"/>
      <c r="PJG92" s="20"/>
      <c r="PJK92" s="11"/>
      <c r="PJL92" s="12"/>
      <c r="PJM92" s="13"/>
      <c r="PJN92" s="14"/>
      <c r="PJO92" s="15"/>
      <c r="PJP92" s="16"/>
      <c r="PJQ92" s="17"/>
      <c r="PJR92" s="17"/>
      <c r="PJS92" s="18"/>
      <c r="PJT92" s="18"/>
      <c r="PJU92" s="19"/>
      <c r="PJV92" s="19"/>
      <c r="PJW92" s="19"/>
      <c r="PJX92" s="20"/>
      <c r="PKB92" s="11"/>
      <c r="PKC92" s="12"/>
      <c r="PKD92" s="13"/>
      <c r="PKE92" s="14"/>
      <c r="PKF92" s="15"/>
      <c r="PKG92" s="16"/>
      <c r="PKH92" s="17"/>
      <c r="PKI92" s="17"/>
      <c r="PKJ92" s="18"/>
      <c r="PKK92" s="18"/>
      <c r="PKL92" s="19"/>
      <c r="PKM92" s="19"/>
      <c r="PKN92" s="19"/>
      <c r="PKO92" s="20"/>
      <c r="PKS92" s="11"/>
      <c r="PKT92" s="12"/>
      <c r="PKU92" s="13"/>
      <c r="PKV92" s="14"/>
      <c r="PKW92" s="15"/>
      <c r="PKX92" s="16"/>
      <c r="PKY92" s="17"/>
      <c r="PKZ92" s="17"/>
      <c r="PLA92" s="18"/>
      <c r="PLB92" s="18"/>
      <c r="PLC92" s="19"/>
      <c r="PLD92" s="19"/>
      <c r="PLE92" s="19"/>
      <c r="PLF92" s="20"/>
      <c r="PLJ92" s="11"/>
      <c r="PLK92" s="12"/>
      <c r="PLL92" s="13"/>
      <c r="PLM92" s="14"/>
      <c r="PLN92" s="15"/>
      <c r="PLO92" s="16"/>
      <c r="PLP92" s="17"/>
      <c r="PLQ92" s="17"/>
      <c r="PLR92" s="18"/>
      <c r="PLS92" s="18"/>
      <c r="PLT92" s="19"/>
      <c r="PLU92" s="19"/>
      <c r="PLV92" s="19"/>
      <c r="PLW92" s="20"/>
      <c r="PMA92" s="11"/>
      <c r="PMB92" s="12"/>
      <c r="PMC92" s="13"/>
      <c r="PMD92" s="14"/>
      <c r="PME92" s="15"/>
      <c r="PMF92" s="16"/>
      <c r="PMG92" s="17"/>
      <c r="PMH92" s="17"/>
      <c r="PMI92" s="18"/>
      <c r="PMJ92" s="18"/>
      <c r="PMK92" s="19"/>
      <c r="PML92" s="19"/>
      <c r="PMM92" s="19"/>
      <c r="PMN92" s="20"/>
      <c r="PMR92" s="11"/>
      <c r="PMS92" s="12"/>
      <c r="PMT92" s="13"/>
      <c r="PMU92" s="14"/>
      <c r="PMV92" s="15"/>
      <c r="PMW92" s="16"/>
      <c r="PMX92" s="17"/>
      <c r="PMY92" s="17"/>
      <c r="PMZ92" s="18"/>
      <c r="PNA92" s="18"/>
      <c r="PNB92" s="19"/>
      <c r="PNC92" s="19"/>
      <c r="PND92" s="19"/>
      <c r="PNE92" s="20"/>
      <c r="PNI92" s="11"/>
      <c r="PNJ92" s="12"/>
      <c r="PNK92" s="13"/>
      <c r="PNL92" s="14"/>
      <c r="PNM92" s="15"/>
      <c r="PNN92" s="16"/>
      <c r="PNO92" s="17"/>
      <c r="PNP92" s="17"/>
      <c r="PNQ92" s="18"/>
      <c r="PNR92" s="18"/>
      <c r="PNS92" s="19"/>
      <c r="PNT92" s="19"/>
      <c r="PNU92" s="19"/>
      <c r="PNV92" s="20"/>
      <c r="PNZ92" s="11"/>
      <c r="POA92" s="12"/>
      <c r="POB92" s="13"/>
      <c r="POC92" s="14"/>
      <c r="POD92" s="15"/>
      <c r="POE92" s="16"/>
      <c r="POF92" s="17"/>
      <c r="POG92" s="17"/>
      <c r="POH92" s="18"/>
      <c r="POI92" s="18"/>
      <c r="POJ92" s="19"/>
      <c r="POK92" s="19"/>
      <c r="POL92" s="19"/>
      <c r="POM92" s="20"/>
      <c r="POQ92" s="11"/>
      <c r="POR92" s="12"/>
      <c r="POS92" s="13"/>
      <c r="POT92" s="14"/>
      <c r="POU92" s="15"/>
      <c r="POV92" s="16"/>
      <c r="POW92" s="17"/>
      <c r="POX92" s="17"/>
      <c r="POY92" s="18"/>
      <c r="POZ92" s="18"/>
      <c r="PPA92" s="19"/>
      <c r="PPB92" s="19"/>
      <c r="PPC92" s="19"/>
      <c r="PPD92" s="20"/>
      <c r="PPH92" s="11"/>
      <c r="PPI92" s="12"/>
      <c r="PPJ92" s="13"/>
      <c r="PPK92" s="14"/>
      <c r="PPL92" s="15"/>
      <c r="PPM92" s="16"/>
      <c r="PPN92" s="17"/>
      <c r="PPO92" s="17"/>
      <c r="PPP92" s="18"/>
      <c r="PPQ92" s="18"/>
      <c r="PPR92" s="19"/>
      <c r="PPS92" s="19"/>
      <c r="PPT92" s="19"/>
      <c r="PPU92" s="20"/>
      <c r="PPY92" s="11"/>
      <c r="PPZ92" s="12"/>
      <c r="PQA92" s="13"/>
      <c r="PQB92" s="14"/>
      <c r="PQC92" s="15"/>
      <c r="PQD92" s="16"/>
      <c r="PQE92" s="17"/>
      <c r="PQF92" s="17"/>
      <c r="PQG92" s="18"/>
      <c r="PQH92" s="18"/>
      <c r="PQI92" s="19"/>
      <c r="PQJ92" s="19"/>
      <c r="PQK92" s="19"/>
      <c r="PQL92" s="20"/>
      <c r="PQP92" s="11"/>
      <c r="PQQ92" s="12"/>
      <c r="PQR92" s="13"/>
      <c r="PQS92" s="14"/>
      <c r="PQT92" s="15"/>
      <c r="PQU92" s="16"/>
      <c r="PQV92" s="17"/>
      <c r="PQW92" s="17"/>
      <c r="PQX92" s="18"/>
      <c r="PQY92" s="18"/>
      <c r="PQZ92" s="19"/>
      <c r="PRA92" s="19"/>
      <c r="PRB92" s="19"/>
      <c r="PRC92" s="20"/>
      <c r="PRG92" s="11"/>
      <c r="PRH92" s="12"/>
      <c r="PRI92" s="13"/>
      <c r="PRJ92" s="14"/>
      <c r="PRK92" s="15"/>
      <c r="PRL92" s="16"/>
      <c r="PRM92" s="17"/>
      <c r="PRN92" s="17"/>
      <c r="PRO92" s="18"/>
      <c r="PRP92" s="18"/>
      <c r="PRQ92" s="19"/>
      <c r="PRR92" s="19"/>
      <c r="PRS92" s="19"/>
      <c r="PRT92" s="20"/>
      <c r="PRX92" s="11"/>
      <c r="PRY92" s="12"/>
      <c r="PRZ92" s="13"/>
      <c r="PSA92" s="14"/>
      <c r="PSB92" s="15"/>
      <c r="PSC92" s="16"/>
      <c r="PSD92" s="17"/>
      <c r="PSE92" s="17"/>
      <c r="PSF92" s="18"/>
      <c r="PSG92" s="18"/>
      <c r="PSH92" s="19"/>
      <c r="PSI92" s="19"/>
      <c r="PSJ92" s="19"/>
      <c r="PSK92" s="20"/>
      <c r="PSO92" s="11"/>
      <c r="PSP92" s="12"/>
      <c r="PSQ92" s="13"/>
      <c r="PSR92" s="14"/>
      <c r="PSS92" s="15"/>
      <c r="PST92" s="16"/>
      <c r="PSU92" s="17"/>
      <c r="PSV92" s="17"/>
      <c r="PSW92" s="18"/>
      <c r="PSX92" s="18"/>
      <c r="PSY92" s="19"/>
      <c r="PSZ92" s="19"/>
      <c r="PTA92" s="19"/>
      <c r="PTB92" s="20"/>
      <c r="PTF92" s="11"/>
      <c r="PTG92" s="12"/>
      <c r="PTH92" s="13"/>
      <c r="PTI92" s="14"/>
      <c r="PTJ92" s="15"/>
      <c r="PTK92" s="16"/>
      <c r="PTL92" s="17"/>
      <c r="PTM92" s="17"/>
      <c r="PTN92" s="18"/>
      <c r="PTO92" s="18"/>
      <c r="PTP92" s="19"/>
      <c r="PTQ92" s="19"/>
      <c r="PTR92" s="19"/>
      <c r="PTS92" s="20"/>
      <c r="PTW92" s="11"/>
      <c r="PTX92" s="12"/>
      <c r="PTY92" s="13"/>
      <c r="PTZ92" s="14"/>
      <c r="PUA92" s="15"/>
      <c r="PUB92" s="16"/>
      <c r="PUC92" s="17"/>
      <c r="PUD92" s="17"/>
      <c r="PUE92" s="18"/>
      <c r="PUF92" s="18"/>
      <c r="PUG92" s="19"/>
      <c r="PUH92" s="19"/>
      <c r="PUI92" s="19"/>
      <c r="PUJ92" s="20"/>
      <c r="PUN92" s="11"/>
      <c r="PUO92" s="12"/>
      <c r="PUP92" s="13"/>
      <c r="PUQ92" s="14"/>
      <c r="PUR92" s="15"/>
      <c r="PUS92" s="16"/>
      <c r="PUT92" s="17"/>
      <c r="PUU92" s="17"/>
      <c r="PUV92" s="18"/>
      <c r="PUW92" s="18"/>
      <c r="PUX92" s="19"/>
      <c r="PUY92" s="19"/>
      <c r="PUZ92" s="19"/>
      <c r="PVA92" s="20"/>
      <c r="PVE92" s="11"/>
      <c r="PVF92" s="12"/>
      <c r="PVG92" s="13"/>
      <c r="PVH92" s="14"/>
      <c r="PVI92" s="15"/>
      <c r="PVJ92" s="16"/>
      <c r="PVK92" s="17"/>
      <c r="PVL92" s="17"/>
      <c r="PVM92" s="18"/>
      <c r="PVN92" s="18"/>
      <c r="PVO92" s="19"/>
      <c r="PVP92" s="19"/>
      <c r="PVQ92" s="19"/>
      <c r="PVR92" s="20"/>
      <c r="PVV92" s="11"/>
      <c r="PVW92" s="12"/>
      <c r="PVX92" s="13"/>
      <c r="PVY92" s="14"/>
      <c r="PVZ92" s="15"/>
      <c r="PWA92" s="16"/>
      <c r="PWB92" s="17"/>
      <c r="PWC92" s="17"/>
      <c r="PWD92" s="18"/>
      <c r="PWE92" s="18"/>
      <c r="PWF92" s="19"/>
      <c r="PWG92" s="19"/>
      <c r="PWH92" s="19"/>
      <c r="PWI92" s="20"/>
      <c r="PWM92" s="11"/>
      <c r="PWN92" s="12"/>
      <c r="PWO92" s="13"/>
      <c r="PWP92" s="14"/>
      <c r="PWQ92" s="15"/>
      <c r="PWR92" s="16"/>
      <c r="PWS92" s="17"/>
      <c r="PWT92" s="17"/>
      <c r="PWU92" s="18"/>
      <c r="PWV92" s="18"/>
      <c r="PWW92" s="19"/>
      <c r="PWX92" s="19"/>
      <c r="PWY92" s="19"/>
      <c r="PWZ92" s="20"/>
      <c r="PXD92" s="11"/>
      <c r="PXE92" s="12"/>
      <c r="PXF92" s="13"/>
      <c r="PXG92" s="14"/>
      <c r="PXH92" s="15"/>
      <c r="PXI92" s="16"/>
      <c r="PXJ92" s="17"/>
      <c r="PXK92" s="17"/>
      <c r="PXL92" s="18"/>
      <c r="PXM92" s="18"/>
      <c r="PXN92" s="19"/>
      <c r="PXO92" s="19"/>
      <c r="PXP92" s="19"/>
      <c r="PXQ92" s="20"/>
      <c r="PXU92" s="11"/>
      <c r="PXV92" s="12"/>
      <c r="PXW92" s="13"/>
      <c r="PXX92" s="14"/>
      <c r="PXY92" s="15"/>
      <c r="PXZ92" s="16"/>
      <c r="PYA92" s="17"/>
      <c r="PYB92" s="17"/>
      <c r="PYC92" s="18"/>
      <c r="PYD92" s="18"/>
      <c r="PYE92" s="19"/>
      <c r="PYF92" s="19"/>
      <c r="PYG92" s="19"/>
      <c r="PYH92" s="20"/>
      <c r="PYL92" s="11"/>
      <c r="PYM92" s="12"/>
      <c r="PYN92" s="13"/>
      <c r="PYO92" s="14"/>
      <c r="PYP92" s="15"/>
      <c r="PYQ92" s="16"/>
      <c r="PYR92" s="17"/>
      <c r="PYS92" s="17"/>
      <c r="PYT92" s="18"/>
      <c r="PYU92" s="18"/>
      <c r="PYV92" s="19"/>
      <c r="PYW92" s="19"/>
      <c r="PYX92" s="19"/>
      <c r="PYY92" s="20"/>
      <c r="PZC92" s="11"/>
      <c r="PZD92" s="12"/>
      <c r="PZE92" s="13"/>
      <c r="PZF92" s="14"/>
      <c r="PZG92" s="15"/>
      <c r="PZH92" s="16"/>
      <c r="PZI92" s="17"/>
      <c r="PZJ92" s="17"/>
      <c r="PZK92" s="18"/>
      <c r="PZL92" s="18"/>
      <c r="PZM92" s="19"/>
      <c r="PZN92" s="19"/>
      <c r="PZO92" s="19"/>
      <c r="PZP92" s="20"/>
      <c r="PZT92" s="11"/>
      <c r="PZU92" s="12"/>
      <c r="PZV92" s="13"/>
      <c r="PZW92" s="14"/>
      <c r="PZX92" s="15"/>
      <c r="PZY92" s="16"/>
      <c r="PZZ92" s="17"/>
      <c r="QAA92" s="17"/>
      <c r="QAB92" s="18"/>
      <c r="QAC92" s="18"/>
      <c r="QAD92" s="19"/>
      <c r="QAE92" s="19"/>
      <c r="QAF92" s="19"/>
      <c r="QAG92" s="20"/>
      <c r="QAK92" s="11"/>
      <c r="QAL92" s="12"/>
      <c r="QAM92" s="13"/>
      <c r="QAN92" s="14"/>
      <c r="QAO92" s="15"/>
      <c r="QAP92" s="16"/>
      <c r="QAQ92" s="17"/>
      <c r="QAR92" s="17"/>
      <c r="QAS92" s="18"/>
      <c r="QAT92" s="18"/>
      <c r="QAU92" s="19"/>
      <c r="QAV92" s="19"/>
      <c r="QAW92" s="19"/>
      <c r="QAX92" s="20"/>
      <c r="QBB92" s="11"/>
      <c r="QBC92" s="12"/>
      <c r="QBD92" s="13"/>
      <c r="QBE92" s="14"/>
      <c r="QBF92" s="15"/>
      <c r="QBG92" s="16"/>
      <c r="QBH92" s="17"/>
      <c r="QBI92" s="17"/>
      <c r="QBJ92" s="18"/>
      <c r="QBK92" s="18"/>
      <c r="QBL92" s="19"/>
      <c r="QBM92" s="19"/>
      <c r="QBN92" s="19"/>
      <c r="QBO92" s="20"/>
      <c r="QBS92" s="11"/>
      <c r="QBT92" s="12"/>
      <c r="QBU92" s="13"/>
      <c r="QBV92" s="14"/>
      <c r="QBW92" s="15"/>
      <c r="QBX92" s="16"/>
      <c r="QBY92" s="17"/>
      <c r="QBZ92" s="17"/>
      <c r="QCA92" s="18"/>
      <c r="QCB92" s="18"/>
      <c r="QCC92" s="19"/>
      <c r="QCD92" s="19"/>
      <c r="QCE92" s="19"/>
      <c r="QCF92" s="20"/>
      <c r="QCJ92" s="11"/>
      <c r="QCK92" s="12"/>
      <c r="QCL92" s="13"/>
      <c r="QCM92" s="14"/>
      <c r="QCN92" s="15"/>
      <c r="QCO92" s="16"/>
      <c r="QCP92" s="17"/>
      <c r="QCQ92" s="17"/>
      <c r="QCR92" s="18"/>
      <c r="QCS92" s="18"/>
      <c r="QCT92" s="19"/>
      <c r="QCU92" s="19"/>
      <c r="QCV92" s="19"/>
      <c r="QCW92" s="20"/>
      <c r="QDA92" s="11"/>
      <c r="QDB92" s="12"/>
      <c r="QDC92" s="13"/>
      <c r="QDD92" s="14"/>
      <c r="QDE92" s="15"/>
      <c r="QDF92" s="16"/>
      <c r="QDG92" s="17"/>
      <c r="QDH92" s="17"/>
      <c r="QDI92" s="18"/>
      <c r="QDJ92" s="18"/>
      <c r="QDK92" s="19"/>
      <c r="QDL92" s="19"/>
      <c r="QDM92" s="19"/>
      <c r="QDN92" s="20"/>
      <c r="QDR92" s="11"/>
      <c r="QDS92" s="12"/>
      <c r="QDT92" s="13"/>
      <c r="QDU92" s="14"/>
      <c r="QDV92" s="15"/>
      <c r="QDW92" s="16"/>
      <c r="QDX92" s="17"/>
      <c r="QDY92" s="17"/>
      <c r="QDZ92" s="18"/>
      <c r="QEA92" s="18"/>
      <c r="QEB92" s="19"/>
      <c r="QEC92" s="19"/>
      <c r="QED92" s="19"/>
      <c r="QEE92" s="20"/>
      <c r="QEI92" s="11"/>
      <c r="QEJ92" s="12"/>
      <c r="QEK92" s="13"/>
      <c r="QEL92" s="14"/>
      <c r="QEM92" s="15"/>
      <c r="QEN92" s="16"/>
      <c r="QEO92" s="17"/>
      <c r="QEP92" s="17"/>
      <c r="QEQ92" s="18"/>
      <c r="QER92" s="18"/>
      <c r="QES92" s="19"/>
      <c r="QET92" s="19"/>
      <c r="QEU92" s="19"/>
      <c r="QEV92" s="20"/>
      <c r="QEZ92" s="11"/>
      <c r="QFA92" s="12"/>
      <c r="QFB92" s="13"/>
      <c r="QFC92" s="14"/>
      <c r="QFD92" s="15"/>
      <c r="QFE92" s="16"/>
      <c r="QFF92" s="17"/>
      <c r="QFG92" s="17"/>
      <c r="QFH92" s="18"/>
      <c r="QFI92" s="18"/>
      <c r="QFJ92" s="19"/>
      <c r="QFK92" s="19"/>
      <c r="QFL92" s="19"/>
      <c r="QFM92" s="20"/>
      <c r="QFQ92" s="11"/>
      <c r="QFR92" s="12"/>
      <c r="QFS92" s="13"/>
      <c r="QFT92" s="14"/>
      <c r="QFU92" s="15"/>
      <c r="QFV92" s="16"/>
      <c r="QFW92" s="17"/>
      <c r="QFX92" s="17"/>
      <c r="QFY92" s="18"/>
      <c r="QFZ92" s="18"/>
      <c r="QGA92" s="19"/>
      <c r="QGB92" s="19"/>
      <c r="QGC92" s="19"/>
      <c r="QGD92" s="20"/>
      <c r="QGH92" s="11"/>
      <c r="QGI92" s="12"/>
      <c r="QGJ92" s="13"/>
      <c r="QGK92" s="14"/>
      <c r="QGL92" s="15"/>
      <c r="QGM92" s="16"/>
      <c r="QGN92" s="17"/>
      <c r="QGO92" s="17"/>
      <c r="QGP92" s="18"/>
      <c r="QGQ92" s="18"/>
      <c r="QGR92" s="19"/>
      <c r="QGS92" s="19"/>
      <c r="QGT92" s="19"/>
      <c r="QGU92" s="20"/>
      <c r="QGY92" s="11"/>
      <c r="QGZ92" s="12"/>
      <c r="QHA92" s="13"/>
      <c r="QHB92" s="14"/>
      <c r="QHC92" s="15"/>
      <c r="QHD92" s="16"/>
      <c r="QHE92" s="17"/>
      <c r="QHF92" s="17"/>
      <c r="QHG92" s="18"/>
      <c r="QHH92" s="18"/>
      <c r="QHI92" s="19"/>
      <c r="QHJ92" s="19"/>
      <c r="QHK92" s="19"/>
      <c r="QHL92" s="20"/>
      <c r="QHP92" s="11"/>
      <c r="QHQ92" s="12"/>
      <c r="QHR92" s="13"/>
      <c r="QHS92" s="14"/>
      <c r="QHT92" s="15"/>
      <c r="QHU92" s="16"/>
      <c r="QHV92" s="17"/>
      <c r="QHW92" s="17"/>
      <c r="QHX92" s="18"/>
      <c r="QHY92" s="18"/>
      <c r="QHZ92" s="19"/>
      <c r="QIA92" s="19"/>
      <c r="QIB92" s="19"/>
      <c r="QIC92" s="20"/>
      <c r="QIG92" s="11"/>
      <c r="QIH92" s="12"/>
      <c r="QII92" s="13"/>
      <c r="QIJ92" s="14"/>
      <c r="QIK92" s="15"/>
      <c r="QIL92" s="16"/>
      <c r="QIM92" s="17"/>
      <c r="QIN92" s="17"/>
      <c r="QIO92" s="18"/>
      <c r="QIP92" s="18"/>
      <c r="QIQ92" s="19"/>
      <c r="QIR92" s="19"/>
      <c r="QIS92" s="19"/>
      <c r="QIT92" s="20"/>
      <c r="QIX92" s="11"/>
      <c r="QIY92" s="12"/>
      <c r="QIZ92" s="13"/>
      <c r="QJA92" s="14"/>
      <c r="QJB92" s="15"/>
      <c r="QJC92" s="16"/>
      <c r="QJD92" s="17"/>
      <c r="QJE92" s="17"/>
      <c r="QJF92" s="18"/>
      <c r="QJG92" s="18"/>
      <c r="QJH92" s="19"/>
      <c r="QJI92" s="19"/>
      <c r="QJJ92" s="19"/>
      <c r="QJK92" s="20"/>
      <c r="QJO92" s="11"/>
      <c r="QJP92" s="12"/>
      <c r="QJQ92" s="13"/>
      <c r="QJR92" s="14"/>
      <c r="QJS92" s="15"/>
      <c r="QJT92" s="16"/>
      <c r="QJU92" s="17"/>
      <c r="QJV92" s="17"/>
      <c r="QJW92" s="18"/>
      <c r="QJX92" s="18"/>
      <c r="QJY92" s="19"/>
      <c r="QJZ92" s="19"/>
      <c r="QKA92" s="19"/>
      <c r="QKB92" s="20"/>
      <c r="QKF92" s="11"/>
      <c r="QKG92" s="12"/>
      <c r="QKH92" s="13"/>
      <c r="QKI92" s="14"/>
      <c r="QKJ92" s="15"/>
      <c r="QKK92" s="16"/>
      <c r="QKL92" s="17"/>
      <c r="QKM92" s="17"/>
      <c r="QKN92" s="18"/>
      <c r="QKO92" s="18"/>
      <c r="QKP92" s="19"/>
      <c r="QKQ92" s="19"/>
      <c r="QKR92" s="19"/>
      <c r="QKS92" s="20"/>
      <c r="QKW92" s="11"/>
      <c r="QKX92" s="12"/>
      <c r="QKY92" s="13"/>
      <c r="QKZ92" s="14"/>
      <c r="QLA92" s="15"/>
      <c r="QLB92" s="16"/>
      <c r="QLC92" s="17"/>
      <c r="QLD92" s="17"/>
      <c r="QLE92" s="18"/>
      <c r="QLF92" s="18"/>
      <c r="QLG92" s="19"/>
      <c r="QLH92" s="19"/>
      <c r="QLI92" s="19"/>
      <c r="QLJ92" s="20"/>
      <c r="QLN92" s="11"/>
      <c r="QLO92" s="12"/>
      <c r="QLP92" s="13"/>
      <c r="QLQ92" s="14"/>
      <c r="QLR92" s="15"/>
      <c r="QLS92" s="16"/>
      <c r="QLT92" s="17"/>
      <c r="QLU92" s="17"/>
      <c r="QLV92" s="18"/>
      <c r="QLW92" s="18"/>
      <c r="QLX92" s="19"/>
      <c r="QLY92" s="19"/>
      <c r="QLZ92" s="19"/>
      <c r="QMA92" s="20"/>
      <c r="QME92" s="11"/>
      <c r="QMF92" s="12"/>
      <c r="QMG92" s="13"/>
      <c r="QMH92" s="14"/>
      <c r="QMI92" s="15"/>
      <c r="QMJ92" s="16"/>
      <c r="QMK92" s="17"/>
      <c r="QML92" s="17"/>
      <c r="QMM92" s="18"/>
      <c r="QMN92" s="18"/>
      <c r="QMO92" s="19"/>
      <c r="QMP92" s="19"/>
      <c r="QMQ92" s="19"/>
      <c r="QMR92" s="20"/>
      <c r="QMV92" s="11"/>
      <c r="QMW92" s="12"/>
      <c r="QMX92" s="13"/>
      <c r="QMY92" s="14"/>
      <c r="QMZ92" s="15"/>
      <c r="QNA92" s="16"/>
      <c r="QNB92" s="17"/>
      <c r="QNC92" s="17"/>
      <c r="QND92" s="18"/>
      <c r="QNE92" s="18"/>
      <c r="QNF92" s="19"/>
      <c r="QNG92" s="19"/>
      <c r="QNH92" s="19"/>
      <c r="QNI92" s="20"/>
      <c r="QNM92" s="11"/>
      <c r="QNN92" s="12"/>
      <c r="QNO92" s="13"/>
      <c r="QNP92" s="14"/>
      <c r="QNQ92" s="15"/>
      <c r="QNR92" s="16"/>
      <c r="QNS92" s="17"/>
      <c r="QNT92" s="17"/>
      <c r="QNU92" s="18"/>
      <c r="QNV92" s="18"/>
      <c r="QNW92" s="19"/>
      <c r="QNX92" s="19"/>
      <c r="QNY92" s="19"/>
      <c r="QNZ92" s="20"/>
      <c r="QOD92" s="11"/>
      <c r="QOE92" s="12"/>
      <c r="QOF92" s="13"/>
      <c r="QOG92" s="14"/>
      <c r="QOH92" s="15"/>
      <c r="QOI92" s="16"/>
      <c r="QOJ92" s="17"/>
      <c r="QOK92" s="17"/>
      <c r="QOL92" s="18"/>
      <c r="QOM92" s="18"/>
      <c r="QON92" s="19"/>
      <c r="QOO92" s="19"/>
      <c r="QOP92" s="19"/>
      <c r="QOQ92" s="20"/>
      <c r="QOU92" s="11"/>
      <c r="QOV92" s="12"/>
      <c r="QOW92" s="13"/>
      <c r="QOX92" s="14"/>
      <c r="QOY92" s="15"/>
      <c r="QOZ92" s="16"/>
      <c r="QPA92" s="17"/>
      <c r="QPB92" s="17"/>
      <c r="QPC92" s="18"/>
      <c r="QPD92" s="18"/>
      <c r="QPE92" s="19"/>
      <c r="QPF92" s="19"/>
      <c r="QPG92" s="19"/>
      <c r="QPH92" s="20"/>
      <c r="QPL92" s="11"/>
      <c r="QPM92" s="12"/>
      <c r="QPN92" s="13"/>
      <c r="QPO92" s="14"/>
      <c r="QPP92" s="15"/>
      <c r="QPQ92" s="16"/>
      <c r="QPR92" s="17"/>
      <c r="QPS92" s="17"/>
      <c r="QPT92" s="18"/>
      <c r="QPU92" s="18"/>
      <c r="QPV92" s="19"/>
      <c r="QPW92" s="19"/>
      <c r="QPX92" s="19"/>
      <c r="QPY92" s="20"/>
      <c r="QQC92" s="11"/>
      <c r="QQD92" s="12"/>
      <c r="QQE92" s="13"/>
      <c r="QQF92" s="14"/>
      <c r="QQG92" s="15"/>
      <c r="QQH92" s="16"/>
      <c r="QQI92" s="17"/>
      <c r="QQJ92" s="17"/>
      <c r="QQK92" s="18"/>
      <c r="QQL92" s="18"/>
      <c r="QQM92" s="19"/>
      <c r="QQN92" s="19"/>
      <c r="QQO92" s="19"/>
      <c r="QQP92" s="20"/>
      <c r="QQT92" s="11"/>
      <c r="QQU92" s="12"/>
      <c r="QQV92" s="13"/>
      <c r="QQW92" s="14"/>
      <c r="QQX92" s="15"/>
      <c r="QQY92" s="16"/>
      <c r="QQZ92" s="17"/>
      <c r="QRA92" s="17"/>
      <c r="QRB92" s="18"/>
      <c r="QRC92" s="18"/>
      <c r="QRD92" s="19"/>
      <c r="QRE92" s="19"/>
      <c r="QRF92" s="19"/>
      <c r="QRG92" s="20"/>
      <c r="QRK92" s="11"/>
      <c r="QRL92" s="12"/>
      <c r="QRM92" s="13"/>
      <c r="QRN92" s="14"/>
      <c r="QRO92" s="15"/>
      <c r="QRP92" s="16"/>
      <c r="QRQ92" s="17"/>
      <c r="QRR92" s="17"/>
      <c r="QRS92" s="18"/>
      <c r="QRT92" s="18"/>
      <c r="QRU92" s="19"/>
      <c r="QRV92" s="19"/>
      <c r="QRW92" s="19"/>
      <c r="QRX92" s="20"/>
      <c r="QSB92" s="11"/>
      <c r="QSC92" s="12"/>
      <c r="QSD92" s="13"/>
      <c r="QSE92" s="14"/>
      <c r="QSF92" s="15"/>
      <c r="QSG92" s="16"/>
      <c r="QSH92" s="17"/>
      <c r="QSI92" s="17"/>
      <c r="QSJ92" s="18"/>
      <c r="QSK92" s="18"/>
      <c r="QSL92" s="19"/>
      <c r="QSM92" s="19"/>
      <c r="QSN92" s="19"/>
      <c r="QSO92" s="20"/>
      <c r="QSS92" s="11"/>
      <c r="QST92" s="12"/>
      <c r="QSU92" s="13"/>
      <c r="QSV92" s="14"/>
      <c r="QSW92" s="15"/>
      <c r="QSX92" s="16"/>
      <c r="QSY92" s="17"/>
      <c r="QSZ92" s="17"/>
      <c r="QTA92" s="18"/>
      <c r="QTB92" s="18"/>
      <c r="QTC92" s="19"/>
      <c r="QTD92" s="19"/>
      <c r="QTE92" s="19"/>
      <c r="QTF92" s="20"/>
      <c r="QTJ92" s="11"/>
      <c r="QTK92" s="12"/>
      <c r="QTL92" s="13"/>
      <c r="QTM92" s="14"/>
      <c r="QTN92" s="15"/>
      <c r="QTO92" s="16"/>
      <c r="QTP92" s="17"/>
      <c r="QTQ92" s="17"/>
      <c r="QTR92" s="18"/>
      <c r="QTS92" s="18"/>
      <c r="QTT92" s="19"/>
      <c r="QTU92" s="19"/>
      <c r="QTV92" s="19"/>
      <c r="QTW92" s="20"/>
      <c r="QUA92" s="11"/>
      <c r="QUB92" s="12"/>
      <c r="QUC92" s="13"/>
      <c r="QUD92" s="14"/>
      <c r="QUE92" s="15"/>
      <c r="QUF92" s="16"/>
      <c r="QUG92" s="17"/>
      <c r="QUH92" s="17"/>
      <c r="QUI92" s="18"/>
      <c r="QUJ92" s="18"/>
      <c r="QUK92" s="19"/>
      <c r="QUL92" s="19"/>
      <c r="QUM92" s="19"/>
      <c r="QUN92" s="20"/>
      <c r="QUR92" s="11"/>
      <c r="QUS92" s="12"/>
      <c r="QUT92" s="13"/>
      <c r="QUU92" s="14"/>
      <c r="QUV92" s="15"/>
      <c r="QUW92" s="16"/>
      <c r="QUX92" s="17"/>
      <c r="QUY92" s="17"/>
      <c r="QUZ92" s="18"/>
      <c r="QVA92" s="18"/>
      <c r="QVB92" s="19"/>
      <c r="QVC92" s="19"/>
      <c r="QVD92" s="19"/>
      <c r="QVE92" s="20"/>
      <c r="QVI92" s="11"/>
      <c r="QVJ92" s="12"/>
      <c r="QVK92" s="13"/>
      <c r="QVL92" s="14"/>
      <c r="QVM92" s="15"/>
      <c r="QVN92" s="16"/>
      <c r="QVO92" s="17"/>
      <c r="QVP92" s="17"/>
      <c r="QVQ92" s="18"/>
      <c r="QVR92" s="18"/>
      <c r="QVS92" s="19"/>
      <c r="QVT92" s="19"/>
      <c r="QVU92" s="19"/>
      <c r="QVV92" s="20"/>
      <c r="QVZ92" s="11"/>
      <c r="QWA92" s="12"/>
      <c r="QWB92" s="13"/>
      <c r="QWC92" s="14"/>
      <c r="QWD92" s="15"/>
      <c r="QWE92" s="16"/>
      <c r="QWF92" s="17"/>
      <c r="QWG92" s="17"/>
      <c r="QWH92" s="18"/>
      <c r="QWI92" s="18"/>
      <c r="QWJ92" s="19"/>
      <c r="QWK92" s="19"/>
      <c r="QWL92" s="19"/>
      <c r="QWM92" s="20"/>
      <c r="QWQ92" s="11"/>
      <c r="QWR92" s="12"/>
      <c r="QWS92" s="13"/>
      <c r="QWT92" s="14"/>
      <c r="QWU92" s="15"/>
      <c r="QWV92" s="16"/>
      <c r="QWW92" s="17"/>
      <c r="QWX92" s="17"/>
      <c r="QWY92" s="18"/>
      <c r="QWZ92" s="18"/>
      <c r="QXA92" s="19"/>
      <c r="QXB92" s="19"/>
      <c r="QXC92" s="19"/>
      <c r="QXD92" s="20"/>
      <c r="QXH92" s="11"/>
      <c r="QXI92" s="12"/>
      <c r="QXJ92" s="13"/>
      <c r="QXK92" s="14"/>
      <c r="QXL92" s="15"/>
      <c r="QXM92" s="16"/>
      <c r="QXN92" s="17"/>
      <c r="QXO92" s="17"/>
      <c r="QXP92" s="18"/>
      <c r="QXQ92" s="18"/>
      <c r="QXR92" s="19"/>
      <c r="QXS92" s="19"/>
      <c r="QXT92" s="19"/>
      <c r="QXU92" s="20"/>
      <c r="QXY92" s="11"/>
      <c r="QXZ92" s="12"/>
      <c r="QYA92" s="13"/>
      <c r="QYB92" s="14"/>
      <c r="QYC92" s="15"/>
      <c r="QYD92" s="16"/>
      <c r="QYE92" s="17"/>
      <c r="QYF92" s="17"/>
      <c r="QYG92" s="18"/>
      <c r="QYH92" s="18"/>
      <c r="QYI92" s="19"/>
      <c r="QYJ92" s="19"/>
      <c r="QYK92" s="19"/>
      <c r="QYL92" s="20"/>
      <c r="QYP92" s="11"/>
      <c r="QYQ92" s="12"/>
      <c r="QYR92" s="13"/>
      <c r="QYS92" s="14"/>
      <c r="QYT92" s="15"/>
      <c r="QYU92" s="16"/>
      <c r="QYV92" s="17"/>
      <c r="QYW92" s="17"/>
      <c r="QYX92" s="18"/>
      <c r="QYY92" s="18"/>
      <c r="QYZ92" s="19"/>
      <c r="QZA92" s="19"/>
      <c r="QZB92" s="19"/>
      <c r="QZC92" s="20"/>
      <c r="QZG92" s="11"/>
      <c r="QZH92" s="12"/>
      <c r="QZI92" s="13"/>
      <c r="QZJ92" s="14"/>
      <c r="QZK92" s="15"/>
      <c r="QZL92" s="16"/>
      <c r="QZM92" s="17"/>
      <c r="QZN92" s="17"/>
      <c r="QZO92" s="18"/>
      <c r="QZP92" s="18"/>
      <c r="QZQ92" s="19"/>
      <c r="QZR92" s="19"/>
      <c r="QZS92" s="19"/>
      <c r="QZT92" s="20"/>
      <c r="QZX92" s="11"/>
      <c r="QZY92" s="12"/>
      <c r="QZZ92" s="13"/>
      <c r="RAA92" s="14"/>
      <c r="RAB92" s="15"/>
      <c r="RAC92" s="16"/>
      <c r="RAD92" s="17"/>
      <c r="RAE92" s="17"/>
      <c r="RAF92" s="18"/>
      <c r="RAG92" s="18"/>
      <c r="RAH92" s="19"/>
      <c r="RAI92" s="19"/>
      <c r="RAJ92" s="19"/>
      <c r="RAK92" s="20"/>
      <c r="RAO92" s="11"/>
      <c r="RAP92" s="12"/>
      <c r="RAQ92" s="13"/>
      <c r="RAR92" s="14"/>
      <c r="RAS92" s="15"/>
      <c r="RAT92" s="16"/>
      <c r="RAU92" s="17"/>
      <c r="RAV92" s="17"/>
      <c r="RAW92" s="18"/>
      <c r="RAX92" s="18"/>
      <c r="RAY92" s="19"/>
      <c r="RAZ92" s="19"/>
      <c r="RBA92" s="19"/>
      <c r="RBB92" s="20"/>
      <c r="RBF92" s="11"/>
      <c r="RBG92" s="12"/>
      <c r="RBH92" s="13"/>
      <c r="RBI92" s="14"/>
      <c r="RBJ92" s="15"/>
      <c r="RBK92" s="16"/>
      <c r="RBL92" s="17"/>
      <c r="RBM92" s="17"/>
      <c r="RBN92" s="18"/>
      <c r="RBO92" s="18"/>
      <c r="RBP92" s="19"/>
      <c r="RBQ92" s="19"/>
      <c r="RBR92" s="19"/>
      <c r="RBS92" s="20"/>
      <c r="RBW92" s="11"/>
      <c r="RBX92" s="12"/>
      <c r="RBY92" s="13"/>
      <c r="RBZ92" s="14"/>
      <c r="RCA92" s="15"/>
      <c r="RCB92" s="16"/>
      <c r="RCC92" s="17"/>
      <c r="RCD92" s="17"/>
      <c r="RCE92" s="18"/>
      <c r="RCF92" s="18"/>
      <c r="RCG92" s="19"/>
      <c r="RCH92" s="19"/>
      <c r="RCI92" s="19"/>
      <c r="RCJ92" s="20"/>
      <c r="RCN92" s="11"/>
      <c r="RCO92" s="12"/>
      <c r="RCP92" s="13"/>
      <c r="RCQ92" s="14"/>
      <c r="RCR92" s="15"/>
      <c r="RCS92" s="16"/>
      <c r="RCT92" s="17"/>
      <c r="RCU92" s="17"/>
      <c r="RCV92" s="18"/>
      <c r="RCW92" s="18"/>
      <c r="RCX92" s="19"/>
      <c r="RCY92" s="19"/>
      <c r="RCZ92" s="19"/>
      <c r="RDA92" s="20"/>
      <c r="RDE92" s="11"/>
      <c r="RDF92" s="12"/>
      <c r="RDG92" s="13"/>
      <c r="RDH92" s="14"/>
      <c r="RDI92" s="15"/>
      <c r="RDJ92" s="16"/>
      <c r="RDK92" s="17"/>
      <c r="RDL92" s="17"/>
      <c r="RDM92" s="18"/>
      <c r="RDN92" s="18"/>
      <c r="RDO92" s="19"/>
      <c r="RDP92" s="19"/>
      <c r="RDQ92" s="19"/>
      <c r="RDR92" s="20"/>
      <c r="RDV92" s="11"/>
      <c r="RDW92" s="12"/>
      <c r="RDX92" s="13"/>
      <c r="RDY92" s="14"/>
      <c r="RDZ92" s="15"/>
      <c r="REA92" s="16"/>
      <c r="REB92" s="17"/>
      <c r="REC92" s="17"/>
      <c r="RED92" s="18"/>
      <c r="REE92" s="18"/>
      <c r="REF92" s="19"/>
      <c r="REG92" s="19"/>
      <c r="REH92" s="19"/>
      <c r="REI92" s="20"/>
      <c r="REM92" s="11"/>
      <c r="REN92" s="12"/>
      <c r="REO92" s="13"/>
      <c r="REP92" s="14"/>
      <c r="REQ92" s="15"/>
      <c r="RER92" s="16"/>
      <c r="RES92" s="17"/>
      <c r="RET92" s="17"/>
      <c r="REU92" s="18"/>
      <c r="REV92" s="18"/>
      <c r="REW92" s="19"/>
      <c r="REX92" s="19"/>
      <c r="REY92" s="19"/>
      <c r="REZ92" s="20"/>
      <c r="RFD92" s="11"/>
      <c r="RFE92" s="12"/>
      <c r="RFF92" s="13"/>
      <c r="RFG92" s="14"/>
      <c r="RFH92" s="15"/>
      <c r="RFI92" s="16"/>
      <c r="RFJ92" s="17"/>
      <c r="RFK92" s="17"/>
      <c r="RFL92" s="18"/>
      <c r="RFM92" s="18"/>
      <c r="RFN92" s="19"/>
      <c r="RFO92" s="19"/>
      <c r="RFP92" s="19"/>
      <c r="RFQ92" s="20"/>
      <c r="RFU92" s="11"/>
      <c r="RFV92" s="12"/>
      <c r="RFW92" s="13"/>
      <c r="RFX92" s="14"/>
      <c r="RFY92" s="15"/>
      <c r="RFZ92" s="16"/>
      <c r="RGA92" s="17"/>
      <c r="RGB92" s="17"/>
      <c r="RGC92" s="18"/>
      <c r="RGD92" s="18"/>
      <c r="RGE92" s="19"/>
      <c r="RGF92" s="19"/>
      <c r="RGG92" s="19"/>
      <c r="RGH92" s="20"/>
      <c r="RGL92" s="11"/>
      <c r="RGM92" s="12"/>
      <c r="RGN92" s="13"/>
      <c r="RGO92" s="14"/>
      <c r="RGP92" s="15"/>
      <c r="RGQ92" s="16"/>
      <c r="RGR92" s="17"/>
      <c r="RGS92" s="17"/>
      <c r="RGT92" s="18"/>
      <c r="RGU92" s="18"/>
      <c r="RGV92" s="19"/>
      <c r="RGW92" s="19"/>
      <c r="RGX92" s="19"/>
      <c r="RGY92" s="20"/>
      <c r="RHC92" s="11"/>
      <c r="RHD92" s="12"/>
      <c r="RHE92" s="13"/>
      <c r="RHF92" s="14"/>
      <c r="RHG92" s="15"/>
      <c r="RHH92" s="16"/>
      <c r="RHI92" s="17"/>
      <c r="RHJ92" s="17"/>
      <c r="RHK92" s="18"/>
      <c r="RHL92" s="18"/>
      <c r="RHM92" s="19"/>
      <c r="RHN92" s="19"/>
      <c r="RHO92" s="19"/>
      <c r="RHP92" s="20"/>
      <c r="RHT92" s="11"/>
      <c r="RHU92" s="12"/>
      <c r="RHV92" s="13"/>
      <c r="RHW92" s="14"/>
      <c r="RHX92" s="15"/>
      <c r="RHY92" s="16"/>
      <c r="RHZ92" s="17"/>
      <c r="RIA92" s="17"/>
      <c r="RIB92" s="18"/>
      <c r="RIC92" s="18"/>
      <c r="RID92" s="19"/>
      <c r="RIE92" s="19"/>
      <c r="RIF92" s="19"/>
      <c r="RIG92" s="20"/>
      <c r="RIK92" s="11"/>
      <c r="RIL92" s="12"/>
      <c r="RIM92" s="13"/>
      <c r="RIN92" s="14"/>
      <c r="RIO92" s="15"/>
      <c r="RIP92" s="16"/>
      <c r="RIQ92" s="17"/>
      <c r="RIR92" s="17"/>
      <c r="RIS92" s="18"/>
      <c r="RIT92" s="18"/>
      <c r="RIU92" s="19"/>
      <c r="RIV92" s="19"/>
      <c r="RIW92" s="19"/>
      <c r="RIX92" s="20"/>
      <c r="RJB92" s="11"/>
      <c r="RJC92" s="12"/>
      <c r="RJD92" s="13"/>
      <c r="RJE92" s="14"/>
      <c r="RJF92" s="15"/>
      <c r="RJG92" s="16"/>
      <c r="RJH92" s="17"/>
      <c r="RJI92" s="17"/>
      <c r="RJJ92" s="18"/>
      <c r="RJK92" s="18"/>
      <c r="RJL92" s="19"/>
      <c r="RJM92" s="19"/>
      <c r="RJN92" s="19"/>
      <c r="RJO92" s="20"/>
      <c r="RJS92" s="11"/>
      <c r="RJT92" s="12"/>
      <c r="RJU92" s="13"/>
      <c r="RJV92" s="14"/>
      <c r="RJW92" s="15"/>
      <c r="RJX92" s="16"/>
      <c r="RJY92" s="17"/>
      <c r="RJZ92" s="17"/>
      <c r="RKA92" s="18"/>
      <c r="RKB92" s="18"/>
      <c r="RKC92" s="19"/>
      <c r="RKD92" s="19"/>
      <c r="RKE92" s="19"/>
      <c r="RKF92" s="20"/>
      <c r="RKJ92" s="11"/>
      <c r="RKK92" s="12"/>
      <c r="RKL92" s="13"/>
      <c r="RKM92" s="14"/>
      <c r="RKN92" s="15"/>
      <c r="RKO92" s="16"/>
      <c r="RKP92" s="17"/>
      <c r="RKQ92" s="17"/>
      <c r="RKR92" s="18"/>
      <c r="RKS92" s="18"/>
      <c r="RKT92" s="19"/>
      <c r="RKU92" s="19"/>
      <c r="RKV92" s="19"/>
      <c r="RKW92" s="20"/>
      <c r="RLA92" s="11"/>
      <c r="RLB92" s="12"/>
      <c r="RLC92" s="13"/>
      <c r="RLD92" s="14"/>
      <c r="RLE92" s="15"/>
      <c r="RLF92" s="16"/>
      <c r="RLG92" s="17"/>
      <c r="RLH92" s="17"/>
      <c r="RLI92" s="18"/>
      <c r="RLJ92" s="18"/>
      <c r="RLK92" s="19"/>
      <c r="RLL92" s="19"/>
      <c r="RLM92" s="19"/>
      <c r="RLN92" s="20"/>
      <c r="RLR92" s="11"/>
      <c r="RLS92" s="12"/>
      <c r="RLT92" s="13"/>
      <c r="RLU92" s="14"/>
      <c r="RLV92" s="15"/>
      <c r="RLW92" s="16"/>
      <c r="RLX92" s="17"/>
      <c r="RLY92" s="17"/>
      <c r="RLZ92" s="18"/>
      <c r="RMA92" s="18"/>
      <c r="RMB92" s="19"/>
      <c r="RMC92" s="19"/>
      <c r="RMD92" s="19"/>
      <c r="RME92" s="20"/>
      <c r="RMI92" s="11"/>
      <c r="RMJ92" s="12"/>
      <c r="RMK92" s="13"/>
      <c r="RML92" s="14"/>
      <c r="RMM92" s="15"/>
      <c r="RMN92" s="16"/>
      <c r="RMO92" s="17"/>
      <c r="RMP92" s="17"/>
      <c r="RMQ92" s="18"/>
      <c r="RMR92" s="18"/>
      <c r="RMS92" s="19"/>
      <c r="RMT92" s="19"/>
      <c r="RMU92" s="19"/>
      <c r="RMV92" s="20"/>
      <c r="RMZ92" s="11"/>
      <c r="RNA92" s="12"/>
      <c r="RNB92" s="13"/>
      <c r="RNC92" s="14"/>
      <c r="RND92" s="15"/>
      <c r="RNE92" s="16"/>
      <c r="RNF92" s="17"/>
      <c r="RNG92" s="17"/>
      <c r="RNH92" s="18"/>
      <c r="RNI92" s="18"/>
      <c r="RNJ92" s="19"/>
      <c r="RNK92" s="19"/>
      <c r="RNL92" s="19"/>
      <c r="RNM92" s="20"/>
      <c r="RNQ92" s="11"/>
      <c r="RNR92" s="12"/>
      <c r="RNS92" s="13"/>
      <c r="RNT92" s="14"/>
      <c r="RNU92" s="15"/>
      <c r="RNV92" s="16"/>
      <c r="RNW92" s="17"/>
      <c r="RNX92" s="17"/>
      <c r="RNY92" s="18"/>
      <c r="RNZ92" s="18"/>
      <c r="ROA92" s="19"/>
      <c r="ROB92" s="19"/>
      <c r="ROC92" s="19"/>
      <c r="ROD92" s="20"/>
      <c r="ROH92" s="11"/>
      <c r="ROI92" s="12"/>
      <c r="ROJ92" s="13"/>
      <c r="ROK92" s="14"/>
      <c r="ROL92" s="15"/>
      <c r="ROM92" s="16"/>
      <c r="RON92" s="17"/>
      <c r="ROO92" s="17"/>
      <c r="ROP92" s="18"/>
      <c r="ROQ92" s="18"/>
      <c r="ROR92" s="19"/>
      <c r="ROS92" s="19"/>
      <c r="ROT92" s="19"/>
      <c r="ROU92" s="20"/>
      <c r="ROY92" s="11"/>
      <c r="ROZ92" s="12"/>
      <c r="RPA92" s="13"/>
      <c r="RPB92" s="14"/>
      <c r="RPC92" s="15"/>
      <c r="RPD92" s="16"/>
      <c r="RPE92" s="17"/>
      <c r="RPF92" s="17"/>
      <c r="RPG92" s="18"/>
      <c r="RPH92" s="18"/>
      <c r="RPI92" s="19"/>
      <c r="RPJ92" s="19"/>
      <c r="RPK92" s="19"/>
      <c r="RPL92" s="20"/>
      <c r="RPP92" s="11"/>
      <c r="RPQ92" s="12"/>
      <c r="RPR92" s="13"/>
      <c r="RPS92" s="14"/>
      <c r="RPT92" s="15"/>
      <c r="RPU92" s="16"/>
      <c r="RPV92" s="17"/>
      <c r="RPW92" s="17"/>
      <c r="RPX92" s="18"/>
      <c r="RPY92" s="18"/>
      <c r="RPZ92" s="19"/>
      <c r="RQA92" s="19"/>
      <c r="RQB92" s="19"/>
      <c r="RQC92" s="20"/>
      <c r="RQG92" s="11"/>
      <c r="RQH92" s="12"/>
      <c r="RQI92" s="13"/>
      <c r="RQJ92" s="14"/>
      <c r="RQK92" s="15"/>
      <c r="RQL92" s="16"/>
      <c r="RQM92" s="17"/>
      <c r="RQN92" s="17"/>
      <c r="RQO92" s="18"/>
      <c r="RQP92" s="18"/>
      <c r="RQQ92" s="19"/>
      <c r="RQR92" s="19"/>
      <c r="RQS92" s="19"/>
      <c r="RQT92" s="20"/>
      <c r="RQX92" s="11"/>
      <c r="RQY92" s="12"/>
      <c r="RQZ92" s="13"/>
      <c r="RRA92" s="14"/>
      <c r="RRB92" s="15"/>
      <c r="RRC92" s="16"/>
      <c r="RRD92" s="17"/>
      <c r="RRE92" s="17"/>
      <c r="RRF92" s="18"/>
      <c r="RRG92" s="18"/>
      <c r="RRH92" s="19"/>
      <c r="RRI92" s="19"/>
      <c r="RRJ92" s="19"/>
      <c r="RRK92" s="20"/>
      <c r="RRO92" s="11"/>
      <c r="RRP92" s="12"/>
      <c r="RRQ92" s="13"/>
      <c r="RRR92" s="14"/>
      <c r="RRS92" s="15"/>
      <c r="RRT92" s="16"/>
      <c r="RRU92" s="17"/>
      <c r="RRV92" s="17"/>
      <c r="RRW92" s="18"/>
      <c r="RRX92" s="18"/>
      <c r="RRY92" s="19"/>
      <c r="RRZ92" s="19"/>
      <c r="RSA92" s="19"/>
      <c r="RSB92" s="20"/>
      <c r="RSF92" s="11"/>
      <c r="RSG92" s="12"/>
      <c r="RSH92" s="13"/>
      <c r="RSI92" s="14"/>
      <c r="RSJ92" s="15"/>
      <c r="RSK92" s="16"/>
      <c r="RSL92" s="17"/>
      <c r="RSM92" s="17"/>
      <c r="RSN92" s="18"/>
      <c r="RSO92" s="18"/>
      <c r="RSP92" s="19"/>
      <c r="RSQ92" s="19"/>
      <c r="RSR92" s="19"/>
      <c r="RSS92" s="20"/>
      <c r="RSW92" s="11"/>
      <c r="RSX92" s="12"/>
      <c r="RSY92" s="13"/>
      <c r="RSZ92" s="14"/>
      <c r="RTA92" s="15"/>
      <c r="RTB92" s="16"/>
      <c r="RTC92" s="17"/>
      <c r="RTD92" s="17"/>
      <c r="RTE92" s="18"/>
      <c r="RTF92" s="18"/>
      <c r="RTG92" s="19"/>
      <c r="RTH92" s="19"/>
      <c r="RTI92" s="19"/>
      <c r="RTJ92" s="20"/>
      <c r="RTN92" s="11"/>
      <c r="RTO92" s="12"/>
      <c r="RTP92" s="13"/>
      <c r="RTQ92" s="14"/>
      <c r="RTR92" s="15"/>
      <c r="RTS92" s="16"/>
      <c r="RTT92" s="17"/>
      <c r="RTU92" s="17"/>
      <c r="RTV92" s="18"/>
      <c r="RTW92" s="18"/>
      <c r="RTX92" s="19"/>
      <c r="RTY92" s="19"/>
      <c r="RTZ92" s="19"/>
      <c r="RUA92" s="20"/>
      <c r="RUE92" s="11"/>
      <c r="RUF92" s="12"/>
      <c r="RUG92" s="13"/>
      <c r="RUH92" s="14"/>
      <c r="RUI92" s="15"/>
      <c r="RUJ92" s="16"/>
      <c r="RUK92" s="17"/>
      <c r="RUL92" s="17"/>
      <c r="RUM92" s="18"/>
      <c r="RUN92" s="18"/>
      <c r="RUO92" s="19"/>
      <c r="RUP92" s="19"/>
      <c r="RUQ92" s="19"/>
      <c r="RUR92" s="20"/>
      <c r="RUV92" s="11"/>
      <c r="RUW92" s="12"/>
      <c r="RUX92" s="13"/>
      <c r="RUY92" s="14"/>
      <c r="RUZ92" s="15"/>
      <c r="RVA92" s="16"/>
      <c r="RVB92" s="17"/>
      <c r="RVC92" s="17"/>
      <c r="RVD92" s="18"/>
      <c r="RVE92" s="18"/>
      <c r="RVF92" s="19"/>
      <c r="RVG92" s="19"/>
      <c r="RVH92" s="19"/>
      <c r="RVI92" s="20"/>
      <c r="RVM92" s="11"/>
      <c r="RVN92" s="12"/>
      <c r="RVO92" s="13"/>
      <c r="RVP92" s="14"/>
      <c r="RVQ92" s="15"/>
      <c r="RVR92" s="16"/>
      <c r="RVS92" s="17"/>
      <c r="RVT92" s="17"/>
      <c r="RVU92" s="18"/>
      <c r="RVV92" s="18"/>
      <c r="RVW92" s="19"/>
      <c r="RVX92" s="19"/>
      <c r="RVY92" s="19"/>
      <c r="RVZ92" s="20"/>
      <c r="RWD92" s="11"/>
      <c r="RWE92" s="12"/>
      <c r="RWF92" s="13"/>
      <c r="RWG92" s="14"/>
      <c r="RWH92" s="15"/>
      <c r="RWI92" s="16"/>
      <c r="RWJ92" s="17"/>
      <c r="RWK92" s="17"/>
      <c r="RWL92" s="18"/>
      <c r="RWM92" s="18"/>
      <c r="RWN92" s="19"/>
      <c r="RWO92" s="19"/>
      <c r="RWP92" s="19"/>
      <c r="RWQ92" s="20"/>
      <c r="RWU92" s="11"/>
      <c r="RWV92" s="12"/>
      <c r="RWW92" s="13"/>
      <c r="RWX92" s="14"/>
      <c r="RWY92" s="15"/>
      <c r="RWZ92" s="16"/>
      <c r="RXA92" s="17"/>
      <c r="RXB92" s="17"/>
      <c r="RXC92" s="18"/>
      <c r="RXD92" s="18"/>
      <c r="RXE92" s="19"/>
      <c r="RXF92" s="19"/>
      <c r="RXG92" s="19"/>
      <c r="RXH92" s="20"/>
      <c r="RXL92" s="11"/>
      <c r="RXM92" s="12"/>
      <c r="RXN92" s="13"/>
      <c r="RXO92" s="14"/>
      <c r="RXP92" s="15"/>
      <c r="RXQ92" s="16"/>
      <c r="RXR92" s="17"/>
      <c r="RXS92" s="17"/>
      <c r="RXT92" s="18"/>
      <c r="RXU92" s="18"/>
      <c r="RXV92" s="19"/>
      <c r="RXW92" s="19"/>
      <c r="RXX92" s="19"/>
      <c r="RXY92" s="20"/>
      <c r="RYC92" s="11"/>
      <c r="RYD92" s="12"/>
      <c r="RYE92" s="13"/>
      <c r="RYF92" s="14"/>
      <c r="RYG92" s="15"/>
      <c r="RYH92" s="16"/>
      <c r="RYI92" s="17"/>
      <c r="RYJ92" s="17"/>
      <c r="RYK92" s="18"/>
      <c r="RYL92" s="18"/>
      <c r="RYM92" s="19"/>
      <c r="RYN92" s="19"/>
      <c r="RYO92" s="19"/>
      <c r="RYP92" s="20"/>
      <c r="RYT92" s="11"/>
      <c r="RYU92" s="12"/>
      <c r="RYV92" s="13"/>
      <c r="RYW92" s="14"/>
      <c r="RYX92" s="15"/>
      <c r="RYY92" s="16"/>
      <c r="RYZ92" s="17"/>
      <c r="RZA92" s="17"/>
      <c r="RZB92" s="18"/>
      <c r="RZC92" s="18"/>
      <c r="RZD92" s="19"/>
      <c r="RZE92" s="19"/>
      <c r="RZF92" s="19"/>
      <c r="RZG92" s="20"/>
      <c r="RZK92" s="11"/>
      <c r="RZL92" s="12"/>
      <c r="RZM92" s="13"/>
      <c r="RZN92" s="14"/>
      <c r="RZO92" s="15"/>
      <c r="RZP92" s="16"/>
      <c r="RZQ92" s="17"/>
      <c r="RZR92" s="17"/>
      <c r="RZS92" s="18"/>
      <c r="RZT92" s="18"/>
      <c r="RZU92" s="19"/>
      <c r="RZV92" s="19"/>
      <c r="RZW92" s="19"/>
      <c r="RZX92" s="20"/>
      <c r="SAB92" s="11"/>
      <c r="SAC92" s="12"/>
      <c r="SAD92" s="13"/>
      <c r="SAE92" s="14"/>
      <c r="SAF92" s="15"/>
      <c r="SAG92" s="16"/>
      <c r="SAH92" s="17"/>
      <c r="SAI92" s="17"/>
      <c r="SAJ92" s="18"/>
      <c r="SAK92" s="18"/>
      <c r="SAL92" s="19"/>
      <c r="SAM92" s="19"/>
      <c r="SAN92" s="19"/>
      <c r="SAO92" s="20"/>
      <c r="SAS92" s="11"/>
      <c r="SAT92" s="12"/>
      <c r="SAU92" s="13"/>
      <c r="SAV92" s="14"/>
      <c r="SAW92" s="15"/>
      <c r="SAX92" s="16"/>
      <c r="SAY92" s="17"/>
      <c r="SAZ92" s="17"/>
      <c r="SBA92" s="18"/>
      <c r="SBB92" s="18"/>
      <c r="SBC92" s="19"/>
      <c r="SBD92" s="19"/>
      <c r="SBE92" s="19"/>
      <c r="SBF92" s="20"/>
      <c r="SBJ92" s="11"/>
      <c r="SBK92" s="12"/>
      <c r="SBL92" s="13"/>
      <c r="SBM92" s="14"/>
      <c r="SBN92" s="15"/>
      <c r="SBO92" s="16"/>
      <c r="SBP92" s="17"/>
      <c r="SBQ92" s="17"/>
      <c r="SBR92" s="18"/>
      <c r="SBS92" s="18"/>
      <c r="SBT92" s="19"/>
      <c r="SBU92" s="19"/>
      <c r="SBV92" s="19"/>
      <c r="SBW92" s="20"/>
      <c r="SCA92" s="11"/>
      <c r="SCB92" s="12"/>
      <c r="SCC92" s="13"/>
      <c r="SCD92" s="14"/>
      <c r="SCE92" s="15"/>
      <c r="SCF92" s="16"/>
      <c r="SCG92" s="17"/>
      <c r="SCH92" s="17"/>
      <c r="SCI92" s="18"/>
      <c r="SCJ92" s="18"/>
      <c r="SCK92" s="19"/>
      <c r="SCL92" s="19"/>
      <c r="SCM92" s="19"/>
      <c r="SCN92" s="20"/>
      <c r="SCR92" s="11"/>
      <c r="SCS92" s="12"/>
      <c r="SCT92" s="13"/>
      <c r="SCU92" s="14"/>
      <c r="SCV92" s="15"/>
      <c r="SCW92" s="16"/>
      <c r="SCX92" s="17"/>
      <c r="SCY92" s="17"/>
      <c r="SCZ92" s="18"/>
      <c r="SDA92" s="18"/>
      <c r="SDB92" s="19"/>
      <c r="SDC92" s="19"/>
      <c r="SDD92" s="19"/>
      <c r="SDE92" s="20"/>
      <c r="SDI92" s="11"/>
      <c r="SDJ92" s="12"/>
      <c r="SDK92" s="13"/>
      <c r="SDL92" s="14"/>
      <c r="SDM92" s="15"/>
      <c r="SDN92" s="16"/>
      <c r="SDO92" s="17"/>
      <c r="SDP92" s="17"/>
      <c r="SDQ92" s="18"/>
      <c r="SDR92" s="18"/>
      <c r="SDS92" s="19"/>
      <c r="SDT92" s="19"/>
      <c r="SDU92" s="19"/>
      <c r="SDV92" s="20"/>
      <c r="SDZ92" s="11"/>
      <c r="SEA92" s="12"/>
      <c r="SEB92" s="13"/>
      <c r="SEC92" s="14"/>
      <c r="SED92" s="15"/>
      <c r="SEE92" s="16"/>
      <c r="SEF92" s="17"/>
      <c r="SEG92" s="17"/>
      <c r="SEH92" s="18"/>
      <c r="SEI92" s="18"/>
      <c r="SEJ92" s="19"/>
      <c r="SEK92" s="19"/>
      <c r="SEL92" s="19"/>
      <c r="SEM92" s="20"/>
      <c r="SEQ92" s="11"/>
      <c r="SER92" s="12"/>
      <c r="SES92" s="13"/>
      <c r="SET92" s="14"/>
      <c r="SEU92" s="15"/>
      <c r="SEV92" s="16"/>
      <c r="SEW92" s="17"/>
      <c r="SEX92" s="17"/>
      <c r="SEY92" s="18"/>
      <c r="SEZ92" s="18"/>
      <c r="SFA92" s="19"/>
      <c r="SFB92" s="19"/>
      <c r="SFC92" s="19"/>
      <c r="SFD92" s="20"/>
      <c r="SFH92" s="11"/>
      <c r="SFI92" s="12"/>
      <c r="SFJ92" s="13"/>
      <c r="SFK92" s="14"/>
      <c r="SFL92" s="15"/>
      <c r="SFM92" s="16"/>
      <c r="SFN92" s="17"/>
      <c r="SFO92" s="17"/>
      <c r="SFP92" s="18"/>
      <c r="SFQ92" s="18"/>
      <c r="SFR92" s="19"/>
      <c r="SFS92" s="19"/>
      <c r="SFT92" s="19"/>
      <c r="SFU92" s="20"/>
      <c r="SFY92" s="11"/>
      <c r="SFZ92" s="12"/>
      <c r="SGA92" s="13"/>
      <c r="SGB92" s="14"/>
      <c r="SGC92" s="15"/>
      <c r="SGD92" s="16"/>
      <c r="SGE92" s="17"/>
      <c r="SGF92" s="17"/>
      <c r="SGG92" s="18"/>
      <c r="SGH92" s="18"/>
      <c r="SGI92" s="19"/>
      <c r="SGJ92" s="19"/>
      <c r="SGK92" s="19"/>
      <c r="SGL92" s="20"/>
      <c r="SGP92" s="11"/>
      <c r="SGQ92" s="12"/>
      <c r="SGR92" s="13"/>
      <c r="SGS92" s="14"/>
      <c r="SGT92" s="15"/>
      <c r="SGU92" s="16"/>
      <c r="SGV92" s="17"/>
      <c r="SGW92" s="17"/>
      <c r="SGX92" s="18"/>
      <c r="SGY92" s="18"/>
      <c r="SGZ92" s="19"/>
      <c r="SHA92" s="19"/>
      <c r="SHB92" s="19"/>
      <c r="SHC92" s="20"/>
      <c r="SHG92" s="11"/>
      <c r="SHH92" s="12"/>
      <c r="SHI92" s="13"/>
      <c r="SHJ92" s="14"/>
      <c r="SHK92" s="15"/>
      <c r="SHL92" s="16"/>
      <c r="SHM92" s="17"/>
      <c r="SHN92" s="17"/>
      <c r="SHO92" s="18"/>
      <c r="SHP92" s="18"/>
      <c r="SHQ92" s="19"/>
      <c r="SHR92" s="19"/>
      <c r="SHS92" s="19"/>
      <c r="SHT92" s="20"/>
      <c r="SHX92" s="11"/>
      <c r="SHY92" s="12"/>
      <c r="SHZ92" s="13"/>
      <c r="SIA92" s="14"/>
      <c r="SIB92" s="15"/>
      <c r="SIC92" s="16"/>
      <c r="SID92" s="17"/>
      <c r="SIE92" s="17"/>
      <c r="SIF92" s="18"/>
      <c r="SIG92" s="18"/>
      <c r="SIH92" s="19"/>
      <c r="SII92" s="19"/>
      <c r="SIJ92" s="19"/>
      <c r="SIK92" s="20"/>
      <c r="SIO92" s="11"/>
      <c r="SIP92" s="12"/>
      <c r="SIQ92" s="13"/>
      <c r="SIR92" s="14"/>
      <c r="SIS92" s="15"/>
      <c r="SIT92" s="16"/>
      <c r="SIU92" s="17"/>
      <c r="SIV92" s="17"/>
      <c r="SIW92" s="18"/>
      <c r="SIX92" s="18"/>
      <c r="SIY92" s="19"/>
      <c r="SIZ92" s="19"/>
      <c r="SJA92" s="19"/>
      <c r="SJB92" s="20"/>
      <c r="SJF92" s="11"/>
      <c r="SJG92" s="12"/>
      <c r="SJH92" s="13"/>
      <c r="SJI92" s="14"/>
      <c r="SJJ92" s="15"/>
      <c r="SJK92" s="16"/>
      <c r="SJL92" s="17"/>
      <c r="SJM92" s="17"/>
      <c r="SJN92" s="18"/>
      <c r="SJO92" s="18"/>
      <c r="SJP92" s="19"/>
      <c r="SJQ92" s="19"/>
      <c r="SJR92" s="19"/>
      <c r="SJS92" s="20"/>
      <c r="SJW92" s="11"/>
      <c r="SJX92" s="12"/>
      <c r="SJY92" s="13"/>
      <c r="SJZ92" s="14"/>
      <c r="SKA92" s="15"/>
      <c r="SKB92" s="16"/>
      <c r="SKC92" s="17"/>
      <c r="SKD92" s="17"/>
      <c r="SKE92" s="18"/>
      <c r="SKF92" s="18"/>
      <c r="SKG92" s="19"/>
      <c r="SKH92" s="19"/>
      <c r="SKI92" s="19"/>
      <c r="SKJ92" s="20"/>
      <c r="SKN92" s="11"/>
      <c r="SKO92" s="12"/>
      <c r="SKP92" s="13"/>
      <c r="SKQ92" s="14"/>
      <c r="SKR92" s="15"/>
      <c r="SKS92" s="16"/>
      <c r="SKT92" s="17"/>
      <c r="SKU92" s="17"/>
      <c r="SKV92" s="18"/>
      <c r="SKW92" s="18"/>
      <c r="SKX92" s="19"/>
      <c r="SKY92" s="19"/>
      <c r="SKZ92" s="19"/>
      <c r="SLA92" s="20"/>
      <c r="SLE92" s="11"/>
      <c r="SLF92" s="12"/>
      <c r="SLG92" s="13"/>
      <c r="SLH92" s="14"/>
      <c r="SLI92" s="15"/>
      <c r="SLJ92" s="16"/>
      <c r="SLK92" s="17"/>
      <c r="SLL92" s="17"/>
      <c r="SLM92" s="18"/>
      <c r="SLN92" s="18"/>
      <c r="SLO92" s="19"/>
      <c r="SLP92" s="19"/>
      <c r="SLQ92" s="19"/>
      <c r="SLR92" s="20"/>
      <c r="SLV92" s="11"/>
      <c r="SLW92" s="12"/>
      <c r="SLX92" s="13"/>
      <c r="SLY92" s="14"/>
      <c r="SLZ92" s="15"/>
      <c r="SMA92" s="16"/>
      <c r="SMB92" s="17"/>
      <c r="SMC92" s="17"/>
      <c r="SMD92" s="18"/>
      <c r="SME92" s="18"/>
      <c r="SMF92" s="19"/>
      <c r="SMG92" s="19"/>
      <c r="SMH92" s="19"/>
      <c r="SMI92" s="20"/>
      <c r="SMM92" s="11"/>
      <c r="SMN92" s="12"/>
      <c r="SMO92" s="13"/>
      <c r="SMP92" s="14"/>
      <c r="SMQ92" s="15"/>
      <c r="SMR92" s="16"/>
      <c r="SMS92" s="17"/>
      <c r="SMT92" s="17"/>
      <c r="SMU92" s="18"/>
      <c r="SMV92" s="18"/>
      <c r="SMW92" s="19"/>
      <c r="SMX92" s="19"/>
      <c r="SMY92" s="19"/>
      <c r="SMZ92" s="20"/>
      <c r="SND92" s="11"/>
      <c r="SNE92" s="12"/>
      <c r="SNF92" s="13"/>
      <c r="SNG92" s="14"/>
      <c r="SNH92" s="15"/>
      <c r="SNI92" s="16"/>
      <c r="SNJ92" s="17"/>
      <c r="SNK92" s="17"/>
      <c r="SNL92" s="18"/>
      <c r="SNM92" s="18"/>
      <c r="SNN92" s="19"/>
      <c r="SNO92" s="19"/>
      <c r="SNP92" s="19"/>
      <c r="SNQ92" s="20"/>
      <c r="SNU92" s="11"/>
      <c r="SNV92" s="12"/>
      <c r="SNW92" s="13"/>
      <c r="SNX92" s="14"/>
      <c r="SNY92" s="15"/>
      <c r="SNZ92" s="16"/>
      <c r="SOA92" s="17"/>
      <c r="SOB92" s="17"/>
      <c r="SOC92" s="18"/>
      <c r="SOD92" s="18"/>
      <c r="SOE92" s="19"/>
      <c r="SOF92" s="19"/>
      <c r="SOG92" s="19"/>
      <c r="SOH92" s="20"/>
      <c r="SOL92" s="11"/>
      <c r="SOM92" s="12"/>
      <c r="SON92" s="13"/>
      <c r="SOO92" s="14"/>
      <c r="SOP92" s="15"/>
      <c r="SOQ92" s="16"/>
      <c r="SOR92" s="17"/>
      <c r="SOS92" s="17"/>
      <c r="SOT92" s="18"/>
      <c r="SOU92" s="18"/>
      <c r="SOV92" s="19"/>
      <c r="SOW92" s="19"/>
      <c r="SOX92" s="19"/>
      <c r="SOY92" s="20"/>
      <c r="SPC92" s="11"/>
      <c r="SPD92" s="12"/>
      <c r="SPE92" s="13"/>
      <c r="SPF92" s="14"/>
      <c r="SPG92" s="15"/>
      <c r="SPH92" s="16"/>
      <c r="SPI92" s="17"/>
      <c r="SPJ92" s="17"/>
      <c r="SPK92" s="18"/>
      <c r="SPL92" s="18"/>
      <c r="SPM92" s="19"/>
      <c r="SPN92" s="19"/>
      <c r="SPO92" s="19"/>
      <c r="SPP92" s="20"/>
      <c r="SPT92" s="11"/>
      <c r="SPU92" s="12"/>
      <c r="SPV92" s="13"/>
      <c r="SPW92" s="14"/>
      <c r="SPX92" s="15"/>
      <c r="SPY92" s="16"/>
      <c r="SPZ92" s="17"/>
      <c r="SQA92" s="17"/>
      <c r="SQB92" s="18"/>
      <c r="SQC92" s="18"/>
      <c r="SQD92" s="19"/>
      <c r="SQE92" s="19"/>
      <c r="SQF92" s="19"/>
      <c r="SQG92" s="20"/>
      <c r="SQK92" s="11"/>
      <c r="SQL92" s="12"/>
      <c r="SQM92" s="13"/>
      <c r="SQN92" s="14"/>
      <c r="SQO92" s="15"/>
      <c r="SQP92" s="16"/>
      <c r="SQQ92" s="17"/>
      <c r="SQR92" s="17"/>
      <c r="SQS92" s="18"/>
      <c r="SQT92" s="18"/>
      <c r="SQU92" s="19"/>
      <c r="SQV92" s="19"/>
      <c r="SQW92" s="19"/>
      <c r="SQX92" s="20"/>
      <c r="SRB92" s="11"/>
      <c r="SRC92" s="12"/>
      <c r="SRD92" s="13"/>
      <c r="SRE92" s="14"/>
      <c r="SRF92" s="15"/>
      <c r="SRG92" s="16"/>
      <c r="SRH92" s="17"/>
      <c r="SRI92" s="17"/>
      <c r="SRJ92" s="18"/>
      <c r="SRK92" s="18"/>
      <c r="SRL92" s="19"/>
      <c r="SRM92" s="19"/>
      <c r="SRN92" s="19"/>
      <c r="SRO92" s="20"/>
      <c r="SRS92" s="11"/>
      <c r="SRT92" s="12"/>
      <c r="SRU92" s="13"/>
      <c r="SRV92" s="14"/>
      <c r="SRW92" s="15"/>
      <c r="SRX92" s="16"/>
      <c r="SRY92" s="17"/>
      <c r="SRZ92" s="17"/>
      <c r="SSA92" s="18"/>
      <c r="SSB92" s="18"/>
      <c r="SSC92" s="19"/>
      <c r="SSD92" s="19"/>
      <c r="SSE92" s="19"/>
      <c r="SSF92" s="20"/>
      <c r="SSJ92" s="11"/>
      <c r="SSK92" s="12"/>
      <c r="SSL92" s="13"/>
      <c r="SSM92" s="14"/>
      <c r="SSN92" s="15"/>
      <c r="SSO92" s="16"/>
      <c r="SSP92" s="17"/>
      <c r="SSQ92" s="17"/>
      <c r="SSR92" s="18"/>
      <c r="SSS92" s="18"/>
      <c r="SST92" s="19"/>
      <c r="SSU92" s="19"/>
      <c r="SSV92" s="19"/>
      <c r="SSW92" s="20"/>
      <c r="STA92" s="11"/>
      <c r="STB92" s="12"/>
      <c r="STC92" s="13"/>
      <c r="STD92" s="14"/>
      <c r="STE92" s="15"/>
      <c r="STF92" s="16"/>
      <c r="STG92" s="17"/>
      <c r="STH92" s="17"/>
      <c r="STI92" s="18"/>
      <c r="STJ92" s="18"/>
      <c r="STK92" s="19"/>
      <c r="STL92" s="19"/>
      <c r="STM92" s="19"/>
      <c r="STN92" s="20"/>
      <c r="STR92" s="11"/>
      <c r="STS92" s="12"/>
      <c r="STT92" s="13"/>
      <c r="STU92" s="14"/>
      <c r="STV92" s="15"/>
      <c r="STW92" s="16"/>
      <c r="STX92" s="17"/>
      <c r="STY92" s="17"/>
      <c r="STZ92" s="18"/>
      <c r="SUA92" s="18"/>
      <c r="SUB92" s="19"/>
      <c r="SUC92" s="19"/>
      <c r="SUD92" s="19"/>
      <c r="SUE92" s="20"/>
      <c r="SUI92" s="11"/>
      <c r="SUJ92" s="12"/>
      <c r="SUK92" s="13"/>
      <c r="SUL92" s="14"/>
      <c r="SUM92" s="15"/>
      <c r="SUN92" s="16"/>
      <c r="SUO92" s="17"/>
      <c r="SUP92" s="17"/>
      <c r="SUQ92" s="18"/>
      <c r="SUR92" s="18"/>
      <c r="SUS92" s="19"/>
      <c r="SUT92" s="19"/>
      <c r="SUU92" s="19"/>
      <c r="SUV92" s="20"/>
      <c r="SUZ92" s="11"/>
      <c r="SVA92" s="12"/>
      <c r="SVB92" s="13"/>
      <c r="SVC92" s="14"/>
      <c r="SVD92" s="15"/>
      <c r="SVE92" s="16"/>
      <c r="SVF92" s="17"/>
      <c r="SVG92" s="17"/>
      <c r="SVH92" s="18"/>
      <c r="SVI92" s="18"/>
      <c r="SVJ92" s="19"/>
      <c r="SVK92" s="19"/>
      <c r="SVL92" s="19"/>
      <c r="SVM92" s="20"/>
      <c r="SVQ92" s="11"/>
      <c r="SVR92" s="12"/>
      <c r="SVS92" s="13"/>
      <c r="SVT92" s="14"/>
      <c r="SVU92" s="15"/>
      <c r="SVV92" s="16"/>
      <c r="SVW92" s="17"/>
      <c r="SVX92" s="17"/>
      <c r="SVY92" s="18"/>
      <c r="SVZ92" s="18"/>
      <c r="SWA92" s="19"/>
      <c r="SWB92" s="19"/>
      <c r="SWC92" s="19"/>
      <c r="SWD92" s="20"/>
      <c r="SWH92" s="11"/>
      <c r="SWI92" s="12"/>
      <c r="SWJ92" s="13"/>
      <c r="SWK92" s="14"/>
      <c r="SWL92" s="15"/>
      <c r="SWM92" s="16"/>
      <c r="SWN92" s="17"/>
      <c r="SWO92" s="17"/>
      <c r="SWP92" s="18"/>
      <c r="SWQ92" s="18"/>
      <c r="SWR92" s="19"/>
      <c r="SWS92" s="19"/>
      <c r="SWT92" s="19"/>
      <c r="SWU92" s="20"/>
      <c r="SWY92" s="11"/>
      <c r="SWZ92" s="12"/>
      <c r="SXA92" s="13"/>
      <c r="SXB92" s="14"/>
      <c r="SXC92" s="15"/>
      <c r="SXD92" s="16"/>
      <c r="SXE92" s="17"/>
      <c r="SXF92" s="17"/>
      <c r="SXG92" s="18"/>
      <c r="SXH92" s="18"/>
      <c r="SXI92" s="19"/>
      <c r="SXJ92" s="19"/>
      <c r="SXK92" s="19"/>
      <c r="SXL92" s="20"/>
      <c r="SXP92" s="11"/>
      <c r="SXQ92" s="12"/>
      <c r="SXR92" s="13"/>
      <c r="SXS92" s="14"/>
      <c r="SXT92" s="15"/>
      <c r="SXU92" s="16"/>
      <c r="SXV92" s="17"/>
      <c r="SXW92" s="17"/>
      <c r="SXX92" s="18"/>
      <c r="SXY92" s="18"/>
      <c r="SXZ92" s="19"/>
      <c r="SYA92" s="19"/>
      <c r="SYB92" s="19"/>
      <c r="SYC92" s="20"/>
      <c r="SYG92" s="11"/>
      <c r="SYH92" s="12"/>
      <c r="SYI92" s="13"/>
      <c r="SYJ92" s="14"/>
      <c r="SYK92" s="15"/>
      <c r="SYL92" s="16"/>
      <c r="SYM92" s="17"/>
      <c r="SYN92" s="17"/>
      <c r="SYO92" s="18"/>
      <c r="SYP92" s="18"/>
      <c r="SYQ92" s="19"/>
      <c r="SYR92" s="19"/>
      <c r="SYS92" s="19"/>
      <c r="SYT92" s="20"/>
      <c r="SYX92" s="11"/>
      <c r="SYY92" s="12"/>
      <c r="SYZ92" s="13"/>
      <c r="SZA92" s="14"/>
      <c r="SZB92" s="15"/>
      <c r="SZC92" s="16"/>
      <c r="SZD92" s="17"/>
      <c r="SZE92" s="17"/>
      <c r="SZF92" s="18"/>
      <c r="SZG92" s="18"/>
      <c r="SZH92" s="19"/>
      <c r="SZI92" s="19"/>
      <c r="SZJ92" s="19"/>
      <c r="SZK92" s="20"/>
      <c r="SZO92" s="11"/>
      <c r="SZP92" s="12"/>
      <c r="SZQ92" s="13"/>
      <c r="SZR92" s="14"/>
      <c r="SZS92" s="15"/>
      <c r="SZT92" s="16"/>
      <c r="SZU92" s="17"/>
      <c r="SZV92" s="17"/>
      <c r="SZW92" s="18"/>
      <c r="SZX92" s="18"/>
      <c r="SZY92" s="19"/>
      <c r="SZZ92" s="19"/>
      <c r="TAA92" s="19"/>
      <c r="TAB92" s="20"/>
      <c r="TAF92" s="11"/>
      <c r="TAG92" s="12"/>
      <c r="TAH92" s="13"/>
      <c r="TAI92" s="14"/>
      <c r="TAJ92" s="15"/>
      <c r="TAK92" s="16"/>
      <c r="TAL92" s="17"/>
      <c r="TAM92" s="17"/>
      <c r="TAN92" s="18"/>
      <c r="TAO92" s="18"/>
      <c r="TAP92" s="19"/>
      <c r="TAQ92" s="19"/>
      <c r="TAR92" s="19"/>
      <c r="TAS92" s="20"/>
      <c r="TAW92" s="11"/>
      <c r="TAX92" s="12"/>
      <c r="TAY92" s="13"/>
      <c r="TAZ92" s="14"/>
      <c r="TBA92" s="15"/>
      <c r="TBB92" s="16"/>
      <c r="TBC92" s="17"/>
      <c r="TBD92" s="17"/>
      <c r="TBE92" s="18"/>
      <c r="TBF92" s="18"/>
      <c r="TBG92" s="19"/>
      <c r="TBH92" s="19"/>
      <c r="TBI92" s="19"/>
      <c r="TBJ92" s="20"/>
      <c r="TBN92" s="11"/>
      <c r="TBO92" s="12"/>
      <c r="TBP92" s="13"/>
      <c r="TBQ92" s="14"/>
      <c r="TBR92" s="15"/>
      <c r="TBS92" s="16"/>
      <c r="TBT92" s="17"/>
      <c r="TBU92" s="17"/>
      <c r="TBV92" s="18"/>
      <c r="TBW92" s="18"/>
      <c r="TBX92" s="19"/>
      <c r="TBY92" s="19"/>
      <c r="TBZ92" s="19"/>
      <c r="TCA92" s="20"/>
      <c r="TCE92" s="11"/>
      <c r="TCF92" s="12"/>
      <c r="TCG92" s="13"/>
      <c r="TCH92" s="14"/>
      <c r="TCI92" s="15"/>
      <c r="TCJ92" s="16"/>
      <c r="TCK92" s="17"/>
      <c r="TCL92" s="17"/>
      <c r="TCM92" s="18"/>
      <c r="TCN92" s="18"/>
      <c r="TCO92" s="19"/>
      <c r="TCP92" s="19"/>
      <c r="TCQ92" s="19"/>
      <c r="TCR92" s="20"/>
      <c r="TCV92" s="11"/>
      <c r="TCW92" s="12"/>
      <c r="TCX92" s="13"/>
      <c r="TCY92" s="14"/>
      <c r="TCZ92" s="15"/>
      <c r="TDA92" s="16"/>
      <c r="TDB92" s="17"/>
      <c r="TDC92" s="17"/>
      <c r="TDD92" s="18"/>
      <c r="TDE92" s="18"/>
      <c r="TDF92" s="19"/>
      <c r="TDG92" s="19"/>
      <c r="TDH92" s="19"/>
      <c r="TDI92" s="20"/>
      <c r="TDM92" s="11"/>
      <c r="TDN92" s="12"/>
      <c r="TDO92" s="13"/>
      <c r="TDP92" s="14"/>
      <c r="TDQ92" s="15"/>
      <c r="TDR92" s="16"/>
      <c r="TDS92" s="17"/>
      <c r="TDT92" s="17"/>
      <c r="TDU92" s="18"/>
      <c r="TDV92" s="18"/>
      <c r="TDW92" s="19"/>
      <c r="TDX92" s="19"/>
      <c r="TDY92" s="19"/>
      <c r="TDZ92" s="20"/>
      <c r="TED92" s="11"/>
      <c r="TEE92" s="12"/>
      <c r="TEF92" s="13"/>
      <c r="TEG92" s="14"/>
      <c r="TEH92" s="15"/>
      <c r="TEI92" s="16"/>
      <c r="TEJ92" s="17"/>
      <c r="TEK92" s="17"/>
      <c r="TEL92" s="18"/>
      <c r="TEM92" s="18"/>
      <c r="TEN92" s="19"/>
      <c r="TEO92" s="19"/>
      <c r="TEP92" s="19"/>
      <c r="TEQ92" s="20"/>
      <c r="TEU92" s="11"/>
      <c r="TEV92" s="12"/>
      <c r="TEW92" s="13"/>
      <c r="TEX92" s="14"/>
      <c r="TEY92" s="15"/>
      <c r="TEZ92" s="16"/>
      <c r="TFA92" s="17"/>
      <c r="TFB92" s="17"/>
      <c r="TFC92" s="18"/>
      <c r="TFD92" s="18"/>
      <c r="TFE92" s="19"/>
      <c r="TFF92" s="19"/>
      <c r="TFG92" s="19"/>
      <c r="TFH92" s="20"/>
      <c r="TFL92" s="11"/>
      <c r="TFM92" s="12"/>
      <c r="TFN92" s="13"/>
      <c r="TFO92" s="14"/>
      <c r="TFP92" s="15"/>
      <c r="TFQ92" s="16"/>
      <c r="TFR92" s="17"/>
      <c r="TFS92" s="17"/>
      <c r="TFT92" s="18"/>
      <c r="TFU92" s="18"/>
      <c r="TFV92" s="19"/>
      <c r="TFW92" s="19"/>
      <c r="TFX92" s="19"/>
      <c r="TFY92" s="20"/>
      <c r="TGC92" s="11"/>
      <c r="TGD92" s="12"/>
      <c r="TGE92" s="13"/>
      <c r="TGF92" s="14"/>
      <c r="TGG92" s="15"/>
      <c r="TGH92" s="16"/>
      <c r="TGI92" s="17"/>
      <c r="TGJ92" s="17"/>
      <c r="TGK92" s="18"/>
      <c r="TGL92" s="18"/>
      <c r="TGM92" s="19"/>
      <c r="TGN92" s="19"/>
      <c r="TGO92" s="19"/>
      <c r="TGP92" s="20"/>
      <c r="TGT92" s="11"/>
      <c r="TGU92" s="12"/>
      <c r="TGV92" s="13"/>
      <c r="TGW92" s="14"/>
      <c r="TGX92" s="15"/>
      <c r="TGY92" s="16"/>
      <c r="TGZ92" s="17"/>
      <c r="THA92" s="17"/>
      <c r="THB92" s="18"/>
      <c r="THC92" s="18"/>
      <c r="THD92" s="19"/>
      <c r="THE92" s="19"/>
      <c r="THF92" s="19"/>
      <c r="THG92" s="20"/>
      <c r="THK92" s="11"/>
      <c r="THL92" s="12"/>
      <c r="THM92" s="13"/>
      <c r="THN92" s="14"/>
      <c r="THO92" s="15"/>
      <c r="THP92" s="16"/>
      <c r="THQ92" s="17"/>
      <c r="THR92" s="17"/>
      <c r="THS92" s="18"/>
      <c r="THT92" s="18"/>
      <c r="THU92" s="19"/>
      <c r="THV92" s="19"/>
      <c r="THW92" s="19"/>
      <c r="THX92" s="20"/>
      <c r="TIB92" s="11"/>
      <c r="TIC92" s="12"/>
      <c r="TID92" s="13"/>
      <c r="TIE92" s="14"/>
      <c r="TIF92" s="15"/>
      <c r="TIG92" s="16"/>
      <c r="TIH92" s="17"/>
      <c r="TII92" s="17"/>
      <c r="TIJ92" s="18"/>
      <c r="TIK92" s="18"/>
      <c r="TIL92" s="19"/>
      <c r="TIM92" s="19"/>
      <c r="TIN92" s="19"/>
      <c r="TIO92" s="20"/>
      <c r="TIS92" s="11"/>
      <c r="TIT92" s="12"/>
      <c r="TIU92" s="13"/>
      <c r="TIV92" s="14"/>
      <c r="TIW92" s="15"/>
      <c r="TIX92" s="16"/>
      <c r="TIY92" s="17"/>
      <c r="TIZ92" s="17"/>
      <c r="TJA92" s="18"/>
      <c r="TJB92" s="18"/>
      <c r="TJC92" s="19"/>
      <c r="TJD92" s="19"/>
      <c r="TJE92" s="19"/>
      <c r="TJF92" s="20"/>
      <c r="TJJ92" s="11"/>
      <c r="TJK92" s="12"/>
      <c r="TJL92" s="13"/>
      <c r="TJM92" s="14"/>
      <c r="TJN92" s="15"/>
      <c r="TJO92" s="16"/>
      <c r="TJP92" s="17"/>
      <c r="TJQ92" s="17"/>
      <c r="TJR92" s="18"/>
      <c r="TJS92" s="18"/>
      <c r="TJT92" s="19"/>
      <c r="TJU92" s="19"/>
      <c r="TJV92" s="19"/>
      <c r="TJW92" s="20"/>
      <c r="TKA92" s="11"/>
      <c r="TKB92" s="12"/>
      <c r="TKC92" s="13"/>
      <c r="TKD92" s="14"/>
      <c r="TKE92" s="15"/>
      <c r="TKF92" s="16"/>
      <c r="TKG92" s="17"/>
      <c r="TKH92" s="17"/>
      <c r="TKI92" s="18"/>
      <c r="TKJ92" s="18"/>
      <c r="TKK92" s="19"/>
      <c r="TKL92" s="19"/>
      <c r="TKM92" s="19"/>
      <c r="TKN92" s="20"/>
      <c r="TKR92" s="11"/>
      <c r="TKS92" s="12"/>
      <c r="TKT92" s="13"/>
      <c r="TKU92" s="14"/>
      <c r="TKV92" s="15"/>
      <c r="TKW92" s="16"/>
      <c r="TKX92" s="17"/>
      <c r="TKY92" s="17"/>
      <c r="TKZ92" s="18"/>
      <c r="TLA92" s="18"/>
      <c r="TLB92" s="19"/>
      <c r="TLC92" s="19"/>
      <c r="TLD92" s="19"/>
      <c r="TLE92" s="20"/>
      <c r="TLI92" s="11"/>
      <c r="TLJ92" s="12"/>
      <c r="TLK92" s="13"/>
      <c r="TLL92" s="14"/>
      <c r="TLM92" s="15"/>
      <c r="TLN92" s="16"/>
      <c r="TLO92" s="17"/>
      <c r="TLP92" s="17"/>
      <c r="TLQ92" s="18"/>
      <c r="TLR92" s="18"/>
      <c r="TLS92" s="19"/>
      <c r="TLT92" s="19"/>
      <c r="TLU92" s="19"/>
      <c r="TLV92" s="20"/>
      <c r="TLZ92" s="11"/>
      <c r="TMA92" s="12"/>
      <c r="TMB92" s="13"/>
      <c r="TMC92" s="14"/>
      <c r="TMD92" s="15"/>
      <c r="TME92" s="16"/>
      <c r="TMF92" s="17"/>
      <c r="TMG92" s="17"/>
      <c r="TMH92" s="18"/>
      <c r="TMI92" s="18"/>
      <c r="TMJ92" s="19"/>
      <c r="TMK92" s="19"/>
      <c r="TML92" s="19"/>
      <c r="TMM92" s="20"/>
      <c r="TMQ92" s="11"/>
      <c r="TMR92" s="12"/>
      <c r="TMS92" s="13"/>
      <c r="TMT92" s="14"/>
      <c r="TMU92" s="15"/>
      <c r="TMV92" s="16"/>
      <c r="TMW92" s="17"/>
      <c r="TMX92" s="17"/>
      <c r="TMY92" s="18"/>
      <c r="TMZ92" s="18"/>
      <c r="TNA92" s="19"/>
      <c r="TNB92" s="19"/>
      <c r="TNC92" s="19"/>
      <c r="TND92" s="20"/>
      <c r="TNH92" s="11"/>
      <c r="TNI92" s="12"/>
      <c r="TNJ92" s="13"/>
      <c r="TNK92" s="14"/>
      <c r="TNL92" s="15"/>
      <c r="TNM92" s="16"/>
      <c r="TNN92" s="17"/>
      <c r="TNO92" s="17"/>
      <c r="TNP92" s="18"/>
      <c r="TNQ92" s="18"/>
      <c r="TNR92" s="19"/>
      <c r="TNS92" s="19"/>
      <c r="TNT92" s="19"/>
      <c r="TNU92" s="20"/>
      <c r="TNY92" s="11"/>
      <c r="TNZ92" s="12"/>
      <c r="TOA92" s="13"/>
      <c r="TOB92" s="14"/>
      <c r="TOC92" s="15"/>
      <c r="TOD92" s="16"/>
      <c r="TOE92" s="17"/>
      <c r="TOF92" s="17"/>
      <c r="TOG92" s="18"/>
      <c r="TOH92" s="18"/>
      <c r="TOI92" s="19"/>
      <c r="TOJ92" s="19"/>
      <c r="TOK92" s="19"/>
      <c r="TOL92" s="20"/>
      <c r="TOP92" s="11"/>
      <c r="TOQ92" s="12"/>
      <c r="TOR92" s="13"/>
      <c r="TOS92" s="14"/>
      <c r="TOT92" s="15"/>
      <c r="TOU92" s="16"/>
      <c r="TOV92" s="17"/>
      <c r="TOW92" s="17"/>
      <c r="TOX92" s="18"/>
      <c r="TOY92" s="18"/>
      <c r="TOZ92" s="19"/>
      <c r="TPA92" s="19"/>
      <c r="TPB92" s="19"/>
      <c r="TPC92" s="20"/>
      <c r="TPG92" s="11"/>
      <c r="TPH92" s="12"/>
      <c r="TPI92" s="13"/>
      <c r="TPJ92" s="14"/>
      <c r="TPK92" s="15"/>
      <c r="TPL92" s="16"/>
      <c r="TPM92" s="17"/>
      <c r="TPN92" s="17"/>
      <c r="TPO92" s="18"/>
      <c r="TPP92" s="18"/>
      <c r="TPQ92" s="19"/>
      <c r="TPR92" s="19"/>
      <c r="TPS92" s="19"/>
      <c r="TPT92" s="20"/>
      <c r="TPX92" s="11"/>
      <c r="TPY92" s="12"/>
      <c r="TPZ92" s="13"/>
      <c r="TQA92" s="14"/>
      <c r="TQB92" s="15"/>
      <c r="TQC92" s="16"/>
      <c r="TQD92" s="17"/>
      <c r="TQE92" s="17"/>
      <c r="TQF92" s="18"/>
      <c r="TQG92" s="18"/>
      <c r="TQH92" s="19"/>
      <c r="TQI92" s="19"/>
      <c r="TQJ92" s="19"/>
      <c r="TQK92" s="20"/>
      <c r="TQO92" s="11"/>
      <c r="TQP92" s="12"/>
      <c r="TQQ92" s="13"/>
      <c r="TQR92" s="14"/>
      <c r="TQS92" s="15"/>
      <c r="TQT92" s="16"/>
      <c r="TQU92" s="17"/>
      <c r="TQV92" s="17"/>
      <c r="TQW92" s="18"/>
      <c r="TQX92" s="18"/>
      <c r="TQY92" s="19"/>
      <c r="TQZ92" s="19"/>
      <c r="TRA92" s="19"/>
      <c r="TRB92" s="20"/>
      <c r="TRF92" s="11"/>
      <c r="TRG92" s="12"/>
      <c r="TRH92" s="13"/>
      <c r="TRI92" s="14"/>
      <c r="TRJ92" s="15"/>
      <c r="TRK92" s="16"/>
      <c r="TRL92" s="17"/>
      <c r="TRM92" s="17"/>
      <c r="TRN92" s="18"/>
      <c r="TRO92" s="18"/>
      <c r="TRP92" s="19"/>
      <c r="TRQ92" s="19"/>
      <c r="TRR92" s="19"/>
      <c r="TRS92" s="20"/>
      <c r="TRW92" s="11"/>
      <c r="TRX92" s="12"/>
      <c r="TRY92" s="13"/>
      <c r="TRZ92" s="14"/>
      <c r="TSA92" s="15"/>
      <c r="TSB92" s="16"/>
      <c r="TSC92" s="17"/>
      <c r="TSD92" s="17"/>
      <c r="TSE92" s="18"/>
      <c r="TSF92" s="18"/>
      <c r="TSG92" s="19"/>
      <c r="TSH92" s="19"/>
      <c r="TSI92" s="19"/>
      <c r="TSJ92" s="20"/>
      <c r="TSN92" s="11"/>
      <c r="TSO92" s="12"/>
      <c r="TSP92" s="13"/>
      <c r="TSQ92" s="14"/>
      <c r="TSR92" s="15"/>
      <c r="TSS92" s="16"/>
      <c r="TST92" s="17"/>
      <c r="TSU92" s="17"/>
      <c r="TSV92" s="18"/>
      <c r="TSW92" s="18"/>
      <c r="TSX92" s="19"/>
      <c r="TSY92" s="19"/>
      <c r="TSZ92" s="19"/>
      <c r="TTA92" s="20"/>
      <c r="TTE92" s="11"/>
      <c r="TTF92" s="12"/>
      <c r="TTG92" s="13"/>
      <c r="TTH92" s="14"/>
      <c r="TTI92" s="15"/>
      <c r="TTJ92" s="16"/>
      <c r="TTK92" s="17"/>
      <c r="TTL92" s="17"/>
      <c r="TTM92" s="18"/>
      <c r="TTN92" s="18"/>
      <c r="TTO92" s="19"/>
      <c r="TTP92" s="19"/>
      <c r="TTQ92" s="19"/>
      <c r="TTR92" s="20"/>
      <c r="TTV92" s="11"/>
      <c r="TTW92" s="12"/>
      <c r="TTX92" s="13"/>
      <c r="TTY92" s="14"/>
      <c r="TTZ92" s="15"/>
      <c r="TUA92" s="16"/>
      <c r="TUB92" s="17"/>
      <c r="TUC92" s="17"/>
      <c r="TUD92" s="18"/>
      <c r="TUE92" s="18"/>
      <c r="TUF92" s="19"/>
      <c r="TUG92" s="19"/>
      <c r="TUH92" s="19"/>
      <c r="TUI92" s="20"/>
      <c r="TUM92" s="11"/>
      <c r="TUN92" s="12"/>
      <c r="TUO92" s="13"/>
      <c r="TUP92" s="14"/>
      <c r="TUQ92" s="15"/>
      <c r="TUR92" s="16"/>
      <c r="TUS92" s="17"/>
      <c r="TUT92" s="17"/>
      <c r="TUU92" s="18"/>
      <c r="TUV92" s="18"/>
      <c r="TUW92" s="19"/>
      <c r="TUX92" s="19"/>
      <c r="TUY92" s="19"/>
      <c r="TUZ92" s="20"/>
      <c r="TVD92" s="11"/>
      <c r="TVE92" s="12"/>
      <c r="TVF92" s="13"/>
      <c r="TVG92" s="14"/>
      <c r="TVH92" s="15"/>
      <c r="TVI92" s="16"/>
      <c r="TVJ92" s="17"/>
      <c r="TVK92" s="17"/>
      <c r="TVL92" s="18"/>
      <c r="TVM92" s="18"/>
      <c r="TVN92" s="19"/>
      <c r="TVO92" s="19"/>
      <c r="TVP92" s="19"/>
      <c r="TVQ92" s="20"/>
      <c r="TVU92" s="11"/>
      <c r="TVV92" s="12"/>
      <c r="TVW92" s="13"/>
      <c r="TVX92" s="14"/>
      <c r="TVY92" s="15"/>
      <c r="TVZ92" s="16"/>
      <c r="TWA92" s="17"/>
      <c r="TWB92" s="17"/>
      <c r="TWC92" s="18"/>
      <c r="TWD92" s="18"/>
      <c r="TWE92" s="19"/>
      <c r="TWF92" s="19"/>
      <c r="TWG92" s="19"/>
      <c r="TWH92" s="20"/>
      <c r="TWL92" s="11"/>
      <c r="TWM92" s="12"/>
      <c r="TWN92" s="13"/>
      <c r="TWO92" s="14"/>
      <c r="TWP92" s="15"/>
      <c r="TWQ92" s="16"/>
      <c r="TWR92" s="17"/>
      <c r="TWS92" s="17"/>
      <c r="TWT92" s="18"/>
      <c r="TWU92" s="18"/>
      <c r="TWV92" s="19"/>
      <c r="TWW92" s="19"/>
      <c r="TWX92" s="19"/>
      <c r="TWY92" s="20"/>
      <c r="TXC92" s="11"/>
      <c r="TXD92" s="12"/>
      <c r="TXE92" s="13"/>
      <c r="TXF92" s="14"/>
      <c r="TXG92" s="15"/>
      <c r="TXH92" s="16"/>
      <c r="TXI92" s="17"/>
      <c r="TXJ92" s="17"/>
      <c r="TXK92" s="18"/>
      <c r="TXL92" s="18"/>
      <c r="TXM92" s="19"/>
      <c r="TXN92" s="19"/>
      <c r="TXO92" s="19"/>
      <c r="TXP92" s="20"/>
      <c r="TXT92" s="11"/>
      <c r="TXU92" s="12"/>
      <c r="TXV92" s="13"/>
      <c r="TXW92" s="14"/>
      <c r="TXX92" s="15"/>
      <c r="TXY92" s="16"/>
      <c r="TXZ92" s="17"/>
      <c r="TYA92" s="17"/>
      <c r="TYB92" s="18"/>
      <c r="TYC92" s="18"/>
      <c r="TYD92" s="19"/>
      <c r="TYE92" s="19"/>
      <c r="TYF92" s="19"/>
      <c r="TYG92" s="20"/>
      <c r="TYK92" s="11"/>
      <c r="TYL92" s="12"/>
      <c r="TYM92" s="13"/>
      <c r="TYN92" s="14"/>
      <c r="TYO92" s="15"/>
      <c r="TYP92" s="16"/>
      <c r="TYQ92" s="17"/>
      <c r="TYR92" s="17"/>
      <c r="TYS92" s="18"/>
      <c r="TYT92" s="18"/>
      <c r="TYU92" s="19"/>
      <c r="TYV92" s="19"/>
      <c r="TYW92" s="19"/>
      <c r="TYX92" s="20"/>
      <c r="TZB92" s="11"/>
      <c r="TZC92" s="12"/>
      <c r="TZD92" s="13"/>
      <c r="TZE92" s="14"/>
      <c r="TZF92" s="15"/>
      <c r="TZG92" s="16"/>
      <c r="TZH92" s="17"/>
      <c r="TZI92" s="17"/>
      <c r="TZJ92" s="18"/>
      <c r="TZK92" s="18"/>
      <c r="TZL92" s="19"/>
      <c r="TZM92" s="19"/>
      <c r="TZN92" s="19"/>
      <c r="TZO92" s="20"/>
      <c r="TZS92" s="11"/>
      <c r="TZT92" s="12"/>
      <c r="TZU92" s="13"/>
      <c r="TZV92" s="14"/>
      <c r="TZW92" s="15"/>
      <c r="TZX92" s="16"/>
      <c r="TZY92" s="17"/>
      <c r="TZZ92" s="17"/>
      <c r="UAA92" s="18"/>
      <c r="UAB92" s="18"/>
      <c r="UAC92" s="19"/>
      <c r="UAD92" s="19"/>
      <c r="UAE92" s="19"/>
      <c r="UAF92" s="20"/>
      <c r="UAJ92" s="11"/>
      <c r="UAK92" s="12"/>
      <c r="UAL92" s="13"/>
      <c r="UAM92" s="14"/>
      <c r="UAN92" s="15"/>
      <c r="UAO92" s="16"/>
      <c r="UAP92" s="17"/>
      <c r="UAQ92" s="17"/>
      <c r="UAR92" s="18"/>
      <c r="UAS92" s="18"/>
      <c r="UAT92" s="19"/>
      <c r="UAU92" s="19"/>
      <c r="UAV92" s="19"/>
      <c r="UAW92" s="20"/>
      <c r="UBA92" s="11"/>
      <c r="UBB92" s="12"/>
      <c r="UBC92" s="13"/>
      <c r="UBD92" s="14"/>
      <c r="UBE92" s="15"/>
      <c r="UBF92" s="16"/>
      <c r="UBG92" s="17"/>
      <c r="UBH92" s="17"/>
      <c r="UBI92" s="18"/>
      <c r="UBJ92" s="18"/>
      <c r="UBK92" s="19"/>
      <c r="UBL92" s="19"/>
      <c r="UBM92" s="19"/>
      <c r="UBN92" s="20"/>
      <c r="UBR92" s="11"/>
      <c r="UBS92" s="12"/>
      <c r="UBT92" s="13"/>
      <c r="UBU92" s="14"/>
      <c r="UBV92" s="15"/>
      <c r="UBW92" s="16"/>
      <c r="UBX92" s="17"/>
      <c r="UBY92" s="17"/>
      <c r="UBZ92" s="18"/>
      <c r="UCA92" s="18"/>
      <c r="UCB92" s="19"/>
      <c r="UCC92" s="19"/>
      <c r="UCD92" s="19"/>
      <c r="UCE92" s="20"/>
      <c r="UCI92" s="11"/>
      <c r="UCJ92" s="12"/>
      <c r="UCK92" s="13"/>
      <c r="UCL92" s="14"/>
      <c r="UCM92" s="15"/>
      <c r="UCN92" s="16"/>
      <c r="UCO92" s="17"/>
      <c r="UCP92" s="17"/>
      <c r="UCQ92" s="18"/>
      <c r="UCR92" s="18"/>
      <c r="UCS92" s="19"/>
      <c r="UCT92" s="19"/>
      <c r="UCU92" s="19"/>
      <c r="UCV92" s="20"/>
      <c r="UCZ92" s="11"/>
      <c r="UDA92" s="12"/>
      <c r="UDB92" s="13"/>
      <c r="UDC92" s="14"/>
      <c r="UDD92" s="15"/>
      <c r="UDE92" s="16"/>
      <c r="UDF92" s="17"/>
      <c r="UDG92" s="17"/>
      <c r="UDH92" s="18"/>
      <c r="UDI92" s="18"/>
      <c r="UDJ92" s="19"/>
      <c r="UDK92" s="19"/>
      <c r="UDL92" s="19"/>
      <c r="UDM92" s="20"/>
      <c r="UDQ92" s="11"/>
      <c r="UDR92" s="12"/>
      <c r="UDS92" s="13"/>
      <c r="UDT92" s="14"/>
      <c r="UDU92" s="15"/>
      <c r="UDV92" s="16"/>
      <c r="UDW92" s="17"/>
      <c r="UDX92" s="17"/>
      <c r="UDY92" s="18"/>
      <c r="UDZ92" s="18"/>
      <c r="UEA92" s="19"/>
      <c r="UEB92" s="19"/>
      <c r="UEC92" s="19"/>
      <c r="UED92" s="20"/>
      <c r="UEH92" s="11"/>
      <c r="UEI92" s="12"/>
      <c r="UEJ92" s="13"/>
      <c r="UEK92" s="14"/>
      <c r="UEL92" s="15"/>
      <c r="UEM92" s="16"/>
      <c r="UEN92" s="17"/>
      <c r="UEO92" s="17"/>
      <c r="UEP92" s="18"/>
      <c r="UEQ92" s="18"/>
      <c r="UER92" s="19"/>
      <c r="UES92" s="19"/>
      <c r="UET92" s="19"/>
      <c r="UEU92" s="20"/>
      <c r="UEY92" s="11"/>
      <c r="UEZ92" s="12"/>
      <c r="UFA92" s="13"/>
      <c r="UFB92" s="14"/>
      <c r="UFC92" s="15"/>
      <c r="UFD92" s="16"/>
      <c r="UFE92" s="17"/>
      <c r="UFF92" s="17"/>
      <c r="UFG92" s="18"/>
      <c r="UFH92" s="18"/>
      <c r="UFI92" s="19"/>
      <c r="UFJ92" s="19"/>
      <c r="UFK92" s="19"/>
      <c r="UFL92" s="20"/>
      <c r="UFP92" s="11"/>
      <c r="UFQ92" s="12"/>
      <c r="UFR92" s="13"/>
      <c r="UFS92" s="14"/>
      <c r="UFT92" s="15"/>
      <c r="UFU92" s="16"/>
      <c r="UFV92" s="17"/>
      <c r="UFW92" s="17"/>
      <c r="UFX92" s="18"/>
      <c r="UFY92" s="18"/>
      <c r="UFZ92" s="19"/>
      <c r="UGA92" s="19"/>
      <c r="UGB92" s="19"/>
      <c r="UGC92" s="20"/>
      <c r="UGG92" s="11"/>
      <c r="UGH92" s="12"/>
      <c r="UGI92" s="13"/>
      <c r="UGJ92" s="14"/>
      <c r="UGK92" s="15"/>
      <c r="UGL92" s="16"/>
      <c r="UGM92" s="17"/>
      <c r="UGN92" s="17"/>
      <c r="UGO92" s="18"/>
      <c r="UGP92" s="18"/>
      <c r="UGQ92" s="19"/>
      <c r="UGR92" s="19"/>
      <c r="UGS92" s="19"/>
      <c r="UGT92" s="20"/>
      <c r="UGX92" s="11"/>
      <c r="UGY92" s="12"/>
      <c r="UGZ92" s="13"/>
      <c r="UHA92" s="14"/>
      <c r="UHB92" s="15"/>
      <c r="UHC92" s="16"/>
      <c r="UHD92" s="17"/>
      <c r="UHE92" s="17"/>
      <c r="UHF92" s="18"/>
      <c r="UHG92" s="18"/>
      <c r="UHH92" s="19"/>
      <c r="UHI92" s="19"/>
      <c r="UHJ92" s="19"/>
      <c r="UHK92" s="20"/>
      <c r="UHO92" s="11"/>
      <c r="UHP92" s="12"/>
      <c r="UHQ92" s="13"/>
      <c r="UHR92" s="14"/>
      <c r="UHS92" s="15"/>
      <c r="UHT92" s="16"/>
      <c r="UHU92" s="17"/>
      <c r="UHV92" s="17"/>
      <c r="UHW92" s="18"/>
      <c r="UHX92" s="18"/>
      <c r="UHY92" s="19"/>
      <c r="UHZ92" s="19"/>
      <c r="UIA92" s="19"/>
      <c r="UIB92" s="20"/>
      <c r="UIF92" s="11"/>
      <c r="UIG92" s="12"/>
      <c r="UIH92" s="13"/>
      <c r="UII92" s="14"/>
      <c r="UIJ92" s="15"/>
      <c r="UIK92" s="16"/>
      <c r="UIL92" s="17"/>
      <c r="UIM92" s="17"/>
      <c r="UIN92" s="18"/>
      <c r="UIO92" s="18"/>
      <c r="UIP92" s="19"/>
      <c r="UIQ92" s="19"/>
      <c r="UIR92" s="19"/>
      <c r="UIS92" s="20"/>
      <c r="UIW92" s="11"/>
      <c r="UIX92" s="12"/>
      <c r="UIY92" s="13"/>
      <c r="UIZ92" s="14"/>
      <c r="UJA92" s="15"/>
      <c r="UJB92" s="16"/>
      <c r="UJC92" s="17"/>
      <c r="UJD92" s="17"/>
      <c r="UJE92" s="18"/>
      <c r="UJF92" s="18"/>
      <c r="UJG92" s="19"/>
      <c r="UJH92" s="19"/>
      <c r="UJI92" s="19"/>
      <c r="UJJ92" s="20"/>
      <c r="UJN92" s="11"/>
      <c r="UJO92" s="12"/>
      <c r="UJP92" s="13"/>
      <c r="UJQ92" s="14"/>
      <c r="UJR92" s="15"/>
      <c r="UJS92" s="16"/>
      <c r="UJT92" s="17"/>
      <c r="UJU92" s="17"/>
      <c r="UJV92" s="18"/>
      <c r="UJW92" s="18"/>
      <c r="UJX92" s="19"/>
      <c r="UJY92" s="19"/>
      <c r="UJZ92" s="19"/>
      <c r="UKA92" s="20"/>
      <c r="UKE92" s="11"/>
      <c r="UKF92" s="12"/>
      <c r="UKG92" s="13"/>
      <c r="UKH92" s="14"/>
      <c r="UKI92" s="15"/>
      <c r="UKJ92" s="16"/>
      <c r="UKK92" s="17"/>
      <c r="UKL92" s="17"/>
      <c r="UKM92" s="18"/>
      <c r="UKN92" s="18"/>
      <c r="UKO92" s="19"/>
      <c r="UKP92" s="19"/>
      <c r="UKQ92" s="19"/>
      <c r="UKR92" s="20"/>
      <c r="UKV92" s="11"/>
      <c r="UKW92" s="12"/>
      <c r="UKX92" s="13"/>
      <c r="UKY92" s="14"/>
      <c r="UKZ92" s="15"/>
      <c r="ULA92" s="16"/>
      <c r="ULB92" s="17"/>
      <c r="ULC92" s="17"/>
      <c r="ULD92" s="18"/>
      <c r="ULE92" s="18"/>
      <c r="ULF92" s="19"/>
      <c r="ULG92" s="19"/>
      <c r="ULH92" s="19"/>
      <c r="ULI92" s="20"/>
      <c r="ULM92" s="11"/>
      <c r="ULN92" s="12"/>
      <c r="ULO92" s="13"/>
      <c r="ULP92" s="14"/>
      <c r="ULQ92" s="15"/>
      <c r="ULR92" s="16"/>
      <c r="ULS92" s="17"/>
      <c r="ULT92" s="17"/>
      <c r="ULU92" s="18"/>
      <c r="ULV92" s="18"/>
      <c r="ULW92" s="19"/>
      <c r="ULX92" s="19"/>
      <c r="ULY92" s="19"/>
      <c r="ULZ92" s="20"/>
      <c r="UMD92" s="11"/>
      <c r="UME92" s="12"/>
      <c r="UMF92" s="13"/>
      <c r="UMG92" s="14"/>
      <c r="UMH92" s="15"/>
      <c r="UMI92" s="16"/>
      <c r="UMJ92" s="17"/>
      <c r="UMK92" s="17"/>
      <c r="UML92" s="18"/>
      <c r="UMM92" s="18"/>
      <c r="UMN92" s="19"/>
      <c r="UMO92" s="19"/>
      <c r="UMP92" s="19"/>
      <c r="UMQ92" s="20"/>
      <c r="UMU92" s="11"/>
      <c r="UMV92" s="12"/>
      <c r="UMW92" s="13"/>
      <c r="UMX92" s="14"/>
      <c r="UMY92" s="15"/>
      <c r="UMZ92" s="16"/>
      <c r="UNA92" s="17"/>
      <c r="UNB92" s="17"/>
      <c r="UNC92" s="18"/>
      <c r="UND92" s="18"/>
      <c r="UNE92" s="19"/>
      <c r="UNF92" s="19"/>
      <c r="UNG92" s="19"/>
      <c r="UNH92" s="20"/>
      <c r="UNL92" s="11"/>
      <c r="UNM92" s="12"/>
      <c r="UNN92" s="13"/>
      <c r="UNO92" s="14"/>
      <c r="UNP92" s="15"/>
      <c r="UNQ92" s="16"/>
      <c r="UNR92" s="17"/>
      <c r="UNS92" s="17"/>
      <c r="UNT92" s="18"/>
      <c r="UNU92" s="18"/>
      <c r="UNV92" s="19"/>
      <c r="UNW92" s="19"/>
      <c r="UNX92" s="19"/>
      <c r="UNY92" s="20"/>
      <c r="UOC92" s="11"/>
      <c r="UOD92" s="12"/>
      <c r="UOE92" s="13"/>
      <c r="UOF92" s="14"/>
      <c r="UOG92" s="15"/>
      <c r="UOH92" s="16"/>
      <c r="UOI92" s="17"/>
      <c r="UOJ92" s="17"/>
      <c r="UOK92" s="18"/>
      <c r="UOL92" s="18"/>
      <c r="UOM92" s="19"/>
      <c r="UON92" s="19"/>
      <c r="UOO92" s="19"/>
      <c r="UOP92" s="20"/>
      <c r="UOT92" s="11"/>
      <c r="UOU92" s="12"/>
      <c r="UOV92" s="13"/>
      <c r="UOW92" s="14"/>
      <c r="UOX92" s="15"/>
      <c r="UOY92" s="16"/>
      <c r="UOZ92" s="17"/>
      <c r="UPA92" s="17"/>
      <c r="UPB92" s="18"/>
      <c r="UPC92" s="18"/>
      <c r="UPD92" s="19"/>
      <c r="UPE92" s="19"/>
      <c r="UPF92" s="19"/>
      <c r="UPG92" s="20"/>
      <c r="UPK92" s="11"/>
      <c r="UPL92" s="12"/>
      <c r="UPM92" s="13"/>
      <c r="UPN92" s="14"/>
      <c r="UPO92" s="15"/>
      <c r="UPP92" s="16"/>
      <c r="UPQ92" s="17"/>
      <c r="UPR92" s="17"/>
      <c r="UPS92" s="18"/>
      <c r="UPT92" s="18"/>
      <c r="UPU92" s="19"/>
      <c r="UPV92" s="19"/>
      <c r="UPW92" s="19"/>
      <c r="UPX92" s="20"/>
      <c r="UQB92" s="11"/>
      <c r="UQC92" s="12"/>
      <c r="UQD92" s="13"/>
      <c r="UQE92" s="14"/>
      <c r="UQF92" s="15"/>
      <c r="UQG92" s="16"/>
      <c r="UQH92" s="17"/>
      <c r="UQI92" s="17"/>
      <c r="UQJ92" s="18"/>
      <c r="UQK92" s="18"/>
      <c r="UQL92" s="19"/>
      <c r="UQM92" s="19"/>
      <c r="UQN92" s="19"/>
      <c r="UQO92" s="20"/>
      <c r="UQS92" s="11"/>
      <c r="UQT92" s="12"/>
      <c r="UQU92" s="13"/>
      <c r="UQV92" s="14"/>
      <c r="UQW92" s="15"/>
      <c r="UQX92" s="16"/>
      <c r="UQY92" s="17"/>
      <c r="UQZ92" s="17"/>
      <c r="URA92" s="18"/>
      <c r="URB92" s="18"/>
      <c r="URC92" s="19"/>
      <c r="URD92" s="19"/>
      <c r="URE92" s="19"/>
      <c r="URF92" s="20"/>
      <c r="URJ92" s="11"/>
      <c r="URK92" s="12"/>
      <c r="URL92" s="13"/>
      <c r="URM92" s="14"/>
      <c r="URN92" s="15"/>
      <c r="URO92" s="16"/>
      <c r="URP92" s="17"/>
      <c r="URQ92" s="17"/>
      <c r="URR92" s="18"/>
      <c r="URS92" s="18"/>
      <c r="URT92" s="19"/>
      <c r="URU92" s="19"/>
      <c r="URV92" s="19"/>
      <c r="URW92" s="20"/>
      <c r="USA92" s="11"/>
      <c r="USB92" s="12"/>
      <c r="USC92" s="13"/>
      <c r="USD92" s="14"/>
      <c r="USE92" s="15"/>
      <c r="USF92" s="16"/>
      <c r="USG92" s="17"/>
      <c r="USH92" s="17"/>
      <c r="USI92" s="18"/>
      <c r="USJ92" s="18"/>
      <c r="USK92" s="19"/>
      <c r="USL92" s="19"/>
      <c r="USM92" s="19"/>
      <c r="USN92" s="20"/>
      <c r="USR92" s="11"/>
      <c r="USS92" s="12"/>
      <c r="UST92" s="13"/>
      <c r="USU92" s="14"/>
      <c r="USV92" s="15"/>
      <c r="USW92" s="16"/>
      <c r="USX92" s="17"/>
      <c r="USY92" s="17"/>
      <c r="USZ92" s="18"/>
      <c r="UTA92" s="18"/>
      <c r="UTB92" s="19"/>
      <c r="UTC92" s="19"/>
      <c r="UTD92" s="19"/>
      <c r="UTE92" s="20"/>
      <c r="UTI92" s="11"/>
      <c r="UTJ92" s="12"/>
      <c r="UTK92" s="13"/>
      <c r="UTL92" s="14"/>
      <c r="UTM92" s="15"/>
      <c r="UTN92" s="16"/>
      <c r="UTO92" s="17"/>
      <c r="UTP92" s="17"/>
      <c r="UTQ92" s="18"/>
      <c r="UTR92" s="18"/>
      <c r="UTS92" s="19"/>
      <c r="UTT92" s="19"/>
      <c r="UTU92" s="19"/>
      <c r="UTV92" s="20"/>
      <c r="UTZ92" s="11"/>
      <c r="UUA92" s="12"/>
      <c r="UUB92" s="13"/>
      <c r="UUC92" s="14"/>
      <c r="UUD92" s="15"/>
      <c r="UUE92" s="16"/>
      <c r="UUF92" s="17"/>
      <c r="UUG92" s="17"/>
      <c r="UUH92" s="18"/>
      <c r="UUI92" s="18"/>
      <c r="UUJ92" s="19"/>
      <c r="UUK92" s="19"/>
      <c r="UUL92" s="19"/>
      <c r="UUM92" s="20"/>
      <c r="UUQ92" s="11"/>
      <c r="UUR92" s="12"/>
      <c r="UUS92" s="13"/>
      <c r="UUT92" s="14"/>
      <c r="UUU92" s="15"/>
      <c r="UUV92" s="16"/>
      <c r="UUW92" s="17"/>
      <c r="UUX92" s="17"/>
      <c r="UUY92" s="18"/>
      <c r="UUZ92" s="18"/>
      <c r="UVA92" s="19"/>
      <c r="UVB92" s="19"/>
      <c r="UVC92" s="19"/>
      <c r="UVD92" s="20"/>
      <c r="UVH92" s="11"/>
      <c r="UVI92" s="12"/>
      <c r="UVJ92" s="13"/>
      <c r="UVK92" s="14"/>
      <c r="UVL92" s="15"/>
      <c r="UVM92" s="16"/>
      <c r="UVN92" s="17"/>
      <c r="UVO92" s="17"/>
      <c r="UVP92" s="18"/>
      <c r="UVQ92" s="18"/>
      <c r="UVR92" s="19"/>
      <c r="UVS92" s="19"/>
      <c r="UVT92" s="19"/>
      <c r="UVU92" s="20"/>
      <c r="UVY92" s="11"/>
      <c r="UVZ92" s="12"/>
      <c r="UWA92" s="13"/>
      <c r="UWB92" s="14"/>
      <c r="UWC92" s="15"/>
      <c r="UWD92" s="16"/>
      <c r="UWE92" s="17"/>
      <c r="UWF92" s="17"/>
      <c r="UWG92" s="18"/>
      <c r="UWH92" s="18"/>
      <c r="UWI92" s="19"/>
      <c r="UWJ92" s="19"/>
      <c r="UWK92" s="19"/>
      <c r="UWL92" s="20"/>
      <c r="UWP92" s="11"/>
      <c r="UWQ92" s="12"/>
      <c r="UWR92" s="13"/>
      <c r="UWS92" s="14"/>
      <c r="UWT92" s="15"/>
      <c r="UWU92" s="16"/>
      <c r="UWV92" s="17"/>
      <c r="UWW92" s="17"/>
      <c r="UWX92" s="18"/>
      <c r="UWY92" s="18"/>
      <c r="UWZ92" s="19"/>
      <c r="UXA92" s="19"/>
      <c r="UXB92" s="19"/>
      <c r="UXC92" s="20"/>
      <c r="UXG92" s="11"/>
      <c r="UXH92" s="12"/>
      <c r="UXI92" s="13"/>
      <c r="UXJ92" s="14"/>
      <c r="UXK92" s="15"/>
      <c r="UXL92" s="16"/>
      <c r="UXM92" s="17"/>
      <c r="UXN92" s="17"/>
      <c r="UXO92" s="18"/>
      <c r="UXP92" s="18"/>
      <c r="UXQ92" s="19"/>
      <c r="UXR92" s="19"/>
      <c r="UXS92" s="19"/>
      <c r="UXT92" s="20"/>
      <c r="UXX92" s="11"/>
      <c r="UXY92" s="12"/>
      <c r="UXZ92" s="13"/>
      <c r="UYA92" s="14"/>
      <c r="UYB92" s="15"/>
      <c r="UYC92" s="16"/>
      <c r="UYD92" s="17"/>
      <c r="UYE92" s="17"/>
      <c r="UYF92" s="18"/>
      <c r="UYG92" s="18"/>
      <c r="UYH92" s="19"/>
      <c r="UYI92" s="19"/>
      <c r="UYJ92" s="19"/>
      <c r="UYK92" s="20"/>
      <c r="UYO92" s="11"/>
      <c r="UYP92" s="12"/>
      <c r="UYQ92" s="13"/>
      <c r="UYR92" s="14"/>
      <c r="UYS92" s="15"/>
      <c r="UYT92" s="16"/>
      <c r="UYU92" s="17"/>
      <c r="UYV92" s="17"/>
      <c r="UYW92" s="18"/>
      <c r="UYX92" s="18"/>
      <c r="UYY92" s="19"/>
      <c r="UYZ92" s="19"/>
      <c r="UZA92" s="19"/>
      <c r="UZB92" s="20"/>
      <c r="UZF92" s="11"/>
      <c r="UZG92" s="12"/>
      <c r="UZH92" s="13"/>
      <c r="UZI92" s="14"/>
      <c r="UZJ92" s="15"/>
      <c r="UZK92" s="16"/>
      <c r="UZL92" s="17"/>
      <c r="UZM92" s="17"/>
      <c r="UZN92" s="18"/>
      <c r="UZO92" s="18"/>
      <c r="UZP92" s="19"/>
      <c r="UZQ92" s="19"/>
      <c r="UZR92" s="19"/>
      <c r="UZS92" s="20"/>
      <c r="UZW92" s="11"/>
      <c r="UZX92" s="12"/>
      <c r="UZY92" s="13"/>
      <c r="UZZ92" s="14"/>
      <c r="VAA92" s="15"/>
      <c r="VAB92" s="16"/>
      <c r="VAC92" s="17"/>
      <c r="VAD92" s="17"/>
      <c r="VAE92" s="18"/>
      <c r="VAF92" s="18"/>
      <c r="VAG92" s="19"/>
      <c r="VAH92" s="19"/>
      <c r="VAI92" s="19"/>
      <c r="VAJ92" s="20"/>
      <c r="VAN92" s="11"/>
      <c r="VAO92" s="12"/>
      <c r="VAP92" s="13"/>
      <c r="VAQ92" s="14"/>
      <c r="VAR92" s="15"/>
      <c r="VAS92" s="16"/>
      <c r="VAT92" s="17"/>
      <c r="VAU92" s="17"/>
      <c r="VAV92" s="18"/>
      <c r="VAW92" s="18"/>
      <c r="VAX92" s="19"/>
      <c r="VAY92" s="19"/>
      <c r="VAZ92" s="19"/>
      <c r="VBA92" s="20"/>
      <c r="VBE92" s="11"/>
      <c r="VBF92" s="12"/>
      <c r="VBG92" s="13"/>
      <c r="VBH92" s="14"/>
      <c r="VBI92" s="15"/>
      <c r="VBJ92" s="16"/>
      <c r="VBK92" s="17"/>
      <c r="VBL92" s="17"/>
      <c r="VBM92" s="18"/>
      <c r="VBN92" s="18"/>
      <c r="VBO92" s="19"/>
      <c r="VBP92" s="19"/>
      <c r="VBQ92" s="19"/>
      <c r="VBR92" s="20"/>
      <c r="VBV92" s="11"/>
      <c r="VBW92" s="12"/>
      <c r="VBX92" s="13"/>
      <c r="VBY92" s="14"/>
      <c r="VBZ92" s="15"/>
      <c r="VCA92" s="16"/>
      <c r="VCB92" s="17"/>
      <c r="VCC92" s="17"/>
      <c r="VCD92" s="18"/>
      <c r="VCE92" s="18"/>
      <c r="VCF92" s="19"/>
      <c r="VCG92" s="19"/>
      <c r="VCH92" s="19"/>
      <c r="VCI92" s="20"/>
      <c r="VCM92" s="11"/>
      <c r="VCN92" s="12"/>
      <c r="VCO92" s="13"/>
      <c r="VCP92" s="14"/>
      <c r="VCQ92" s="15"/>
      <c r="VCR92" s="16"/>
      <c r="VCS92" s="17"/>
      <c r="VCT92" s="17"/>
      <c r="VCU92" s="18"/>
      <c r="VCV92" s="18"/>
      <c r="VCW92" s="19"/>
      <c r="VCX92" s="19"/>
      <c r="VCY92" s="19"/>
      <c r="VCZ92" s="20"/>
      <c r="VDD92" s="11"/>
      <c r="VDE92" s="12"/>
      <c r="VDF92" s="13"/>
      <c r="VDG92" s="14"/>
      <c r="VDH92" s="15"/>
      <c r="VDI92" s="16"/>
      <c r="VDJ92" s="17"/>
      <c r="VDK92" s="17"/>
      <c r="VDL92" s="18"/>
      <c r="VDM92" s="18"/>
      <c r="VDN92" s="19"/>
      <c r="VDO92" s="19"/>
      <c r="VDP92" s="19"/>
      <c r="VDQ92" s="20"/>
      <c r="VDU92" s="11"/>
      <c r="VDV92" s="12"/>
      <c r="VDW92" s="13"/>
      <c r="VDX92" s="14"/>
      <c r="VDY92" s="15"/>
      <c r="VDZ92" s="16"/>
      <c r="VEA92" s="17"/>
      <c r="VEB92" s="17"/>
      <c r="VEC92" s="18"/>
      <c r="VED92" s="18"/>
      <c r="VEE92" s="19"/>
      <c r="VEF92" s="19"/>
      <c r="VEG92" s="19"/>
      <c r="VEH92" s="20"/>
      <c r="VEL92" s="11"/>
      <c r="VEM92" s="12"/>
      <c r="VEN92" s="13"/>
      <c r="VEO92" s="14"/>
      <c r="VEP92" s="15"/>
      <c r="VEQ92" s="16"/>
      <c r="VER92" s="17"/>
      <c r="VES92" s="17"/>
      <c r="VET92" s="18"/>
      <c r="VEU92" s="18"/>
      <c r="VEV92" s="19"/>
      <c r="VEW92" s="19"/>
      <c r="VEX92" s="19"/>
      <c r="VEY92" s="20"/>
      <c r="VFC92" s="11"/>
      <c r="VFD92" s="12"/>
      <c r="VFE92" s="13"/>
      <c r="VFF92" s="14"/>
      <c r="VFG92" s="15"/>
      <c r="VFH92" s="16"/>
      <c r="VFI92" s="17"/>
      <c r="VFJ92" s="17"/>
      <c r="VFK92" s="18"/>
      <c r="VFL92" s="18"/>
      <c r="VFM92" s="19"/>
      <c r="VFN92" s="19"/>
      <c r="VFO92" s="19"/>
      <c r="VFP92" s="20"/>
      <c r="VFT92" s="11"/>
      <c r="VFU92" s="12"/>
      <c r="VFV92" s="13"/>
      <c r="VFW92" s="14"/>
      <c r="VFX92" s="15"/>
      <c r="VFY92" s="16"/>
      <c r="VFZ92" s="17"/>
      <c r="VGA92" s="17"/>
      <c r="VGB92" s="18"/>
      <c r="VGC92" s="18"/>
      <c r="VGD92" s="19"/>
      <c r="VGE92" s="19"/>
      <c r="VGF92" s="19"/>
      <c r="VGG92" s="20"/>
      <c r="VGK92" s="11"/>
      <c r="VGL92" s="12"/>
      <c r="VGM92" s="13"/>
      <c r="VGN92" s="14"/>
      <c r="VGO92" s="15"/>
      <c r="VGP92" s="16"/>
      <c r="VGQ92" s="17"/>
      <c r="VGR92" s="17"/>
      <c r="VGS92" s="18"/>
      <c r="VGT92" s="18"/>
      <c r="VGU92" s="19"/>
      <c r="VGV92" s="19"/>
      <c r="VGW92" s="19"/>
      <c r="VGX92" s="20"/>
      <c r="VHB92" s="11"/>
      <c r="VHC92" s="12"/>
      <c r="VHD92" s="13"/>
      <c r="VHE92" s="14"/>
      <c r="VHF92" s="15"/>
      <c r="VHG92" s="16"/>
      <c r="VHH92" s="17"/>
      <c r="VHI92" s="17"/>
      <c r="VHJ92" s="18"/>
      <c r="VHK92" s="18"/>
      <c r="VHL92" s="19"/>
      <c r="VHM92" s="19"/>
      <c r="VHN92" s="19"/>
      <c r="VHO92" s="20"/>
      <c r="VHS92" s="11"/>
      <c r="VHT92" s="12"/>
      <c r="VHU92" s="13"/>
      <c r="VHV92" s="14"/>
      <c r="VHW92" s="15"/>
      <c r="VHX92" s="16"/>
      <c r="VHY92" s="17"/>
      <c r="VHZ92" s="17"/>
      <c r="VIA92" s="18"/>
      <c r="VIB92" s="18"/>
      <c r="VIC92" s="19"/>
      <c r="VID92" s="19"/>
      <c r="VIE92" s="19"/>
      <c r="VIF92" s="20"/>
      <c r="VIJ92" s="11"/>
      <c r="VIK92" s="12"/>
      <c r="VIL92" s="13"/>
      <c r="VIM92" s="14"/>
      <c r="VIN92" s="15"/>
      <c r="VIO92" s="16"/>
      <c r="VIP92" s="17"/>
      <c r="VIQ92" s="17"/>
      <c r="VIR92" s="18"/>
      <c r="VIS92" s="18"/>
      <c r="VIT92" s="19"/>
      <c r="VIU92" s="19"/>
      <c r="VIV92" s="19"/>
      <c r="VIW92" s="20"/>
      <c r="VJA92" s="11"/>
      <c r="VJB92" s="12"/>
      <c r="VJC92" s="13"/>
      <c r="VJD92" s="14"/>
      <c r="VJE92" s="15"/>
      <c r="VJF92" s="16"/>
      <c r="VJG92" s="17"/>
      <c r="VJH92" s="17"/>
      <c r="VJI92" s="18"/>
      <c r="VJJ92" s="18"/>
      <c r="VJK92" s="19"/>
      <c r="VJL92" s="19"/>
      <c r="VJM92" s="19"/>
      <c r="VJN92" s="20"/>
      <c r="VJR92" s="11"/>
      <c r="VJS92" s="12"/>
      <c r="VJT92" s="13"/>
      <c r="VJU92" s="14"/>
      <c r="VJV92" s="15"/>
      <c r="VJW92" s="16"/>
      <c r="VJX92" s="17"/>
      <c r="VJY92" s="17"/>
      <c r="VJZ92" s="18"/>
      <c r="VKA92" s="18"/>
      <c r="VKB92" s="19"/>
      <c r="VKC92" s="19"/>
      <c r="VKD92" s="19"/>
      <c r="VKE92" s="20"/>
      <c r="VKI92" s="11"/>
      <c r="VKJ92" s="12"/>
      <c r="VKK92" s="13"/>
      <c r="VKL92" s="14"/>
      <c r="VKM92" s="15"/>
      <c r="VKN92" s="16"/>
      <c r="VKO92" s="17"/>
      <c r="VKP92" s="17"/>
      <c r="VKQ92" s="18"/>
      <c r="VKR92" s="18"/>
      <c r="VKS92" s="19"/>
      <c r="VKT92" s="19"/>
      <c r="VKU92" s="19"/>
      <c r="VKV92" s="20"/>
      <c r="VKZ92" s="11"/>
      <c r="VLA92" s="12"/>
      <c r="VLB92" s="13"/>
      <c r="VLC92" s="14"/>
      <c r="VLD92" s="15"/>
      <c r="VLE92" s="16"/>
      <c r="VLF92" s="17"/>
      <c r="VLG92" s="17"/>
      <c r="VLH92" s="18"/>
      <c r="VLI92" s="18"/>
      <c r="VLJ92" s="19"/>
      <c r="VLK92" s="19"/>
      <c r="VLL92" s="19"/>
      <c r="VLM92" s="20"/>
      <c r="VLQ92" s="11"/>
      <c r="VLR92" s="12"/>
      <c r="VLS92" s="13"/>
      <c r="VLT92" s="14"/>
      <c r="VLU92" s="15"/>
      <c r="VLV92" s="16"/>
      <c r="VLW92" s="17"/>
      <c r="VLX92" s="17"/>
      <c r="VLY92" s="18"/>
      <c r="VLZ92" s="18"/>
      <c r="VMA92" s="19"/>
      <c r="VMB92" s="19"/>
      <c r="VMC92" s="19"/>
      <c r="VMD92" s="20"/>
      <c r="VMH92" s="11"/>
      <c r="VMI92" s="12"/>
      <c r="VMJ92" s="13"/>
      <c r="VMK92" s="14"/>
      <c r="VML92" s="15"/>
      <c r="VMM92" s="16"/>
      <c r="VMN92" s="17"/>
      <c r="VMO92" s="17"/>
      <c r="VMP92" s="18"/>
      <c r="VMQ92" s="18"/>
      <c r="VMR92" s="19"/>
      <c r="VMS92" s="19"/>
      <c r="VMT92" s="19"/>
      <c r="VMU92" s="20"/>
      <c r="VMY92" s="11"/>
      <c r="VMZ92" s="12"/>
      <c r="VNA92" s="13"/>
      <c r="VNB92" s="14"/>
      <c r="VNC92" s="15"/>
      <c r="VND92" s="16"/>
      <c r="VNE92" s="17"/>
      <c r="VNF92" s="17"/>
      <c r="VNG92" s="18"/>
      <c r="VNH92" s="18"/>
      <c r="VNI92" s="19"/>
      <c r="VNJ92" s="19"/>
      <c r="VNK92" s="19"/>
      <c r="VNL92" s="20"/>
      <c r="VNP92" s="11"/>
      <c r="VNQ92" s="12"/>
      <c r="VNR92" s="13"/>
      <c r="VNS92" s="14"/>
      <c r="VNT92" s="15"/>
      <c r="VNU92" s="16"/>
      <c r="VNV92" s="17"/>
      <c r="VNW92" s="17"/>
      <c r="VNX92" s="18"/>
      <c r="VNY92" s="18"/>
      <c r="VNZ92" s="19"/>
      <c r="VOA92" s="19"/>
      <c r="VOB92" s="19"/>
      <c r="VOC92" s="20"/>
      <c r="VOG92" s="11"/>
      <c r="VOH92" s="12"/>
      <c r="VOI92" s="13"/>
      <c r="VOJ92" s="14"/>
      <c r="VOK92" s="15"/>
      <c r="VOL92" s="16"/>
      <c r="VOM92" s="17"/>
      <c r="VON92" s="17"/>
      <c r="VOO92" s="18"/>
      <c r="VOP92" s="18"/>
      <c r="VOQ92" s="19"/>
      <c r="VOR92" s="19"/>
      <c r="VOS92" s="19"/>
      <c r="VOT92" s="20"/>
      <c r="VOX92" s="11"/>
      <c r="VOY92" s="12"/>
      <c r="VOZ92" s="13"/>
      <c r="VPA92" s="14"/>
      <c r="VPB92" s="15"/>
      <c r="VPC92" s="16"/>
      <c r="VPD92" s="17"/>
      <c r="VPE92" s="17"/>
      <c r="VPF92" s="18"/>
      <c r="VPG92" s="18"/>
      <c r="VPH92" s="19"/>
      <c r="VPI92" s="19"/>
      <c r="VPJ92" s="19"/>
      <c r="VPK92" s="20"/>
      <c r="VPO92" s="11"/>
      <c r="VPP92" s="12"/>
      <c r="VPQ92" s="13"/>
      <c r="VPR92" s="14"/>
      <c r="VPS92" s="15"/>
      <c r="VPT92" s="16"/>
      <c r="VPU92" s="17"/>
      <c r="VPV92" s="17"/>
      <c r="VPW92" s="18"/>
      <c r="VPX92" s="18"/>
      <c r="VPY92" s="19"/>
      <c r="VPZ92" s="19"/>
      <c r="VQA92" s="19"/>
      <c r="VQB92" s="20"/>
      <c r="VQF92" s="11"/>
      <c r="VQG92" s="12"/>
      <c r="VQH92" s="13"/>
      <c r="VQI92" s="14"/>
      <c r="VQJ92" s="15"/>
      <c r="VQK92" s="16"/>
      <c r="VQL92" s="17"/>
      <c r="VQM92" s="17"/>
      <c r="VQN92" s="18"/>
      <c r="VQO92" s="18"/>
      <c r="VQP92" s="19"/>
      <c r="VQQ92" s="19"/>
      <c r="VQR92" s="19"/>
      <c r="VQS92" s="20"/>
      <c r="VQW92" s="11"/>
      <c r="VQX92" s="12"/>
      <c r="VQY92" s="13"/>
      <c r="VQZ92" s="14"/>
      <c r="VRA92" s="15"/>
      <c r="VRB92" s="16"/>
      <c r="VRC92" s="17"/>
      <c r="VRD92" s="17"/>
      <c r="VRE92" s="18"/>
      <c r="VRF92" s="18"/>
      <c r="VRG92" s="19"/>
      <c r="VRH92" s="19"/>
      <c r="VRI92" s="19"/>
      <c r="VRJ92" s="20"/>
      <c r="VRN92" s="11"/>
      <c r="VRO92" s="12"/>
      <c r="VRP92" s="13"/>
      <c r="VRQ92" s="14"/>
      <c r="VRR92" s="15"/>
      <c r="VRS92" s="16"/>
      <c r="VRT92" s="17"/>
      <c r="VRU92" s="17"/>
      <c r="VRV92" s="18"/>
      <c r="VRW92" s="18"/>
      <c r="VRX92" s="19"/>
      <c r="VRY92" s="19"/>
      <c r="VRZ92" s="19"/>
      <c r="VSA92" s="20"/>
      <c r="VSE92" s="11"/>
      <c r="VSF92" s="12"/>
      <c r="VSG92" s="13"/>
      <c r="VSH92" s="14"/>
      <c r="VSI92" s="15"/>
      <c r="VSJ92" s="16"/>
      <c r="VSK92" s="17"/>
      <c r="VSL92" s="17"/>
      <c r="VSM92" s="18"/>
      <c r="VSN92" s="18"/>
      <c r="VSO92" s="19"/>
      <c r="VSP92" s="19"/>
      <c r="VSQ92" s="19"/>
      <c r="VSR92" s="20"/>
      <c r="VSV92" s="11"/>
      <c r="VSW92" s="12"/>
      <c r="VSX92" s="13"/>
      <c r="VSY92" s="14"/>
      <c r="VSZ92" s="15"/>
      <c r="VTA92" s="16"/>
      <c r="VTB92" s="17"/>
      <c r="VTC92" s="17"/>
      <c r="VTD92" s="18"/>
      <c r="VTE92" s="18"/>
      <c r="VTF92" s="19"/>
      <c r="VTG92" s="19"/>
      <c r="VTH92" s="19"/>
      <c r="VTI92" s="20"/>
      <c r="VTM92" s="11"/>
      <c r="VTN92" s="12"/>
      <c r="VTO92" s="13"/>
      <c r="VTP92" s="14"/>
      <c r="VTQ92" s="15"/>
      <c r="VTR92" s="16"/>
      <c r="VTS92" s="17"/>
      <c r="VTT92" s="17"/>
      <c r="VTU92" s="18"/>
      <c r="VTV92" s="18"/>
      <c r="VTW92" s="19"/>
      <c r="VTX92" s="19"/>
      <c r="VTY92" s="19"/>
      <c r="VTZ92" s="20"/>
      <c r="VUD92" s="11"/>
      <c r="VUE92" s="12"/>
      <c r="VUF92" s="13"/>
      <c r="VUG92" s="14"/>
      <c r="VUH92" s="15"/>
      <c r="VUI92" s="16"/>
      <c r="VUJ92" s="17"/>
      <c r="VUK92" s="17"/>
      <c r="VUL92" s="18"/>
      <c r="VUM92" s="18"/>
      <c r="VUN92" s="19"/>
      <c r="VUO92" s="19"/>
      <c r="VUP92" s="19"/>
      <c r="VUQ92" s="20"/>
      <c r="VUU92" s="11"/>
      <c r="VUV92" s="12"/>
      <c r="VUW92" s="13"/>
      <c r="VUX92" s="14"/>
      <c r="VUY92" s="15"/>
      <c r="VUZ92" s="16"/>
      <c r="VVA92" s="17"/>
      <c r="VVB92" s="17"/>
      <c r="VVC92" s="18"/>
      <c r="VVD92" s="18"/>
      <c r="VVE92" s="19"/>
      <c r="VVF92" s="19"/>
      <c r="VVG92" s="19"/>
      <c r="VVH92" s="20"/>
      <c r="VVL92" s="11"/>
      <c r="VVM92" s="12"/>
      <c r="VVN92" s="13"/>
      <c r="VVO92" s="14"/>
      <c r="VVP92" s="15"/>
      <c r="VVQ92" s="16"/>
      <c r="VVR92" s="17"/>
      <c r="VVS92" s="17"/>
      <c r="VVT92" s="18"/>
      <c r="VVU92" s="18"/>
      <c r="VVV92" s="19"/>
      <c r="VVW92" s="19"/>
      <c r="VVX92" s="19"/>
      <c r="VVY92" s="20"/>
      <c r="VWC92" s="11"/>
      <c r="VWD92" s="12"/>
      <c r="VWE92" s="13"/>
      <c r="VWF92" s="14"/>
      <c r="VWG92" s="15"/>
      <c r="VWH92" s="16"/>
      <c r="VWI92" s="17"/>
      <c r="VWJ92" s="17"/>
      <c r="VWK92" s="18"/>
      <c r="VWL92" s="18"/>
      <c r="VWM92" s="19"/>
      <c r="VWN92" s="19"/>
      <c r="VWO92" s="19"/>
      <c r="VWP92" s="20"/>
      <c r="VWT92" s="11"/>
      <c r="VWU92" s="12"/>
      <c r="VWV92" s="13"/>
      <c r="VWW92" s="14"/>
      <c r="VWX92" s="15"/>
      <c r="VWY92" s="16"/>
      <c r="VWZ92" s="17"/>
      <c r="VXA92" s="17"/>
      <c r="VXB92" s="18"/>
      <c r="VXC92" s="18"/>
      <c r="VXD92" s="19"/>
      <c r="VXE92" s="19"/>
      <c r="VXF92" s="19"/>
      <c r="VXG92" s="20"/>
      <c r="VXK92" s="11"/>
      <c r="VXL92" s="12"/>
      <c r="VXM92" s="13"/>
      <c r="VXN92" s="14"/>
      <c r="VXO92" s="15"/>
      <c r="VXP92" s="16"/>
      <c r="VXQ92" s="17"/>
      <c r="VXR92" s="17"/>
      <c r="VXS92" s="18"/>
      <c r="VXT92" s="18"/>
      <c r="VXU92" s="19"/>
      <c r="VXV92" s="19"/>
      <c r="VXW92" s="19"/>
      <c r="VXX92" s="20"/>
      <c r="VYB92" s="11"/>
      <c r="VYC92" s="12"/>
      <c r="VYD92" s="13"/>
      <c r="VYE92" s="14"/>
      <c r="VYF92" s="15"/>
      <c r="VYG92" s="16"/>
      <c r="VYH92" s="17"/>
      <c r="VYI92" s="17"/>
      <c r="VYJ92" s="18"/>
      <c r="VYK92" s="18"/>
      <c r="VYL92" s="19"/>
      <c r="VYM92" s="19"/>
      <c r="VYN92" s="19"/>
      <c r="VYO92" s="20"/>
      <c r="VYS92" s="11"/>
      <c r="VYT92" s="12"/>
      <c r="VYU92" s="13"/>
      <c r="VYV92" s="14"/>
      <c r="VYW92" s="15"/>
      <c r="VYX92" s="16"/>
      <c r="VYY92" s="17"/>
      <c r="VYZ92" s="17"/>
      <c r="VZA92" s="18"/>
      <c r="VZB92" s="18"/>
      <c r="VZC92" s="19"/>
      <c r="VZD92" s="19"/>
      <c r="VZE92" s="19"/>
      <c r="VZF92" s="20"/>
      <c r="VZJ92" s="11"/>
      <c r="VZK92" s="12"/>
      <c r="VZL92" s="13"/>
      <c r="VZM92" s="14"/>
      <c r="VZN92" s="15"/>
      <c r="VZO92" s="16"/>
      <c r="VZP92" s="17"/>
      <c r="VZQ92" s="17"/>
      <c r="VZR92" s="18"/>
      <c r="VZS92" s="18"/>
      <c r="VZT92" s="19"/>
      <c r="VZU92" s="19"/>
      <c r="VZV92" s="19"/>
      <c r="VZW92" s="20"/>
      <c r="WAA92" s="11"/>
      <c r="WAB92" s="12"/>
      <c r="WAC92" s="13"/>
      <c r="WAD92" s="14"/>
      <c r="WAE92" s="15"/>
      <c r="WAF92" s="16"/>
      <c r="WAG92" s="17"/>
      <c r="WAH92" s="17"/>
      <c r="WAI92" s="18"/>
      <c r="WAJ92" s="18"/>
      <c r="WAK92" s="19"/>
      <c r="WAL92" s="19"/>
      <c r="WAM92" s="19"/>
      <c r="WAN92" s="20"/>
      <c r="WAR92" s="11"/>
      <c r="WAS92" s="12"/>
      <c r="WAT92" s="13"/>
      <c r="WAU92" s="14"/>
      <c r="WAV92" s="15"/>
      <c r="WAW92" s="16"/>
      <c r="WAX92" s="17"/>
      <c r="WAY92" s="17"/>
      <c r="WAZ92" s="18"/>
      <c r="WBA92" s="18"/>
      <c r="WBB92" s="19"/>
      <c r="WBC92" s="19"/>
      <c r="WBD92" s="19"/>
      <c r="WBE92" s="20"/>
      <c r="WBI92" s="11"/>
      <c r="WBJ92" s="12"/>
      <c r="WBK92" s="13"/>
      <c r="WBL92" s="14"/>
      <c r="WBM92" s="15"/>
      <c r="WBN92" s="16"/>
      <c r="WBO92" s="17"/>
      <c r="WBP92" s="17"/>
      <c r="WBQ92" s="18"/>
      <c r="WBR92" s="18"/>
      <c r="WBS92" s="19"/>
      <c r="WBT92" s="19"/>
      <c r="WBU92" s="19"/>
      <c r="WBV92" s="20"/>
      <c r="WBZ92" s="11"/>
      <c r="WCA92" s="12"/>
      <c r="WCB92" s="13"/>
      <c r="WCC92" s="14"/>
      <c r="WCD92" s="15"/>
      <c r="WCE92" s="16"/>
      <c r="WCF92" s="17"/>
      <c r="WCG92" s="17"/>
      <c r="WCH92" s="18"/>
      <c r="WCI92" s="18"/>
      <c r="WCJ92" s="19"/>
      <c r="WCK92" s="19"/>
      <c r="WCL92" s="19"/>
      <c r="WCM92" s="20"/>
      <c r="WCQ92" s="11"/>
      <c r="WCR92" s="12"/>
      <c r="WCS92" s="13"/>
      <c r="WCT92" s="14"/>
      <c r="WCU92" s="15"/>
      <c r="WCV92" s="16"/>
      <c r="WCW92" s="17"/>
      <c r="WCX92" s="17"/>
      <c r="WCY92" s="18"/>
      <c r="WCZ92" s="18"/>
      <c r="WDA92" s="19"/>
      <c r="WDB92" s="19"/>
      <c r="WDC92" s="19"/>
      <c r="WDD92" s="20"/>
      <c r="WDH92" s="11"/>
      <c r="WDI92" s="12"/>
      <c r="WDJ92" s="13"/>
      <c r="WDK92" s="14"/>
      <c r="WDL92" s="15"/>
      <c r="WDM92" s="16"/>
      <c r="WDN92" s="17"/>
      <c r="WDO92" s="17"/>
      <c r="WDP92" s="18"/>
      <c r="WDQ92" s="18"/>
      <c r="WDR92" s="19"/>
      <c r="WDS92" s="19"/>
      <c r="WDT92" s="19"/>
      <c r="WDU92" s="20"/>
      <c r="WDY92" s="11"/>
      <c r="WDZ92" s="12"/>
      <c r="WEA92" s="13"/>
      <c r="WEB92" s="14"/>
      <c r="WEC92" s="15"/>
      <c r="WED92" s="16"/>
      <c r="WEE92" s="17"/>
      <c r="WEF92" s="17"/>
      <c r="WEG92" s="18"/>
      <c r="WEH92" s="18"/>
      <c r="WEI92" s="19"/>
      <c r="WEJ92" s="19"/>
      <c r="WEK92" s="19"/>
      <c r="WEL92" s="20"/>
      <c r="WEP92" s="11"/>
      <c r="WEQ92" s="12"/>
      <c r="WER92" s="13"/>
      <c r="WES92" s="14"/>
      <c r="WET92" s="15"/>
      <c r="WEU92" s="16"/>
      <c r="WEV92" s="17"/>
      <c r="WEW92" s="17"/>
      <c r="WEX92" s="18"/>
      <c r="WEY92" s="18"/>
      <c r="WEZ92" s="19"/>
      <c r="WFA92" s="19"/>
      <c r="WFB92" s="19"/>
      <c r="WFC92" s="20"/>
      <c r="WFG92" s="11"/>
      <c r="WFH92" s="12"/>
      <c r="WFI92" s="13"/>
      <c r="WFJ92" s="14"/>
      <c r="WFK92" s="15"/>
      <c r="WFL92" s="16"/>
      <c r="WFM92" s="17"/>
      <c r="WFN92" s="17"/>
      <c r="WFO92" s="18"/>
      <c r="WFP92" s="18"/>
      <c r="WFQ92" s="19"/>
      <c r="WFR92" s="19"/>
      <c r="WFS92" s="19"/>
      <c r="WFT92" s="20"/>
      <c r="WFX92" s="11"/>
      <c r="WFY92" s="12"/>
      <c r="WFZ92" s="13"/>
      <c r="WGA92" s="14"/>
      <c r="WGB92" s="15"/>
      <c r="WGC92" s="16"/>
      <c r="WGD92" s="17"/>
      <c r="WGE92" s="17"/>
      <c r="WGF92" s="18"/>
      <c r="WGG92" s="18"/>
      <c r="WGH92" s="19"/>
      <c r="WGI92" s="19"/>
      <c r="WGJ92" s="19"/>
      <c r="WGK92" s="20"/>
      <c r="WGO92" s="11"/>
      <c r="WGP92" s="12"/>
      <c r="WGQ92" s="13"/>
      <c r="WGR92" s="14"/>
      <c r="WGS92" s="15"/>
      <c r="WGT92" s="16"/>
      <c r="WGU92" s="17"/>
      <c r="WGV92" s="17"/>
      <c r="WGW92" s="18"/>
      <c r="WGX92" s="18"/>
      <c r="WGY92" s="19"/>
      <c r="WGZ92" s="19"/>
      <c r="WHA92" s="19"/>
      <c r="WHB92" s="20"/>
      <c r="WHF92" s="11"/>
      <c r="WHG92" s="12"/>
      <c r="WHH92" s="13"/>
      <c r="WHI92" s="14"/>
      <c r="WHJ92" s="15"/>
      <c r="WHK92" s="16"/>
      <c r="WHL92" s="17"/>
      <c r="WHM92" s="17"/>
      <c r="WHN92" s="18"/>
      <c r="WHO92" s="18"/>
      <c r="WHP92" s="19"/>
      <c r="WHQ92" s="19"/>
      <c r="WHR92" s="19"/>
      <c r="WHS92" s="20"/>
      <c r="WHW92" s="11"/>
      <c r="WHX92" s="12"/>
      <c r="WHY92" s="13"/>
      <c r="WHZ92" s="14"/>
      <c r="WIA92" s="15"/>
      <c r="WIB92" s="16"/>
      <c r="WIC92" s="17"/>
      <c r="WID92" s="17"/>
      <c r="WIE92" s="18"/>
      <c r="WIF92" s="18"/>
      <c r="WIG92" s="19"/>
      <c r="WIH92" s="19"/>
      <c r="WII92" s="19"/>
      <c r="WIJ92" s="20"/>
      <c r="WIN92" s="11"/>
      <c r="WIO92" s="12"/>
      <c r="WIP92" s="13"/>
      <c r="WIQ92" s="14"/>
      <c r="WIR92" s="15"/>
      <c r="WIS92" s="16"/>
      <c r="WIT92" s="17"/>
      <c r="WIU92" s="17"/>
      <c r="WIV92" s="18"/>
      <c r="WIW92" s="18"/>
      <c r="WIX92" s="19"/>
      <c r="WIY92" s="19"/>
      <c r="WIZ92" s="19"/>
      <c r="WJA92" s="20"/>
      <c r="WJE92" s="11"/>
      <c r="WJF92" s="12"/>
      <c r="WJG92" s="13"/>
      <c r="WJH92" s="14"/>
      <c r="WJI92" s="15"/>
      <c r="WJJ92" s="16"/>
      <c r="WJK92" s="17"/>
      <c r="WJL92" s="17"/>
      <c r="WJM92" s="18"/>
      <c r="WJN92" s="18"/>
      <c r="WJO92" s="19"/>
      <c r="WJP92" s="19"/>
      <c r="WJQ92" s="19"/>
      <c r="WJR92" s="20"/>
      <c r="WJV92" s="11"/>
      <c r="WJW92" s="12"/>
      <c r="WJX92" s="13"/>
      <c r="WJY92" s="14"/>
      <c r="WJZ92" s="15"/>
      <c r="WKA92" s="16"/>
      <c r="WKB92" s="17"/>
      <c r="WKC92" s="17"/>
      <c r="WKD92" s="18"/>
      <c r="WKE92" s="18"/>
      <c r="WKF92" s="19"/>
      <c r="WKG92" s="19"/>
      <c r="WKH92" s="19"/>
      <c r="WKI92" s="20"/>
      <c r="WKM92" s="11"/>
      <c r="WKN92" s="12"/>
      <c r="WKO92" s="13"/>
      <c r="WKP92" s="14"/>
      <c r="WKQ92" s="15"/>
      <c r="WKR92" s="16"/>
      <c r="WKS92" s="17"/>
      <c r="WKT92" s="17"/>
      <c r="WKU92" s="18"/>
      <c r="WKV92" s="18"/>
      <c r="WKW92" s="19"/>
      <c r="WKX92" s="19"/>
      <c r="WKY92" s="19"/>
      <c r="WKZ92" s="20"/>
      <c r="WLD92" s="11"/>
      <c r="WLE92" s="12"/>
      <c r="WLF92" s="13"/>
      <c r="WLG92" s="14"/>
      <c r="WLH92" s="15"/>
      <c r="WLI92" s="16"/>
      <c r="WLJ92" s="17"/>
      <c r="WLK92" s="17"/>
      <c r="WLL92" s="18"/>
      <c r="WLM92" s="18"/>
      <c r="WLN92" s="19"/>
      <c r="WLO92" s="19"/>
      <c r="WLP92" s="19"/>
      <c r="WLQ92" s="20"/>
      <c r="WLU92" s="11"/>
      <c r="WLV92" s="12"/>
      <c r="WLW92" s="13"/>
      <c r="WLX92" s="14"/>
      <c r="WLY92" s="15"/>
      <c r="WLZ92" s="16"/>
      <c r="WMA92" s="17"/>
      <c r="WMB92" s="17"/>
      <c r="WMC92" s="18"/>
      <c r="WMD92" s="18"/>
      <c r="WME92" s="19"/>
      <c r="WMF92" s="19"/>
      <c r="WMG92" s="19"/>
      <c r="WMH92" s="20"/>
      <c r="WML92" s="11"/>
      <c r="WMM92" s="12"/>
      <c r="WMN92" s="13"/>
      <c r="WMO92" s="14"/>
      <c r="WMP92" s="15"/>
      <c r="WMQ92" s="16"/>
      <c r="WMR92" s="17"/>
      <c r="WMS92" s="17"/>
      <c r="WMT92" s="18"/>
      <c r="WMU92" s="18"/>
      <c r="WMV92" s="19"/>
      <c r="WMW92" s="19"/>
      <c r="WMX92" s="19"/>
      <c r="WMY92" s="20"/>
      <c r="WNC92" s="11"/>
      <c r="WND92" s="12"/>
      <c r="WNE92" s="13"/>
      <c r="WNF92" s="14"/>
      <c r="WNG92" s="15"/>
      <c r="WNH92" s="16"/>
      <c r="WNI92" s="17"/>
      <c r="WNJ92" s="17"/>
      <c r="WNK92" s="18"/>
      <c r="WNL92" s="18"/>
      <c r="WNM92" s="19"/>
      <c r="WNN92" s="19"/>
      <c r="WNO92" s="19"/>
      <c r="WNP92" s="20"/>
      <c r="WNT92" s="11"/>
      <c r="WNU92" s="12"/>
      <c r="WNV92" s="13"/>
      <c r="WNW92" s="14"/>
      <c r="WNX92" s="15"/>
      <c r="WNY92" s="16"/>
      <c r="WNZ92" s="17"/>
      <c r="WOA92" s="17"/>
      <c r="WOB92" s="18"/>
      <c r="WOC92" s="18"/>
      <c r="WOD92" s="19"/>
      <c r="WOE92" s="19"/>
      <c r="WOF92" s="19"/>
      <c r="WOG92" s="20"/>
      <c r="WOK92" s="11"/>
      <c r="WOL92" s="12"/>
      <c r="WOM92" s="13"/>
      <c r="WON92" s="14"/>
      <c r="WOO92" s="15"/>
      <c r="WOP92" s="16"/>
      <c r="WOQ92" s="17"/>
      <c r="WOR92" s="17"/>
      <c r="WOS92" s="18"/>
      <c r="WOT92" s="18"/>
      <c r="WOU92" s="19"/>
      <c r="WOV92" s="19"/>
      <c r="WOW92" s="19"/>
      <c r="WOX92" s="20"/>
      <c r="WPB92" s="11"/>
      <c r="WPC92" s="12"/>
      <c r="WPD92" s="13"/>
      <c r="WPE92" s="14"/>
      <c r="WPF92" s="15"/>
      <c r="WPG92" s="16"/>
      <c r="WPH92" s="17"/>
      <c r="WPI92" s="17"/>
      <c r="WPJ92" s="18"/>
      <c r="WPK92" s="18"/>
      <c r="WPL92" s="19"/>
      <c r="WPM92" s="19"/>
      <c r="WPN92" s="19"/>
      <c r="WPO92" s="20"/>
      <c r="WPS92" s="11"/>
      <c r="WPT92" s="12"/>
      <c r="WPU92" s="13"/>
      <c r="WPV92" s="14"/>
      <c r="WPW92" s="15"/>
      <c r="WPX92" s="16"/>
      <c r="WPY92" s="17"/>
      <c r="WPZ92" s="17"/>
      <c r="WQA92" s="18"/>
      <c r="WQB92" s="18"/>
      <c r="WQC92" s="19"/>
      <c r="WQD92" s="19"/>
      <c r="WQE92" s="19"/>
      <c r="WQF92" s="20"/>
      <c r="WQJ92" s="11"/>
      <c r="WQK92" s="12"/>
      <c r="WQL92" s="13"/>
      <c r="WQM92" s="14"/>
      <c r="WQN92" s="15"/>
      <c r="WQO92" s="16"/>
      <c r="WQP92" s="17"/>
      <c r="WQQ92" s="17"/>
      <c r="WQR92" s="18"/>
      <c r="WQS92" s="18"/>
      <c r="WQT92" s="19"/>
      <c r="WQU92" s="19"/>
      <c r="WQV92" s="19"/>
      <c r="WQW92" s="20"/>
      <c r="WRA92" s="11"/>
      <c r="WRB92" s="12"/>
      <c r="WRC92" s="13"/>
      <c r="WRD92" s="14"/>
      <c r="WRE92" s="15"/>
      <c r="WRF92" s="16"/>
      <c r="WRG92" s="17"/>
      <c r="WRH92" s="17"/>
      <c r="WRI92" s="18"/>
      <c r="WRJ92" s="18"/>
      <c r="WRK92" s="19"/>
      <c r="WRL92" s="19"/>
      <c r="WRM92" s="19"/>
      <c r="WRN92" s="20"/>
      <c r="WRR92" s="11"/>
      <c r="WRS92" s="12"/>
      <c r="WRT92" s="13"/>
      <c r="WRU92" s="14"/>
      <c r="WRV92" s="15"/>
      <c r="WRW92" s="16"/>
      <c r="WRX92" s="17"/>
      <c r="WRY92" s="17"/>
      <c r="WRZ92" s="18"/>
      <c r="WSA92" s="18"/>
      <c r="WSB92" s="19"/>
      <c r="WSC92" s="19"/>
      <c r="WSD92" s="19"/>
      <c r="WSE92" s="20"/>
      <c r="WSI92" s="11"/>
      <c r="WSJ92" s="12"/>
      <c r="WSK92" s="13"/>
      <c r="WSL92" s="14"/>
      <c r="WSM92" s="15"/>
      <c r="WSN92" s="16"/>
      <c r="WSO92" s="17"/>
      <c r="WSP92" s="17"/>
      <c r="WSQ92" s="18"/>
      <c r="WSR92" s="18"/>
      <c r="WSS92" s="19"/>
      <c r="WST92" s="19"/>
      <c r="WSU92" s="19"/>
      <c r="WSV92" s="20"/>
      <c r="WSZ92" s="11"/>
      <c r="WTA92" s="12"/>
      <c r="WTB92" s="13"/>
      <c r="WTC92" s="14"/>
      <c r="WTD92" s="15"/>
      <c r="WTE92" s="16"/>
      <c r="WTF92" s="17"/>
      <c r="WTG92" s="17"/>
      <c r="WTH92" s="18"/>
      <c r="WTI92" s="18"/>
      <c r="WTJ92" s="19"/>
      <c r="WTK92" s="19"/>
      <c r="WTL92" s="19"/>
      <c r="WTM92" s="20"/>
      <c r="WTQ92" s="11"/>
      <c r="WTR92" s="12"/>
      <c r="WTS92" s="13"/>
      <c r="WTT92" s="14"/>
      <c r="WTU92" s="15"/>
      <c r="WTV92" s="16"/>
      <c r="WTW92" s="17"/>
      <c r="WTX92" s="17"/>
      <c r="WTY92" s="18"/>
      <c r="WTZ92" s="18"/>
      <c r="WUA92" s="19"/>
      <c r="WUB92" s="19"/>
      <c r="WUC92" s="19"/>
      <c r="WUD92" s="20"/>
      <c r="WUH92" s="11"/>
      <c r="WUI92" s="12"/>
      <c r="WUJ92" s="13"/>
      <c r="WUK92" s="14"/>
      <c r="WUL92" s="15"/>
      <c r="WUM92" s="16"/>
      <c r="WUN92" s="17"/>
      <c r="WUO92" s="17"/>
      <c r="WUP92" s="18"/>
      <c r="WUQ92" s="18"/>
      <c r="WUR92" s="19"/>
      <c r="WUS92" s="19"/>
      <c r="WUT92" s="19"/>
      <c r="WUU92" s="20"/>
      <c r="WUY92" s="11"/>
      <c r="WUZ92" s="12"/>
      <c r="WVA92" s="13"/>
      <c r="WVB92" s="14"/>
      <c r="WVC92" s="15"/>
      <c r="WVD92" s="16"/>
      <c r="WVE92" s="17"/>
      <c r="WVF92" s="17"/>
      <c r="WVG92" s="18"/>
      <c r="WVH92" s="18"/>
      <c r="WVI92" s="19"/>
      <c r="WVJ92" s="19"/>
      <c r="WVK92" s="19"/>
      <c r="WVL92" s="20"/>
      <c r="WVP92" s="11"/>
      <c r="WVQ92" s="12"/>
      <c r="WVR92" s="13"/>
      <c r="WVS92" s="14"/>
      <c r="WVT92" s="15"/>
      <c r="WVU92" s="16"/>
      <c r="WVV92" s="17"/>
      <c r="WVW92" s="17"/>
      <c r="WVX92" s="18"/>
      <c r="WVY92" s="18"/>
      <c r="WVZ92" s="19"/>
      <c r="WWA92" s="19"/>
      <c r="WWB92" s="19"/>
      <c r="WWC92" s="20"/>
      <c r="WWG92" s="11"/>
      <c r="WWH92" s="12"/>
      <c r="WWI92" s="13"/>
      <c r="WWJ92" s="14"/>
      <c r="WWK92" s="15"/>
      <c r="WWL92" s="16"/>
      <c r="WWM92" s="17"/>
      <c r="WWN92" s="17"/>
      <c r="WWO92" s="18"/>
      <c r="WWP92" s="18"/>
      <c r="WWQ92" s="19"/>
      <c r="WWR92" s="19"/>
      <c r="WWS92" s="19"/>
      <c r="WWT92" s="20"/>
      <c r="WWX92" s="11"/>
      <c r="WWY92" s="12"/>
      <c r="WWZ92" s="13"/>
      <c r="WXA92" s="14"/>
      <c r="WXB92" s="15"/>
      <c r="WXC92" s="16"/>
      <c r="WXD92" s="17"/>
      <c r="WXE92" s="17"/>
      <c r="WXF92" s="18"/>
      <c r="WXG92" s="18"/>
      <c r="WXH92" s="19"/>
      <c r="WXI92" s="19"/>
      <c r="WXJ92" s="19"/>
      <c r="WXK92" s="20"/>
      <c r="WXO92" s="11"/>
      <c r="WXP92" s="12"/>
      <c r="WXQ92" s="13"/>
      <c r="WXR92" s="14"/>
      <c r="WXS92" s="15"/>
      <c r="WXT92" s="16"/>
      <c r="WXU92" s="17"/>
      <c r="WXV92" s="17"/>
      <c r="WXW92" s="18"/>
      <c r="WXX92" s="18"/>
      <c r="WXY92" s="19"/>
      <c r="WXZ92" s="19"/>
      <c r="WYA92" s="19"/>
      <c r="WYB92" s="20"/>
      <c r="WYF92" s="11"/>
      <c r="WYG92" s="12"/>
      <c r="WYH92" s="13"/>
      <c r="WYI92" s="14"/>
      <c r="WYJ92" s="15"/>
      <c r="WYK92" s="16"/>
      <c r="WYL92" s="17"/>
      <c r="WYM92" s="17"/>
      <c r="WYN92" s="18"/>
      <c r="WYO92" s="18"/>
      <c r="WYP92" s="19"/>
      <c r="WYQ92" s="19"/>
      <c r="WYR92" s="19"/>
      <c r="WYS92" s="20"/>
      <c r="WYW92" s="11"/>
      <c r="WYX92" s="12"/>
      <c r="WYY92" s="13"/>
      <c r="WYZ92" s="14"/>
      <c r="WZA92" s="15"/>
      <c r="WZB92" s="16"/>
      <c r="WZC92" s="17"/>
      <c r="WZD92" s="17"/>
      <c r="WZE92" s="18"/>
      <c r="WZF92" s="18"/>
      <c r="WZG92" s="19"/>
      <c r="WZH92" s="19"/>
      <c r="WZI92" s="19"/>
      <c r="WZJ92" s="20"/>
      <c r="WZN92" s="11"/>
      <c r="WZO92" s="12"/>
      <c r="WZP92" s="13"/>
      <c r="WZQ92" s="14"/>
      <c r="WZR92" s="15"/>
      <c r="WZS92" s="16"/>
      <c r="WZT92" s="17"/>
      <c r="WZU92" s="17"/>
      <c r="WZV92" s="18"/>
      <c r="WZW92" s="18"/>
      <c r="WZX92" s="19"/>
      <c r="WZY92" s="19"/>
      <c r="WZZ92" s="19"/>
      <c r="XAA92" s="20"/>
      <c r="XAE92" s="11"/>
      <c r="XAF92" s="12"/>
      <c r="XAG92" s="13"/>
      <c r="XAH92" s="14"/>
      <c r="XAI92" s="15"/>
      <c r="XAJ92" s="16"/>
      <c r="XAK92" s="17"/>
      <c r="XAL92" s="17"/>
      <c r="XAM92" s="18"/>
      <c r="XAN92" s="18"/>
      <c r="XAO92" s="19"/>
      <c r="XAP92" s="19"/>
      <c r="XAQ92" s="19"/>
      <c r="XAR92" s="20"/>
      <c r="XAV92" s="11"/>
      <c r="XAW92" s="12"/>
      <c r="XAX92" s="13"/>
      <c r="XAY92" s="14"/>
      <c r="XAZ92" s="15"/>
      <c r="XBA92" s="16"/>
      <c r="XBB92" s="17"/>
      <c r="XBC92" s="17"/>
      <c r="XBD92" s="18"/>
      <c r="XBE92" s="18"/>
      <c r="XBF92" s="19"/>
      <c r="XBG92" s="19"/>
      <c r="XBH92" s="19"/>
      <c r="XBI92" s="20"/>
      <c r="XBM92" s="11"/>
      <c r="XBN92" s="12"/>
      <c r="XBO92" s="13"/>
      <c r="XBP92" s="14"/>
      <c r="XBQ92" s="15"/>
      <c r="XBR92" s="16"/>
      <c r="XBS92" s="17"/>
      <c r="XBT92" s="17"/>
      <c r="XBU92" s="18"/>
      <c r="XBV92" s="18"/>
      <c r="XBW92" s="19"/>
      <c r="XBX92" s="19"/>
      <c r="XBY92" s="19"/>
      <c r="XBZ92" s="20"/>
      <c r="XCD92" s="11"/>
      <c r="XCE92" s="12"/>
      <c r="XCF92" s="13"/>
      <c r="XCG92" s="14"/>
      <c r="XCH92" s="15"/>
      <c r="XCI92" s="16"/>
      <c r="XCJ92" s="17"/>
      <c r="XCK92" s="17"/>
      <c r="XCL92" s="18"/>
      <c r="XCM92" s="18"/>
      <c r="XCN92" s="19"/>
      <c r="XCO92" s="19"/>
      <c r="XCP92" s="19"/>
      <c r="XCQ92" s="20"/>
      <c r="XCU92" s="11"/>
      <c r="XCV92" s="12"/>
      <c r="XCW92" s="13"/>
      <c r="XCX92" s="14"/>
      <c r="XCY92" s="15"/>
      <c r="XCZ92" s="16"/>
      <c r="XDA92" s="17"/>
      <c r="XDB92" s="17"/>
      <c r="XDC92" s="18"/>
      <c r="XDD92" s="18"/>
      <c r="XDE92" s="19"/>
      <c r="XDF92" s="19"/>
      <c r="XDG92" s="19"/>
      <c r="XDH92" s="20"/>
      <c r="XDL92" s="11"/>
      <c r="XDM92" s="12"/>
      <c r="XDN92" s="13"/>
      <c r="XDO92" s="14"/>
      <c r="XDP92" s="15"/>
      <c r="XDQ92" s="16"/>
      <c r="XDR92" s="17"/>
      <c r="XDS92" s="17"/>
      <c r="XDT92" s="18"/>
      <c r="XDU92" s="18"/>
      <c r="XDV92" s="19"/>
      <c r="XDW92" s="19"/>
      <c r="XDX92" s="19"/>
      <c r="XDY92" s="20"/>
      <c r="XEC92" s="11"/>
      <c r="XED92" s="12"/>
      <c r="XEE92" s="13"/>
      <c r="XEF92" s="14"/>
      <c r="XEG92" s="15"/>
      <c r="XEH92" s="16"/>
      <c r="XEI92" s="17"/>
      <c r="XEJ92" s="17"/>
      <c r="XEK92" s="18"/>
      <c r="XEL92" s="18"/>
      <c r="XEM92" s="19"/>
      <c r="XEN92" s="19"/>
      <c r="XEO92" s="19"/>
      <c r="XEP92" s="20"/>
      <c r="XET92" s="11"/>
      <c r="XEU92" s="12"/>
      <c r="XEV92" s="13"/>
      <c r="XEW92" s="14"/>
      <c r="XEX92" s="15"/>
      <c r="XEY92" s="16"/>
      <c r="XEZ92" s="17"/>
      <c r="XFA92" s="17"/>
      <c r="XFB92" s="18"/>
    </row>
    <row r="93" spans="1:4096 4100:9213 9217:13310 13314:16382" ht="22.5" customHeight="1" x14ac:dyDescent="0.35">
      <c r="A93" s="39">
        <f>+A92+1</f>
        <v>70</v>
      </c>
      <c r="B93" s="117" t="s">
        <v>155</v>
      </c>
      <c r="C93" s="117" t="s">
        <v>54</v>
      </c>
      <c r="D93" s="117" t="s">
        <v>152</v>
      </c>
      <c r="E93" s="117" t="s">
        <v>86</v>
      </c>
      <c r="F93" s="118" t="s">
        <v>154</v>
      </c>
      <c r="G93" s="135">
        <v>43000</v>
      </c>
      <c r="H93" s="46"/>
      <c r="I93" s="169">
        <v>608.74</v>
      </c>
      <c r="J93" s="121">
        <f t="shared" ref="J93:J96" si="105">G93*2.87/100</f>
        <v>1234.0999999999999</v>
      </c>
      <c r="K93" s="125">
        <f t="shared" ref="K93:K96" si="106">G93*7.1/100</f>
        <v>3053</v>
      </c>
      <c r="L93" s="126">
        <f>+G93*1.1%</f>
        <v>473.00000000000006</v>
      </c>
      <c r="M93" s="126">
        <f t="shared" ref="M93:M96" si="107">G93*3.04/100</f>
        <v>1307.2</v>
      </c>
      <c r="N93" s="122">
        <f t="shared" ref="N93:N96" si="108">+G93*7.09%</f>
        <v>3048.7000000000003</v>
      </c>
      <c r="O93" s="138">
        <v>1715.46</v>
      </c>
      <c r="P93" s="124">
        <f>I93+J93+M93+O93</f>
        <v>4865.5</v>
      </c>
      <c r="Q93" s="124">
        <f>K93+L93+N93</f>
        <v>6574.7000000000007</v>
      </c>
      <c r="R93" s="124">
        <f t="shared" ref="R93:R96" si="109">G93-P93</f>
        <v>38134.5</v>
      </c>
    </row>
    <row r="94" spans="1:4096 4100:9213 9217:13310 13314:16382" ht="30" customHeight="1" x14ac:dyDescent="0.35">
      <c r="A94" s="39">
        <f>+A93+1</f>
        <v>71</v>
      </c>
      <c r="B94" s="136" t="s">
        <v>156</v>
      </c>
      <c r="C94" s="136" t="s">
        <v>54</v>
      </c>
      <c r="D94" s="140" t="s">
        <v>152</v>
      </c>
      <c r="E94" s="142" t="s">
        <v>431</v>
      </c>
      <c r="F94" s="134" t="s">
        <v>67</v>
      </c>
      <c r="G94" s="135">
        <v>60000</v>
      </c>
      <c r="H94" s="46"/>
      <c r="I94" s="169">
        <f>866.06+2620.62</f>
        <v>3486.68</v>
      </c>
      <c r="J94" s="121">
        <f t="shared" si="105"/>
        <v>1722</v>
      </c>
      <c r="K94" s="125">
        <f t="shared" si="106"/>
        <v>4260</v>
      </c>
      <c r="L94" s="144">
        <f t="shared" ref="L94:L96" si="110">+G94*1.1%</f>
        <v>660.00000000000011</v>
      </c>
      <c r="M94" s="126">
        <f t="shared" si="107"/>
        <v>1824</v>
      </c>
      <c r="N94" s="122">
        <f t="shared" si="108"/>
        <v>4254</v>
      </c>
      <c r="O94" s="138">
        <v>0</v>
      </c>
      <c r="P94" s="124">
        <f>I94+J94+M94+O94</f>
        <v>7032.68</v>
      </c>
      <c r="Q94" s="124">
        <f>K94+L94+N94</f>
        <v>9174</v>
      </c>
      <c r="R94" s="124">
        <f t="shared" si="109"/>
        <v>52967.32</v>
      </c>
    </row>
    <row r="95" spans="1:4096 4100:9213 9217:13310 13314:16382" ht="30" customHeight="1" x14ac:dyDescent="0.35">
      <c r="A95" s="39">
        <f>+A94+1</f>
        <v>72</v>
      </c>
      <c r="B95" s="136" t="s">
        <v>157</v>
      </c>
      <c r="C95" s="136" t="s">
        <v>49</v>
      </c>
      <c r="D95" s="140" t="s">
        <v>152</v>
      </c>
      <c r="E95" s="143" t="s">
        <v>158</v>
      </c>
      <c r="F95" s="134" t="s">
        <v>67</v>
      </c>
      <c r="G95" s="135">
        <v>60000</v>
      </c>
      <c r="H95" s="37"/>
      <c r="I95" s="169">
        <v>0</v>
      </c>
      <c r="J95" s="121">
        <f t="shared" si="105"/>
        <v>1722</v>
      </c>
      <c r="K95" s="125">
        <f t="shared" si="106"/>
        <v>4260</v>
      </c>
      <c r="L95" s="144">
        <f t="shared" si="110"/>
        <v>660.00000000000011</v>
      </c>
      <c r="M95" s="126">
        <f t="shared" si="107"/>
        <v>1824</v>
      </c>
      <c r="N95" s="122">
        <f t="shared" si="108"/>
        <v>4254</v>
      </c>
      <c r="O95" s="138">
        <v>0</v>
      </c>
      <c r="P95" s="124">
        <f>I95+J95+M95+O95</f>
        <v>3546</v>
      </c>
      <c r="Q95" s="124">
        <f>K95+L95+N95</f>
        <v>9174</v>
      </c>
      <c r="R95" s="124">
        <f t="shared" si="109"/>
        <v>56454</v>
      </c>
    </row>
    <row r="96" spans="1:4096 4100:9213 9217:13310 13314:16382" ht="44.25" customHeight="1" x14ac:dyDescent="0.35">
      <c r="A96" s="39">
        <f>+A95+1</f>
        <v>73</v>
      </c>
      <c r="B96" s="139" t="s">
        <v>159</v>
      </c>
      <c r="C96" s="139" t="s">
        <v>54</v>
      </c>
      <c r="D96" s="139" t="s">
        <v>152</v>
      </c>
      <c r="E96" s="139" t="s">
        <v>160</v>
      </c>
      <c r="F96" s="134" t="s">
        <v>67</v>
      </c>
      <c r="G96" s="135">
        <v>60000</v>
      </c>
      <c r="H96" s="46"/>
      <c r="I96" s="169">
        <v>3486.68</v>
      </c>
      <c r="J96" s="121">
        <f t="shared" si="105"/>
        <v>1722</v>
      </c>
      <c r="K96" s="125">
        <f t="shared" si="106"/>
        <v>4260</v>
      </c>
      <c r="L96" s="144">
        <f t="shared" si="110"/>
        <v>660.00000000000011</v>
      </c>
      <c r="M96" s="126">
        <f t="shared" si="107"/>
        <v>1824</v>
      </c>
      <c r="N96" s="122">
        <f t="shared" si="108"/>
        <v>4254</v>
      </c>
      <c r="O96" s="122">
        <v>0</v>
      </c>
      <c r="P96" s="124">
        <f>I96+J96+M96+O96</f>
        <v>7032.68</v>
      </c>
      <c r="Q96" s="124">
        <f>K96+L96+N96</f>
        <v>9174</v>
      </c>
      <c r="R96" s="124">
        <f t="shared" si="109"/>
        <v>52967.32</v>
      </c>
    </row>
    <row r="97" spans="1:18" ht="26.25" customHeight="1" x14ac:dyDescent="0.25">
      <c r="A97" s="202" t="s">
        <v>25</v>
      </c>
      <c r="B97" s="202"/>
      <c r="C97" s="202"/>
      <c r="D97" s="202"/>
      <c r="E97" s="203"/>
      <c r="F97" s="52"/>
      <c r="G97" s="53">
        <f t="shared" ref="G97:R97" si="111">SUM(G92:G96)</f>
        <v>383000</v>
      </c>
      <c r="H97" s="53">
        <f t="shared" si="111"/>
        <v>0</v>
      </c>
      <c r="I97" s="53">
        <f t="shared" si="111"/>
        <v>33800.97</v>
      </c>
      <c r="J97" s="53">
        <f t="shared" si="111"/>
        <v>10992.1</v>
      </c>
      <c r="K97" s="53">
        <f t="shared" si="111"/>
        <v>27193</v>
      </c>
      <c r="L97" s="53">
        <f t="shared" si="111"/>
        <v>3304.51</v>
      </c>
      <c r="M97" s="53">
        <f t="shared" si="111"/>
        <v>11643.2</v>
      </c>
      <c r="N97" s="53">
        <f t="shared" si="111"/>
        <v>27154.7</v>
      </c>
      <c r="O97" s="53">
        <f t="shared" si="111"/>
        <v>1715.46</v>
      </c>
      <c r="P97" s="53">
        <f t="shared" si="111"/>
        <v>58151.729999999996</v>
      </c>
      <c r="Q97" s="53">
        <f t="shared" si="111"/>
        <v>57652.210000000006</v>
      </c>
      <c r="R97" s="53">
        <f t="shared" si="111"/>
        <v>324848.27</v>
      </c>
    </row>
    <row r="98" spans="1:18" ht="16.5" customHeight="1" x14ac:dyDescent="0.25">
      <c r="A98" s="51"/>
      <c r="B98" s="54"/>
      <c r="C98" s="54"/>
      <c r="D98" s="54"/>
      <c r="E98" s="54"/>
      <c r="F98" s="55"/>
      <c r="G98" s="56"/>
      <c r="H98" s="56"/>
      <c r="I98" s="57"/>
      <c r="J98" s="58"/>
      <c r="K98" s="59"/>
      <c r="L98" s="53"/>
      <c r="M98" s="59"/>
      <c r="N98" s="59"/>
      <c r="O98" s="59"/>
      <c r="P98" s="60"/>
      <c r="Q98" s="61"/>
      <c r="R98" s="61"/>
    </row>
    <row r="99" spans="1:18" ht="43.5" customHeight="1" x14ac:dyDescent="0.25">
      <c r="A99" s="185" t="s">
        <v>31</v>
      </c>
      <c r="B99" s="185"/>
      <c r="C99" s="185"/>
      <c r="D99" s="185"/>
      <c r="E99" s="185"/>
      <c r="F99" s="185"/>
      <c r="G99" s="185"/>
      <c r="H99" s="185"/>
      <c r="I99" s="185"/>
      <c r="J99" s="185"/>
      <c r="K99" s="185"/>
      <c r="L99" s="185"/>
      <c r="M99" s="185"/>
      <c r="N99" s="185"/>
      <c r="O99" s="185"/>
      <c r="P99" s="185"/>
      <c r="Q99" s="185"/>
      <c r="R99" s="185"/>
    </row>
    <row r="100" spans="1:18" ht="26.25" customHeight="1" x14ac:dyDescent="0.35">
      <c r="A100" s="39">
        <f>+A96+1</f>
        <v>74</v>
      </c>
      <c r="B100" s="117" t="s">
        <v>161</v>
      </c>
      <c r="C100" s="117" t="s">
        <v>54</v>
      </c>
      <c r="D100" s="117" t="s">
        <v>31</v>
      </c>
      <c r="E100" s="117" t="s">
        <v>162</v>
      </c>
      <c r="F100" s="118" t="s">
        <v>52</v>
      </c>
      <c r="G100" s="135">
        <v>210000</v>
      </c>
      <c r="H100" s="46"/>
      <c r="I100" s="169">
        <v>38105.33</v>
      </c>
      <c r="J100" s="121">
        <f>+G100*2.87%</f>
        <v>6027</v>
      </c>
      <c r="K100" s="125">
        <f>G100*7.1/100</f>
        <v>14910</v>
      </c>
      <c r="L100" s="123">
        <f t="shared" ref="L100:L105" si="112">77410*1.1%</f>
        <v>851.5100000000001</v>
      </c>
      <c r="M100" s="122">
        <f>193525*3.04%</f>
        <v>5883.16</v>
      </c>
      <c r="N100" s="122">
        <f>193525*7.09%</f>
        <v>13720.922500000001</v>
      </c>
      <c r="O100" s="122">
        <v>0</v>
      </c>
      <c r="P100" s="124">
        <f>I100+J100+M100+O100</f>
        <v>50015.490000000005</v>
      </c>
      <c r="Q100" s="124">
        <f>K100+L100+N100</f>
        <v>29482.432500000003</v>
      </c>
      <c r="R100" s="124">
        <f>G100-P100</f>
        <v>159984.51</v>
      </c>
    </row>
    <row r="101" spans="1:18" ht="26.25" customHeight="1" x14ac:dyDescent="0.35">
      <c r="A101" s="39">
        <f t="shared" ref="A101:A133" si="113">+A100+1</f>
        <v>75</v>
      </c>
      <c r="B101" s="117" t="s">
        <v>163</v>
      </c>
      <c r="C101" s="117" t="s">
        <v>54</v>
      </c>
      <c r="D101" s="117" t="s">
        <v>31</v>
      </c>
      <c r="E101" s="117" t="s">
        <v>164</v>
      </c>
      <c r="F101" s="118" t="s">
        <v>56</v>
      </c>
      <c r="G101" s="135">
        <v>160000</v>
      </c>
      <c r="H101" s="46"/>
      <c r="I101" s="169">
        <v>26218.87</v>
      </c>
      <c r="J101" s="121">
        <f t="shared" ref="J101:J137" si="114">+G101*2.87%</f>
        <v>4592</v>
      </c>
      <c r="K101" s="125">
        <f t="shared" ref="K101:K137" si="115">G101*7.1/100</f>
        <v>11360</v>
      </c>
      <c r="L101" s="123">
        <f t="shared" si="112"/>
        <v>851.5100000000001</v>
      </c>
      <c r="M101" s="122">
        <f>+G101*3.04%</f>
        <v>4864</v>
      </c>
      <c r="N101" s="122">
        <f>+G101*7.09%</f>
        <v>11344</v>
      </c>
      <c r="O101" s="122">
        <v>0</v>
      </c>
      <c r="P101" s="124">
        <f>I101+J101+M101+O101</f>
        <v>35674.869999999995</v>
      </c>
      <c r="Q101" s="124">
        <f>K101+L101+N101</f>
        <v>23555.510000000002</v>
      </c>
      <c r="R101" s="124">
        <f t="shared" ref="R101:R137" si="116">G101-P101</f>
        <v>124325.13</v>
      </c>
    </row>
    <row r="102" spans="1:18" ht="54.75" customHeight="1" x14ac:dyDescent="0.35">
      <c r="A102" s="39">
        <f t="shared" si="113"/>
        <v>76</v>
      </c>
      <c r="B102" s="117" t="s">
        <v>165</v>
      </c>
      <c r="C102" s="117" t="s">
        <v>54</v>
      </c>
      <c r="D102" s="117" t="s">
        <v>31</v>
      </c>
      <c r="E102" s="117" t="s">
        <v>166</v>
      </c>
      <c r="F102" s="118" t="s">
        <v>56</v>
      </c>
      <c r="G102" s="135">
        <v>160000</v>
      </c>
      <c r="H102" s="46"/>
      <c r="I102" s="169">
        <v>26218.87</v>
      </c>
      <c r="J102" s="121">
        <f t="shared" si="114"/>
        <v>4592</v>
      </c>
      <c r="K102" s="125">
        <f t="shared" si="115"/>
        <v>11360</v>
      </c>
      <c r="L102" s="123">
        <f t="shared" si="112"/>
        <v>851.5100000000001</v>
      </c>
      <c r="M102" s="122">
        <f t="shared" ref="M102:M137" si="117">+G102*3.04%</f>
        <v>4864</v>
      </c>
      <c r="N102" s="122">
        <f t="shared" ref="N102:N137" si="118">+G102*7.09%</f>
        <v>11344</v>
      </c>
      <c r="O102" s="122">
        <v>0</v>
      </c>
      <c r="P102" s="124">
        <f>I102+J102+M102+O102</f>
        <v>35674.869999999995</v>
      </c>
      <c r="Q102" s="124">
        <f>K102+L102+N102</f>
        <v>23555.510000000002</v>
      </c>
      <c r="R102" s="124">
        <f t="shared" si="116"/>
        <v>124325.13</v>
      </c>
    </row>
    <row r="103" spans="1:18" ht="22.5" customHeight="1" x14ac:dyDescent="0.35">
      <c r="A103" s="39">
        <f t="shared" si="113"/>
        <v>77</v>
      </c>
      <c r="B103" s="117" t="s">
        <v>167</v>
      </c>
      <c r="C103" s="117" t="s">
        <v>54</v>
      </c>
      <c r="D103" s="117" t="s">
        <v>31</v>
      </c>
      <c r="E103" s="117" t="s">
        <v>168</v>
      </c>
      <c r="F103" s="118" t="s">
        <v>52</v>
      </c>
      <c r="G103" s="135">
        <v>140000</v>
      </c>
      <c r="H103" s="46"/>
      <c r="I103" s="169">
        <v>21085.5</v>
      </c>
      <c r="J103" s="121">
        <f t="shared" si="114"/>
        <v>4018</v>
      </c>
      <c r="K103" s="125">
        <f t="shared" si="115"/>
        <v>9940</v>
      </c>
      <c r="L103" s="126">
        <f t="shared" si="112"/>
        <v>851.5100000000001</v>
      </c>
      <c r="M103" s="126">
        <f t="shared" si="117"/>
        <v>4256</v>
      </c>
      <c r="N103" s="122">
        <f t="shared" si="118"/>
        <v>9926</v>
      </c>
      <c r="O103" s="138">
        <v>1715.46</v>
      </c>
      <c r="P103" s="124">
        <f>I103+J103+M103+O103</f>
        <v>31074.959999999999</v>
      </c>
      <c r="Q103" s="124">
        <f>K103+L103+N103</f>
        <v>20717.510000000002</v>
      </c>
      <c r="R103" s="124">
        <f t="shared" si="116"/>
        <v>108925.04000000001</v>
      </c>
    </row>
    <row r="104" spans="1:18" ht="26.25" customHeight="1" x14ac:dyDescent="0.35">
      <c r="A104" s="39">
        <f t="shared" si="113"/>
        <v>78</v>
      </c>
      <c r="B104" s="117" t="s">
        <v>169</v>
      </c>
      <c r="C104" s="117" t="s">
        <v>49</v>
      </c>
      <c r="D104" s="117" t="s">
        <v>31</v>
      </c>
      <c r="E104" s="117" t="s">
        <v>170</v>
      </c>
      <c r="F104" s="118" t="s">
        <v>52</v>
      </c>
      <c r="G104" s="135">
        <v>90000</v>
      </c>
      <c r="H104" s="46"/>
      <c r="I104" s="169">
        <v>9753.1200000000008</v>
      </c>
      <c r="J104" s="121">
        <f t="shared" si="114"/>
        <v>2583</v>
      </c>
      <c r="K104" s="125">
        <f t="shared" si="115"/>
        <v>6390</v>
      </c>
      <c r="L104" s="123">
        <f t="shared" si="112"/>
        <v>851.5100000000001</v>
      </c>
      <c r="M104" s="122">
        <f t="shared" si="117"/>
        <v>2736</v>
      </c>
      <c r="N104" s="122">
        <f t="shared" si="118"/>
        <v>6381</v>
      </c>
      <c r="O104" s="122">
        <v>0</v>
      </c>
      <c r="P104" s="124">
        <f>I104+J104+M104+O104</f>
        <v>15072.12</v>
      </c>
      <c r="Q104" s="124">
        <f>K104+L104+N104</f>
        <v>13622.51</v>
      </c>
      <c r="R104" s="124">
        <f t="shared" si="116"/>
        <v>74927.88</v>
      </c>
    </row>
    <row r="105" spans="1:18" ht="22.5" customHeight="1" x14ac:dyDescent="0.35">
      <c r="A105" s="39">
        <f t="shared" si="113"/>
        <v>79</v>
      </c>
      <c r="B105" s="117" t="s">
        <v>171</v>
      </c>
      <c r="C105" s="117" t="s">
        <v>49</v>
      </c>
      <c r="D105" s="117" t="s">
        <v>31</v>
      </c>
      <c r="E105" s="117" t="s">
        <v>172</v>
      </c>
      <c r="F105" s="118" t="s">
        <v>52</v>
      </c>
      <c r="G105" s="135">
        <v>90000</v>
      </c>
      <c r="H105" s="46"/>
      <c r="I105" s="169">
        <v>9324.25</v>
      </c>
      <c r="J105" s="121">
        <f t="shared" si="114"/>
        <v>2583</v>
      </c>
      <c r="K105" s="125">
        <f t="shared" si="115"/>
        <v>6390</v>
      </c>
      <c r="L105" s="126">
        <f t="shared" si="112"/>
        <v>851.5100000000001</v>
      </c>
      <c r="M105" s="126">
        <f t="shared" si="117"/>
        <v>2736</v>
      </c>
      <c r="N105" s="122">
        <f t="shared" si="118"/>
        <v>6381</v>
      </c>
      <c r="O105" s="138">
        <v>1715.46</v>
      </c>
      <c r="P105" s="124">
        <f t="shared" ref="P105:P135" si="119">I105+J105+M105+O105</f>
        <v>16358.71</v>
      </c>
      <c r="Q105" s="124">
        <f t="shared" ref="Q105:Q137" si="120">K105+L105+N105</f>
        <v>13622.51</v>
      </c>
      <c r="R105" s="124">
        <f t="shared" si="116"/>
        <v>73641.290000000008</v>
      </c>
    </row>
    <row r="106" spans="1:18" ht="26.25" customHeight="1" x14ac:dyDescent="0.35">
      <c r="A106" s="39">
        <f t="shared" si="113"/>
        <v>80</v>
      </c>
      <c r="B106" s="117" t="s">
        <v>173</v>
      </c>
      <c r="C106" s="117" t="s">
        <v>49</v>
      </c>
      <c r="D106" s="117" t="s">
        <v>31</v>
      </c>
      <c r="E106" s="117" t="s">
        <v>174</v>
      </c>
      <c r="F106" s="118" t="s">
        <v>52</v>
      </c>
      <c r="G106" s="135">
        <v>60000</v>
      </c>
      <c r="H106" s="46"/>
      <c r="I106" s="169">
        <v>3486.68</v>
      </c>
      <c r="J106" s="121">
        <f t="shared" si="114"/>
        <v>1722</v>
      </c>
      <c r="K106" s="125">
        <f t="shared" si="115"/>
        <v>4260</v>
      </c>
      <c r="L106" s="126">
        <f>+G106*1.1%</f>
        <v>660.00000000000011</v>
      </c>
      <c r="M106" s="122">
        <f t="shared" si="117"/>
        <v>1824</v>
      </c>
      <c r="N106" s="122">
        <f t="shared" si="118"/>
        <v>4254</v>
      </c>
      <c r="O106" s="122">
        <v>0</v>
      </c>
      <c r="P106" s="124">
        <f t="shared" si="119"/>
        <v>7032.68</v>
      </c>
      <c r="Q106" s="124">
        <f t="shared" si="120"/>
        <v>9174</v>
      </c>
      <c r="R106" s="124">
        <f t="shared" si="116"/>
        <v>52967.32</v>
      </c>
    </row>
    <row r="107" spans="1:18" ht="26.25" customHeight="1" x14ac:dyDescent="0.35">
      <c r="A107" s="39">
        <f t="shared" si="113"/>
        <v>81</v>
      </c>
      <c r="B107" s="117" t="s">
        <v>175</v>
      </c>
      <c r="C107" s="117" t="s">
        <v>49</v>
      </c>
      <c r="D107" s="117" t="s">
        <v>31</v>
      </c>
      <c r="E107" s="117" t="s">
        <v>176</v>
      </c>
      <c r="F107" s="118" t="s">
        <v>67</v>
      </c>
      <c r="G107" s="135">
        <v>34000</v>
      </c>
      <c r="H107" s="46"/>
      <c r="I107" s="169">
        <v>0</v>
      </c>
      <c r="J107" s="121">
        <f t="shared" si="114"/>
        <v>975.8</v>
      </c>
      <c r="K107" s="125">
        <f t="shared" si="115"/>
        <v>2414</v>
      </c>
      <c r="L107" s="126">
        <f>+G107*1.1%</f>
        <v>374.00000000000006</v>
      </c>
      <c r="M107" s="122">
        <f t="shared" si="117"/>
        <v>1033.5999999999999</v>
      </c>
      <c r="N107" s="122">
        <f t="shared" si="118"/>
        <v>2410.6000000000004</v>
      </c>
      <c r="O107" s="122">
        <v>0</v>
      </c>
      <c r="P107" s="124">
        <f t="shared" si="119"/>
        <v>2009.3999999999999</v>
      </c>
      <c r="Q107" s="124">
        <f t="shared" si="120"/>
        <v>5198.6000000000004</v>
      </c>
      <c r="R107" s="124">
        <f t="shared" si="116"/>
        <v>31990.6</v>
      </c>
    </row>
    <row r="108" spans="1:18" ht="26.25" customHeight="1" x14ac:dyDescent="0.35">
      <c r="A108" s="39">
        <f t="shared" si="113"/>
        <v>82</v>
      </c>
      <c r="B108" s="117" t="s">
        <v>177</v>
      </c>
      <c r="C108" s="117" t="s">
        <v>54</v>
      </c>
      <c r="D108" s="117" t="s">
        <v>31</v>
      </c>
      <c r="E108" s="117" t="s">
        <v>178</v>
      </c>
      <c r="F108" s="118" t="s">
        <v>67</v>
      </c>
      <c r="G108" s="135">
        <v>105000</v>
      </c>
      <c r="H108" s="46"/>
      <c r="I108" s="169">
        <f>866.06+12415.43</f>
        <v>13281.49</v>
      </c>
      <c r="J108" s="121">
        <f t="shared" si="114"/>
        <v>3013.5</v>
      </c>
      <c r="K108" s="125">
        <f t="shared" si="115"/>
        <v>7455</v>
      </c>
      <c r="L108" s="123">
        <f t="shared" ref="L108:L109" si="121">77410*1.1%</f>
        <v>851.5100000000001</v>
      </c>
      <c r="M108" s="122">
        <f t="shared" si="117"/>
        <v>3192</v>
      </c>
      <c r="N108" s="122">
        <f t="shared" si="118"/>
        <v>7444.5000000000009</v>
      </c>
      <c r="O108" s="122">
        <v>0</v>
      </c>
      <c r="P108" s="124">
        <f t="shared" si="119"/>
        <v>19486.989999999998</v>
      </c>
      <c r="Q108" s="124">
        <f t="shared" si="120"/>
        <v>15751.010000000002</v>
      </c>
      <c r="R108" s="124">
        <f t="shared" si="116"/>
        <v>85513.010000000009</v>
      </c>
    </row>
    <row r="109" spans="1:18" ht="22.5" customHeight="1" x14ac:dyDescent="0.35">
      <c r="A109" s="39">
        <f t="shared" si="113"/>
        <v>83</v>
      </c>
      <c r="B109" s="117" t="s">
        <v>179</v>
      </c>
      <c r="C109" s="117" t="s">
        <v>54</v>
      </c>
      <c r="D109" s="117" t="s">
        <v>31</v>
      </c>
      <c r="E109" s="117" t="s">
        <v>180</v>
      </c>
      <c r="F109" s="118" t="s">
        <v>67</v>
      </c>
      <c r="G109" s="135">
        <v>90000</v>
      </c>
      <c r="H109" s="46"/>
      <c r="I109" s="169">
        <v>9324.25</v>
      </c>
      <c r="J109" s="121">
        <f t="shared" si="114"/>
        <v>2583</v>
      </c>
      <c r="K109" s="125">
        <f t="shared" si="115"/>
        <v>6390</v>
      </c>
      <c r="L109" s="126">
        <f t="shared" si="121"/>
        <v>851.5100000000001</v>
      </c>
      <c r="M109" s="126">
        <f t="shared" si="117"/>
        <v>2736</v>
      </c>
      <c r="N109" s="122">
        <f t="shared" si="118"/>
        <v>6381</v>
      </c>
      <c r="O109" s="138">
        <v>1715.46</v>
      </c>
      <c r="P109" s="124">
        <f t="shared" si="119"/>
        <v>16358.71</v>
      </c>
      <c r="Q109" s="124">
        <f t="shared" si="120"/>
        <v>13622.51</v>
      </c>
      <c r="R109" s="124">
        <f t="shared" si="116"/>
        <v>73641.290000000008</v>
      </c>
    </row>
    <row r="110" spans="1:18" ht="47.25" customHeight="1" x14ac:dyDescent="0.35">
      <c r="A110" s="39">
        <f t="shared" si="113"/>
        <v>84</v>
      </c>
      <c r="B110" s="117" t="s">
        <v>181</v>
      </c>
      <c r="C110" s="117" t="s">
        <v>54</v>
      </c>
      <c r="D110" s="117" t="s">
        <v>31</v>
      </c>
      <c r="E110" s="117" t="s">
        <v>182</v>
      </c>
      <c r="F110" s="118" t="s">
        <v>67</v>
      </c>
      <c r="G110" s="135">
        <v>43000</v>
      </c>
      <c r="H110" s="46"/>
      <c r="I110" s="169">
        <v>866.06</v>
      </c>
      <c r="J110" s="121">
        <f t="shared" si="114"/>
        <v>1234.0999999999999</v>
      </c>
      <c r="K110" s="125">
        <f t="shared" si="115"/>
        <v>3053</v>
      </c>
      <c r="L110" s="126">
        <f t="shared" ref="L110:L122" si="122">+G110*1.1%</f>
        <v>473.00000000000006</v>
      </c>
      <c r="M110" s="122">
        <f t="shared" si="117"/>
        <v>1307.2</v>
      </c>
      <c r="N110" s="122">
        <f t="shared" si="118"/>
        <v>3048.7000000000003</v>
      </c>
      <c r="O110" s="122">
        <v>0</v>
      </c>
      <c r="P110" s="124">
        <f t="shared" si="119"/>
        <v>3407.3599999999997</v>
      </c>
      <c r="Q110" s="124">
        <f t="shared" si="120"/>
        <v>6574.7000000000007</v>
      </c>
      <c r="R110" s="124">
        <f t="shared" si="116"/>
        <v>39592.639999999999</v>
      </c>
    </row>
    <row r="111" spans="1:18" ht="45" customHeight="1" x14ac:dyDescent="0.35">
      <c r="A111" s="39">
        <f t="shared" si="113"/>
        <v>85</v>
      </c>
      <c r="B111" s="117" t="s">
        <v>183</v>
      </c>
      <c r="C111" s="117" t="s">
        <v>49</v>
      </c>
      <c r="D111" s="117" t="s">
        <v>31</v>
      </c>
      <c r="E111" s="117" t="s">
        <v>184</v>
      </c>
      <c r="F111" s="118" t="s">
        <v>67</v>
      </c>
      <c r="G111" s="135">
        <v>30000</v>
      </c>
      <c r="H111" s="46"/>
      <c r="I111" s="169">
        <v>0</v>
      </c>
      <c r="J111" s="121">
        <f t="shared" si="114"/>
        <v>861</v>
      </c>
      <c r="K111" s="125">
        <f t="shared" si="115"/>
        <v>2130</v>
      </c>
      <c r="L111" s="126">
        <f t="shared" si="122"/>
        <v>330.00000000000006</v>
      </c>
      <c r="M111" s="122">
        <f t="shared" si="117"/>
        <v>912</v>
      </c>
      <c r="N111" s="122">
        <f t="shared" si="118"/>
        <v>2127</v>
      </c>
      <c r="O111" s="122">
        <v>0</v>
      </c>
      <c r="P111" s="124">
        <f t="shared" si="119"/>
        <v>1773</v>
      </c>
      <c r="Q111" s="124">
        <f t="shared" si="120"/>
        <v>4587</v>
      </c>
      <c r="R111" s="124">
        <f t="shared" si="116"/>
        <v>28227</v>
      </c>
    </row>
    <row r="112" spans="1:18" ht="26.25" customHeight="1" x14ac:dyDescent="0.35">
      <c r="A112" s="39">
        <f t="shared" si="113"/>
        <v>86</v>
      </c>
      <c r="B112" s="117" t="s">
        <v>185</v>
      </c>
      <c r="C112" s="117" t="s">
        <v>49</v>
      </c>
      <c r="D112" s="117" t="s">
        <v>31</v>
      </c>
      <c r="E112" s="117" t="s">
        <v>186</v>
      </c>
      <c r="F112" s="118" t="s">
        <v>67</v>
      </c>
      <c r="G112" s="135">
        <v>30000</v>
      </c>
      <c r="H112" s="46"/>
      <c r="I112" s="169">
        <v>0</v>
      </c>
      <c r="J112" s="121">
        <f t="shared" si="114"/>
        <v>861</v>
      </c>
      <c r="K112" s="125">
        <f t="shared" si="115"/>
        <v>2130</v>
      </c>
      <c r="L112" s="126">
        <f t="shared" si="122"/>
        <v>330.00000000000006</v>
      </c>
      <c r="M112" s="122">
        <f t="shared" si="117"/>
        <v>912</v>
      </c>
      <c r="N112" s="122">
        <f t="shared" si="118"/>
        <v>2127</v>
      </c>
      <c r="O112" s="122">
        <v>0</v>
      </c>
      <c r="P112" s="124">
        <f t="shared" si="119"/>
        <v>1773</v>
      </c>
      <c r="Q112" s="124">
        <f t="shared" si="120"/>
        <v>4587</v>
      </c>
      <c r="R112" s="124">
        <f t="shared" si="116"/>
        <v>28227</v>
      </c>
    </row>
    <row r="113" spans="1:18" ht="26.25" customHeight="1" x14ac:dyDescent="0.35">
      <c r="A113" s="39">
        <f t="shared" si="113"/>
        <v>87</v>
      </c>
      <c r="B113" s="117" t="s">
        <v>187</v>
      </c>
      <c r="C113" s="117" t="s">
        <v>49</v>
      </c>
      <c r="D113" s="117" t="s">
        <v>31</v>
      </c>
      <c r="E113" s="117" t="s">
        <v>188</v>
      </c>
      <c r="F113" s="118" t="s">
        <v>67</v>
      </c>
      <c r="G113" s="135">
        <v>34000</v>
      </c>
      <c r="H113" s="46"/>
      <c r="I113" s="169">
        <v>0</v>
      </c>
      <c r="J113" s="121">
        <f t="shared" si="114"/>
        <v>975.8</v>
      </c>
      <c r="K113" s="125">
        <f t="shared" si="115"/>
        <v>2414</v>
      </c>
      <c r="L113" s="126">
        <f t="shared" si="122"/>
        <v>374.00000000000006</v>
      </c>
      <c r="M113" s="122">
        <f t="shared" si="117"/>
        <v>1033.5999999999999</v>
      </c>
      <c r="N113" s="122">
        <f t="shared" si="118"/>
        <v>2410.6000000000004</v>
      </c>
      <c r="O113" s="122">
        <v>0</v>
      </c>
      <c r="P113" s="124">
        <f t="shared" si="119"/>
        <v>2009.3999999999999</v>
      </c>
      <c r="Q113" s="124">
        <f t="shared" si="120"/>
        <v>5198.6000000000004</v>
      </c>
      <c r="R113" s="124">
        <f t="shared" si="116"/>
        <v>31990.6</v>
      </c>
    </row>
    <row r="114" spans="1:18" ht="22.5" customHeight="1" x14ac:dyDescent="0.35">
      <c r="A114" s="39">
        <f t="shared" si="113"/>
        <v>88</v>
      </c>
      <c r="B114" s="117" t="s">
        <v>189</v>
      </c>
      <c r="C114" s="117" t="s">
        <v>49</v>
      </c>
      <c r="D114" s="117" t="s">
        <v>31</v>
      </c>
      <c r="E114" s="117" t="s">
        <v>400</v>
      </c>
      <c r="F114" s="118" t="s">
        <v>67</v>
      </c>
      <c r="G114" s="135">
        <v>43000</v>
      </c>
      <c r="H114" s="46"/>
      <c r="I114" s="169">
        <v>608.74</v>
      </c>
      <c r="J114" s="121">
        <f t="shared" si="114"/>
        <v>1234.0999999999999</v>
      </c>
      <c r="K114" s="125">
        <f t="shared" si="115"/>
        <v>3053</v>
      </c>
      <c r="L114" s="126">
        <f t="shared" si="122"/>
        <v>473.00000000000006</v>
      </c>
      <c r="M114" s="126">
        <f t="shared" si="117"/>
        <v>1307.2</v>
      </c>
      <c r="N114" s="122">
        <f t="shared" si="118"/>
        <v>3048.7000000000003</v>
      </c>
      <c r="O114" s="138">
        <v>1715.46</v>
      </c>
      <c r="P114" s="124">
        <f t="shared" si="119"/>
        <v>4865.5</v>
      </c>
      <c r="Q114" s="124">
        <f t="shared" si="120"/>
        <v>6574.7000000000007</v>
      </c>
      <c r="R114" s="124">
        <f t="shared" si="116"/>
        <v>38134.5</v>
      </c>
    </row>
    <row r="115" spans="1:18" ht="26.25" customHeight="1" x14ac:dyDescent="0.35">
      <c r="A115" s="39">
        <f t="shared" si="113"/>
        <v>89</v>
      </c>
      <c r="B115" s="117" t="s">
        <v>190</v>
      </c>
      <c r="C115" s="117" t="s">
        <v>49</v>
      </c>
      <c r="D115" s="117" t="s">
        <v>31</v>
      </c>
      <c r="E115" s="117" t="s">
        <v>188</v>
      </c>
      <c r="F115" s="118" t="s">
        <v>67</v>
      </c>
      <c r="G115" s="135">
        <v>34000</v>
      </c>
      <c r="H115" s="46"/>
      <c r="I115" s="169">
        <v>0</v>
      </c>
      <c r="J115" s="121">
        <f t="shared" si="114"/>
        <v>975.8</v>
      </c>
      <c r="K115" s="125">
        <f t="shared" si="115"/>
        <v>2414</v>
      </c>
      <c r="L115" s="126">
        <f t="shared" si="122"/>
        <v>374.00000000000006</v>
      </c>
      <c r="M115" s="122">
        <f t="shared" si="117"/>
        <v>1033.5999999999999</v>
      </c>
      <c r="N115" s="122">
        <f t="shared" si="118"/>
        <v>2410.6000000000004</v>
      </c>
      <c r="O115" s="122">
        <v>0</v>
      </c>
      <c r="P115" s="124">
        <f t="shared" si="119"/>
        <v>2009.3999999999999</v>
      </c>
      <c r="Q115" s="124">
        <f t="shared" si="120"/>
        <v>5198.6000000000004</v>
      </c>
      <c r="R115" s="124">
        <f t="shared" si="116"/>
        <v>31990.6</v>
      </c>
    </row>
    <row r="116" spans="1:18" ht="26.25" customHeight="1" x14ac:dyDescent="0.35">
      <c r="A116" s="39">
        <f t="shared" si="113"/>
        <v>90</v>
      </c>
      <c r="B116" s="136" t="s">
        <v>191</v>
      </c>
      <c r="C116" s="136" t="s">
        <v>49</v>
      </c>
      <c r="D116" s="145" t="s">
        <v>192</v>
      </c>
      <c r="E116" s="141" t="s">
        <v>193</v>
      </c>
      <c r="F116" s="118" t="s">
        <v>67</v>
      </c>
      <c r="G116" s="135">
        <v>35000</v>
      </c>
      <c r="H116" s="46"/>
      <c r="I116" s="169">
        <v>0</v>
      </c>
      <c r="J116" s="121">
        <f t="shared" si="114"/>
        <v>1004.5</v>
      </c>
      <c r="K116" s="125">
        <f t="shared" si="115"/>
        <v>2485</v>
      </c>
      <c r="L116" s="126">
        <f t="shared" si="122"/>
        <v>385.00000000000006</v>
      </c>
      <c r="M116" s="122">
        <f t="shared" si="117"/>
        <v>1064</v>
      </c>
      <c r="N116" s="122">
        <f t="shared" si="118"/>
        <v>2481.5</v>
      </c>
      <c r="O116" s="122">
        <v>0</v>
      </c>
      <c r="P116" s="124">
        <f t="shared" si="119"/>
        <v>2068.5</v>
      </c>
      <c r="Q116" s="124">
        <f t="shared" si="120"/>
        <v>5351.5</v>
      </c>
      <c r="R116" s="124">
        <f t="shared" si="116"/>
        <v>32931.5</v>
      </c>
    </row>
    <row r="117" spans="1:18" ht="26.25" customHeight="1" x14ac:dyDescent="0.35">
      <c r="A117" s="39">
        <f t="shared" si="113"/>
        <v>91</v>
      </c>
      <c r="B117" s="136" t="s">
        <v>194</v>
      </c>
      <c r="C117" s="136" t="s">
        <v>54</v>
      </c>
      <c r="D117" s="145" t="s">
        <v>192</v>
      </c>
      <c r="E117" s="141" t="s">
        <v>193</v>
      </c>
      <c r="F117" s="118" t="s">
        <v>67</v>
      </c>
      <c r="G117" s="135">
        <v>35000</v>
      </c>
      <c r="H117" s="46"/>
      <c r="I117" s="169">
        <v>0</v>
      </c>
      <c r="J117" s="121">
        <f t="shared" si="114"/>
        <v>1004.5</v>
      </c>
      <c r="K117" s="125">
        <f t="shared" si="115"/>
        <v>2485</v>
      </c>
      <c r="L117" s="126">
        <f t="shared" si="122"/>
        <v>385.00000000000006</v>
      </c>
      <c r="M117" s="122">
        <f t="shared" si="117"/>
        <v>1064</v>
      </c>
      <c r="N117" s="122">
        <f t="shared" si="118"/>
        <v>2481.5</v>
      </c>
      <c r="O117" s="138">
        <v>0</v>
      </c>
      <c r="P117" s="124">
        <f t="shared" si="119"/>
        <v>2068.5</v>
      </c>
      <c r="Q117" s="124">
        <f t="shared" si="120"/>
        <v>5351.5</v>
      </c>
      <c r="R117" s="124">
        <f t="shared" si="116"/>
        <v>32931.5</v>
      </c>
    </row>
    <row r="118" spans="1:18" ht="26.25" customHeight="1" x14ac:dyDescent="0.35">
      <c r="A118" s="39">
        <f t="shared" si="113"/>
        <v>92</v>
      </c>
      <c r="B118" s="136" t="s">
        <v>195</v>
      </c>
      <c r="C118" s="136" t="s">
        <v>49</v>
      </c>
      <c r="D118" s="146" t="s">
        <v>192</v>
      </c>
      <c r="E118" s="147" t="s">
        <v>193</v>
      </c>
      <c r="F118" s="118" t="s">
        <v>67</v>
      </c>
      <c r="G118" s="135">
        <v>35000</v>
      </c>
      <c r="H118" s="46"/>
      <c r="I118" s="169">
        <v>0</v>
      </c>
      <c r="J118" s="121">
        <f t="shared" si="114"/>
        <v>1004.5</v>
      </c>
      <c r="K118" s="125">
        <f t="shared" si="115"/>
        <v>2485</v>
      </c>
      <c r="L118" s="126">
        <f t="shared" si="122"/>
        <v>385.00000000000006</v>
      </c>
      <c r="M118" s="122">
        <f t="shared" si="117"/>
        <v>1064</v>
      </c>
      <c r="N118" s="122">
        <f t="shared" si="118"/>
        <v>2481.5</v>
      </c>
      <c r="O118" s="122">
        <v>0</v>
      </c>
      <c r="P118" s="124">
        <f t="shared" si="119"/>
        <v>2068.5</v>
      </c>
      <c r="Q118" s="124">
        <f t="shared" si="120"/>
        <v>5351.5</v>
      </c>
      <c r="R118" s="124">
        <f t="shared" si="116"/>
        <v>32931.5</v>
      </c>
    </row>
    <row r="119" spans="1:18" ht="42" customHeight="1" x14ac:dyDescent="0.35">
      <c r="A119" s="39">
        <f t="shared" si="113"/>
        <v>93</v>
      </c>
      <c r="B119" s="136" t="s">
        <v>196</v>
      </c>
      <c r="C119" s="136" t="s">
        <v>49</v>
      </c>
      <c r="D119" s="145" t="s">
        <v>192</v>
      </c>
      <c r="E119" s="147" t="s">
        <v>197</v>
      </c>
      <c r="F119" s="118" t="s">
        <v>67</v>
      </c>
      <c r="G119" s="135">
        <v>60000</v>
      </c>
      <c r="H119" s="46"/>
      <c r="I119" s="169">
        <v>3486.68</v>
      </c>
      <c r="J119" s="121">
        <f t="shared" si="114"/>
        <v>1722</v>
      </c>
      <c r="K119" s="125">
        <f t="shared" si="115"/>
        <v>4260</v>
      </c>
      <c r="L119" s="126">
        <f t="shared" si="122"/>
        <v>660.00000000000011</v>
      </c>
      <c r="M119" s="122">
        <f t="shared" si="117"/>
        <v>1824</v>
      </c>
      <c r="N119" s="122">
        <f t="shared" si="118"/>
        <v>4254</v>
      </c>
      <c r="O119" s="122">
        <v>0</v>
      </c>
      <c r="P119" s="124">
        <f t="shared" si="119"/>
        <v>7032.68</v>
      </c>
      <c r="Q119" s="124">
        <f t="shared" si="120"/>
        <v>9174</v>
      </c>
      <c r="R119" s="124">
        <f t="shared" si="116"/>
        <v>52967.32</v>
      </c>
    </row>
    <row r="120" spans="1:18" ht="42" customHeight="1" x14ac:dyDescent="0.35">
      <c r="A120" s="39">
        <f t="shared" si="113"/>
        <v>94</v>
      </c>
      <c r="B120" s="136" t="s">
        <v>198</v>
      </c>
      <c r="C120" s="136" t="s">
        <v>54</v>
      </c>
      <c r="D120" s="146" t="s">
        <v>192</v>
      </c>
      <c r="E120" s="147" t="s">
        <v>193</v>
      </c>
      <c r="F120" s="118" t="s">
        <v>67</v>
      </c>
      <c r="G120" s="135">
        <v>35000</v>
      </c>
      <c r="H120" s="46"/>
      <c r="I120" s="169">
        <v>0</v>
      </c>
      <c r="J120" s="121">
        <f t="shared" si="114"/>
        <v>1004.5</v>
      </c>
      <c r="K120" s="125">
        <f t="shared" si="115"/>
        <v>2485</v>
      </c>
      <c r="L120" s="126">
        <f t="shared" si="122"/>
        <v>385.00000000000006</v>
      </c>
      <c r="M120" s="122">
        <f t="shared" si="117"/>
        <v>1064</v>
      </c>
      <c r="N120" s="122">
        <f t="shared" si="118"/>
        <v>2481.5</v>
      </c>
      <c r="O120" s="122">
        <v>0</v>
      </c>
      <c r="P120" s="124">
        <f t="shared" si="119"/>
        <v>2068.5</v>
      </c>
      <c r="Q120" s="124">
        <f t="shared" si="120"/>
        <v>5351.5</v>
      </c>
      <c r="R120" s="124">
        <f t="shared" si="116"/>
        <v>32931.5</v>
      </c>
    </row>
    <row r="121" spans="1:18" ht="42" customHeight="1" x14ac:dyDescent="0.35">
      <c r="A121" s="39">
        <f t="shared" si="113"/>
        <v>95</v>
      </c>
      <c r="B121" s="136" t="s">
        <v>199</v>
      </c>
      <c r="C121" s="136" t="s">
        <v>49</v>
      </c>
      <c r="D121" s="145" t="s">
        <v>192</v>
      </c>
      <c r="E121" s="141" t="s">
        <v>432</v>
      </c>
      <c r="F121" s="118" t="s">
        <v>67</v>
      </c>
      <c r="G121" s="135">
        <v>60000</v>
      </c>
      <c r="H121" s="46"/>
      <c r="I121" s="169">
        <v>3486.68</v>
      </c>
      <c r="J121" s="121">
        <f t="shared" si="114"/>
        <v>1722</v>
      </c>
      <c r="K121" s="125">
        <f t="shared" si="115"/>
        <v>4260</v>
      </c>
      <c r="L121" s="126">
        <f t="shared" si="122"/>
        <v>660.00000000000011</v>
      </c>
      <c r="M121" s="122">
        <f t="shared" si="117"/>
        <v>1824</v>
      </c>
      <c r="N121" s="122">
        <f t="shared" si="118"/>
        <v>4254</v>
      </c>
      <c r="O121" s="122">
        <v>0</v>
      </c>
      <c r="P121" s="124">
        <f t="shared" si="119"/>
        <v>7032.68</v>
      </c>
      <c r="Q121" s="124">
        <f t="shared" si="120"/>
        <v>9174</v>
      </c>
      <c r="R121" s="124">
        <f t="shared" si="116"/>
        <v>52967.32</v>
      </c>
    </row>
    <row r="122" spans="1:18" ht="51" customHeight="1" x14ac:dyDescent="0.35">
      <c r="A122" s="39">
        <f t="shared" si="113"/>
        <v>96</v>
      </c>
      <c r="B122" s="136" t="s">
        <v>200</v>
      </c>
      <c r="C122" s="136" t="s">
        <v>49</v>
      </c>
      <c r="D122" s="145" t="s">
        <v>192</v>
      </c>
      <c r="E122" s="141" t="s">
        <v>186</v>
      </c>
      <c r="F122" s="118" t="s">
        <v>67</v>
      </c>
      <c r="G122" s="135">
        <v>27000</v>
      </c>
      <c r="H122" s="46"/>
      <c r="I122" s="169">
        <v>0</v>
      </c>
      <c r="J122" s="121">
        <f t="shared" si="114"/>
        <v>774.9</v>
      </c>
      <c r="K122" s="125">
        <f t="shared" si="115"/>
        <v>1917</v>
      </c>
      <c r="L122" s="126">
        <f t="shared" si="122"/>
        <v>297.00000000000006</v>
      </c>
      <c r="M122" s="122">
        <f t="shared" si="117"/>
        <v>820.8</v>
      </c>
      <c r="N122" s="122">
        <f t="shared" si="118"/>
        <v>1914.3000000000002</v>
      </c>
      <c r="O122" s="122">
        <v>0</v>
      </c>
      <c r="P122" s="124">
        <f t="shared" si="119"/>
        <v>1595.6999999999998</v>
      </c>
      <c r="Q122" s="124">
        <f t="shared" si="120"/>
        <v>4128.3</v>
      </c>
      <c r="R122" s="124">
        <f t="shared" si="116"/>
        <v>25404.3</v>
      </c>
    </row>
    <row r="123" spans="1:18" ht="51" customHeight="1" x14ac:dyDescent="0.35">
      <c r="A123" s="39">
        <f>+A122+1</f>
        <v>97</v>
      </c>
      <c r="B123" s="136" t="s">
        <v>201</v>
      </c>
      <c r="C123" s="136" t="s">
        <v>54</v>
      </c>
      <c r="D123" s="145" t="s">
        <v>192</v>
      </c>
      <c r="E123" s="141" t="s">
        <v>202</v>
      </c>
      <c r="F123" s="118" t="s">
        <v>59</v>
      </c>
      <c r="G123" s="135">
        <v>115000</v>
      </c>
      <c r="H123" s="46"/>
      <c r="I123" s="169">
        <v>15633.74</v>
      </c>
      <c r="J123" s="121">
        <f t="shared" si="114"/>
        <v>3300.5</v>
      </c>
      <c r="K123" s="125">
        <f t="shared" si="115"/>
        <v>8165</v>
      </c>
      <c r="L123" s="123">
        <f t="shared" ref="L123" si="123">77410*1.1%</f>
        <v>851.5100000000001</v>
      </c>
      <c r="M123" s="122">
        <f t="shared" si="117"/>
        <v>3496</v>
      </c>
      <c r="N123" s="122">
        <f t="shared" si="118"/>
        <v>8153.5000000000009</v>
      </c>
      <c r="O123" s="122">
        <v>0</v>
      </c>
      <c r="P123" s="124">
        <f t="shared" si="119"/>
        <v>22430.239999999998</v>
      </c>
      <c r="Q123" s="124">
        <f t="shared" si="120"/>
        <v>17170.010000000002</v>
      </c>
      <c r="R123" s="124">
        <f t="shared" si="116"/>
        <v>92569.760000000009</v>
      </c>
    </row>
    <row r="124" spans="1:18" ht="51" customHeight="1" x14ac:dyDescent="0.35">
      <c r="A124" s="39">
        <f>+A123+1</f>
        <v>98</v>
      </c>
      <c r="B124" s="136" t="s">
        <v>203</v>
      </c>
      <c r="C124" s="136" t="s">
        <v>54</v>
      </c>
      <c r="D124" s="145" t="s">
        <v>192</v>
      </c>
      <c r="E124" s="141" t="s">
        <v>204</v>
      </c>
      <c r="F124" s="118" t="s">
        <v>67</v>
      </c>
      <c r="G124" s="135">
        <v>43000</v>
      </c>
      <c r="H124" s="46"/>
      <c r="I124" s="169">
        <v>608.74</v>
      </c>
      <c r="J124" s="121">
        <f t="shared" si="114"/>
        <v>1234.0999999999999</v>
      </c>
      <c r="K124" s="125">
        <f t="shared" si="115"/>
        <v>3053</v>
      </c>
      <c r="L124" s="126">
        <f t="shared" ref="L124:L128" si="124">+G124*1.1%</f>
        <v>473.00000000000006</v>
      </c>
      <c r="M124" s="122">
        <f t="shared" si="117"/>
        <v>1307.2</v>
      </c>
      <c r="N124" s="122">
        <f t="shared" si="118"/>
        <v>3048.7000000000003</v>
      </c>
      <c r="O124" s="122">
        <v>1715.46</v>
      </c>
      <c r="P124" s="135">
        <f t="shared" si="119"/>
        <v>4865.5</v>
      </c>
      <c r="Q124" s="135">
        <f t="shared" si="120"/>
        <v>6574.7000000000007</v>
      </c>
      <c r="R124" s="124">
        <f t="shared" si="116"/>
        <v>38134.5</v>
      </c>
    </row>
    <row r="125" spans="1:18" ht="51" customHeight="1" x14ac:dyDescent="0.35">
      <c r="A125" s="39">
        <f t="shared" si="113"/>
        <v>99</v>
      </c>
      <c r="B125" s="136" t="s">
        <v>205</v>
      </c>
      <c r="C125" s="136" t="s">
        <v>49</v>
      </c>
      <c r="D125" s="145" t="s">
        <v>192</v>
      </c>
      <c r="E125" s="141" t="s">
        <v>176</v>
      </c>
      <c r="F125" s="118" t="s">
        <v>67</v>
      </c>
      <c r="G125" s="135">
        <v>34000</v>
      </c>
      <c r="H125" s="46"/>
      <c r="I125" s="169">
        <v>0</v>
      </c>
      <c r="J125" s="121">
        <f t="shared" si="114"/>
        <v>975.8</v>
      </c>
      <c r="K125" s="125">
        <f t="shared" si="115"/>
        <v>2414</v>
      </c>
      <c r="L125" s="126">
        <f t="shared" si="124"/>
        <v>374.00000000000006</v>
      </c>
      <c r="M125" s="122">
        <f t="shared" si="117"/>
        <v>1033.5999999999999</v>
      </c>
      <c r="N125" s="122">
        <f t="shared" si="118"/>
        <v>2410.6000000000004</v>
      </c>
      <c r="O125" s="122">
        <v>0</v>
      </c>
      <c r="P125" s="135">
        <f t="shared" si="119"/>
        <v>2009.3999999999999</v>
      </c>
      <c r="Q125" s="135">
        <f t="shared" si="120"/>
        <v>5198.6000000000004</v>
      </c>
      <c r="R125" s="124">
        <f t="shared" si="116"/>
        <v>31990.6</v>
      </c>
    </row>
    <row r="126" spans="1:18" ht="51" customHeight="1" x14ac:dyDescent="0.35">
      <c r="A126" s="39">
        <f t="shared" si="113"/>
        <v>100</v>
      </c>
      <c r="B126" s="136" t="s">
        <v>206</v>
      </c>
      <c r="C126" s="136" t="s">
        <v>54</v>
      </c>
      <c r="D126" s="145" t="s">
        <v>192</v>
      </c>
      <c r="E126" s="141" t="s">
        <v>207</v>
      </c>
      <c r="F126" s="118" t="s">
        <v>67</v>
      </c>
      <c r="G126" s="135">
        <v>40000</v>
      </c>
      <c r="H126" s="46"/>
      <c r="I126" s="169">
        <v>442.65</v>
      </c>
      <c r="J126" s="121">
        <f t="shared" si="114"/>
        <v>1148</v>
      </c>
      <c r="K126" s="125">
        <f t="shared" si="115"/>
        <v>2840</v>
      </c>
      <c r="L126" s="126">
        <f t="shared" si="124"/>
        <v>440.00000000000006</v>
      </c>
      <c r="M126" s="122">
        <f t="shared" si="117"/>
        <v>1216</v>
      </c>
      <c r="N126" s="122">
        <f t="shared" si="118"/>
        <v>2836</v>
      </c>
      <c r="O126" s="122">
        <v>0</v>
      </c>
      <c r="P126" s="124">
        <f t="shared" si="119"/>
        <v>2806.65</v>
      </c>
      <c r="Q126" s="124">
        <f t="shared" si="120"/>
        <v>6116</v>
      </c>
      <c r="R126" s="124">
        <f t="shared" si="116"/>
        <v>37193.35</v>
      </c>
    </row>
    <row r="127" spans="1:18" ht="51" customHeight="1" x14ac:dyDescent="0.35">
      <c r="A127" s="39">
        <f t="shared" si="113"/>
        <v>101</v>
      </c>
      <c r="B127" s="136" t="s">
        <v>208</v>
      </c>
      <c r="C127" s="136" t="s">
        <v>49</v>
      </c>
      <c r="D127" s="145" t="s">
        <v>192</v>
      </c>
      <c r="E127" s="141" t="s">
        <v>188</v>
      </c>
      <c r="F127" s="118" t="s">
        <v>67</v>
      </c>
      <c r="G127" s="135">
        <v>34000</v>
      </c>
      <c r="H127" s="46"/>
      <c r="I127" s="169">
        <v>0</v>
      </c>
      <c r="J127" s="121">
        <f t="shared" si="114"/>
        <v>975.8</v>
      </c>
      <c r="K127" s="125">
        <f t="shared" si="115"/>
        <v>2414</v>
      </c>
      <c r="L127" s="126">
        <f t="shared" si="124"/>
        <v>374.00000000000006</v>
      </c>
      <c r="M127" s="122">
        <f t="shared" si="117"/>
        <v>1033.5999999999999</v>
      </c>
      <c r="N127" s="122">
        <f t="shared" si="118"/>
        <v>2410.6000000000004</v>
      </c>
      <c r="O127" s="122">
        <v>0</v>
      </c>
      <c r="P127" s="124">
        <f t="shared" si="119"/>
        <v>2009.3999999999999</v>
      </c>
      <c r="Q127" s="124">
        <f t="shared" si="120"/>
        <v>5198.6000000000004</v>
      </c>
      <c r="R127" s="124">
        <f t="shared" si="116"/>
        <v>31990.6</v>
      </c>
    </row>
    <row r="128" spans="1:18" ht="51" customHeight="1" x14ac:dyDescent="0.35">
      <c r="A128" s="39">
        <f>+A127+1</f>
        <v>102</v>
      </c>
      <c r="B128" s="136" t="s">
        <v>209</v>
      </c>
      <c r="C128" s="136" t="s">
        <v>54</v>
      </c>
      <c r="D128" s="145" t="s">
        <v>192</v>
      </c>
      <c r="E128" s="117" t="s">
        <v>207</v>
      </c>
      <c r="F128" s="118" t="s">
        <v>67</v>
      </c>
      <c r="G128" s="135">
        <v>40000</v>
      </c>
      <c r="H128" s="46"/>
      <c r="I128" s="169">
        <v>0</v>
      </c>
      <c r="J128" s="121">
        <f t="shared" si="114"/>
        <v>1148</v>
      </c>
      <c r="K128" s="125">
        <f t="shared" si="115"/>
        <v>2840</v>
      </c>
      <c r="L128" s="126">
        <f t="shared" si="124"/>
        <v>440.00000000000006</v>
      </c>
      <c r="M128" s="122">
        <f t="shared" si="117"/>
        <v>1216</v>
      </c>
      <c r="N128" s="122">
        <f t="shared" si="118"/>
        <v>2836</v>
      </c>
      <c r="O128" s="122">
        <v>0</v>
      </c>
      <c r="P128" s="124">
        <f t="shared" si="119"/>
        <v>2364</v>
      </c>
      <c r="Q128" s="124">
        <f t="shared" si="120"/>
        <v>6116</v>
      </c>
      <c r="R128" s="124">
        <f t="shared" si="116"/>
        <v>37636</v>
      </c>
    </row>
    <row r="129" spans="1:18" ht="51" customHeight="1" x14ac:dyDescent="0.35">
      <c r="A129" s="39">
        <f>+A128+1</f>
        <v>103</v>
      </c>
      <c r="B129" s="136" t="s">
        <v>210</v>
      </c>
      <c r="C129" s="136" t="s">
        <v>54</v>
      </c>
      <c r="D129" s="145" t="s">
        <v>192</v>
      </c>
      <c r="E129" s="117" t="s">
        <v>211</v>
      </c>
      <c r="F129" s="118" t="s">
        <v>56</v>
      </c>
      <c r="G129" s="135">
        <v>90000</v>
      </c>
      <c r="H129" s="46"/>
      <c r="I129" s="169">
        <v>8895.39</v>
      </c>
      <c r="J129" s="121">
        <f t="shared" si="114"/>
        <v>2583</v>
      </c>
      <c r="K129" s="125">
        <f t="shared" si="115"/>
        <v>6390</v>
      </c>
      <c r="L129" s="123">
        <f t="shared" ref="L129:L130" si="125">77410*1.1%</f>
        <v>851.5100000000001</v>
      </c>
      <c r="M129" s="122">
        <f t="shared" si="117"/>
        <v>2736</v>
      </c>
      <c r="N129" s="122">
        <f t="shared" si="118"/>
        <v>6381</v>
      </c>
      <c r="O129" s="122">
        <f>1715.46*2</f>
        <v>3430.92</v>
      </c>
      <c r="P129" s="124">
        <f t="shared" si="119"/>
        <v>17645.309999999998</v>
      </c>
      <c r="Q129" s="124">
        <f t="shared" si="120"/>
        <v>13622.51</v>
      </c>
      <c r="R129" s="124">
        <f t="shared" si="116"/>
        <v>72354.69</v>
      </c>
    </row>
    <row r="130" spans="1:18" ht="51" customHeight="1" x14ac:dyDescent="0.35">
      <c r="A130" s="39">
        <f t="shared" si="113"/>
        <v>104</v>
      </c>
      <c r="B130" s="136" t="s">
        <v>212</v>
      </c>
      <c r="C130" s="136" t="s">
        <v>49</v>
      </c>
      <c r="D130" s="145" t="s">
        <v>192</v>
      </c>
      <c r="E130" s="117" t="s">
        <v>211</v>
      </c>
      <c r="F130" s="118" t="s">
        <v>56</v>
      </c>
      <c r="G130" s="135">
        <v>90000</v>
      </c>
      <c r="H130" s="46"/>
      <c r="I130" s="169">
        <v>9753.1200000000008</v>
      </c>
      <c r="J130" s="121">
        <f t="shared" si="114"/>
        <v>2583</v>
      </c>
      <c r="K130" s="125">
        <f t="shared" si="115"/>
        <v>6390</v>
      </c>
      <c r="L130" s="123">
        <f t="shared" si="125"/>
        <v>851.5100000000001</v>
      </c>
      <c r="M130" s="122">
        <f t="shared" si="117"/>
        <v>2736</v>
      </c>
      <c r="N130" s="122">
        <f t="shared" si="118"/>
        <v>6381</v>
      </c>
      <c r="O130" s="122">
        <v>0</v>
      </c>
      <c r="P130" s="124">
        <f t="shared" si="119"/>
        <v>15072.12</v>
      </c>
      <c r="Q130" s="124">
        <f t="shared" si="120"/>
        <v>13622.51</v>
      </c>
      <c r="R130" s="124">
        <f t="shared" si="116"/>
        <v>74927.88</v>
      </c>
    </row>
    <row r="131" spans="1:18" ht="51" customHeight="1" x14ac:dyDescent="0.35">
      <c r="A131" s="39">
        <f t="shared" si="113"/>
        <v>105</v>
      </c>
      <c r="B131" s="136" t="s">
        <v>213</v>
      </c>
      <c r="C131" s="136" t="s">
        <v>49</v>
      </c>
      <c r="D131" s="145" t="s">
        <v>192</v>
      </c>
      <c r="E131" s="117" t="s">
        <v>186</v>
      </c>
      <c r="F131" s="118" t="s">
        <v>67</v>
      </c>
      <c r="G131" s="135">
        <v>27000</v>
      </c>
      <c r="H131" s="46"/>
      <c r="I131" s="169">
        <v>0</v>
      </c>
      <c r="J131" s="121">
        <f t="shared" si="114"/>
        <v>774.9</v>
      </c>
      <c r="K131" s="125">
        <f t="shared" si="115"/>
        <v>1917</v>
      </c>
      <c r="L131" s="126">
        <f t="shared" ref="L131:L137" si="126">+G131*1.1%</f>
        <v>297.00000000000006</v>
      </c>
      <c r="M131" s="122">
        <f t="shared" si="117"/>
        <v>820.8</v>
      </c>
      <c r="N131" s="122">
        <f t="shared" si="118"/>
        <v>1914.3000000000002</v>
      </c>
      <c r="O131" s="122">
        <v>0</v>
      </c>
      <c r="P131" s="124">
        <f t="shared" si="119"/>
        <v>1595.6999999999998</v>
      </c>
      <c r="Q131" s="124">
        <f t="shared" si="120"/>
        <v>4128.3</v>
      </c>
      <c r="R131" s="124">
        <f t="shared" si="116"/>
        <v>25404.3</v>
      </c>
    </row>
    <row r="132" spans="1:18" ht="51" customHeight="1" x14ac:dyDescent="0.35">
      <c r="A132" s="39">
        <f t="shared" si="113"/>
        <v>106</v>
      </c>
      <c r="B132" s="136" t="s">
        <v>214</v>
      </c>
      <c r="C132" s="136" t="s">
        <v>49</v>
      </c>
      <c r="D132" s="145" t="s">
        <v>192</v>
      </c>
      <c r="E132" s="141" t="s">
        <v>204</v>
      </c>
      <c r="F132" s="118" t="s">
        <v>67</v>
      </c>
      <c r="G132" s="135">
        <v>43000</v>
      </c>
      <c r="H132" s="46"/>
      <c r="I132" s="169">
        <v>866.06</v>
      </c>
      <c r="J132" s="121">
        <f t="shared" si="114"/>
        <v>1234.0999999999999</v>
      </c>
      <c r="K132" s="125">
        <f t="shared" si="115"/>
        <v>3053</v>
      </c>
      <c r="L132" s="126">
        <f t="shared" si="126"/>
        <v>473.00000000000006</v>
      </c>
      <c r="M132" s="122">
        <f t="shared" si="117"/>
        <v>1307.2</v>
      </c>
      <c r="N132" s="122">
        <f t="shared" si="118"/>
        <v>3048.7000000000003</v>
      </c>
      <c r="O132" s="122">
        <v>0</v>
      </c>
      <c r="P132" s="124">
        <f t="shared" si="119"/>
        <v>3407.3599999999997</v>
      </c>
      <c r="Q132" s="124">
        <f t="shared" si="120"/>
        <v>6574.7000000000007</v>
      </c>
      <c r="R132" s="124">
        <f t="shared" si="116"/>
        <v>39592.639999999999</v>
      </c>
    </row>
    <row r="133" spans="1:18" ht="51" customHeight="1" x14ac:dyDescent="0.35">
      <c r="A133" s="39">
        <f t="shared" si="113"/>
        <v>107</v>
      </c>
      <c r="B133" s="136" t="s">
        <v>215</v>
      </c>
      <c r="C133" s="136" t="s">
        <v>49</v>
      </c>
      <c r="D133" s="145" t="s">
        <v>192</v>
      </c>
      <c r="E133" s="141" t="s">
        <v>176</v>
      </c>
      <c r="F133" s="118" t="s">
        <v>67</v>
      </c>
      <c r="G133" s="135">
        <v>34000</v>
      </c>
      <c r="H133" s="46"/>
      <c r="I133" s="169">
        <v>0</v>
      </c>
      <c r="J133" s="121">
        <f t="shared" si="114"/>
        <v>975.8</v>
      </c>
      <c r="K133" s="125">
        <f t="shared" si="115"/>
        <v>2414</v>
      </c>
      <c r="L133" s="126">
        <f t="shared" si="126"/>
        <v>374.00000000000006</v>
      </c>
      <c r="M133" s="122">
        <f t="shared" si="117"/>
        <v>1033.5999999999999</v>
      </c>
      <c r="N133" s="122">
        <f t="shared" si="118"/>
        <v>2410.6000000000004</v>
      </c>
      <c r="O133" s="122">
        <v>0</v>
      </c>
      <c r="P133" s="124">
        <f t="shared" si="119"/>
        <v>2009.3999999999999</v>
      </c>
      <c r="Q133" s="124">
        <f t="shared" si="120"/>
        <v>5198.6000000000004</v>
      </c>
      <c r="R133" s="124">
        <f t="shared" si="116"/>
        <v>31990.6</v>
      </c>
    </row>
    <row r="134" spans="1:18" ht="51" customHeight="1" x14ac:dyDescent="0.35">
      <c r="A134" s="39">
        <f>+A133+1</f>
        <v>108</v>
      </c>
      <c r="B134" s="136" t="s">
        <v>441</v>
      </c>
      <c r="C134" s="136" t="s">
        <v>49</v>
      </c>
      <c r="D134" s="145" t="s">
        <v>192</v>
      </c>
      <c r="E134" s="141" t="s">
        <v>188</v>
      </c>
      <c r="F134" s="118" t="s">
        <v>67</v>
      </c>
      <c r="G134" s="135">
        <v>34000</v>
      </c>
      <c r="H134" s="46"/>
      <c r="I134" s="169">
        <v>0</v>
      </c>
      <c r="J134" s="121">
        <f t="shared" si="114"/>
        <v>975.8</v>
      </c>
      <c r="K134" s="125">
        <f t="shared" si="115"/>
        <v>2414</v>
      </c>
      <c r="L134" s="126">
        <f t="shared" si="126"/>
        <v>374.00000000000006</v>
      </c>
      <c r="M134" s="122">
        <f t="shared" si="117"/>
        <v>1033.5999999999999</v>
      </c>
      <c r="N134" s="122">
        <f t="shared" si="118"/>
        <v>2410.6000000000004</v>
      </c>
      <c r="O134" s="122">
        <v>0</v>
      </c>
      <c r="P134" s="124">
        <f t="shared" si="119"/>
        <v>2009.3999999999999</v>
      </c>
      <c r="Q134" s="124">
        <f t="shared" si="120"/>
        <v>5198.6000000000004</v>
      </c>
      <c r="R134" s="124">
        <f t="shared" si="116"/>
        <v>31990.6</v>
      </c>
    </row>
    <row r="135" spans="1:18" ht="51" customHeight="1" x14ac:dyDescent="0.35">
      <c r="A135" s="39">
        <f>+A134+1</f>
        <v>109</v>
      </c>
      <c r="B135" s="136" t="s">
        <v>442</v>
      </c>
      <c r="C135" s="136" t="s">
        <v>49</v>
      </c>
      <c r="D135" s="145" t="s">
        <v>192</v>
      </c>
      <c r="E135" s="141" t="s">
        <v>443</v>
      </c>
      <c r="F135" s="118" t="s">
        <v>67</v>
      </c>
      <c r="G135" s="135">
        <v>45000</v>
      </c>
      <c r="H135" s="46"/>
      <c r="I135" s="169">
        <v>1148.33</v>
      </c>
      <c r="J135" s="121">
        <f t="shared" si="114"/>
        <v>1291.5</v>
      </c>
      <c r="K135" s="125">
        <f t="shared" si="115"/>
        <v>3195</v>
      </c>
      <c r="L135" s="126">
        <f t="shared" si="126"/>
        <v>495.00000000000006</v>
      </c>
      <c r="M135" s="122">
        <f t="shared" si="117"/>
        <v>1368</v>
      </c>
      <c r="N135" s="122">
        <f t="shared" si="118"/>
        <v>3190.5</v>
      </c>
      <c r="O135" s="122">
        <v>0</v>
      </c>
      <c r="P135" s="124">
        <f t="shared" si="119"/>
        <v>3807.83</v>
      </c>
      <c r="Q135" s="124">
        <f t="shared" si="120"/>
        <v>6880.5</v>
      </c>
      <c r="R135" s="124">
        <f t="shared" si="116"/>
        <v>41192.17</v>
      </c>
    </row>
    <row r="136" spans="1:18" ht="39.75" customHeight="1" x14ac:dyDescent="0.35">
      <c r="A136" s="39">
        <f>+A135+1</f>
        <v>110</v>
      </c>
      <c r="B136" s="136" t="s">
        <v>280</v>
      </c>
      <c r="C136" s="136" t="s">
        <v>54</v>
      </c>
      <c r="D136" s="145" t="s">
        <v>192</v>
      </c>
      <c r="E136" s="141" t="s">
        <v>204</v>
      </c>
      <c r="F136" s="118" t="s">
        <v>67</v>
      </c>
      <c r="G136" s="135">
        <v>43000</v>
      </c>
      <c r="H136" s="46"/>
      <c r="I136" s="169">
        <v>0</v>
      </c>
      <c r="J136" s="121">
        <f>G136*2.87/100</f>
        <v>1234.0999999999999</v>
      </c>
      <c r="K136" s="125">
        <f>G136*7.1/100</f>
        <v>3053</v>
      </c>
      <c r="L136" s="126">
        <f>+G136*1.1%</f>
        <v>473.00000000000006</v>
      </c>
      <c r="M136" s="126">
        <f>G136*3.04/100</f>
        <v>1307.2</v>
      </c>
      <c r="N136" s="122">
        <f>+G136*7.09%</f>
        <v>3048.7000000000003</v>
      </c>
      <c r="O136" s="138">
        <v>0</v>
      </c>
      <c r="P136" s="124">
        <f>I136+J136+M136+O136</f>
        <v>2541.3000000000002</v>
      </c>
      <c r="Q136" s="124">
        <f>K136+L136+N136</f>
        <v>6574.7000000000007</v>
      </c>
      <c r="R136" s="124">
        <f>G136-P136</f>
        <v>40458.699999999997</v>
      </c>
    </row>
    <row r="137" spans="1:18" ht="51" customHeight="1" x14ac:dyDescent="0.35">
      <c r="A137" s="39">
        <f>+A136+1</f>
        <v>111</v>
      </c>
      <c r="B137" s="117" t="s">
        <v>216</v>
      </c>
      <c r="C137" s="117" t="s">
        <v>49</v>
      </c>
      <c r="D137" s="145" t="s">
        <v>192</v>
      </c>
      <c r="E137" s="117" t="s">
        <v>184</v>
      </c>
      <c r="F137" s="118" t="s">
        <v>67</v>
      </c>
      <c r="G137" s="135">
        <v>30000</v>
      </c>
      <c r="H137" s="46"/>
      <c r="I137" s="169">
        <v>0</v>
      </c>
      <c r="J137" s="121">
        <f t="shared" si="114"/>
        <v>861</v>
      </c>
      <c r="K137" s="125">
        <f t="shared" si="115"/>
        <v>2130</v>
      </c>
      <c r="L137" s="126">
        <f t="shared" si="126"/>
        <v>330.00000000000006</v>
      </c>
      <c r="M137" s="122">
        <f t="shared" si="117"/>
        <v>912</v>
      </c>
      <c r="N137" s="122">
        <f t="shared" si="118"/>
        <v>2127</v>
      </c>
      <c r="O137" s="122">
        <v>0</v>
      </c>
      <c r="P137" s="124">
        <f>I137+J137+M137+O137</f>
        <v>1773</v>
      </c>
      <c r="Q137" s="124">
        <f t="shared" si="120"/>
        <v>4587</v>
      </c>
      <c r="R137" s="124">
        <f t="shared" si="116"/>
        <v>28227</v>
      </c>
    </row>
    <row r="138" spans="1:18" ht="24.75" customHeight="1" x14ac:dyDescent="0.25">
      <c r="A138" s="204" t="s">
        <v>25</v>
      </c>
      <c r="B138" s="205"/>
      <c r="C138" s="205"/>
      <c r="D138" s="205"/>
      <c r="E138" s="206"/>
      <c r="F138" s="40"/>
      <c r="G138" s="47">
        <f t="shared" ref="G138:R138" si="127">SUM(G100:G137)</f>
        <v>2382000</v>
      </c>
      <c r="H138" s="47">
        <f t="shared" si="127"/>
        <v>0</v>
      </c>
      <c r="I138" s="47">
        <f t="shared" si="127"/>
        <v>202594.5499999999</v>
      </c>
      <c r="J138" s="47">
        <f t="shared" si="127"/>
        <v>68363.400000000023</v>
      </c>
      <c r="K138" s="47">
        <f t="shared" si="127"/>
        <v>169122</v>
      </c>
      <c r="L138" s="47">
        <f t="shared" si="127"/>
        <v>20828.61</v>
      </c>
      <c r="M138" s="47">
        <f t="shared" si="127"/>
        <v>71911.959999999992</v>
      </c>
      <c r="N138" s="47">
        <f t="shared" si="127"/>
        <v>167715.72250000006</v>
      </c>
      <c r="O138" s="47">
        <f t="shared" si="127"/>
        <v>12008.22</v>
      </c>
      <c r="P138" s="47">
        <f t="shared" si="127"/>
        <v>354878.13000000006</v>
      </c>
      <c r="Q138" s="47">
        <f t="shared" si="127"/>
        <v>357666.33250000002</v>
      </c>
      <c r="R138" s="47">
        <f t="shared" si="127"/>
        <v>2027121.8700000003</v>
      </c>
    </row>
    <row r="139" spans="1:18" ht="43.5" customHeight="1" x14ac:dyDescent="0.25">
      <c r="A139" s="185" t="s">
        <v>427</v>
      </c>
      <c r="B139" s="185"/>
      <c r="C139" s="185"/>
      <c r="D139" s="185"/>
      <c r="E139" s="185"/>
      <c r="F139" s="185"/>
      <c r="G139" s="185"/>
      <c r="H139" s="185"/>
      <c r="I139" s="185"/>
      <c r="J139" s="185"/>
      <c r="K139" s="185"/>
      <c r="L139" s="185"/>
      <c r="M139" s="185"/>
      <c r="N139" s="185"/>
      <c r="O139" s="185"/>
      <c r="P139" s="185"/>
      <c r="Q139" s="185"/>
      <c r="R139" s="185"/>
    </row>
    <row r="140" spans="1:18" ht="38.25" customHeight="1" x14ac:dyDescent="0.35">
      <c r="A140" s="39">
        <f>+A137+1</f>
        <v>112</v>
      </c>
      <c r="B140" s="117" t="s">
        <v>385</v>
      </c>
      <c r="C140" s="117" t="s">
        <v>49</v>
      </c>
      <c r="D140" s="117" t="s">
        <v>426</v>
      </c>
      <c r="E140" s="117" t="s">
        <v>386</v>
      </c>
      <c r="F140" s="118" t="s">
        <v>387</v>
      </c>
      <c r="G140" s="135">
        <v>190000</v>
      </c>
      <c r="H140" s="46"/>
      <c r="I140" s="169">
        <v>33275.620000000003</v>
      </c>
      <c r="J140" s="169">
        <f>+G140*2.87%</f>
        <v>5453</v>
      </c>
      <c r="K140" s="169">
        <f>+G140*7.1%</f>
        <v>13489.999999999998</v>
      </c>
      <c r="L140" s="169">
        <f t="shared" ref="L140:L279" si="128">77410*1.1%</f>
        <v>851.5100000000001</v>
      </c>
      <c r="M140" s="169">
        <f>G140*3.04/100</f>
        <v>5776</v>
      </c>
      <c r="N140" s="169">
        <f>+G140*7.09%</f>
        <v>13471</v>
      </c>
      <c r="O140" s="169">
        <v>0</v>
      </c>
      <c r="P140" s="169">
        <f>I140+J140+M140+O140</f>
        <v>44504.62</v>
      </c>
      <c r="Q140" s="169">
        <f>K140+L140+N140</f>
        <v>27812.51</v>
      </c>
      <c r="R140" s="169">
        <f>G140-P140</f>
        <v>145495.38</v>
      </c>
    </row>
    <row r="141" spans="1:18" s="172" customFormat="1" ht="43.5" customHeight="1" x14ac:dyDescent="0.35">
      <c r="A141" s="166">
        <f>+A140+1</f>
        <v>113</v>
      </c>
      <c r="B141" s="167" t="s">
        <v>418</v>
      </c>
      <c r="C141" s="168" t="s">
        <v>54</v>
      </c>
      <c r="D141" s="117" t="s">
        <v>426</v>
      </c>
      <c r="E141" s="167" t="s">
        <v>421</v>
      </c>
      <c r="F141" s="118" t="s">
        <v>56</v>
      </c>
      <c r="G141" s="135">
        <v>90000</v>
      </c>
      <c r="H141" s="170"/>
      <c r="I141" s="169">
        <v>9753.1200000000008</v>
      </c>
      <c r="J141" s="169">
        <f>G141*2.87/100</f>
        <v>2583</v>
      </c>
      <c r="K141" s="169">
        <f>G141*7.1/100</f>
        <v>6390</v>
      </c>
      <c r="L141" s="169">
        <f t="shared" si="22"/>
        <v>851.5100000000001</v>
      </c>
      <c r="M141" s="169">
        <f t="shared" ref="M141" si="129">+G141*3.04%</f>
        <v>2736</v>
      </c>
      <c r="N141" s="169">
        <f>+G141*7.09%</f>
        <v>6381</v>
      </c>
      <c r="O141" s="169">
        <v>0</v>
      </c>
      <c r="P141" s="169">
        <f>I141+J141+M141+O141</f>
        <v>15072.12</v>
      </c>
      <c r="Q141" s="169">
        <f>K141+L141+N141</f>
        <v>13622.51</v>
      </c>
      <c r="R141" s="169">
        <f>G141-P141</f>
        <v>74927.88</v>
      </c>
    </row>
    <row r="142" spans="1:18" ht="38.25" customHeight="1" x14ac:dyDescent="0.35">
      <c r="A142" s="39">
        <f>+A141+1</f>
        <v>114</v>
      </c>
      <c r="B142" s="117" t="s">
        <v>363</v>
      </c>
      <c r="C142" s="117" t="s">
        <v>49</v>
      </c>
      <c r="D142" s="117" t="s">
        <v>426</v>
      </c>
      <c r="E142" s="117" t="s">
        <v>428</v>
      </c>
      <c r="F142" s="118" t="s">
        <v>56</v>
      </c>
      <c r="G142" s="135">
        <v>140000</v>
      </c>
      <c r="H142" s="46"/>
      <c r="I142" s="169">
        <v>21514.37</v>
      </c>
      <c r="J142" s="169">
        <f>+G142*2.87%</f>
        <v>4018</v>
      </c>
      <c r="K142" s="169">
        <f>+G142*7.1%</f>
        <v>9940</v>
      </c>
      <c r="L142" s="169">
        <f t="shared" si="128"/>
        <v>851.5100000000001</v>
      </c>
      <c r="M142" s="169">
        <f>G142*3.04/100</f>
        <v>4256</v>
      </c>
      <c r="N142" s="169">
        <f>+G142*7.09%</f>
        <v>9926</v>
      </c>
      <c r="O142" s="169">
        <v>0</v>
      </c>
      <c r="P142" s="169">
        <f>I142+J142+M142+O142</f>
        <v>29788.37</v>
      </c>
      <c r="Q142" s="169">
        <f>K142+L142+N142</f>
        <v>20717.510000000002</v>
      </c>
      <c r="R142" s="169">
        <f>G142-P142</f>
        <v>110211.63</v>
      </c>
    </row>
    <row r="143" spans="1:18" ht="24.75" customHeight="1" x14ac:dyDescent="0.25">
      <c r="A143" s="204" t="s">
        <v>25</v>
      </c>
      <c r="B143" s="205"/>
      <c r="C143" s="205"/>
      <c r="D143" s="205"/>
      <c r="E143" s="206"/>
      <c r="F143" s="40"/>
      <c r="G143" s="47">
        <f>SUM(G140:G142)</f>
        <v>420000</v>
      </c>
      <c r="H143" s="47">
        <f t="shared" ref="H143:R143" si="130">SUM(H140:H142)</f>
        <v>0</v>
      </c>
      <c r="I143" s="47">
        <f t="shared" si="130"/>
        <v>64543.11</v>
      </c>
      <c r="J143" s="47">
        <f t="shared" si="130"/>
        <v>12054</v>
      </c>
      <c r="K143" s="47">
        <f t="shared" si="130"/>
        <v>29820</v>
      </c>
      <c r="L143" s="47">
        <f t="shared" si="130"/>
        <v>2554.5300000000002</v>
      </c>
      <c r="M143" s="47">
        <f t="shared" si="130"/>
        <v>12768</v>
      </c>
      <c r="N143" s="47">
        <f t="shared" si="130"/>
        <v>29778</v>
      </c>
      <c r="O143" s="47">
        <f t="shared" si="130"/>
        <v>0</v>
      </c>
      <c r="P143" s="47">
        <f t="shared" si="130"/>
        <v>89365.11</v>
      </c>
      <c r="Q143" s="47">
        <f t="shared" si="130"/>
        <v>62152.53</v>
      </c>
      <c r="R143" s="47">
        <f t="shared" si="130"/>
        <v>330634.89</v>
      </c>
    </row>
    <row r="144" spans="1:18" ht="43.5" customHeight="1" x14ac:dyDescent="0.25">
      <c r="A144" s="185" t="s">
        <v>32</v>
      </c>
      <c r="B144" s="185"/>
      <c r="C144" s="185"/>
      <c r="D144" s="185"/>
      <c r="E144" s="185"/>
      <c r="F144" s="185"/>
      <c r="G144" s="185"/>
      <c r="H144" s="185"/>
      <c r="I144" s="185"/>
      <c r="J144" s="185"/>
      <c r="K144" s="185"/>
      <c r="L144" s="185"/>
      <c r="M144" s="185"/>
      <c r="N144" s="185"/>
      <c r="O144" s="185"/>
      <c r="P144" s="185"/>
      <c r="Q144" s="185"/>
      <c r="R144" s="185"/>
    </row>
    <row r="145" spans="1:18" ht="22.5" customHeight="1" x14ac:dyDescent="0.35">
      <c r="A145" s="39">
        <f>+A142+1</f>
        <v>115</v>
      </c>
      <c r="B145" s="117" t="s">
        <v>217</v>
      </c>
      <c r="C145" s="117" t="s">
        <v>54</v>
      </c>
      <c r="D145" s="117" t="s">
        <v>32</v>
      </c>
      <c r="E145" s="117" t="s">
        <v>218</v>
      </c>
      <c r="F145" s="118" t="s">
        <v>52</v>
      </c>
      <c r="G145" s="135">
        <v>210000</v>
      </c>
      <c r="H145" s="46"/>
      <c r="I145" s="169">
        <v>37676.46</v>
      </c>
      <c r="J145" s="121">
        <f>G145*2.87/100</f>
        <v>6027</v>
      </c>
      <c r="K145" s="125">
        <f>G145*7.1/100</f>
        <v>14910</v>
      </c>
      <c r="L145" s="126">
        <f t="shared" ref="L145:L154" si="131">77410*1.1%</f>
        <v>851.5100000000001</v>
      </c>
      <c r="M145" s="126">
        <f>193525*3.04%</f>
        <v>5883.16</v>
      </c>
      <c r="N145" s="122">
        <f>193525*7.09%</f>
        <v>13720.922500000001</v>
      </c>
      <c r="O145" s="138">
        <v>1715.46</v>
      </c>
      <c r="P145" s="124">
        <f t="shared" ref="P145:P204" si="132">I145+J145+M145+O145</f>
        <v>51302.079999999994</v>
      </c>
      <c r="Q145" s="124">
        <f t="shared" ref="Q145:Q204" si="133">K145+L145+N145</f>
        <v>29482.432500000003</v>
      </c>
      <c r="R145" s="124">
        <f>G145-P145</f>
        <v>158697.92000000001</v>
      </c>
    </row>
    <row r="146" spans="1:18" ht="22.5" customHeight="1" x14ac:dyDescent="0.35">
      <c r="A146" s="39">
        <f t="shared" ref="A146:A201" si="134">+A145+1</f>
        <v>116</v>
      </c>
      <c r="B146" s="117" t="s">
        <v>219</v>
      </c>
      <c r="C146" s="117" t="s">
        <v>54</v>
      </c>
      <c r="D146" s="117" t="s">
        <v>32</v>
      </c>
      <c r="E146" s="117" t="s">
        <v>220</v>
      </c>
      <c r="F146" s="118" t="s">
        <v>52</v>
      </c>
      <c r="G146" s="135">
        <v>140000</v>
      </c>
      <c r="H146" s="46"/>
      <c r="I146" s="169">
        <v>21085.5</v>
      </c>
      <c r="J146" s="121">
        <f t="shared" ref="J146:J204" si="135">G146*2.87/100</f>
        <v>4018</v>
      </c>
      <c r="K146" s="125">
        <f t="shared" ref="K146:K204" si="136">G146*7.1/100</f>
        <v>9940</v>
      </c>
      <c r="L146" s="126">
        <f t="shared" si="131"/>
        <v>851.5100000000001</v>
      </c>
      <c r="M146" s="126">
        <f>G146*3.04/100</f>
        <v>4256</v>
      </c>
      <c r="N146" s="122">
        <f>+G146*7.09%</f>
        <v>9926</v>
      </c>
      <c r="O146" s="138">
        <v>1715.46</v>
      </c>
      <c r="P146" s="124">
        <f t="shared" si="132"/>
        <v>31074.959999999999</v>
      </c>
      <c r="Q146" s="124">
        <f t="shared" si="133"/>
        <v>20717.510000000002</v>
      </c>
      <c r="R146" s="124">
        <f t="shared" ref="R146:R204" si="137">G146-P146</f>
        <v>108925.04000000001</v>
      </c>
    </row>
    <row r="147" spans="1:18" ht="45" customHeight="1" x14ac:dyDescent="0.35">
      <c r="A147" s="39">
        <f t="shared" si="134"/>
        <v>117</v>
      </c>
      <c r="B147" s="136" t="s">
        <v>221</v>
      </c>
      <c r="C147" s="136" t="s">
        <v>54</v>
      </c>
      <c r="D147" s="117" t="s">
        <v>32</v>
      </c>
      <c r="E147" s="143" t="s">
        <v>222</v>
      </c>
      <c r="F147" s="134" t="s">
        <v>52</v>
      </c>
      <c r="G147" s="135">
        <v>100000</v>
      </c>
      <c r="H147" s="46"/>
      <c r="I147" s="169">
        <v>12105.37</v>
      </c>
      <c r="J147" s="121">
        <f t="shared" si="135"/>
        <v>2870</v>
      </c>
      <c r="K147" s="125">
        <f t="shared" si="136"/>
        <v>7100</v>
      </c>
      <c r="L147" s="123">
        <f t="shared" si="131"/>
        <v>851.5100000000001</v>
      </c>
      <c r="M147" s="126">
        <f t="shared" ref="M147:M204" si="138">G147*3.04/100</f>
        <v>3040</v>
      </c>
      <c r="N147" s="122">
        <f t="shared" ref="N147:N204" si="139">+G147*7.09%</f>
        <v>7090.0000000000009</v>
      </c>
      <c r="O147" s="138">
        <v>0</v>
      </c>
      <c r="P147" s="124">
        <f t="shared" si="132"/>
        <v>18015.370000000003</v>
      </c>
      <c r="Q147" s="124">
        <f t="shared" si="133"/>
        <v>15041.510000000002</v>
      </c>
      <c r="R147" s="124">
        <f t="shared" si="137"/>
        <v>81984.63</v>
      </c>
    </row>
    <row r="148" spans="1:18" ht="22.5" customHeight="1" x14ac:dyDescent="0.35">
      <c r="A148" s="39">
        <f t="shared" si="134"/>
        <v>118</v>
      </c>
      <c r="B148" s="117" t="s">
        <v>223</v>
      </c>
      <c r="C148" s="117" t="s">
        <v>54</v>
      </c>
      <c r="D148" s="117" t="s">
        <v>32</v>
      </c>
      <c r="E148" s="117" t="s">
        <v>222</v>
      </c>
      <c r="F148" s="118" t="s">
        <v>52</v>
      </c>
      <c r="G148" s="135">
        <v>100000</v>
      </c>
      <c r="H148" s="46"/>
      <c r="I148" s="169">
        <v>11247.64</v>
      </c>
      <c r="J148" s="121">
        <f t="shared" si="135"/>
        <v>2870</v>
      </c>
      <c r="K148" s="125">
        <f t="shared" si="136"/>
        <v>7100</v>
      </c>
      <c r="L148" s="126">
        <f t="shared" si="131"/>
        <v>851.5100000000001</v>
      </c>
      <c r="M148" s="126">
        <f t="shared" si="138"/>
        <v>3040</v>
      </c>
      <c r="N148" s="122">
        <f t="shared" si="139"/>
        <v>7090.0000000000009</v>
      </c>
      <c r="O148" s="138">
        <f>1715.46*2</f>
        <v>3430.92</v>
      </c>
      <c r="P148" s="124">
        <f t="shared" si="132"/>
        <v>20588.559999999998</v>
      </c>
      <c r="Q148" s="124">
        <f t="shared" si="133"/>
        <v>15041.510000000002</v>
      </c>
      <c r="R148" s="124">
        <f t="shared" si="137"/>
        <v>79411.44</v>
      </c>
    </row>
    <row r="149" spans="1:18" ht="51" customHeight="1" x14ac:dyDescent="0.35">
      <c r="A149" s="39">
        <f t="shared" si="134"/>
        <v>119</v>
      </c>
      <c r="B149" s="136" t="s">
        <v>224</v>
      </c>
      <c r="C149" s="136" t="s">
        <v>54</v>
      </c>
      <c r="D149" s="117" t="s">
        <v>32</v>
      </c>
      <c r="E149" s="143" t="s">
        <v>225</v>
      </c>
      <c r="F149" s="134" t="s">
        <v>56</v>
      </c>
      <c r="G149" s="135">
        <v>100000</v>
      </c>
      <c r="H149" s="46"/>
      <c r="I149" s="169">
        <v>12105.37</v>
      </c>
      <c r="J149" s="121">
        <f t="shared" si="135"/>
        <v>2870</v>
      </c>
      <c r="K149" s="125">
        <f t="shared" si="136"/>
        <v>7100</v>
      </c>
      <c r="L149" s="123">
        <f t="shared" si="131"/>
        <v>851.5100000000001</v>
      </c>
      <c r="M149" s="126">
        <f t="shared" si="138"/>
        <v>3040</v>
      </c>
      <c r="N149" s="122">
        <f t="shared" si="139"/>
        <v>7090.0000000000009</v>
      </c>
      <c r="O149" s="138">
        <v>0</v>
      </c>
      <c r="P149" s="124">
        <f t="shared" si="132"/>
        <v>18015.370000000003</v>
      </c>
      <c r="Q149" s="124">
        <f t="shared" si="133"/>
        <v>15041.510000000002</v>
      </c>
      <c r="R149" s="124">
        <f t="shared" si="137"/>
        <v>81984.63</v>
      </c>
    </row>
    <row r="150" spans="1:18" ht="30" customHeight="1" x14ac:dyDescent="0.35">
      <c r="A150" s="39">
        <f t="shared" si="134"/>
        <v>120</v>
      </c>
      <c r="B150" s="136" t="s">
        <v>226</v>
      </c>
      <c r="C150" s="136" t="s">
        <v>54</v>
      </c>
      <c r="D150" s="117" t="s">
        <v>32</v>
      </c>
      <c r="E150" s="143" t="s">
        <v>227</v>
      </c>
      <c r="F150" s="134" t="s">
        <v>52</v>
      </c>
      <c r="G150" s="135">
        <v>100000</v>
      </c>
      <c r="H150" s="46"/>
      <c r="I150" s="169">
        <f>6309.38+5795.99</f>
        <v>12105.369999999999</v>
      </c>
      <c r="J150" s="121">
        <f t="shared" si="135"/>
        <v>2870</v>
      </c>
      <c r="K150" s="125">
        <f t="shared" si="136"/>
        <v>7100</v>
      </c>
      <c r="L150" s="123">
        <f t="shared" si="131"/>
        <v>851.5100000000001</v>
      </c>
      <c r="M150" s="126">
        <f t="shared" si="138"/>
        <v>3040</v>
      </c>
      <c r="N150" s="122">
        <f t="shared" si="139"/>
        <v>7090.0000000000009</v>
      </c>
      <c r="O150" s="138">
        <v>0</v>
      </c>
      <c r="P150" s="124">
        <f t="shared" si="132"/>
        <v>18015.37</v>
      </c>
      <c r="Q150" s="124">
        <f t="shared" si="133"/>
        <v>15041.510000000002</v>
      </c>
      <c r="R150" s="124">
        <f t="shared" si="137"/>
        <v>81984.63</v>
      </c>
    </row>
    <row r="151" spans="1:18" ht="22.5" customHeight="1" x14ac:dyDescent="0.35">
      <c r="A151" s="39">
        <f t="shared" si="134"/>
        <v>121</v>
      </c>
      <c r="B151" s="117" t="s">
        <v>228</v>
      </c>
      <c r="C151" s="117" t="s">
        <v>54</v>
      </c>
      <c r="D151" s="117" t="s">
        <v>32</v>
      </c>
      <c r="E151" s="117" t="s">
        <v>229</v>
      </c>
      <c r="F151" s="118" t="s">
        <v>52</v>
      </c>
      <c r="G151" s="135">
        <v>90000</v>
      </c>
      <c r="H151" s="46"/>
      <c r="I151" s="169">
        <v>9324.25</v>
      </c>
      <c r="J151" s="121">
        <f t="shared" si="135"/>
        <v>2583</v>
      </c>
      <c r="K151" s="125">
        <f t="shared" si="136"/>
        <v>6390</v>
      </c>
      <c r="L151" s="126">
        <f t="shared" si="131"/>
        <v>851.5100000000001</v>
      </c>
      <c r="M151" s="126">
        <f t="shared" si="138"/>
        <v>2736</v>
      </c>
      <c r="N151" s="122">
        <f t="shared" si="139"/>
        <v>6381</v>
      </c>
      <c r="O151" s="138">
        <v>1715.46</v>
      </c>
      <c r="P151" s="124">
        <f t="shared" si="132"/>
        <v>16358.71</v>
      </c>
      <c r="Q151" s="124">
        <f t="shared" si="133"/>
        <v>13622.51</v>
      </c>
      <c r="R151" s="124">
        <f t="shared" si="137"/>
        <v>73641.290000000008</v>
      </c>
    </row>
    <row r="152" spans="1:18" ht="45" customHeight="1" x14ac:dyDescent="0.35">
      <c r="A152" s="39">
        <f>+A151+1</f>
        <v>122</v>
      </c>
      <c r="B152" s="136" t="s">
        <v>230</v>
      </c>
      <c r="C152" s="136" t="s">
        <v>54</v>
      </c>
      <c r="D152" s="117" t="s">
        <v>32</v>
      </c>
      <c r="E152" s="143" t="s">
        <v>231</v>
      </c>
      <c r="F152" s="134" t="s">
        <v>56</v>
      </c>
      <c r="G152" s="135">
        <v>90000</v>
      </c>
      <c r="H152" s="46"/>
      <c r="I152" s="169">
        <v>9753.1200000000008</v>
      </c>
      <c r="J152" s="121">
        <f t="shared" si="135"/>
        <v>2583</v>
      </c>
      <c r="K152" s="125">
        <f t="shared" si="136"/>
        <v>6390</v>
      </c>
      <c r="L152" s="123">
        <f t="shared" si="131"/>
        <v>851.5100000000001</v>
      </c>
      <c r="M152" s="126">
        <f t="shared" si="138"/>
        <v>2736</v>
      </c>
      <c r="N152" s="122">
        <f t="shared" si="139"/>
        <v>6381</v>
      </c>
      <c r="O152" s="138">
        <v>0</v>
      </c>
      <c r="P152" s="124">
        <f t="shared" si="132"/>
        <v>15072.12</v>
      </c>
      <c r="Q152" s="124">
        <f t="shared" si="133"/>
        <v>13622.51</v>
      </c>
      <c r="R152" s="124">
        <f t="shared" si="137"/>
        <v>74927.88</v>
      </c>
    </row>
    <row r="153" spans="1:18" ht="22.5" customHeight="1" x14ac:dyDescent="0.35">
      <c r="A153" s="39">
        <f t="shared" si="134"/>
        <v>123</v>
      </c>
      <c r="B153" s="117" t="s">
        <v>232</v>
      </c>
      <c r="C153" s="117" t="s">
        <v>54</v>
      </c>
      <c r="D153" s="117" t="s">
        <v>32</v>
      </c>
      <c r="E153" s="117" t="s">
        <v>231</v>
      </c>
      <c r="F153" s="118" t="s">
        <v>56</v>
      </c>
      <c r="G153" s="135">
        <v>90000</v>
      </c>
      <c r="H153" s="46"/>
      <c r="I153" s="169">
        <v>9324.25</v>
      </c>
      <c r="J153" s="121">
        <f t="shared" si="135"/>
        <v>2583</v>
      </c>
      <c r="K153" s="125">
        <f t="shared" si="136"/>
        <v>6390</v>
      </c>
      <c r="L153" s="126">
        <f t="shared" si="131"/>
        <v>851.5100000000001</v>
      </c>
      <c r="M153" s="126">
        <f t="shared" si="138"/>
        <v>2736</v>
      </c>
      <c r="N153" s="122">
        <f t="shared" si="139"/>
        <v>6381</v>
      </c>
      <c r="O153" s="138">
        <v>1715.46</v>
      </c>
      <c r="P153" s="124">
        <f t="shared" si="132"/>
        <v>16358.71</v>
      </c>
      <c r="Q153" s="124">
        <f t="shared" si="133"/>
        <v>13622.51</v>
      </c>
      <c r="R153" s="124">
        <f t="shared" si="137"/>
        <v>73641.290000000008</v>
      </c>
    </row>
    <row r="154" spans="1:18" ht="47.25" customHeight="1" x14ac:dyDescent="0.35">
      <c r="A154" s="39">
        <f t="shared" si="134"/>
        <v>124</v>
      </c>
      <c r="B154" s="136" t="s">
        <v>233</v>
      </c>
      <c r="C154" s="136" t="s">
        <v>54</v>
      </c>
      <c r="D154" s="117" t="s">
        <v>32</v>
      </c>
      <c r="E154" s="143" t="s">
        <v>231</v>
      </c>
      <c r="F154" s="134" t="s">
        <v>56</v>
      </c>
      <c r="G154" s="135">
        <v>90000</v>
      </c>
      <c r="H154" s="46"/>
      <c r="I154" s="169">
        <v>9753.1200000000008</v>
      </c>
      <c r="J154" s="121">
        <f t="shared" si="135"/>
        <v>2583</v>
      </c>
      <c r="K154" s="125">
        <f t="shared" si="136"/>
        <v>6390</v>
      </c>
      <c r="L154" s="123">
        <f t="shared" si="131"/>
        <v>851.5100000000001</v>
      </c>
      <c r="M154" s="126">
        <f t="shared" si="138"/>
        <v>2736</v>
      </c>
      <c r="N154" s="122">
        <f t="shared" si="139"/>
        <v>6381</v>
      </c>
      <c r="O154" s="138">
        <v>0</v>
      </c>
      <c r="P154" s="124">
        <f t="shared" si="132"/>
        <v>15072.12</v>
      </c>
      <c r="Q154" s="124">
        <f t="shared" si="133"/>
        <v>13622.51</v>
      </c>
      <c r="R154" s="124">
        <f t="shared" si="137"/>
        <v>74927.88</v>
      </c>
    </row>
    <row r="155" spans="1:18" ht="30" customHeight="1" x14ac:dyDescent="0.35">
      <c r="A155" s="39">
        <f t="shared" si="134"/>
        <v>125</v>
      </c>
      <c r="B155" s="136" t="s">
        <v>234</v>
      </c>
      <c r="C155" s="136" t="s">
        <v>54</v>
      </c>
      <c r="D155" s="117" t="s">
        <v>32</v>
      </c>
      <c r="E155" s="143" t="s">
        <v>239</v>
      </c>
      <c r="F155" s="134" t="s">
        <v>52</v>
      </c>
      <c r="G155" s="135">
        <v>43000</v>
      </c>
      <c r="H155" s="46"/>
      <c r="I155" s="169">
        <v>866.06</v>
      </c>
      <c r="J155" s="121">
        <f t="shared" si="135"/>
        <v>1234.0999999999999</v>
      </c>
      <c r="K155" s="125">
        <f t="shared" si="136"/>
        <v>3053</v>
      </c>
      <c r="L155" s="126">
        <f>+G155*1.1%</f>
        <v>473.00000000000006</v>
      </c>
      <c r="M155" s="126">
        <f t="shared" si="138"/>
        <v>1307.2</v>
      </c>
      <c r="N155" s="122">
        <f t="shared" si="139"/>
        <v>3048.7000000000003</v>
      </c>
      <c r="O155" s="138">
        <v>0</v>
      </c>
      <c r="P155" s="124">
        <f t="shared" si="132"/>
        <v>3407.3599999999997</v>
      </c>
      <c r="Q155" s="124">
        <f t="shared" si="133"/>
        <v>6574.7000000000007</v>
      </c>
      <c r="R155" s="124">
        <f t="shared" si="137"/>
        <v>39592.639999999999</v>
      </c>
    </row>
    <row r="156" spans="1:18" ht="45" customHeight="1" x14ac:dyDescent="0.35">
      <c r="A156" s="39">
        <f>+A155+1</f>
        <v>126</v>
      </c>
      <c r="B156" s="136" t="s">
        <v>236</v>
      </c>
      <c r="C156" s="136" t="s">
        <v>54</v>
      </c>
      <c r="D156" s="117" t="s">
        <v>32</v>
      </c>
      <c r="E156" s="143" t="s">
        <v>237</v>
      </c>
      <c r="F156" s="134" t="s">
        <v>52</v>
      </c>
      <c r="G156" s="135">
        <v>60000</v>
      </c>
      <c r="H156" s="46"/>
      <c r="I156" s="169">
        <v>3486.68</v>
      </c>
      <c r="J156" s="121">
        <f t="shared" si="135"/>
        <v>1722</v>
      </c>
      <c r="K156" s="125">
        <f t="shared" si="136"/>
        <v>4260</v>
      </c>
      <c r="L156" s="126">
        <f t="shared" ref="L156:L167" si="140">+G156*1.1%</f>
        <v>660.00000000000011</v>
      </c>
      <c r="M156" s="126">
        <f t="shared" si="138"/>
        <v>1824</v>
      </c>
      <c r="N156" s="122">
        <f t="shared" si="139"/>
        <v>4254</v>
      </c>
      <c r="O156" s="138">
        <v>0</v>
      </c>
      <c r="P156" s="124">
        <f t="shared" si="132"/>
        <v>7032.68</v>
      </c>
      <c r="Q156" s="124">
        <f t="shared" si="133"/>
        <v>9174</v>
      </c>
      <c r="R156" s="124">
        <f t="shared" si="137"/>
        <v>52967.32</v>
      </c>
    </row>
    <row r="157" spans="1:18" ht="48.75" customHeight="1" x14ac:dyDescent="0.35">
      <c r="A157" s="39">
        <f t="shared" si="134"/>
        <v>127</v>
      </c>
      <c r="B157" s="136" t="s">
        <v>238</v>
      </c>
      <c r="C157" s="136" t="s">
        <v>54</v>
      </c>
      <c r="D157" s="117" t="s">
        <v>32</v>
      </c>
      <c r="E157" s="143" t="s">
        <v>239</v>
      </c>
      <c r="F157" s="134" t="s">
        <v>52</v>
      </c>
      <c r="G157" s="135">
        <v>43000</v>
      </c>
      <c r="H157" s="46"/>
      <c r="I157" s="169">
        <v>866.06</v>
      </c>
      <c r="J157" s="121">
        <f t="shared" si="135"/>
        <v>1234.0999999999999</v>
      </c>
      <c r="K157" s="125">
        <f t="shared" si="136"/>
        <v>3053</v>
      </c>
      <c r="L157" s="126">
        <f t="shared" si="140"/>
        <v>473.00000000000006</v>
      </c>
      <c r="M157" s="126">
        <f t="shared" si="138"/>
        <v>1307.2</v>
      </c>
      <c r="N157" s="122">
        <f t="shared" si="139"/>
        <v>3048.7000000000003</v>
      </c>
      <c r="O157" s="138">
        <v>0</v>
      </c>
      <c r="P157" s="124">
        <f t="shared" si="132"/>
        <v>3407.3599999999997</v>
      </c>
      <c r="Q157" s="124">
        <f t="shared" si="133"/>
        <v>6574.7000000000007</v>
      </c>
      <c r="R157" s="124">
        <f t="shared" si="137"/>
        <v>39592.639999999999</v>
      </c>
    </row>
    <row r="158" spans="1:18" ht="48.75" customHeight="1" x14ac:dyDescent="0.35">
      <c r="A158" s="39">
        <f>+A157+1</f>
        <v>128</v>
      </c>
      <c r="B158" s="136" t="s">
        <v>446</v>
      </c>
      <c r="C158" s="136" t="s">
        <v>54</v>
      </c>
      <c r="D158" s="117" t="s">
        <v>32</v>
      </c>
      <c r="E158" s="143" t="s">
        <v>447</v>
      </c>
      <c r="F158" s="118" t="s">
        <v>56</v>
      </c>
      <c r="G158" s="135">
        <v>90000</v>
      </c>
      <c r="H158" s="46"/>
      <c r="I158" s="169">
        <v>9324.25</v>
      </c>
      <c r="J158" s="121">
        <f t="shared" si="135"/>
        <v>2583</v>
      </c>
      <c r="K158" s="125">
        <f t="shared" si="136"/>
        <v>6390</v>
      </c>
      <c r="L158" s="126">
        <f t="shared" ref="L158" si="141">77410*1.1%</f>
        <v>851.5100000000001</v>
      </c>
      <c r="M158" s="126">
        <f t="shared" si="138"/>
        <v>2736</v>
      </c>
      <c r="N158" s="122">
        <f t="shared" si="139"/>
        <v>6381</v>
      </c>
      <c r="O158" s="138">
        <v>1715.46</v>
      </c>
      <c r="P158" s="124">
        <f t="shared" si="132"/>
        <v>16358.71</v>
      </c>
      <c r="Q158" s="124">
        <f t="shared" si="133"/>
        <v>13622.51</v>
      </c>
      <c r="R158" s="124">
        <f t="shared" si="137"/>
        <v>73641.290000000008</v>
      </c>
    </row>
    <row r="159" spans="1:18" ht="30" customHeight="1" x14ac:dyDescent="0.35">
      <c r="A159" s="39">
        <f>+A158+1</f>
        <v>129</v>
      </c>
      <c r="B159" s="136" t="s">
        <v>240</v>
      </c>
      <c r="C159" s="136" t="s">
        <v>54</v>
      </c>
      <c r="D159" s="117" t="s">
        <v>32</v>
      </c>
      <c r="E159" s="143" t="s">
        <v>241</v>
      </c>
      <c r="F159" s="134" t="s">
        <v>52</v>
      </c>
      <c r="G159" s="135">
        <v>43000</v>
      </c>
      <c r="H159" s="46"/>
      <c r="I159" s="169">
        <v>866.06</v>
      </c>
      <c r="J159" s="121">
        <f t="shared" si="135"/>
        <v>1234.0999999999999</v>
      </c>
      <c r="K159" s="125">
        <f t="shared" si="136"/>
        <v>3053</v>
      </c>
      <c r="L159" s="126">
        <f t="shared" si="140"/>
        <v>473.00000000000006</v>
      </c>
      <c r="M159" s="126">
        <f t="shared" si="138"/>
        <v>1307.2</v>
      </c>
      <c r="N159" s="122">
        <f t="shared" si="139"/>
        <v>3048.7000000000003</v>
      </c>
      <c r="O159" s="138">
        <v>0</v>
      </c>
      <c r="P159" s="124">
        <f t="shared" si="132"/>
        <v>3407.3599999999997</v>
      </c>
      <c r="Q159" s="124">
        <f t="shared" si="133"/>
        <v>6574.7000000000007</v>
      </c>
      <c r="R159" s="124">
        <f t="shared" si="137"/>
        <v>39592.639999999999</v>
      </c>
    </row>
    <row r="160" spans="1:18" ht="22.5" customHeight="1" x14ac:dyDescent="0.35">
      <c r="A160" s="39">
        <f t="shared" si="134"/>
        <v>130</v>
      </c>
      <c r="B160" s="117" t="s">
        <v>242</v>
      </c>
      <c r="C160" s="117" t="s">
        <v>54</v>
      </c>
      <c r="D160" s="117" t="s">
        <v>32</v>
      </c>
      <c r="E160" s="117" t="s">
        <v>451</v>
      </c>
      <c r="F160" s="118" t="s">
        <v>56</v>
      </c>
      <c r="G160" s="135">
        <v>90000</v>
      </c>
      <c r="H160" s="46"/>
      <c r="I160" s="169">
        <f>2800.49+6094.9</f>
        <v>8895.39</v>
      </c>
      <c r="J160" s="121">
        <f t="shared" si="135"/>
        <v>2583</v>
      </c>
      <c r="K160" s="125">
        <f t="shared" si="136"/>
        <v>6390</v>
      </c>
      <c r="L160" s="123">
        <f t="shared" ref="L160" si="142">77410*1.1%</f>
        <v>851.5100000000001</v>
      </c>
      <c r="M160" s="126">
        <f t="shared" si="138"/>
        <v>2736</v>
      </c>
      <c r="N160" s="122">
        <f t="shared" si="139"/>
        <v>6381</v>
      </c>
      <c r="O160" s="138">
        <f>1715.46*2</f>
        <v>3430.92</v>
      </c>
      <c r="P160" s="124">
        <f t="shared" si="132"/>
        <v>17645.309999999998</v>
      </c>
      <c r="Q160" s="124">
        <f t="shared" si="133"/>
        <v>13622.51</v>
      </c>
      <c r="R160" s="124">
        <f t="shared" si="137"/>
        <v>72354.69</v>
      </c>
    </row>
    <row r="161" spans="1:18" ht="30" customHeight="1" x14ac:dyDescent="0.35">
      <c r="A161" s="39">
        <f t="shared" si="134"/>
        <v>131</v>
      </c>
      <c r="B161" s="136" t="s">
        <v>243</v>
      </c>
      <c r="C161" s="136" t="s">
        <v>49</v>
      </c>
      <c r="D161" s="117" t="s">
        <v>32</v>
      </c>
      <c r="E161" s="143" t="s">
        <v>237</v>
      </c>
      <c r="F161" s="134" t="s">
        <v>56</v>
      </c>
      <c r="G161" s="135">
        <v>60000</v>
      </c>
      <c r="H161" s="46"/>
      <c r="I161" s="169">
        <v>3486.68</v>
      </c>
      <c r="J161" s="121">
        <f t="shared" si="135"/>
        <v>1722</v>
      </c>
      <c r="K161" s="125">
        <f t="shared" si="136"/>
        <v>4260</v>
      </c>
      <c r="L161" s="126">
        <f t="shared" si="140"/>
        <v>660.00000000000011</v>
      </c>
      <c r="M161" s="126">
        <f t="shared" si="138"/>
        <v>1824</v>
      </c>
      <c r="N161" s="122">
        <f t="shared" si="139"/>
        <v>4254</v>
      </c>
      <c r="O161" s="138">
        <v>0</v>
      </c>
      <c r="P161" s="124">
        <f t="shared" si="132"/>
        <v>7032.68</v>
      </c>
      <c r="Q161" s="124">
        <f t="shared" si="133"/>
        <v>9174</v>
      </c>
      <c r="R161" s="124">
        <f t="shared" si="137"/>
        <v>52967.32</v>
      </c>
    </row>
    <row r="162" spans="1:18" ht="30" customHeight="1" x14ac:dyDescent="0.35">
      <c r="A162" s="39">
        <f t="shared" si="134"/>
        <v>132</v>
      </c>
      <c r="B162" s="136" t="s">
        <v>244</v>
      </c>
      <c r="C162" s="136" t="s">
        <v>54</v>
      </c>
      <c r="D162" s="117" t="s">
        <v>32</v>
      </c>
      <c r="E162" s="143" t="s">
        <v>237</v>
      </c>
      <c r="F162" s="134" t="s">
        <v>56</v>
      </c>
      <c r="G162" s="135">
        <v>60000</v>
      </c>
      <c r="H162" s="46"/>
      <c r="I162" s="169">
        <v>3486.68</v>
      </c>
      <c r="J162" s="121">
        <f t="shared" si="135"/>
        <v>1722</v>
      </c>
      <c r="K162" s="125">
        <f t="shared" si="136"/>
        <v>4260</v>
      </c>
      <c r="L162" s="126">
        <f t="shared" si="140"/>
        <v>660.00000000000011</v>
      </c>
      <c r="M162" s="126">
        <f t="shared" si="138"/>
        <v>1824</v>
      </c>
      <c r="N162" s="122">
        <f t="shared" si="139"/>
        <v>4254</v>
      </c>
      <c r="O162" s="138">
        <v>0</v>
      </c>
      <c r="P162" s="124">
        <f t="shared" si="132"/>
        <v>7032.68</v>
      </c>
      <c r="Q162" s="124">
        <f t="shared" si="133"/>
        <v>9174</v>
      </c>
      <c r="R162" s="124">
        <f t="shared" si="137"/>
        <v>52967.32</v>
      </c>
    </row>
    <row r="163" spans="1:18" ht="35.25" customHeight="1" x14ac:dyDescent="0.35">
      <c r="A163" s="39">
        <f t="shared" si="134"/>
        <v>133</v>
      </c>
      <c r="B163" s="136" t="s">
        <v>245</v>
      </c>
      <c r="C163" s="136" t="s">
        <v>54</v>
      </c>
      <c r="D163" s="117" t="s">
        <v>32</v>
      </c>
      <c r="E163" s="143" t="s">
        <v>237</v>
      </c>
      <c r="F163" s="134" t="s">
        <v>56</v>
      </c>
      <c r="G163" s="135">
        <v>60000</v>
      </c>
      <c r="H163" s="46"/>
      <c r="I163" s="169">
        <v>3486.68</v>
      </c>
      <c r="J163" s="121">
        <f t="shared" si="135"/>
        <v>1722</v>
      </c>
      <c r="K163" s="125">
        <f t="shared" si="136"/>
        <v>4260</v>
      </c>
      <c r="L163" s="126">
        <f t="shared" si="140"/>
        <v>660.00000000000011</v>
      </c>
      <c r="M163" s="126">
        <f t="shared" si="138"/>
        <v>1824</v>
      </c>
      <c r="N163" s="122">
        <f t="shared" si="139"/>
        <v>4254</v>
      </c>
      <c r="O163" s="138">
        <v>0</v>
      </c>
      <c r="P163" s="124">
        <f t="shared" si="132"/>
        <v>7032.68</v>
      </c>
      <c r="Q163" s="124">
        <f t="shared" si="133"/>
        <v>9174</v>
      </c>
      <c r="R163" s="124">
        <f t="shared" si="137"/>
        <v>52967.32</v>
      </c>
    </row>
    <row r="164" spans="1:18" ht="22.5" customHeight="1" x14ac:dyDescent="0.35">
      <c r="A164" s="39">
        <f t="shared" si="134"/>
        <v>134</v>
      </c>
      <c r="B164" s="117" t="s">
        <v>246</v>
      </c>
      <c r="C164" s="117" t="s">
        <v>54</v>
      </c>
      <c r="D164" s="117" t="s">
        <v>32</v>
      </c>
      <c r="E164" s="117" t="s">
        <v>451</v>
      </c>
      <c r="F164" s="118" t="s">
        <v>56</v>
      </c>
      <c r="G164" s="135">
        <v>90000</v>
      </c>
      <c r="H164" s="46"/>
      <c r="I164" s="169">
        <f>3143.58+6180.67</f>
        <v>9324.25</v>
      </c>
      <c r="J164" s="121">
        <f t="shared" si="135"/>
        <v>2583</v>
      </c>
      <c r="K164" s="125">
        <f t="shared" si="136"/>
        <v>6390</v>
      </c>
      <c r="L164" s="126">
        <f t="shared" ref="L164" si="143">77410*1.1%</f>
        <v>851.5100000000001</v>
      </c>
      <c r="M164" s="126">
        <f t="shared" si="138"/>
        <v>2736</v>
      </c>
      <c r="N164" s="122">
        <f t="shared" si="139"/>
        <v>6381</v>
      </c>
      <c r="O164" s="138">
        <v>1715.46</v>
      </c>
      <c r="P164" s="124">
        <f t="shared" si="132"/>
        <v>16358.71</v>
      </c>
      <c r="Q164" s="124">
        <f t="shared" si="133"/>
        <v>13622.51</v>
      </c>
      <c r="R164" s="124">
        <f t="shared" si="137"/>
        <v>73641.290000000008</v>
      </c>
    </row>
    <row r="165" spans="1:18" ht="30" customHeight="1" x14ac:dyDescent="0.35">
      <c r="A165" s="39">
        <f t="shared" si="134"/>
        <v>135</v>
      </c>
      <c r="B165" s="136" t="s">
        <v>247</v>
      </c>
      <c r="C165" s="136" t="s">
        <v>49</v>
      </c>
      <c r="D165" s="117" t="s">
        <v>32</v>
      </c>
      <c r="E165" s="143" t="s">
        <v>237</v>
      </c>
      <c r="F165" s="134" t="s">
        <v>56</v>
      </c>
      <c r="G165" s="135">
        <v>60000</v>
      </c>
      <c r="H165" s="46"/>
      <c r="I165" s="169">
        <v>3486.68</v>
      </c>
      <c r="J165" s="121">
        <f t="shared" si="135"/>
        <v>1722</v>
      </c>
      <c r="K165" s="125">
        <f t="shared" si="136"/>
        <v>4260</v>
      </c>
      <c r="L165" s="126">
        <f t="shared" si="140"/>
        <v>660.00000000000011</v>
      </c>
      <c r="M165" s="126">
        <f t="shared" si="138"/>
        <v>1824</v>
      </c>
      <c r="N165" s="122">
        <f t="shared" si="139"/>
        <v>4254</v>
      </c>
      <c r="O165" s="138">
        <v>0</v>
      </c>
      <c r="P165" s="124">
        <f t="shared" si="132"/>
        <v>7032.68</v>
      </c>
      <c r="Q165" s="124">
        <f t="shared" si="133"/>
        <v>9174</v>
      </c>
      <c r="R165" s="124">
        <f t="shared" si="137"/>
        <v>52967.32</v>
      </c>
    </row>
    <row r="166" spans="1:18" ht="30" customHeight="1" x14ac:dyDescent="0.35">
      <c r="A166" s="39">
        <f>+A165+1</f>
        <v>136</v>
      </c>
      <c r="B166" s="136" t="s">
        <v>410</v>
      </c>
      <c r="C166" s="136" t="s">
        <v>49</v>
      </c>
      <c r="D166" s="117" t="s">
        <v>32</v>
      </c>
      <c r="E166" s="143" t="s">
        <v>237</v>
      </c>
      <c r="F166" s="134" t="s">
        <v>56</v>
      </c>
      <c r="G166" s="135">
        <v>60000</v>
      </c>
      <c r="H166" s="46"/>
      <c r="I166" s="169">
        <v>3486.68</v>
      </c>
      <c r="J166" s="121">
        <f t="shared" ref="J166" si="144">G166*2.87/100</f>
        <v>1722</v>
      </c>
      <c r="K166" s="125">
        <f t="shared" ref="K166" si="145">G166*7.1/100</f>
        <v>4260</v>
      </c>
      <c r="L166" s="126">
        <f t="shared" ref="L166" si="146">+G166*1.1%</f>
        <v>660.00000000000011</v>
      </c>
      <c r="M166" s="126">
        <f t="shared" ref="M166" si="147">G166*3.04/100</f>
        <v>1824</v>
      </c>
      <c r="N166" s="122">
        <f t="shared" ref="N166" si="148">+G166*7.09%</f>
        <v>4254</v>
      </c>
      <c r="O166" s="138">
        <v>0</v>
      </c>
      <c r="P166" s="124">
        <f t="shared" ref="P166" si="149">I166+J166+M166+O166</f>
        <v>7032.68</v>
      </c>
      <c r="Q166" s="124">
        <f t="shared" ref="Q166" si="150">K166+L166+N166</f>
        <v>9174</v>
      </c>
      <c r="R166" s="124">
        <f t="shared" ref="R166" si="151">G166-P166</f>
        <v>52967.32</v>
      </c>
    </row>
    <row r="167" spans="1:18" ht="22.5" customHeight="1" x14ac:dyDescent="0.35">
      <c r="A167" s="39">
        <f>+A166+1</f>
        <v>137</v>
      </c>
      <c r="B167" s="117" t="s">
        <v>248</v>
      </c>
      <c r="C167" s="117" t="s">
        <v>49</v>
      </c>
      <c r="D167" s="117" t="s">
        <v>32</v>
      </c>
      <c r="E167" s="117" t="s">
        <v>249</v>
      </c>
      <c r="F167" s="118" t="s">
        <v>67</v>
      </c>
      <c r="G167" s="135">
        <v>43000</v>
      </c>
      <c r="H167" s="46"/>
      <c r="I167" s="169">
        <v>0</v>
      </c>
      <c r="J167" s="121">
        <f t="shared" si="135"/>
        <v>1234.0999999999999</v>
      </c>
      <c r="K167" s="125">
        <f t="shared" si="136"/>
        <v>3053</v>
      </c>
      <c r="L167" s="126">
        <f t="shared" si="140"/>
        <v>473.00000000000006</v>
      </c>
      <c r="M167" s="126">
        <f t="shared" si="138"/>
        <v>1307.2</v>
      </c>
      <c r="N167" s="122">
        <f t="shared" si="139"/>
        <v>3048.7000000000003</v>
      </c>
      <c r="O167" s="138">
        <f>1715.46*2</f>
        <v>3430.92</v>
      </c>
      <c r="P167" s="124">
        <f t="shared" si="132"/>
        <v>5972.22</v>
      </c>
      <c r="Q167" s="124">
        <f t="shared" si="133"/>
        <v>6574.7000000000007</v>
      </c>
      <c r="R167" s="124">
        <f t="shared" si="137"/>
        <v>37027.78</v>
      </c>
    </row>
    <row r="168" spans="1:18" ht="30" customHeight="1" x14ac:dyDescent="0.35">
      <c r="A168" s="39">
        <f t="shared" si="134"/>
        <v>138</v>
      </c>
      <c r="B168" s="136" t="s">
        <v>250</v>
      </c>
      <c r="C168" s="136" t="s">
        <v>54</v>
      </c>
      <c r="D168" s="117" t="s">
        <v>32</v>
      </c>
      <c r="E168" s="143" t="s">
        <v>251</v>
      </c>
      <c r="F168" s="134" t="s">
        <v>67</v>
      </c>
      <c r="G168" s="135">
        <v>90000</v>
      </c>
      <c r="H168" s="46"/>
      <c r="I168" s="169">
        <f>19.25+9733.87</f>
        <v>9753.1200000000008</v>
      </c>
      <c r="J168" s="121">
        <f t="shared" si="135"/>
        <v>2583</v>
      </c>
      <c r="K168" s="125">
        <f t="shared" si="136"/>
        <v>6390</v>
      </c>
      <c r="L168" s="123">
        <f t="shared" ref="L168" si="152">77410*1.1%</f>
        <v>851.5100000000001</v>
      </c>
      <c r="M168" s="126">
        <f t="shared" si="138"/>
        <v>2736</v>
      </c>
      <c r="N168" s="122">
        <f t="shared" si="139"/>
        <v>6381</v>
      </c>
      <c r="O168" s="138">
        <v>0</v>
      </c>
      <c r="P168" s="124">
        <f t="shared" si="132"/>
        <v>15072.12</v>
      </c>
      <c r="Q168" s="124">
        <f t="shared" si="133"/>
        <v>13622.51</v>
      </c>
      <c r="R168" s="124">
        <f t="shared" si="137"/>
        <v>74927.88</v>
      </c>
    </row>
    <row r="169" spans="1:18" ht="22.5" customHeight="1" x14ac:dyDescent="0.35">
      <c r="A169" s="39">
        <f>+A168+1</f>
        <v>139</v>
      </c>
      <c r="B169" s="117" t="s">
        <v>252</v>
      </c>
      <c r="C169" s="117" t="s">
        <v>54</v>
      </c>
      <c r="D169" s="117" t="s">
        <v>32</v>
      </c>
      <c r="E169" s="117" t="s">
        <v>251</v>
      </c>
      <c r="F169" s="118" t="s">
        <v>67</v>
      </c>
      <c r="G169" s="135">
        <v>90000</v>
      </c>
      <c r="H169" s="46"/>
      <c r="I169" s="169">
        <v>9324.25</v>
      </c>
      <c r="J169" s="121">
        <f t="shared" si="135"/>
        <v>2583</v>
      </c>
      <c r="K169" s="125">
        <f t="shared" si="136"/>
        <v>6390</v>
      </c>
      <c r="L169" s="126">
        <f t="shared" ref="L169" si="153">77410*1.1%</f>
        <v>851.5100000000001</v>
      </c>
      <c r="M169" s="126">
        <f t="shared" si="138"/>
        <v>2736</v>
      </c>
      <c r="N169" s="122">
        <f t="shared" si="139"/>
        <v>6381</v>
      </c>
      <c r="O169" s="138">
        <v>1715.46</v>
      </c>
      <c r="P169" s="124">
        <f t="shared" si="132"/>
        <v>16358.71</v>
      </c>
      <c r="Q169" s="124">
        <f t="shared" si="133"/>
        <v>13622.51</v>
      </c>
      <c r="R169" s="124">
        <f t="shared" si="137"/>
        <v>73641.290000000008</v>
      </c>
    </row>
    <row r="170" spans="1:18" ht="22.5" customHeight="1" x14ac:dyDescent="0.35">
      <c r="A170" s="39">
        <f t="shared" si="134"/>
        <v>140</v>
      </c>
      <c r="B170" s="117" t="s">
        <v>253</v>
      </c>
      <c r="C170" s="117" t="s">
        <v>54</v>
      </c>
      <c r="D170" s="117" t="s">
        <v>32</v>
      </c>
      <c r="E170" s="117" t="s">
        <v>254</v>
      </c>
      <c r="F170" s="118" t="s">
        <v>67</v>
      </c>
      <c r="G170" s="135">
        <v>40000</v>
      </c>
      <c r="H170" s="46"/>
      <c r="I170" s="169">
        <v>185.33</v>
      </c>
      <c r="J170" s="121">
        <f t="shared" si="135"/>
        <v>1148</v>
      </c>
      <c r="K170" s="125">
        <f t="shared" si="136"/>
        <v>2840</v>
      </c>
      <c r="L170" s="126">
        <f t="shared" ref="L170" si="154">+G170*1.1%</f>
        <v>440.00000000000006</v>
      </c>
      <c r="M170" s="126">
        <f t="shared" si="138"/>
        <v>1216</v>
      </c>
      <c r="N170" s="122">
        <f t="shared" si="139"/>
        <v>2836</v>
      </c>
      <c r="O170" s="138">
        <v>1715.46</v>
      </c>
      <c r="P170" s="124">
        <f t="shared" si="132"/>
        <v>4264.79</v>
      </c>
      <c r="Q170" s="124">
        <f t="shared" si="133"/>
        <v>6116</v>
      </c>
      <c r="R170" s="124">
        <f t="shared" si="137"/>
        <v>35735.21</v>
      </c>
    </row>
    <row r="171" spans="1:18" ht="30" customHeight="1" x14ac:dyDescent="0.35">
      <c r="A171" s="39">
        <f>+A170+1</f>
        <v>141</v>
      </c>
      <c r="B171" s="136" t="s">
        <v>255</v>
      </c>
      <c r="C171" s="136" t="s">
        <v>54</v>
      </c>
      <c r="D171" s="117" t="s">
        <v>32</v>
      </c>
      <c r="E171" s="143" t="s">
        <v>256</v>
      </c>
      <c r="F171" s="134" t="s">
        <v>67</v>
      </c>
      <c r="G171" s="135">
        <v>100000</v>
      </c>
      <c r="H171" s="46"/>
      <c r="I171" s="169">
        <f>19.25+12086.12</f>
        <v>12105.37</v>
      </c>
      <c r="J171" s="121">
        <f t="shared" si="135"/>
        <v>2870</v>
      </c>
      <c r="K171" s="125">
        <f t="shared" si="136"/>
        <v>7100</v>
      </c>
      <c r="L171" s="123">
        <f t="shared" ref="L171" si="155">77410*1.1%</f>
        <v>851.5100000000001</v>
      </c>
      <c r="M171" s="126">
        <f t="shared" si="138"/>
        <v>3040</v>
      </c>
      <c r="N171" s="122">
        <f t="shared" si="139"/>
        <v>7090.0000000000009</v>
      </c>
      <c r="O171" s="138">
        <v>0</v>
      </c>
      <c r="P171" s="124">
        <f t="shared" si="132"/>
        <v>18015.370000000003</v>
      </c>
      <c r="Q171" s="124">
        <f t="shared" si="133"/>
        <v>15041.510000000002</v>
      </c>
      <c r="R171" s="124">
        <f t="shared" si="137"/>
        <v>81984.63</v>
      </c>
    </row>
    <row r="172" spans="1:18" ht="22.5" customHeight="1" x14ac:dyDescent="0.35">
      <c r="A172" s="39">
        <f t="shared" si="134"/>
        <v>142</v>
      </c>
      <c r="B172" s="117" t="s">
        <v>257</v>
      </c>
      <c r="C172" s="117" t="s">
        <v>54</v>
      </c>
      <c r="D172" s="117" t="s">
        <v>32</v>
      </c>
      <c r="E172" s="117" t="s">
        <v>239</v>
      </c>
      <c r="F172" s="118" t="s">
        <v>67</v>
      </c>
      <c r="G172" s="135">
        <v>43000</v>
      </c>
      <c r="H172" s="46"/>
      <c r="I172" s="169">
        <v>608.74</v>
      </c>
      <c r="J172" s="121">
        <f t="shared" si="135"/>
        <v>1234.0999999999999</v>
      </c>
      <c r="K172" s="125">
        <f t="shared" si="136"/>
        <v>3053</v>
      </c>
      <c r="L172" s="126">
        <f t="shared" ref="L172:L176" si="156">+G172*1.1%</f>
        <v>473.00000000000006</v>
      </c>
      <c r="M172" s="126">
        <f t="shared" si="138"/>
        <v>1307.2</v>
      </c>
      <c r="N172" s="122">
        <f t="shared" si="139"/>
        <v>3048.7000000000003</v>
      </c>
      <c r="O172" s="138">
        <v>1715.46</v>
      </c>
      <c r="P172" s="124">
        <f t="shared" si="132"/>
        <v>4865.5</v>
      </c>
      <c r="Q172" s="124">
        <f t="shared" si="133"/>
        <v>6574.7000000000007</v>
      </c>
      <c r="R172" s="124">
        <f t="shared" si="137"/>
        <v>38134.5</v>
      </c>
    </row>
    <row r="173" spans="1:18" ht="30" customHeight="1" x14ac:dyDescent="0.35">
      <c r="A173" s="39">
        <f>+A172+1</f>
        <v>143</v>
      </c>
      <c r="B173" s="136" t="s">
        <v>258</v>
      </c>
      <c r="C173" s="136" t="s">
        <v>54</v>
      </c>
      <c r="D173" s="117" t="s">
        <v>32</v>
      </c>
      <c r="E173" s="143" t="s">
        <v>239</v>
      </c>
      <c r="F173" s="134" t="s">
        <v>67</v>
      </c>
      <c r="G173" s="135">
        <v>43000</v>
      </c>
      <c r="H173" s="46"/>
      <c r="I173" s="169">
        <v>866.06</v>
      </c>
      <c r="J173" s="121">
        <f t="shared" si="135"/>
        <v>1234.0999999999999</v>
      </c>
      <c r="K173" s="125">
        <f t="shared" si="136"/>
        <v>3053</v>
      </c>
      <c r="L173" s="126">
        <f t="shared" si="156"/>
        <v>473.00000000000006</v>
      </c>
      <c r="M173" s="126">
        <f t="shared" si="138"/>
        <v>1307.2</v>
      </c>
      <c r="N173" s="122">
        <f t="shared" si="139"/>
        <v>3048.7000000000003</v>
      </c>
      <c r="O173" s="138">
        <v>0</v>
      </c>
      <c r="P173" s="124">
        <f t="shared" si="132"/>
        <v>3407.3599999999997</v>
      </c>
      <c r="Q173" s="124">
        <f t="shared" si="133"/>
        <v>6574.7000000000007</v>
      </c>
      <c r="R173" s="124">
        <f t="shared" si="137"/>
        <v>39592.639999999999</v>
      </c>
    </row>
    <row r="174" spans="1:18" ht="22.5" customHeight="1" x14ac:dyDescent="0.35">
      <c r="A174" s="39">
        <f t="shared" si="134"/>
        <v>144</v>
      </c>
      <c r="B174" s="117" t="s">
        <v>259</v>
      </c>
      <c r="C174" s="117" t="s">
        <v>49</v>
      </c>
      <c r="D174" s="117" t="s">
        <v>32</v>
      </c>
      <c r="E174" s="117" t="s">
        <v>416</v>
      </c>
      <c r="F174" s="118" t="s">
        <v>67</v>
      </c>
      <c r="G174" s="135">
        <v>66000</v>
      </c>
      <c r="H174" s="46"/>
      <c r="I174" s="169">
        <f>185.33+4087.33</f>
        <v>4272.66</v>
      </c>
      <c r="J174" s="121">
        <f t="shared" si="135"/>
        <v>1894.2</v>
      </c>
      <c r="K174" s="125">
        <f t="shared" si="136"/>
        <v>4686</v>
      </c>
      <c r="L174" s="126">
        <f t="shared" si="156"/>
        <v>726.00000000000011</v>
      </c>
      <c r="M174" s="126">
        <f t="shared" si="138"/>
        <v>2006.4</v>
      </c>
      <c r="N174" s="122">
        <f t="shared" si="139"/>
        <v>4679.4000000000005</v>
      </c>
      <c r="O174" s="138">
        <v>1715.46</v>
      </c>
      <c r="P174" s="124">
        <f t="shared" si="132"/>
        <v>9888.7200000000012</v>
      </c>
      <c r="Q174" s="124">
        <f t="shared" si="133"/>
        <v>10091.400000000001</v>
      </c>
      <c r="R174" s="124">
        <f t="shared" si="137"/>
        <v>56111.28</v>
      </c>
    </row>
    <row r="175" spans="1:18" ht="23.25" customHeight="1" x14ac:dyDescent="0.35">
      <c r="A175" s="39">
        <f t="shared" si="134"/>
        <v>145</v>
      </c>
      <c r="B175" s="136" t="s">
        <v>260</v>
      </c>
      <c r="C175" s="136" t="s">
        <v>54</v>
      </c>
      <c r="D175" s="117" t="s">
        <v>32</v>
      </c>
      <c r="E175" s="143" t="s">
        <v>239</v>
      </c>
      <c r="F175" s="134" t="s">
        <v>67</v>
      </c>
      <c r="G175" s="135">
        <v>43000</v>
      </c>
      <c r="H175" s="46"/>
      <c r="I175" s="169">
        <v>866.06</v>
      </c>
      <c r="J175" s="121">
        <f t="shared" si="135"/>
        <v>1234.0999999999999</v>
      </c>
      <c r="K175" s="125">
        <f t="shared" si="136"/>
        <v>3053</v>
      </c>
      <c r="L175" s="126">
        <f t="shared" si="156"/>
        <v>473.00000000000006</v>
      </c>
      <c r="M175" s="126">
        <f t="shared" si="138"/>
        <v>1307.2</v>
      </c>
      <c r="N175" s="122">
        <f t="shared" si="139"/>
        <v>3048.7000000000003</v>
      </c>
      <c r="O175" s="138">
        <v>0</v>
      </c>
      <c r="P175" s="124">
        <f t="shared" si="132"/>
        <v>3407.3599999999997</v>
      </c>
      <c r="Q175" s="124">
        <f t="shared" si="133"/>
        <v>6574.7000000000007</v>
      </c>
      <c r="R175" s="124">
        <f t="shared" si="137"/>
        <v>39592.639999999999</v>
      </c>
    </row>
    <row r="176" spans="1:18" ht="22.5" customHeight="1" x14ac:dyDescent="0.35">
      <c r="A176" s="39">
        <f>+A175+1</f>
        <v>146</v>
      </c>
      <c r="B176" s="117" t="s">
        <v>261</v>
      </c>
      <c r="C176" s="117" t="s">
        <v>54</v>
      </c>
      <c r="D176" s="117" t="s">
        <v>32</v>
      </c>
      <c r="E176" s="117" t="s">
        <v>86</v>
      </c>
      <c r="F176" s="118" t="s">
        <v>67</v>
      </c>
      <c r="G176" s="135">
        <v>43000</v>
      </c>
      <c r="H176" s="46"/>
      <c r="I176" s="169">
        <v>351.42</v>
      </c>
      <c r="J176" s="121">
        <f t="shared" si="135"/>
        <v>1234.0999999999999</v>
      </c>
      <c r="K176" s="125">
        <f t="shared" si="136"/>
        <v>3053</v>
      </c>
      <c r="L176" s="126">
        <f t="shared" si="156"/>
        <v>473.00000000000006</v>
      </c>
      <c r="M176" s="126">
        <f t="shared" si="138"/>
        <v>1307.2</v>
      </c>
      <c r="N176" s="122">
        <f t="shared" si="139"/>
        <v>3048.7000000000003</v>
      </c>
      <c r="O176" s="138">
        <f>1715.46*2</f>
        <v>3430.92</v>
      </c>
      <c r="P176" s="124">
        <f t="shared" si="132"/>
        <v>6323.64</v>
      </c>
      <c r="Q176" s="124">
        <f t="shared" si="133"/>
        <v>6574.7000000000007</v>
      </c>
      <c r="R176" s="124">
        <f t="shared" si="137"/>
        <v>36676.36</v>
      </c>
    </row>
    <row r="177" spans="1:18" ht="24" x14ac:dyDescent="0.35">
      <c r="A177" s="39">
        <f t="shared" si="134"/>
        <v>147</v>
      </c>
      <c r="B177" s="117" t="s">
        <v>262</v>
      </c>
      <c r="C177" s="117" t="s">
        <v>54</v>
      </c>
      <c r="D177" s="117" t="s">
        <v>32</v>
      </c>
      <c r="E177" s="117" t="s">
        <v>263</v>
      </c>
      <c r="F177" s="134" t="s">
        <v>56</v>
      </c>
      <c r="G177" s="135">
        <v>100000</v>
      </c>
      <c r="H177" s="46"/>
      <c r="I177" s="169">
        <v>12105.37</v>
      </c>
      <c r="J177" s="121">
        <f t="shared" si="135"/>
        <v>2870</v>
      </c>
      <c r="K177" s="125">
        <f t="shared" si="136"/>
        <v>7100</v>
      </c>
      <c r="L177" s="123">
        <f t="shared" ref="L177" si="157">77410*1.1%</f>
        <v>851.5100000000001</v>
      </c>
      <c r="M177" s="126">
        <f t="shared" si="138"/>
        <v>3040</v>
      </c>
      <c r="N177" s="122">
        <f t="shared" si="139"/>
        <v>7090.0000000000009</v>
      </c>
      <c r="O177" s="138">
        <v>0</v>
      </c>
      <c r="P177" s="124">
        <f t="shared" si="132"/>
        <v>18015.370000000003</v>
      </c>
      <c r="Q177" s="124">
        <f t="shared" si="133"/>
        <v>15041.510000000002</v>
      </c>
      <c r="R177" s="124">
        <f t="shared" si="137"/>
        <v>81984.63</v>
      </c>
    </row>
    <row r="178" spans="1:18" ht="22.5" customHeight="1" x14ac:dyDescent="0.35">
      <c r="A178" s="39">
        <f>+A177+1</f>
        <v>148</v>
      </c>
      <c r="B178" s="117" t="s">
        <v>264</v>
      </c>
      <c r="C178" s="117" t="s">
        <v>54</v>
      </c>
      <c r="D178" s="117" t="s">
        <v>32</v>
      </c>
      <c r="E178" s="117" t="s">
        <v>86</v>
      </c>
      <c r="F178" s="118" t="s">
        <v>67</v>
      </c>
      <c r="G178" s="135">
        <v>43000</v>
      </c>
      <c r="H178" s="46"/>
      <c r="I178" s="169">
        <v>608.74</v>
      </c>
      <c r="J178" s="121">
        <f t="shared" si="135"/>
        <v>1234.0999999999999</v>
      </c>
      <c r="K178" s="125">
        <f t="shared" si="136"/>
        <v>3053</v>
      </c>
      <c r="L178" s="126">
        <f t="shared" ref="L178:L204" si="158">+G178*1.1%</f>
        <v>473.00000000000006</v>
      </c>
      <c r="M178" s="126">
        <f t="shared" si="138"/>
        <v>1307.2</v>
      </c>
      <c r="N178" s="122">
        <f t="shared" si="139"/>
        <v>3048.7000000000003</v>
      </c>
      <c r="O178" s="138">
        <v>1715.46</v>
      </c>
      <c r="P178" s="124">
        <f t="shared" si="132"/>
        <v>4865.5</v>
      </c>
      <c r="Q178" s="124">
        <f t="shared" si="133"/>
        <v>6574.7000000000007</v>
      </c>
      <c r="R178" s="124">
        <f t="shared" si="137"/>
        <v>38134.5</v>
      </c>
    </row>
    <row r="179" spans="1:18" ht="39.75" customHeight="1" x14ac:dyDescent="0.35">
      <c r="A179" s="39">
        <f t="shared" si="134"/>
        <v>149</v>
      </c>
      <c r="B179" s="136" t="s">
        <v>265</v>
      </c>
      <c r="C179" s="136" t="s">
        <v>54</v>
      </c>
      <c r="D179" s="117" t="s">
        <v>32</v>
      </c>
      <c r="E179" s="143" t="s">
        <v>235</v>
      </c>
      <c r="F179" s="134" t="s">
        <v>67</v>
      </c>
      <c r="G179" s="135">
        <v>40000</v>
      </c>
      <c r="H179" s="46"/>
      <c r="I179" s="169">
        <v>442.65</v>
      </c>
      <c r="J179" s="121">
        <f t="shared" si="135"/>
        <v>1148</v>
      </c>
      <c r="K179" s="125">
        <f t="shared" si="136"/>
        <v>2840</v>
      </c>
      <c r="L179" s="126">
        <f t="shared" si="158"/>
        <v>440.00000000000006</v>
      </c>
      <c r="M179" s="126">
        <f t="shared" si="138"/>
        <v>1216</v>
      </c>
      <c r="N179" s="122">
        <f t="shared" si="139"/>
        <v>2836</v>
      </c>
      <c r="O179" s="138">
        <v>0</v>
      </c>
      <c r="P179" s="124">
        <f t="shared" si="132"/>
        <v>2806.65</v>
      </c>
      <c r="Q179" s="124">
        <f t="shared" si="133"/>
        <v>6116</v>
      </c>
      <c r="R179" s="124">
        <f t="shared" si="137"/>
        <v>37193.35</v>
      </c>
    </row>
    <row r="180" spans="1:18" ht="39.75" customHeight="1" x14ac:dyDescent="0.35">
      <c r="A180" s="39">
        <f t="shared" si="134"/>
        <v>150</v>
      </c>
      <c r="B180" s="136" t="s">
        <v>266</v>
      </c>
      <c r="C180" s="136" t="s">
        <v>54</v>
      </c>
      <c r="D180" s="117" t="s">
        <v>32</v>
      </c>
      <c r="E180" s="143" t="s">
        <v>235</v>
      </c>
      <c r="F180" s="134" t="s">
        <v>67</v>
      </c>
      <c r="G180" s="135">
        <v>40000</v>
      </c>
      <c r="H180" s="46"/>
      <c r="I180" s="169">
        <v>0</v>
      </c>
      <c r="J180" s="121">
        <f t="shared" si="135"/>
        <v>1148</v>
      </c>
      <c r="K180" s="125">
        <f t="shared" si="136"/>
        <v>2840</v>
      </c>
      <c r="L180" s="126">
        <f t="shared" si="158"/>
        <v>440.00000000000006</v>
      </c>
      <c r="M180" s="126">
        <f t="shared" si="138"/>
        <v>1216</v>
      </c>
      <c r="N180" s="122">
        <f t="shared" si="139"/>
        <v>2836</v>
      </c>
      <c r="O180" s="138">
        <v>0</v>
      </c>
      <c r="P180" s="124">
        <f t="shared" si="132"/>
        <v>2364</v>
      </c>
      <c r="Q180" s="124">
        <f t="shared" si="133"/>
        <v>6116</v>
      </c>
      <c r="R180" s="124">
        <f t="shared" si="137"/>
        <v>37636</v>
      </c>
    </row>
    <row r="181" spans="1:18" ht="39.75" customHeight="1" x14ac:dyDescent="0.35">
      <c r="A181" s="39">
        <f t="shared" si="134"/>
        <v>151</v>
      </c>
      <c r="B181" s="136" t="s">
        <v>267</v>
      </c>
      <c r="C181" s="136" t="s">
        <v>49</v>
      </c>
      <c r="D181" s="117" t="s">
        <v>32</v>
      </c>
      <c r="E181" s="143" t="s">
        <v>235</v>
      </c>
      <c r="F181" s="134" t="s">
        <v>67</v>
      </c>
      <c r="G181" s="135">
        <v>40000</v>
      </c>
      <c r="H181" s="46"/>
      <c r="I181" s="169">
        <v>0</v>
      </c>
      <c r="J181" s="121">
        <f t="shared" si="135"/>
        <v>1148</v>
      </c>
      <c r="K181" s="125">
        <f t="shared" si="136"/>
        <v>2840</v>
      </c>
      <c r="L181" s="126">
        <f t="shared" si="158"/>
        <v>440.00000000000006</v>
      </c>
      <c r="M181" s="126">
        <f t="shared" si="138"/>
        <v>1216</v>
      </c>
      <c r="N181" s="122">
        <f t="shared" si="139"/>
        <v>2836</v>
      </c>
      <c r="O181" s="138">
        <v>0</v>
      </c>
      <c r="P181" s="124">
        <f t="shared" si="132"/>
        <v>2364</v>
      </c>
      <c r="Q181" s="124">
        <f t="shared" si="133"/>
        <v>6116</v>
      </c>
      <c r="R181" s="124">
        <f t="shared" si="137"/>
        <v>37636</v>
      </c>
    </row>
    <row r="182" spans="1:18" ht="39.75" customHeight="1" x14ac:dyDescent="0.35">
      <c r="A182" s="39">
        <f t="shared" si="134"/>
        <v>152</v>
      </c>
      <c r="B182" s="136" t="s">
        <v>268</v>
      </c>
      <c r="C182" s="136" t="s">
        <v>54</v>
      </c>
      <c r="D182" s="117" t="s">
        <v>32</v>
      </c>
      <c r="E182" s="143" t="s">
        <v>235</v>
      </c>
      <c r="F182" s="134" t="s">
        <v>67</v>
      </c>
      <c r="G182" s="135">
        <v>40000</v>
      </c>
      <c r="H182" s="46"/>
      <c r="I182" s="169">
        <v>442.65</v>
      </c>
      <c r="J182" s="121">
        <f t="shared" si="135"/>
        <v>1148</v>
      </c>
      <c r="K182" s="125">
        <f t="shared" si="136"/>
        <v>2840</v>
      </c>
      <c r="L182" s="126">
        <f t="shared" si="158"/>
        <v>440.00000000000006</v>
      </c>
      <c r="M182" s="126">
        <f t="shared" si="138"/>
        <v>1216</v>
      </c>
      <c r="N182" s="122">
        <f t="shared" si="139"/>
        <v>2836</v>
      </c>
      <c r="O182" s="138">
        <v>0</v>
      </c>
      <c r="P182" s="124">
        <f t="shared" si="132"/>
        <v>2806.65</v>
      </c>
      <c r="Q182" s="124">
        <f t="shared" si="133"/>
        <v>6116</v>
      </c>
      <c r="R182" s="124">
        <f t="shared" si="137"/>
        <v>37193.35</v>
      </c>
    </row>
    <row r="183" spans="1:18" ht="39.75" customHeight="1" x14ac:dyDescent="0.35">
      <c r="A183" s="39">
        <f t="shared" si="134"/>
        <v>153</v>
      </c>
      <c r="B183" s="136" t="s">
        <v>269</v>
      </c>
      <c r="C183" s="136" t="s">
        <v>49</v>
      </c>
      <c r="D183" s="117" t="s">
        <v>32</v>
      </c>
      <c r="E183" s="143" t="s">
        <v>235</v>
      </c>
      <c r="F183" s="134" t="s">
        <v>67</v>
      </c>
      <c r="G183" s="135">
        <v>40000</v>
      </c>
      <c r="H183" s="46"/>
      <c r="I183" s="169">
        <v>0</v>
      </c>
      <c r="J183" s="121">
        <f t="shared" si="135"/>
        <v>1148</v>
      </c>
      <c r="K183" s="125">
        <f t="shared" si="136"/>
        <v>2840</v>
      </c>
      <c r="L183" s="126">
        <f t="shared" si="158"/>
        <v>440.00000000000006</v>
      </c>
      <c r="M183" s="126">
        <f t="shared" si="138"/>
        <v>1216</v>
      </c>
      <c r="N183" s="122">
        <f t="shared" si="139"/>
        <v>2836</v>
      </c>
      <c r="O183" s="138">
        <v>0</v>
      </c>
      <c r="P183" s="124">
        <f t="shared" si="132"/>
        <v>2364</v>
      </c>
      <c r="Q183" s="124">
        <f t="shared" si="133"/>
        <v>6116</v>
      </c>
      <c r="R183" s="124">
        <f t="shared" si="137"/>
        <v>37636</v>
      </c>
    </row>
    <row r="184" spans="1:18" ht="39.75" customHeight="1" x14ac:dyDescent="0.35">
      <c r="A184" s="39">
        <f t="shared" si="134"/>
        <v>154</v>
      </c>
      <c r="B184" s="136" t="s">
        <v>270</v>
      </c>
      <c r="C184" s="136" t="s">
        <v>49</v>
      </c>
      <c r="D184" s="117" t="s">
        <v>32</v>
      </c>
      <c r="E184" s="143" t="s">
        <v>235</v>
      </c>
      <c r="F184" s="134" t="s">
        <v>67</v>
      </c>
      <c r="G184" s="135">
        <v>40000</v>
      </c>
      <c r="H184" s="46"/>
      <c r="I184" s="169">
        <v>0</v>
      </c>
      <c r="J184" s="121">
        <f t="shared" si="135"/>
        <v>1148</v>
      </c>
      <c r="K184" s="125">
        <f t="shared" si="136"/>
        <v>2840</v>
      </c>
      <c r="L184" s="126">
        <f t="shared" si="158"/>
        <v>440.00000000000006</v>
      </c>
      <c r="M184" s="126">
        <f t="shared" si="138"/>
        <v>1216</v>
      </c>
      <c r="N184" s="122">
        <f t="shared" si="139"/>
        <v>2836</v>
      </c>
      <c r="O184" s="138">
        <v>0</v>
      </c>
      <c r="P184" s="124">
        <f t="shared" si="132"/>
        <v>2364</v>
      </c>
      <c r="Q184" s="124">
        <f t="shared" si="133"/>
        <v>6116</v>
      </c>
      <c r="R184" s="124">
        <f t="shared" si="137"/>
        <v>37636</v>
      </c>
    </row>
    <row r="185" spans="1:18" ht="22.5" customHeight="1" x14ac:dyDescent="0.35">
      <c r="A185" s="39">
        <f t="shared" si="134"/>
        <v>155</v>
      </c>
      <c r="B185" s="117" t="s">
        <v>271</v>
      </c>
      <c r="C185" s="117" t="s">
        <v>54</v>
      </c>
      <c r="D185" s="117" t="s">
        <v>32</v>
      </c>
      <c r="E185" s="117" t="s">
        <v>235</v>
      </c>
      <c r="F185" s="134" t="s">
        <v>67</v>
      </c>
      <c r="G185" s="135">
        <v>40000</v>
      </c>
      <c r="H185" s="46"/>
      <c r="I185" s="169">
        <v>0</v>
      </c>
      <c r="J185" s="121">
        <f t="shared" si="135"/>
        <v>1148</v>
      </c>
      <c r="K185" s="125">
        <f t="shared" si="136"/>
        <v>2840</v>
      </c>
      <c r="L185" s="126">
        <f t="shared" si="158"/>
        <v>440.00000000000006</v>
      </c>
      <c r="M185" s="126">
        <f t="shared" si="138"/>
        <v>1216</v>
      </c>
      <c r="N185" s="122">
        <f t="shared" si="139"/>
        <v>2836</v>
      </c>
      <c r="O185" s="138">
        <v>1715.46</v>
      </c>
      <c r="P185" s="124">
        <f t="shared" si="132"/>
        <v>4079.46</v>
      </c>
      <c r="Q185" s="124">
        <f t="shared" si="133"/>
        <v>6116</v>
      </c>
      <c r="R185" s="124">
        <f t="shared" si="137"/>
        <v>35920.54</v>
      </c>
    </row>
    <row r="186" spans="1:18" ht="39.75" customHeight="1" x14ac:dyDescent="0.35">
      <c r="A186" s="39">
        <f t="shared" si="134"/>
        <v>156</v>
      </c>
      <c r="B186" s="136" t="s">
        <v>272</v>
      </c>
      <c r="C186" s="136" t="s">
        <v>49</v>
      </c>
      <c r="D186" s="117" t="s">
        <v>32</v>
      </c>
      <c r="E186" s="143" t="s">
        <v>235</v>
      </c>
      <c r="F186" s="134" t="s">
        <v>67</v>
      </c>
      <c r="G186" s="135">
        <v>40000</v>
      </c>
      <c r="H186" s="46"/>
      <c r="I186" s="169">
        <v>442.65</v>
      </c>
      <c r="J186" s="121">
        <f t="shared" si="135"/>
        <v>1148</v>
      </c>
      <c r="K186" s="125">
        <f t="shared" si="136"/>
        <v>2840</v>
      </c>
      <c r="L186" s="126">
        <f t="shared" si="158"/>
        <v>440.00000000000006</v>
      </c>
      <c r="M186" s="126">
        <f t="shared" si="138"/>
        <v>1216</v>
      </c>
      <c r="N186" s="122">
        <f t="shared" si="139"/>
        <v>2836</v>
      </c>
      <c r="O186" s="138">
        <v>0</v>
      </c>
      <c r="P186" s="124">
        <f t="shared" si="132"/>
        <v>2806.65</v>
      </c>
      <c r="Q186" s="124">
        <f t="shared" si="133"/>
        <v>6116</v>
      </c>
      <c r="R186" s="124">
        <f t="shared" si="137"/>
        <v>37193.35</v>
      </c>
    </row>
    <row r="187" spans="1:18" ht="39.75" customHeight="1" x14ac:dyDescent="0.35">
      <c r="A187" s="39">
        <f t="shared" si="134"/>
        <v>157</v>
      </c>
      <c r="B187" s="136" t="s">
        <v>273</v>
      </c>
      <c r="C187" s="136" t="s">
        <v>49</v>
      </c>
      <c r="D187" s="117" t="s">
        <v>32</v>
      </c>
      <c r="E187" s="143" t="s">
        <v>235</v>
      </c>
      <c r="F187" s="134" t="s">
        <v>67</v>
      </c>
      <c r="G187" s="135">
        <v>40000</v>
      </c>
      <c r="H187" s="46"/>
      <c r="I187" s="169">
        <v>0</v>
      </c>
      <c r="J187" s="121">
        <f t="shared" si="135"/>
        <v>1148</v>
      </c>
      <c r="K187" s="125">
        <f t="shared" si="136"/>
        <v>2840</v>
      </c>
      <c r="L187" s="126">
        <f t="shared" si="158"/>
        <v>440.00000000000006</v>
      </c>
      <c r="M187" s="126">
        <f t="shared" si="138"/>
        <v>1216</v>
      </c>
      <c r="N187" s="122">
        <f t="shared" si="139"/>
        <v>2836</v>
      </c>
      <c r="O187" s="138">
        <v>0</v>
      </c>
      <c r="P187" s="124">
        <f t="shared" si="132"/>
        <v>2364</v>
      </c>
      <c r="Q187" s="124">
        <f t="shared" si="133"/>
        <v>6116</v>
      </c>
      <c r="R187" s="124">
        <f t="shared" si="137"/>
        <v>37636</v>
      </c>
    </row>
    <row r="188" spans="1:18" ht="39.75" customHeight="1" x14ac:dyDescent="0.35">
      <c r="A188" s="39">
        <f t="shared" si="134"/>
        <v>158</v>
      </c>
      <c r="B188" s="136" t="s">
        <v>274</v>
      </c>
      <c r="C188" s="136" t="s">
        <v>54</v>
      </c>
      <c r="D188" s="117" t="s">
        <v>32</v>
      </c>
      <c r="E188" s="143" t="s">
        <v>275</v>
      </c>
      <c r="F188" s="134" t="s">
        <v>56</v>
      </c>
      <c r="G188" s="135">
        <v>60000</v>
      </c>
      <c r="H188" s="46"/>
      <c r="I188" s="169">
        <v>3486.68</v>
      </c>
      <c r="J188" s="121">
        <f t="shared" si="135"/>
        <v>1722</v>
      </c>
      <c r="K188" s="125">
        <f t="shared" si="136"/>
        <v>4260</v>
      </c>
      <c r="L188" s="126">
        <f t="shared" si="158"/>
        <v>660.00000000000011</v>
      </c>
      <c r="M188" s="126">
        <f t="shared" si="138"/>
        <v>1824</v>
      </c>
      <c r="N188" s="122">
        <f t="shared" si="139"/>
        <v>4254</v>
      </c>
      <c r="O188" s="138">
        <v>0</v>
      </c>
      <c r="P188" s="124">
        <f t="shared" si="132"/>
        <v>7032.68</v>
      </c>
      <c r="Q188" s="124">
        <f t="shared" si="133"/>
        <v>9174</v>
      </c>
      <c r="R188" s="124">
        <f t="shared" si="137"/>
        <v>52967.32</v>
      </c>
    </row>
    <row r="189" spans="1:18" ht="39.75" customHeight="1" x14ac:dyDescent="0.35">
      <c r="A189" s="39">
        <f t="shared" si="134"/>
        <v>159</v>
      </c>
      <c r="B189" s="136" t="s">
        <v>276</v>
      </c>
      <c r="C189" s="136" t="s">
        <v>54</v>
      </c>
      <c r="D189" s="117" t="s">
        <v>32</v>
      </c>
      <c r="E189" s="143" t="s">
        <v>275</v>
      </c>
      <c r="F189" s="134" t="s">
        <v>56</v>
      </c>
      <c r="G189" s="135">
        <v>60000</v>
      </c>
      <c r="H189" s="46"/>
      <c r="I189" s="169">
        <v>3486.68</v>
      </c>
      <c r="J189" s="121">
        <f t="shared" si="135"/>
        <v>1722</v>
      </c>
      <c r="K189" s="125">
        <f t="shared" si="136"/>
        <v>4260</v>
      </c>
      <c r="L189" s="126">
        <f t="shared" si="158"/>
        <v>660.00000000000011</v>
      </c>
      <c r="M189" s="126">
        <f t="shared" si="138"/>
        <v>1824</v>
      </c>
      <c r="N189" s="122">
        <f t="shared" si="139"/>
        <v>4254</v>
      </c>
      <c r="O189" s="138">
        <v>0</v>
      </c>
      <c r="P189" s="124">
        <f t="shared" si="132"/>
        <v>7032.68</v>
      </c>
      <c r="Q189" s="124">
        <f t="shared" si="133"/>
        <v>9174</v>
      </c>
      <c r="R189" s="124">
        <f t="shared" si="137"/>
        <v>52967.32</v>
      </c>
    </row>
    <row r="190" spans="1:18" ht="39.75" customHeight="1" x14ac:dyDescent="0.35">
      <c r="A190" s="39">
        <f t="shared" si="134"/>
        <v>160</v>
      </c>
      <c r="B190" s="136" t="s">
        <v>277</v>
      </c>
      <c r="C190" s="136" t="s">
        <v>54</v>
      </c>
      <c r="D190" s="117" t="s">
        <v>32</v>
      </c>
      <c r="E190" s="143" t="s">
        <v>237</v>
      </c>
      <c r="F190" s="134" t="s">
        <v>56</v>
      </c>
      <c r="G190" s="135">
        <v>60000</v>
      </c>
      <c r="H190" s="46"/>
      <c r="I190" s="169">
        <v>3143.58</v>
      </c>
      <c r="J190" s="121">
        <f t="shared" si="135"/>
        <v>1722</v>
      </c>
      <c r="K190" s="125">
        <f t="shared" si="136"/>
        <v>4260</v>
      </c>
      <c r="L190" s="126">
        <f t="shared" si="158"/>
        <v>660.00000000000011</v>
      </c>
      <c r="M190" s="126">
        <f t="shared" si="138"/>
        <v>1824</v>
      </c>
      <c r="N190" s="122">
        <f t="shared" si="139"/>
        <v>4254</v>
      </c>
      <c r="O190" s="138">
        <v>1715.46</v>
      </c>
      <c r="P190" s="124">
        <f t="shared" si="132"/>
        <v>8405.0400000000009</v>
      </c>
      <c r="Q190" s="124">
        <f t="shared" si="133"/>
        <v>9174</v>
      </c>
      <c r="R190" s="124">
        <f t="shared" si="137"/>
        <v>51594.96</v>
      </c>
    </row>
    <row r="191" spans="1:18" ht="39.75" customHeight="1" x14ac:dyDescent="0.35">
      <c r="A191" s="39">
        <f t="shared" si="134"/>
        <v>161</v>
      </c>
      <c r="B191" s="136" t="s">
        <v>278</v>
      </c>
      <c r="C191" s="136" t="s">
        <v>54</v>
      </c>
      <c r="D191" s="117" t="s">
        <v>32</v>
      </c>
      <c r="E191" s="143" t="s">
        <v>237</v>
      </c>
      <c r="F191" s="134" t="s">
        <v>56</v>
      </c>
      <c r="G191" s="135">
        <v>60000</v>
      </c>
      <c r="H191" s="46"/>
      <c r="I191" s="169">
        <v>3486.68</v>
      </c>
      <c r="J191" s="121">
        <f t="shared" si="135"/>
        <v>1722</v>
      </c>
      <c r="K191" s="125">
        <f t="shared" si="136"/>
        <v>4260</v>
      </c>
      <c r="L191" s="126">
        <f t="shared" si="158"/>
        <v>660.00000000000011</v>
      </c>
      <c r="M191" s="126">
        <f t="shared" si="138"/>
        <v>1824</v>
      </c>
      <c r="N191" s="122">
        <f t="shared" si="139"/>
        <v>4254</v>
      </c>
      <c r="O191" s="138">
        <v>0</v>
      </c>
      <c r="P191" s="124">
        <f t="shared" si="132"/>
        <v>7032.68</v>
      </c>
      <c r="Q191" s="124">
        <f t="shared" si="133"/>
        <v>9174</v>
      </c>
      <c r="R191" s="124">
        <f t="shared" si="137"/>
        <v>52967.32</v>
      </c>
    </row>
    <row r="192" spans="1:18" ht="39.75" customHeight="1" x14ac:dyDescent="0.35">
      <c r="A192" s="39">
        <f t="shared" si="134"/>
        <v>162</v>
      </c>
      <c r="B192" s="136" t="s">
        <v>279</v>
      </c>
      <c r="C192" s="136" t="s">
        <v>54</v>
      </c>
      <c r="D192" s="117" t="s">
        <v>32</v>
      </c>
      <c r="E192" s="143" t="s">
        <v>237</v>
      </c>
      <c r="F192" s="134" t="s">
        <v>56</v>
      </c>
      <c r="G192" s="135">
        <v>60000</v>
      </c>
      <c r="H192" s="46"/>
      <c r="I192" s="169">
        <v>3486.68</v>
      </c>
      <c r="J192" s="121">
        <f t="shared" si="135"/>
        <v>1722</v>
      </c>
      <c r="K192" s="125">
        <f t="shared" si="136"/>
        <v>4260</v>
      </c>
      <c r="L192" s="126">
        <f t="shared" si="158"/>
        <v>660.00000000000011</v>
      </c>
      <c r="M192" s="126">
        <f t="shared" si="138"/>
        <v>1824</v>
      </c>
      <c r="N192" s="122">
        <f t="shared" si="139"/>
        <v>4254</v>
      </c>
      <c r="O192" s="138">
        <v>0</v>
      </c>
      <c r="P192" s="124">
        <f t="shared" si="132"/>
        <v>7032.68</v>
      </c>
      <c r="Q192" s="124">
        <f t="shared" si="133"/>
        <v>9174</v>
      </c>
      <c r="R192" s="124">
        <f t="shared" si="137"/>
        <v>52967.32</v>
      </c>
    </row>
    <row r="193" spans="1:18" ht="39.75" customHeight="1" x14ac:dyDescent="0.35">
      <c r="A193" s="39">
        <f>+A192+1</f>
        <v>163</v>
      </c>
      <c r="B193" s="136" t="s">
        <v>281</v>
      </c>
      <c r="C193" s="136" t="s">
        <v>54</v>
      </c>
      <c r="D193" s="117" t="s">
        <v>32</v>
      </c>
      <c r="E193" s="143" t="s">
        <v>235</v>
      </c>
      <c r="F193" s="134" t="s">
        <v>67</v>
      </c>
      <c r="G193" s="135">
        <v>40000</v>
      </c>
      <c r="H193" s="46"/>
      <c r="I193" s="169">
        <v>298.41000000000003</v>
      </c>
      <c r="J193" s="121">
        <f t="shared" si="135"/>
        <v>1148</v>
      </c>
      <c r="K193" s="125">
        <f t="shared" si="136"/>
        <v>2840</v>
      </c>
      <c r="L193" s="126">
        <f t="shared" si="158"/>
        <v>440.00000000000006</v>
      </c>
      <c r="M193" s="126">
        <f t="shared" si="138"/>
        <v>1216</v>
      </c>
      <c r="N193" s="122">
        <f t="shared" si="139"/>
        <v>2836</v>
      </c>
      <c r="O193" s="138">
        <v>0</v>
      </c>
      <c r="P193" s="124">
        <f t="shared" si="132"/>
        <v>2662.41</v>
      </c>
      <c r="Q193" s="124">
        <f t="shared" si="133"/>
        <v>6116</v>
      </c>
      <c r="R193" s="124">
        <f t="shared" si="137"/>
        <v>37337.589999999997</v>
      </c>
    </row>
    <row r="194" spans="1:18" ht="39.75" customHeight="1" x14ac:dyDescent="0.35">
      <c r="A194" s="39">
        <f t="shared" si="134"/>
        <v>164</v>
      </c>
      <c r="B194" s="136" t="s">
        <v>282</v>
      </c>
      <c r="C194" s="136" t="s">
        <v>49</v>
      </c>
      <c r="D194" s="117" t="s">
        <v>32</v>
      </c>
      <c r="E194" s="143" t="s">
        <v>235</v>
      </c>
      <c r="F194" s="134" t="s">
        <v>67</v>
      </c>
      <c r="G194" s="135">
        <v>40000</v>
      </c>
      <c r="H194" s="46"/>
      <c r="I194" s="169">
        <v>442.65</v>
      </c>
      <c r="J194" s="121">
        <f t="shared" si="135"/>
        <v>1148</v>
      </c>
      <c r="K194" s="125">
        <f t="shared" si="136"/>
        <v>2840</v>
      </c>
      <c r="L194" s="126">
        <f t="shared" si="158"/>
        <v>440.00000000000006</v>
      </c>
      <c r="M194" s="126">
        <f t="shared" si="138"/>
        <v>1216</v>
      </c>
      <c r="N194" s="122">
        <f t="shared" si="139"/>
        <v>2836</v>
      </c>
      <c r="O194" s="138">
        <v>0</v>
      </c>
      <c r="P194" s="124">
        <f t="shared" si="132"/>
        <v>2806.65</v>
      </c>
      <c r="Q194" s="124">
        <f t="shared" si="133"/>
        <v>6116</v>
      </c>
      <c r="R194" s="124">
        <f t="shared" si="137"/>
        <v>37193.35</v>
      </c>
    </row>
    <row r="195" spans="1:18" ht="39.75" customHeight="1" x14ac:dyDescent="0.35">
      <c r="A195" s="39">
        <f t="shared" si="134"/>
        <v>165</v>
      </c>
      <c r="B195" s="136" t="s">
        <v>283</v>
      </c>
      <c r="C195" s="136" t="s">
        <v>49</v>
      </c>
      <c r="D195" s="117" t="s">
        <v>32</v>
      </c>
      <c r="E195" s="143" t="s">
        <v>235</v>
      </c>
      <c r="F195" s="134" t="s">
        <v>67</v>
      </c>
      <c r="G195" s="135">
        <v>40000</v>
      </c>
      <c r="H195" s="46"/>
      <c r="I195" s="169">
        <v>442.65</v>
      </c>
      <c r="J195" s="121">
        <f t="shared" si="135"/>
        <v>1148</v>
      </c>
      <c r="K195" s="125">
        <f t="shared" si="136"/>
        <v>2840</v>
      </c>
      <c r="L195" s="126">
        <f t="shared" si="158"/>
        <v>440.00000000000006</v>
      </c>
      <c r="M195" s="126">
        <f t="shared" si="138"/>
        <v>1216</v>
      </c>
      <c r="N195" s="122">
        <f t="shared" si="139"/>
        <v>2836</v>
      </c>
      <c r="O195" s="138">
        <v>0</v>
      </c>
      <c r="P195" s="124">
        <f t="shared" si="132"/>
        <v>2806.65</v>
      </c>
      <c r="Q195" s="124">
        <f t="shared" si="133"/>
        <v>6116</v>
      </c>
      <c r="R195" s="124">
        <f t="shared" si="137"/>
        <v>37193.35</v>
      </c>
    </row>
    <row r="196" spans="1:18" ht="39.75" customHeight="1" x14ac:dyDescent="0.35">
      <c r="A196" s="39">
        <f t="shared" si="134"/>
        <v>166</v>
      </c>
      <c r="B196" s="136" t="s">
        <v>284</v>
      </c>
      <c r="C196" s="136" t="s">
        <v>54</v>
      </c>
      <c r="D196" s="117" t="s">
        <v>32</v>
      </c>
      <c r="E196" s="143" t="s">
        <v>235</v>
      </c>
      <c r="F196" s="134" t="s">
        <v>67</v>
      </c>
      <c r="G196" s="135">
        <v>40000</v>
      </c>
      <c r="H196" s="46"/>
      <c r="I196" s="169">
        <v>0</v>
      </c>
      <c r="J196" s="121">
        <f t="shared" si="135"/>
        <v>1148</v>
      </c>
      <c r="K196" s="125">
        <f t="shared" si="136"/>
        <v>2840</v>
      </c>
      <c r="L196" s="126">
        <f t="shared" si="158"/>
        <v>440.00000000000006</v>
      </c>
      <c r="M196" s="126">
        <f t="shared" si="138"/>
        <v>1216</v>
      </c>
      <c r="N196" s="122">
        <f t="shared" si="139"/>
        <v>2836</v>
      </c>
      <c r="O196" s="138">
        <v>1715.46</v>
      </c>
      <c r="P196" s="124">
        <f t="shared" si="132"/>
        <v>4079.46</v>
      </c>
      <c r="Q196" s="124">
        <f t="shared" si="133"/>
        <v>6116</v>
      </c>
      <c r="R196" s="124">
        <f t="shared" si="137"/>
        <v>35920.54</v>
      </c>
    </row>
    <row r="197" spans="1:18" ht="39.75" customHeight="1" x14ac:dyDescent="0.35">
      <c r="A197" s="39">
        <f t="shared" si="134"/>
        <v>167</v>
      </c>
      <c r="B197" s="136" t="s">
        <v>285</v>
      </c>
      <c r="C197" s="136" t="s">
        <v>54</v>
      </c>
      <c r="D197" s="117" t="s">
        <v>32</v>
      </c>
      <c r="E197" s="143" t="s">
        <v>235</v>
      </c>
      <c r="F197" s="134" t="s">
        <v>67</v>
      </c>
      <c r="G197" s="135">
        <v>40000</v>
      </c>
      <c r="H197" s="46"/>
      <c r="I197" s="169">
        <v>298.41000000000003</v>
      </c>
      <c r="J197" s="121">
        <f t="shared" si="135"/>
        <v>1148</v>
      </c>
      <c r="K197" s="125">
        <f t="shared" si="136"/>
        <v>2840</v>
      </c>
      <c r="L197" s="126">
        <f t="shared" si="158"/>
        <v>440.00000000000006</v>
      </c>
      <c r="M197" s="126">
        <f t="shared" si="138"/>
        <v>1216</v>
      </c>
      <c r="N197" s="122">
        <f t="shared" si="139"/>
        <v>2836</v>
      </c>
      <c r="O197" s="138">
        <v>0</v>
      </c>
      <c r="P197" s="124">
        <f t="shared" si="132"/>
        <v>2662.41</v>
      </c>
      <c r="Q197" s="124">
        <f t="shared" si="133"/>
        <v>6116</v>
      </c>
      <c r="R197" s="124">
        <f t="shared" si="137"/>
        <v>37337.589999999997</v>
      </c>
    </row>
    <row r="198" spans="1:18" ht="22.5" customHeight="1" x14ac:dyDescent="0.35">
      <c r="A198" s="39">
        <f t="shared" si="134"/>
        <v>168</v>
      </c>
      <c r="B198" s="117" t="s">
        <v>286</v>
      </c>
      <c r="C198" s="117" t="s">
        <v>54</v>
      </c>
      <c r="D198" s="117" t="s">
        <v>32</v>
      </c>
      <c r="E198" s="117" t="s">
        <v>207</v>
      </c>
      <c r="F198" s="134" t="s">
        <v>67</v>
      </c>
      <c r="G198" s="135">
        <v>40000</v>
      </c>
      <c r="H198" s="46"/>
      <c r="I198" s="169">
        <v>0</v>
      </c>
      <c r="J198" s="121">
        <f t="shared" si="135"/>
        <v>1148</v>
      </c>
      <c r="K198" s="125">
        <f t="shared" si="136"/>
        <v>2840</v>
      </c>
      <c r="L198" s="126">
        <f t="shared" si="158"/>
        <v>440.00000000000006</v>
      </c>
      <c r="M198" s="126">
        <f t="shared" si="138"/>
        <v>1216</v>
      </c>
      <c r="N198" s="122">
        <f t="shared" si="139"/>
        <v>2836</v>
      </c>
      <c r="O198" s="138">
        <v>1715.46</v>
      </c>
      <c r="P198" s="124">
        <f t="shared" si="132"/>
        <v>4079.46</v>
      </c>
      <c r="Q198" s="124">
        <f t="shared" si="133"/>
        <v>6116</v>
      </c>
      <c r="R198" s="124">
        <f t="shared" si="137"/>
        <v>35920.54</v>
      </c>
    </row>
    <row r="199" spans="1:18" ht="39.75" customHeight="1" x14ac:dyDescent="0.35">
      <c r="A199" s="39">
        <f t="shared" si="134"/>
        <v>169</v>
      </c>
      <c r="B199" s="136" t="s">
        <v>287</v>
      </c>
      <c r="C199" s="136" t="s">
        <v>54</v>
      </c>
      <c r="D199" s="117" t="s">
        <v>32</v>
      </c>
      <c r="E199" s="143" t="s">
        <v>235</v>
      </c>
      <c r="F199" s="134" t="s">
        <v>67</v>
      </c>
      <c r="G199" s="135">
        <v>40000</v>
      </c>
      <c r="H199" s="46"/>
      <c r="I199" s="169">
        <v>442.65</v>
      </c>
      <c r="J199" s="121">
        <f t="shared" si="135"/>
        <v>1148</v>
      </c>
      <c r="K199" s="125">
        <f t="shared" si="136"/>
        <v>2840</v>
      </c>
      <c r="L199" s="126">
        <f t="shared" si="158"/>
        <v>440.00000000000006</v>
      </c>
      <c r="M199" s="126">
        <f t="shared" si="138"/>
        <v>1216</v>
      </c>
      <c r="N199" s="122">
        <f t="shared" si="139"/>
        <v>2836</v>
      </c>
      <c r="O199" s="138">
        <v>0</v>
      </c>
      <c r="P199" s="124">
        <f t="shared" si="132"/>
        <v>2806.65</v>
      </c>
      <c r="Q199" s="124">
        <f t="shared" si="133"/>
        <v>6116</v>
      </c>
      <c r="R199" s="124">
        <f t="shared" si="137"/>
        <v>37193.35</v>
      </c>
    </row>
    <row r="200" spans="1:18" ht="39.75" customHeight="1" x14ac:dyDescent="0.35">
      <c r="A200" s="39">
        <f t="shared" si="134"/>
        <v>170</v>
      </c>
      <c r="B200" s="136" t="s">
        <v>288</v>
      </c>
      <c r="C200" s="136" t="s">
        <v>49</v>
      </c>
      <c r="D200" s="117" t="s">
        <v>32</v>
      </c>
      <c r="E200" s="143" t="s">
        <v>235</v>
      </c>
      <c r="F200" s="134" t="s">
        <v>67</v>
      </c>
      <c r="G200" s="135">
        <v>40000</v>
      </c>
      <c r="H200" s="46"/>
      <c r="I200" s="169">
        <v>386.91</v>
      </c>
      <c r="J200" s="121">
        <f t="shared" si="135"/>
        <v>1148</v>
      </c>
      <c r="K200" s="125">
        <f t="shared" si="136"/>
        <v>2840</v>
      </c>
      <c r="L200" s="126">
        <f t="shared" si="158"/>
        <v>440.00000000000006</v>
      </c>
      <c r="M200" s="126">
        <f t="shared" si="138"/>
        <v>1216</v>
      </c>
      <c r="N200" s="122">
        <f t="shared" si="139"/>
        <v>2836</v>
      </c>
      <c r="O200" s="122">
        <v>0</v>
      </c>
      <c r="P200" s="124">
        <f>I200+J200+M200+O200</f>
        <v>2750.91</v>
      </c>
      <c r="Q200" s="124">
        <f>K200+L200+N200</f>
        <v>6116</v>
      </c>
      <c r="R200" s="124">
        <f t="shared" si="137"/>
        <v>37249.089999999997</v>
      </c>
    </row>
    <row r="201" spans="1:18" ht="51" customHeight="1" x14ac:dyDescent="0.35">
      <c r="A201" s="39">
        <f t="shared" si="134"/>
        <v>171</v>
      </c>
      <c r="B201" s="136" t="s">
        <v>289</v>
      </c>
      <c r="C201" s="136" t="s">
        <v>49</v>
      </c>
      <c r="D201" s="117" t="s">
        <v>32</v>
      </c>
      <c r="E201" s="143" t="s">
        <v>235</v>
      </c>
      <c r="F201" s="134" t="s">
        <v>67</v>
      </c>
      <c r="G201" s="135">
        <v>40000</v>
      </c>
      <c r="H201" s="46"/>
      <c r="I201" s="169">
        <v>442.65</v>
      </c>
      <c r="J201" s="121">
        <f t="shared" si="135"/>
        <v>1148</v>
      </c>
      <c r="K201" s="125">
        <f t="shared" si="136"/>
        <v>2840</v>
      </c>
      <c r="L201" s="126">
        <f t="shared" si="158"/>
        <v>440.00000000000006</v>
      </c>
      <c r="M201" s="126">
        <f t="shared" si="138"/>
        <v>1216</v>
      </c>
      <c r="N201" s="122">
        <f t="shared" si="139"/>
        <v>2836</v>
      </c>
      <c r="O201" s="122">
        <v>0</v>
      </c>
      <c r="P201" s="124">
        <f t="shared" ref="P201:P203" si="159">I201+J201+M201+O201</f>
        <v>2806.65</v>
      </c>
      <c r="Q201" s="124">
        <f t="shared" ref="Q201:Q203" si="160">K201+L201+N201</f>
        <v>6116</v>
      </c>
      <c r="R201" s="124">
        <f t="shared" si="137"/>
        <v>37193.35</v>
      </c>
    </row>
    <row r="202" spans="1:18" ht="51" customHeight="1" x14ac:dyDescent="0.35">
      <c r="A202" s="39">
        <f>+A201+1</f>
        <v>172</v>
      </c>
      <c r="B202" s="136" t="s">
        <v>290</v>
      </c>
      <c r="C202" s="136" t="s">
        <v>54</v>
      </c>
      <c r="D202" s="117" t="s">
        <v>32</v>
      </c>
      <c r="E202" s="143" t="s">
        <v>235</v>
      </c>
      <c r="F202" s="134" t="s">
        <v>67</v>
      </c>
      <c r="G202" s="135">
        <v>40000</v>
      </c>
      <c r="H202" s="46"/>
      <c r="I202" s="169">
        <v>442.65</v>
      </c>
      <c r="J202" s="121">
        <f t="shared" si="135"/>
        <v>1148</v>
      </c>
      <c r="K202" s="125">
        <f t="shared" si="136"/>
        <v>2840</v>
      </c>
      <c r="L202" s="126">
        <f t="shared" si="158"/>
        <v>440.00000000000006</v>
      </c>
      <c r="M202" s="126">
        <f t="shared" si="138"/>
        <v>1216</v>
      </c>
      <c r="N202" s="122">
        <f t="shared" si="139"/>
        <v>2836</v>
      </c>
      <c r="O202" s="122">
        <v>0</v>
      </c>
      <c r="P202" s="124">
        <f t="shared" si="159"/>
        <v>2806.65</v>
      </c>
      <c r="Q202" s="124">
        <f t="shared" si="160"/>
        <v>6116</v>
      </c>
      <c r="R202" s="124">
        <f t="shared" si="137"/>
        <v>37193.35</v>
      </c>
    </row>
    <row r="203" spans="1:18" ht="51" customHeight="1" x14ac:dyDescent="0.35">
      <c r="A203" s="39">
        <f>+A202+1</f>
        <v>173</v>
      </c>
      <c r="B203" s="136" t="s">
        <v>440</v>
      </c>
      <c r="C203" s="136" t="s">
        <v>54</v>
      </c>
      <c r="D203" s="117" t="s">
        <v>32</v>
      </c>
      <c r="E203" s="143" t="s">
        <v>235</v>
      </c>
      <c r="F203" s="134" t="s">
        <v>67</v>
      </c>
      <c r="G203" s="135">
        <v>40000</v>
      </c>
      <c r="H203" s="46"/>
      <c r="I203" s="169">
        <v>442.65</v>
      </c>
      <c r="J203" s="121">
        <f t="shared" si="135"/>
        <v>1148</v>
      </c>
      <c r="K203" s="125">
        <f t="shared" si="136"/>
        <v>2840</v>
      </c>
      <c r="L203" s="126">
        <f t="shared" si="158"/>
        <v>440.00000000000006</v>
      </c>
      <c r="M203" s="126">
        <f t="shared" si="138"/>
        <v>1216</v>
      </c>
      <c r="N203" s="122">
        <f t="shared" si="139"/>
        <v>2836</v>
      </c>
      <c r="O203" s="122">
        <v>0</v>
      </c>
      <c r="P203" s="124">
        <f t="shared" si="159"/>
        <v>2806.65</v>
      </c>
      <c r="Q203" s="124">
        <f t="shared" si="160"/>
        <v>6116</v>
      </c>
      <c r="R203" s="124">
        <f t="shared" si="137"/>
        <v>37193.35</v>
      </c>
    </row>
    <row r="204" spans="1:18" ht="51" customHeight="1" x14ac:dyDescent="0.35">
      <c r="A204" s="39">
        <f>+A203+1</f>
        <v>174</v>
      </c>
      <c r="B204" s="136" t="s">
        <v>291</v>
      </c>
      <c r="C204" s="136" t="s">
        <v>54</v>
      </c>
      <c r="D204" s="117" t="s">
        <v>32</v>
      </c>
      <c r="E204" s="143" t="s">
        <v>235</v>
      </c>
      <c r="F204" s="134" t="s">
        <v>67</v>
      </c>
      <c r="G204" s="135">
        <v>40000</v>
      </c>
      <c r="H204" s="46"/>
      <c r="I204" s="169">
        <v>442.65</v>
      </c>
      <c r="J204" s="121">
        <f t="shared" si="135"/>
        <v>1148</v>
      </c>
      <c r="K204" s="125">
        <f t="shared" si="136"/>
        <v>2840</v>
      </c>
      <c r="L204" s="126">
        <f t="shared" si="158"/>
        <v>440.00000000000006</v>
      </c>
      <c r="M204" s="126">
        <f t="shared" si="138"/>
        <v>1216</v>
      </c>
      <c r="N204" s="122">
        <f t="shared" si="139"/>
        <v>2836</v>
      </c>
      <c r="O204" s="138">
        <v>0</v>
      </c>
      <c r="P204" s="124">
        <f t="shared" si="132"/>
        <v>2806.65</v>
      </c>
      <c r="Q204" s="124">
        <f t="shared" si="133"/>
        <v>6116</v>
      </c>
      <c r="R204" s="124">
        <f t="shared" si="137"/>
        <v>37193.35</v>
      </c>
    </row>
    <row r="205" spans="1:18" ht="27.75" customHeight="1" x14ac:dyDescent="0.25">
      <c r="A205" s="201" t="s">
        <v>25</v>
      </c>
      <c r="B205" s="201"/>
      <c r="C205" s="201"/>
      <c r="D205" s="201"/>
      <c r="E205" s="201"/>
      <c r="F205" s="40"/>
      <c r="G205" s="47">
        <f t="shared" ref="G205:R205" si="161">SUM(G145:G204)</f>
        <v>3753000</v>
      </c>
      <c r="H205" s="47">
        <f t="shared" si="161"/>
        <v>0</v>
      </c>
      <c r="I205" s="47">
        <f t="shared" si="161"/>
        <v>269090.24999999994</v>
      </c>
      <c r="J205" s="47">
        <f t="shared" si="161"/>
        <v>107711.1</v>
      </c>
      <c r="K205" s="47">
        <f t="shared" si="161"/>
        <v>266463</v>
      </c>
      <c r="L205" s="47">
        <f t="shared" si="161"/>
        <v>36398.67</v>
      </c>
      <c r="M205" s="47">
        <f t="shared" si="161"/>
        <v>113590.35999999997</v>
      </c>
      <c r="N205" s="47">
        <f t="shared" si="161"/>
        <v>264919.62250000006</v>
      </c>
      <c r="O205" s="47">
        <f t="shared" si="161"/>
        <v>39455.579999999987</v>
      </c>
      <c r="P205" s="47">
        <f t="shared" si="161"/>
        <v>529847.28999999992</v>
      </c>
      <c r="Q205" s="47">
        <f t="shared" si="161"/>
        <v>567781.29250000021</v>
      </c>
      <c r="R205" s="47">
        <f t="shared" si="161"/>
        <v>3223152.71</v>
      </c>
    </row>
    <row r="206" spans="1:18" ht="43.5" customHeight="1" x14ac:dyDescent="0.25">
      <c r="A206" s="185" t="s">
        <v>33</v>
      </c>
      <c r="B206" s="185"/>
      <c r="C206" s="185"/>
      <c r="D206" s="185"/>
      <c r="E206" s="185"/>
      <c r="F206" s="185"/>
      <c r="G206" s="185"/>
      <c r="H206" s="185"/>
      <c r="I206" s="185"/>
      <c r="J206" s="185"/>
      <c r="K206" s="185"/>
      <c r="L206" s="185"/>
      <c r="M206" s="185"/>
      <c r="N206" s="185"/>
      <c r="O206" s="185"/>
      <c r="P206" s="185"/>
      <c r="Q206" s="185"/>
      <c r="R206" s="185"/>
    </row>
    <row r="207" spans="1:18" ht="22.5" customHeight="1" x14ac:dyDescent="0.35">
      <c r="A207" s="39">
        <f>+A204+1</f>
        <v>175</v>
      </c>
      <c r="B207" s="117" t="s">
        <v>292</v>
      </c>
      <c r="C207" s="117" t="s">
        <v>54</v>
      </c>
      <c r="D207" s="117" t="s">
        <v>33</v>
      </c>
      <c r="E207" s="117" t="s">
        <v>293</v>
      </c>
      <c r="F207" s="118" t="s">
        <v>56</v>
      </c>
      <c r="G207" s="135">
        <v>210000</v>
      </c>
      <c r="H207" s="46"/>
      <c r="I207" s="169">
        <v>37676.46</v>
      </c>
      <c r="J207" s="121">
        <f>G207*2.87/100</f>
        <v>6027</v>
      </c>
      <c r="K207" s="125">
        <f>G207*7.1/100</f>
        <v>14910</v>
      </c>
      <c r="L207" s="126">
        <f t="shared" ref="L207:L222" si="162">77410*1.1%</f>
        <v>851.5100000000001</v>
      </c>
      <c r="M207" s="126">
        <f>193525*3.04%</f>
        <v>5883.16</v>
      </c>
      <c r="N207" s="122">
        <f>193525*7.09%</f>
        <v>13720.922500000001</v>
      </c>
      <c r="O207" s="138">
        <v>1715.46</v>
      </c>
      <c r="P207" s="124">
        <f t="shared" ref="P207:P253" si="163">I207+J207+M207+O207</f>
        <v>51302.079999999994</v>
      </c>
      <c r="Q207" s="124">
        <f t="shared" ref="Q207:Q253" si="164">K207+L207+N207</f>
        <v>29482.432500000003</v>
      </c>
      <c r="R207" s="124">
        <f>G207-P207</f>
        <v>158697.92000000001</v>
      </c>
    </row>
    <row r="208" spans="1:18" ht="43.5" customHeight="1" x14ac:dyDescent="0.35">
      <c r="A208" s="39">
        <f t="shared" ref="A208:A251" si="165">+A207+1</f>
        <v>176</v>
      </c>
      <c r="B208" s="117" t="s">
        <v>294</v>
      </c>
      <c r="C208" s="117" t="s">
        <v>49</v>
      </c>
      <c r="D208" s="117" t="s">
        <v>33</v>
      </c>
      <c r="E208" s="148" t="s">
        <v>429</v>
      </c>
      <c r="F208" s="118" t="s">
        <v>52</v>
      </c>
      <c r="G208" s="135">
        <v>100000</v>
      </c>
      <c r="H208" s="46"/>
      <c r="I208" s="169">
        <v>12105.37</v>
      </c>
      <c r="J208" s="121">
        <f t="shared" ref="J208:J253" si="166">G208*2.87/100</f>
        <v>2870</v>
      </c>
      <c r="K208" s="125">
        <f t="shared" ref="K208:K253" si="167">G208*7.1/100</f>
        <v>7100</v>
      </c>
      <c r="L208" s="123">
        <f t="shared" si="162"/>
        <v>851.5100000000001</v>
      </c>
      <c r="M208" s="126">
        <f>G208*3.04/100</f>
        <v>3040</v>
      </c>
      <c r="N208" s="122">
        <f>+G208*7.09%</f>
        <v>7090.0000000000009</v>
      </c>
      <c r="O208" s="128">
        <v>0</v>
      </c>
      <c r="P208" s="124">
        <f t="shared" si="163"/>
        <v>18015.370000000003</v>
      </c>
      <c r="Q208" s="124">
        <f t="shared" si="164"/>
        <v>15041.510000000002</v>
      </c>
      <c r="R208" s="124">
        <f t="shared" ref="R208:R253" si="168">G208-P208</f>
        <v>81984.63</v>
      </c>
    </row>
    <row r="209" spans="1:18" ht="22.5" customHeight="1" x14ac:dyDescent="0.35">
      <c r="A209" s="39">
        <f t="shared" si="165"/>
        <v>177</v>
      </c>
      <c r="B209" s="117" t="s">
        <v>295</v>
      </c>
      <c r="C209" s="117" t="s">
        <v>49</v>
      </c>
      <c r="D209" s="117" t="s">
        <v>33</v>
      </c>
      <c r="E209" s="117" t="s">
        <v>433</v>
      </c>
      <c r="F209" s="118" t="s">
        <v>52</v>
      </c>
      <c r="G209" s="135">
        <v>140000</v>
      </c>
      <c r="H209" s="46"/>
      <c r="I209" s="169">
        <f>15952.14+4704.5</f>
        <v>20656.64</v>
      </c>
      <c r="J209" s="121">
        <f t="shared" si="166"/>
        <v>4018</v>
      </c>
      <c r="K209" s="125">
        <f t="shared" si="167"/>
        <v>9940</v>
      </c>
      <c r="L209" s="126">
        <f t="shared" si="162"/>
        <v>851.5100000000001</v>
      </c>
      <c r="M209" s="126">
        <f t="shared" ref="M209:M253" si="169">G209*3.04/100</f>
        <v>4256</v>
      </c>
      <c r="N209" s="122">
        <f t="shared" ref="N209:N253" si="170">+G209*7.09%</f>
        <v>9926</v>
      </c>
      <c r="O209" s="138">
        <f>1715.46*2</f>
        <v>3430.92</v>
      </c>
      <c r="P209" s="124">
        <f t="shared" si="163"/>
        <v>32361.559999999998</v>
      </c>
      <c r="Q209" s="124">
        <f t="shared" si="164"/>
        <v>20717.510000000002</v>
      </c>
      <c r="R209" s="124">
        <f t="shared" si="168"/>
        <v>107638.44</v>
      </c>
    </row>
    <row r="210" spans="1:18" ht="43.5" customHeight="1" x14ac:dyDescent="0.35">
      <c r="A210" s="39">
        <f t="shared" si="165"/>
        <v>178</v>
      </c>
      <c r="B210" s="117" t="s">
        <v>296</v>
      </c>
      <c r="C210" s="117" t="s">
        <v>54</v>
      </c>
      <c r="D210" s="117" t="s">
        <v>33</v>
      </c>
      <c r="E210" s="148" t="s">
        <v>429</v>
      </c>
      <c r="F210" s="118" t="s">
        <v>52</v>
      </c>
      <c r="G210" s="135">
        <v>100000</v>
      </c>
      <c r="H210" s="46"/>
      <c r="I210" s="169">
        <v>12105.37</v>
      </c>
      <c r="J210" s="121">
        <f t="shared" si="166"/>
        <v>2870</v>
      </c>
      <c r="K210" s="125">
        <f t="shared" si="167"/>
        <v>7100</v>
      </c>
      <c r="L210" s="123">
        <f t="shared" si="162"/>
        <v>851.5100000000001</v>
      </c>
      <c r="M210" s="126">
        <f t="shared" si="169"/>
        <v>3040</v>
      </c>
      <c r="N210" s="122">
        <f t="shared" si="170"/>
        <v>7090.0000000000009</v>
      </c>
      <c r="O210" s="128">
        <v>0</v>
      </c>
      <c r="P210" s="124">
        <f t="shared" si="163"/>
        <v>18015.370000000003</v>
      </c>
      <c r="Q210" s="124">
        <f t="shared" si="164"/>
        <v>15041.510000000002</v>
      </c>
      <c r="R210" s="124">
        <f t="shared" si="168"/>
        <v>81984.63</v>
      </c>
    </row>
    <row r="211" spans="1:18" ht="43.5" customHeight="1" x14ac:dyDescent="0.35">
      <c r="A211" s="39">
        <f t="shared" si="165"/>
        <v>179</v>
      </c>
      <c r="B211" s="117" t="s">
        <v>297</v>
      </c>
      <c r="C211" s="117" t="s">
        <v>49</v>
      </c>
      <c r="D211" s="117" t="s">
        <v>33</v>
      </c>
      <c r="E211" s="148" t="s">
        <v>429</v>
      </c>
      <c r="F211" s="118" t="s">
        <v>52</v>
      </c>
      <c r="G211" s="135">
        <v>100000</v>
      </c>
      <c r="H211" s="46"/>
      <c r="I211" s="169">
        <v>12105.37</v>
      </c>
      <c r="J211" s="121">
        <f t="shared" si="166"/>
        <v>2870</v>
      </c>
      <c r="K211" s="125">
        <f t="shared" si="167"/>
        <v>7100</v>
      </c>
      <c r="L211" s="123">
        <f t="shared" si="162"/>
        <v>851.5100000000001</v>
      </c>
      <c r="M211" s="126">
        <f t="shared" si="169"/>
        <v>3040</v>
      </c>
      <c r="N211" s="122">
        <f t="shared" si="170"/>
        <v>7090.0000000000009</v>
      </c>
      <c r="O211" s="128">
        <v>0</v>
      </c>
      <c r="P211" s="124">
        <f t="shared" si="163"/>
        <v>18015.370000000003</v>
      </c>
      <c r="Q211" s="124">
        <f t="shared" si="164"/>
        <v>15041.510000000002</v>
      </c>
      <c r="R211" s="124">
        <f t="shared" si="168"/>
        <v>81984.63</v>
      </c>
    </row>
    <row r="212" spans="1:18" ht="43.5" customHeight="1" x14ac:dyDescent="0.35">
      <c r="A212" s="39">
        <f t="shared" si="165"/>
        <v>180</v>
      </c>
      <c r="B212" s="117" t="s">
        <v>298</v>
      </c>
      <c r="C212" s="117" t="s">
        <v>49</v>
      </c>
      <c r="D212" s="117" t="s">
        <v>33</v>
      </c>
      <c r="E212" s="148" t="s">
        <v>299</v>
      </c>
      <c r="F212" s="118" t="s">
        <v>52</v>
      </c>
      <c r="G212" s="135">
        <v>160000</v>
      </c>
      <c r="H212" s="46"/>
      <c r="I212" s="169">
        <f>12105.37+14113.5</f>
        <v>26218.870000000003</v>
      </c>
      <c r="J212" s="121">
        <f t="shared" si="166"/>
        <v>4592</v>
      </c>
      <c r="K212" s="125">
        <f t="shared" si="167"/>
        <v>11360</v>
      </c>
      <c r="L212" s="123">
        <f t="shared" si="162"/>
        <v>851.5100000000001</v>
      </c>
      <c r="M212" s="126">
        <f t="shared" si="169"/>
        <v>4864</v>
      </c>
      <c r="N212" s="122">
        <f t="shared" si="170"/>
        <v>11344</v>
      </c>
      <c r="O212" s="128">
        <v>0</v>
      </c>
      <c r="P212" s="124">
        <f t="shared" si="163"/>
        <v>35674.870000000003</v>
      </c>
      <c r="Q212" s="124">
        <f t="shared" si="164"/>
        <v>23555.510000000002</v>
      </c>
      <c r="R212" s="124">
        <f t="shared" si="168"/>
        <v>124325.13</v>
      </c>
    </row>
    <row r="213" spans="1:18" ht="22.5" customHeight="1" x14ac:dyDescent="0.35">
      <c r="A213" s="39">
        <f t="shared" si="165"/>
        <v>181</v>
      </c>
      <c r="B213" s="117" t="s">
        <v>300</v>
      </c>
      <c r="C213" s="117" t="s">
        <v>49</v>
      </c>
      <c r="D213" s="117" t="s">
        <v>33</v>
      </c>
      <c r="E213" s="117" t="s">
        <v>435</v>
      </c>
      <c r="F213" s="118" t="s">
        <v>52</v>
      </c>
      <c r="G213" s="135">
        <v>160000</v>
      </c>
      <c r="H213" s="46"/>
      <c r="I213" s="169">
        <f>7719.26+17641.88</f>
        <v>25361.14</v>
      </c>
      <c r="J213" s="121">
        <f t="shared" si="166"/>
        <v>4592</v>
      </c>
      <c r="K213" s="125">
        <f t="shared" si="167"/>
        <v>11360</v>
      </c>
      <c r="L213" s="126">
        <f t="shared" si="162"/>
        <v>851.5100000000001</v>
      </c>
      <c r="M213" s="126">
        <f t="shared" si="169"/>
        <v>4864</v>
      </c>
      <c r="N213" s="122">
        <f t="shared" si="170"/>
        <v>11344</v>
      </c>
      <c r="O213" s="138">
        <f>1715.46*2</f>
        <v>3430.92</v>
      </c>
      <c r="P213" s="124">
        <f t="shared" si="163"/>
        <v>38248.06</v>
      </c>
      <c r="Q213" s="124">
        <f t="shared" si="164"/>
        <v>23555.510000000002</v>
      </c>
      <c r="R213" s="124">
        <f t="shared" si="168"/>
        <v>121751.94</v>
      </c>
    </row>
    <row r="214" spans="1:18" ht="43.5" customHeight="1" x14ac:dyDescent="0.35">
      <c r="A214" s="39">
        <f t="shared" si="165"/>
        <v>182</v>
      </c>
      <c r="B214" s="117" t="s">
        <v>301</v>
      </c>
      <c r="C214" s="117" t="s">
        <v>54</v>
      </c>
      <c r="D214" s="117" t="s">
        <v>33</v>
      </c>
      <c r="E214" s="148" t="s">
        <v>430</v>
      </c>
      <c r="F214" s="118" t="s">
        <v>52</v>
      </c>
      <c r="G214" s="135">
        <v>100000</v>
      </c>
      <c r="H214" s="46"/>
      <c r="I214" s="169">
        <v>12105.37</v>
      </c>
      <c r="J214" s="121">
        <f t="shared" si="166"/>
        <v>2870</v>
      </c>
      <c r="K214" s="125">
        <f t="shared" si="167"/>
        <v>7100</v>
      </c>
      <c r="L214" s="123">
        <f t="shared" si="162"/>
        <v>851.5100000000001</v>
      </c>
      <c r="M214" s="126">
        <f t="shared" si="169"/>
        <v>3040</v>
      </c>
      <c r="N214" s="122">
        <f t="shared" si="170"/>
        <v>7090.0000000000009</v>
      </c>
      <c r="O214" s="128">
        <v>0</v>
      </c>
      <c r="P214" s="124">
        <f t="shared" si="163"/>
        <v>18015.370000000003</v>
      </c>
      <c r="Q214" s="124">
        <f t="shared" si="164"/>
        <v>15041.510000000002</v>
      </c>
      <c r="R214" s="124">
        <f t="shared" si="168"/>
        <v>81984.63</v>
      </c>
    </row>
    <row r="215" spans="1:18" ht="43.5" customHeight="1" x14ac:dyDescent="0.35">
      <c r="A215" s="39">
        <f t="shared" si="165"/>
        <v>183</v>
      </c>
      <c r="B215" s="117" t="s">
        <v>302</v>
      </c>
      <c r="C215" s="117" t="s">
        <v>54</v>
      </c>
      <c r="D215" s="117" t="s">
        <v>33</v>
      </c>
      <c r="E215" s="148" t="s">
        <v>303</v>
      </c>
      <c r="F215" s="118" t="s">
        <v>52</v>
      </c>
      <c r="G215" s="135">
        <v>100000</v>
      </c>
      <c r="H215" s="46"/>
      <c r="I215" s="169">
        <f>9753.12+2352.25</f>
        <v>12105.37</v>
      </c>
      <c r="J215" s="121">
        <f t="shared" si="166"/>
        <v>2870</v>
      </c>
      <c r="K215" s="125">
        <f t="shared" si="167"/>
        <v>7100</v>
      </c>
      <c r="L215" s="123">
        <f t="shared" si="162"/>
        <v>851.5100000000001</v>
      </c>
      <c r="M215" s="126">
        <f t="shared" si="169"/>
        <v>3040</v>
      </c>
      <c r="N215" s="122">
        <f t="shared" si="170"/>
        <v>7090.0000000000009</v>
      </c>
      <c r="O215" s="128">
        <v>0</v>
      </c>
      <c r="P215" s="124">
        <f t="shared" si="163"/>
        <v>18015.370000000003</v>
      </c>
      <c r="Q215" s="124">
        <f t="shared" si="164"/>
        <v>15041.510000000002</v>
      </c>
      <c r="R215" s="124">
        <f t="shared" si="168"/>
        <v>81984.63</v>
      </c>
    </row>
    <row r="216" spans="1:18" ht="33.75" customHeight="1" x14ac:dyDescent="0.35">
      <c r="A216" s="39">
        <f t="shared" si="165"/>
        <v>184</v>
      </c>
      <c r="B216" s="117" t="s">
        <v>304</v>
      </c>
      <c r="C216" s="117" t="s">
        <v>49</v>
      </c>
      <c r="D216" s="117" t="s">
        <v>33</v>
      </c>
      <c r="E216" s="148" t="s">
        <v>303</v>
      </c>
      <c r="F216" s="118" t="s">
        <v>52</v>
      </c>
      <c r="G216" s="135">
        <v>100000</v>
      </c>
      <c r="H216" s="46"/>
      <c r="I216" s="169">
        <f>9753.12+2352.25</f>
        <v>12105.37</v>
      </c>
      <c r="J216" s="121">
        <f t="shared" si="166"/>
        <v>2870</v>
      </c>
      <c r="K216" s="125">
        <f t="shared" si="167"/>
        <v>7100</v>
      </c>
      <c r="L216" s="123">
        <f t="shared" si="162"/>
        <v>851.5100000000001</v>
      </c>
      <c r="M216" s="126">
        <f t="shared" si="169"/>
        <v>3040</v>
      </c>
      <c r="N216" s="122">
        <f t="shared" si="170"/>
        <v>7090.0000000000009</v>
      </c>
      <c r="O216" s="128">
        <v>0</v>
      </c>
      <c r="P216" s="124">
        <f t="shared" si="163"/>
        <v>18015.370000000003</v>
      </c>
      <c r="Q216" s="124">
        <f t="shared" si="164"/>
        <v>15041.510000000002</v>
      </c>
      <c r="R216" s="124">
        <f t="shared" si="168"/>
        <v>81984.63</v>
      </c>
    </row>
    <row r="217" spans="1:18" ht="22.5" customHeight="1" x14ac:dyDescent="0.35">
      <c r="A217" s="39">
        <f t="shared" si="165"/>
        <v>185</v>
      </c>
      <c r="B217" s="117" t="s">
        <v>305</v>
      </c>
      <c r="C217" s="117" t="s">
        <v>54</v>
      </c>
      <c r="D217" s="117" t="s">
        <v>33</v>
      </c>
      <c r="E217" s="117" t="s">
        <v>303</v>
      </c>
      <c r="F217" s="118" t="s">
        <v>52</v>
      </c>
      <c r="G217" s="135">
        <v>100000</v>
      </c>
      <c r="H217" s="46"/>
      <c r="I217" s="169">
        <f>9324.25+2352.25</f>
        <v>11676.5</v>
      </c>
      <c r="J217" s="121">
        <f t="shared" si="166"/>
        <v>2870</v>
      </c>
      <c r="K217" s="125">
        <f t="shared" si="167"/>
        <v>7100</v>
      </c>
      <c r="L217" s="126">
        <f t="shared" si="162"/>
        <v>851.5100000000001</v>
      </c>
      <c r="M217" s="126">
        <f t="shared" si="169"/>
        <v>3040</v>
      </c>
      <c r="N217" s="122">
        <f t="shared" si="170"/>
        <v>7090.0000000000009</v>
      </c>
      <c r="O217" s="138">
        <v>1715.46</v>
      </c>
      <c r="P217" s="124">
        <f t="shared" si="163"/>
        <v>19301.96</v>
      </c>
      <c r="Q217" s="124">
        <f t="shared" si="164"/>
        <v>15041.510000000002</v>
      </c>
      <c r="R217" s="124">
        <f t="shared" si="168"/>
        <v>80698.040000000008</v>
      </c>
    </row>
    <row r="218" spans="1:18" ht="22.5" customHeight="1" x14ac:dyDescent="0.35">
      <c r="A218" s="39">
        <f t="shared" si="165"/>
        <v>186</v>
      </c>
      <c r="B218" s="117" t="s">
        <v>306</v>
      </c>
      <c r="C218" s="117" t="s">
        <v>54</v>
      </c>
      <c r="D218" s="117" t="s">
        <v>33</v>
      </c>
      <c r="E218" s="117" t="s">
        <v>307</v>
      </c>
      <c r="F218" s="118" t="s">
        <v>52</v>
      </c>
      <c r="G218" s="135">
        <v>90000</v>
      </c>
      <c r="H218" s="46"/>
      <c r="I218" s="169">
        <v>9324.25</v>
      </c>
      <c r="J218" s="121">
        <f t="shared" si="166"/>
        <v>2583</v>
      </c>
      <c r="K218" s="125">
        <f t="shared" si="167"/>
        <v>6390</v>
      </c>
      <c r="L218" s="126">
        <f t="shared" si="162"/>
        <v>851.5100000000001</v>
      </c>
      <c r="M218" s="126">
        <f t="shared" si="169"/>
        <v>2736</v>
      </c>
      <c r="N218" s="122">
        <f t="shared" si="170"/>
        <v>6381</v>
      </c>
      <c r="O218" s="138">
        <f>1715.46</f>
        <v>1715.46</v>
      </c>
      <c r="P218" s="124">
        <f t="shared" si="163"/>
        <v>16358.71</v>
      </c>
      <c r="Q218" s="124">
        <f t="shared" si="164"/>
        <v>13622.51</v>
      </c>
      <c r="R218" s="124">
        <f t="shared" si="168"/>
        <v>73641.290000000008</v>
      </c>
    </row>
    <row r="219" spans="1:18" ht="43.5" customHeight="1" x14ac:dyDescent="0.35">
      <c r="A219" s="39">
        <f t="shared" si="165"/>
        <v>187</v>
      </c>
      <c r="B219" s="117" t="s">
        <v>308</v>
      </c>
      <c r="C219" s="117" t="s">
        <v>54</v>
      </c>
      <c r="D219" s="117" t="s">
        <v>33</v>
      </c>
      <c r="E219" s="148" t="s">
        <v>307</v>
      </c>
      <c r="F219" s="118" t="s">
        <v>52</v>
      </c>
      <c r="G219" s="135">
        <v>90000</v>
      </c>
      <c r="H219" s="46"/>
      <c r="I219" s="169">
        <v>9753.1200000000008</v>
      </c>
      <c r="J219" s="121">
        <f t="shared" si="166"/>
        <v>2583</v>
      </c>
      <c r="K219" s="125">
        <f t="shared" si="167"/>
        <v>6390</v>
      </c>
      <c r="L219" s="123">
        <f t="shared" si="162"/>
        <v>851.5100000000001</v>
      </c>
      <c r="M219" s="126">
        <f t="shared" si="169"/>
        <v>2736</v>
      </c>
      <c r="N219" s="122">
        <f t="shared" si="170"/>
        <v>6381</v>
      </c>
      <c r="O219" s="128">
        <v>0</v>
      </c>
      <c r="P219" s="124">
        <f t="shared" si="163"/>
        <v>15072.12</v>
      </c>
      <c r="Q219" s="124">
        <f t="shared" si="164"/>
        <v>13622.51</v>
      </c>
      <c r="R219" s="124">
        <f t="shared" si="168"/>
        <v>74927.88</v>
      </c>
    </row>
    <row r="220" spans="1:18" ht="22.5" customHeight="1" x14ac:dyDescent="0.35">
      <c r="A220" s="39">
        <f t="shared" si="165"/>
        <v>188</v>
      </c>
      <c r="B220" s="117" t="s">
        <v>309</v>
      </c>
      <c r="C220" s="117" t="s">
        <v>54</v>
      </c>
      <c r="D220" s="117" t="s">
        <v>33</v>
      </c>
      <c r="E220" s="117" t="s">
        <v>307</v>
      </c>
      <c r="F220" s="118" t="s">
        <v>52</v>
      </c>
      <c r="G220" s="135">
        <v>90000</v>
      </c>
      <c r="H220" s="46"/>
      <c r="I220" s="169">
        <v>8895.39</v>
      </c>
      <c r="J220" s="121">
        <f t="shared" si="166"/>
        <v>2583</v>
      </c>
      <c r="K220" s="125">
        <f t="shared" si="167"/>
        <v>6390</v>
      </c>
      <c r="L220" s="126">
        <f t="shared" si="162"/>
        <v>851.5100000000001</v>
      </c>
      <c r="M220" s="126">
        <f t="shared" si="169"/>
        <v>2736</v>
      </c>
      <c r="N220" s="122">
        <f t="shared" si="170"/>
        <v>6381</v>
      </c>
      <c r="O220" s="138">
        <f>1715.46*2</f>
        <v>3430.92</v>
      </c>
      <c r="P220" s="124">
        <f t="shared" si="163"/>
        <v>17645.309999999998</v>
      </c>
      <c r="Q220" s="124">
        <f t="shared" si="164"/>
        <v>13622.51</v>
      </c>
      <c r="R220" s="124">
        <f t="shared" si="168"/>
        <v>72354.69</v>
      </c>
    </row>
    <row r="221" spans="1:18" ht="43.5" customHeight="1" x14ac:dyDescent="0.35">
      <c r="A221" s="39">
        <f t="shared" si="165"/>
        <v>189</v>
      </c>
      <c r="B221" s="117" t="s">
        <v>310</v>
      </c>
      <c r="C221" s="117" t="s">
        <v>49</v>
      </c>
      <c r="D221" s="117" t="s">
        <v>33</v>
      </c>
      <c r="E221" s="148" t="s">
        <v>307</v>
      </c>
      <c r="F221" s="118" t="s">
        <v>56</v>
      </c>
      <c r="G221" s="135">
        <v>90000</v>
      </c>
      <c r="H221" s="46"/>
      <c r="I221" s="169">
        <v>9324.25</v>
      </c>
      <c r="J221" s="121">
        <f t="shared" si="166"/>
        <v>2583</v>
      </c>
      <c r="K221" s="125">
        <f t="shared" si="167"/>
        <v>6390</v>
      </c>
      <c r="L221" s="123">
        <f t="shared" si="162"/>
        <v>851.5100000000001</v>
      </c>
      <c r="M221" s="126">
        <f t="shared" si="169"/>
        <v>2736</v>
      </c>
      <c r="N221" s="122">
        <f t="shared" si="170"/>
        <v>6381</v>
      </c>
      <c r="O221" s="128">
        <v>1715.46</v>
      </c>
      <c r="P221" s="124">
        <f t="shared" si="163"/>
        <v>16358.71</v>
      </c>
      <c r="Q221" s="124">
        <f>K221+L221+N221</f>
        <v>13622.51</v>
      </c>
      <c r="R221" s="124">
        <f t="shared" si="168"/>
        <v>73641.290000000008</v>
      </c>
    </row>
    <row r="222" spans="1:18" ht="43.5" customHeight="1" x14ac:dyDescent="0.35">
      <c r="A222" s="39">
        <f t="shared" si="165"/>
        <v>190</v>
      </c>
      <c r="B222" s="117" t="s">
        <v>311</v>
      </c>
      <c r="C222" s="117" t="s">
        <v>54</v>
      </c>
      <c r="D222" s="117" t="s">
        <v>33</v>
      </c>
      <c r="E222" s="148" t="s">
        <v>312</v>
      </c>
      <c r="F222" s="118" t="s">
        <v>52</v>
      </c>
      <c r="G222" s="135">
        <v>100000</v>
      </c>
      <c r="H222" s="46"/>
      <c r="I222" s="169">
        <f>6309.38+5795.99</f>
        <v>12105.369999999999</v>
      </c>
      <c r="J222" s="121">
        <f t="shared" si="166"/>
        <v>2870</v>
      </c>
      <c r="K222" s="125">
        <f t="shared" si="167"/>
        <v>7100</v>
      </c>
      <c r="L222" s="123">
        <f t="shared" si="162"/>
        <v>851.5100000000001</v>
      </c>
      <c r="M222" s="126">
        <f t="shared" si="169"/>
        <v>3040</v>
      </c>
      <c r="N222" s="122">
        <f t="shared" si="170"/>
        <v>7090.0000000000009</v>
      </c>
      <c r="O222" s="128">
        <v>0</v>
      </c>
      <c r="P222" s="124">
        <f t="shared" si="163"/>
        <v>18015.37</v>
      </c>
      <c r="Q222" s="124">
        <f>K222+L222+N222</f>
        <v>15041.510000000002</v>
      </c>
      <c r="R222" s="124">
        <f t="shared" si="168"/>
        <v>81984.63</v>
      </c>
    </row>
    <row r="223" spans="1:18" ht="43.5" customHeight="1" x14ac:dyDescent="0.35">
      <c r="A223" s="39">
        <f t="shared" si="165"/>
        <v>191</v>
      </c>
      <c r="B223" s="117" t="s">
        <v>313</v>
      </c>
      <c r="C223" s="117" t="s">
        <v>54</v>
      </c>
      <c r="D223" s="117" t="s">
        <v>33</v>
      </c>
      <c r="E223" s="148" t="s">
        <v>182</v>
      </c>
      <c r="F223" s="118" t="s">
        <v>67</v>
      </c>
      <c r="G223" s="135">
        <v>43000</v>
      </c>
      <c r="H223" s="46"/>
      <c r="I223" s="169">
        <v>866.06</v>
      </c>
      <c r="J223" s="121">
        <f t="shared" si="166"/>
        <v>1234.0999999999999</v>
      </c>
      <c r="K223" s="125">
        <f t="shared" si="167"/>
        <v>3053</v>
      </c>
      <c r="L223" s="126">
        <f>+G223*1.1%</f>
        <v>473.00000000000006</v>
      </c>
      <c r="M223" s="126">
        <f t="shared" si="169"/>
        <v>1307.2</v>
      </c>
      <c r="N223" s="122">
        <f t="shared" si="170"/>
        <v>3048.7000000000003</v>
      </c>
      <c r="O223" s="128">
        <v>0</v>
      </c>
      <c r="P223" s="124">
        <f t="shared" si="163"/>
        <v>3407.3599999999997</v>
      </c>
      <c r="Q223" s="124">
        <f t="shared" si="164"/>
        <v>6574.7000000000007</v>
      </c>
      <c r="R223" s="124">
        <f t="shared" si="168"/>
        <v>39592.639999999999</v>
      </c>
    </row>
    <row r="224" spans="1:18" ht="43.5" customHeight="1" x14ac:dyDescent="0.35">
      <c r="A224" s="39">
        <f t="shared" si="165"/>
        <v>192</v>
      </c>
      <c r="B224" s="117" t="s">
        <v>314</v>
      </c>
      <c r="C224" s="117" t="s">
        <v>54</v>
      </c>
      <c r="D224" s="117" t="s">
        <v>33</v>
      </c>
      <c r="E224" s="148" t="s">
        <v>315</v>
      </c>
      <c r="F224" s="118" t="s">
        <v>52</v>
      </c>
      <c r="G224" s="135">
        <v>90000</v>
      </c>
      <c r="H224" s="46"/>
      <c r="I224" s="169">
        <f>1854+7899.12</f>
        <v>9753.119999999999</v>
      </c>
      <c r="J224" s="121">
        <f t="shared" si="166"/>
        <v>2583</v>
      </c>
      <c r="K224" s="125">
        <f t="shared" si="167"/>
        <v>6390</v>
      </c>
      <c r="L224" s="123">
        <f t="shared" ref="L224" si="171">77410*1.1%</f>
        <v>851.5100000000001</v>
      </c>
      <c r="M224" s="126">
        <f t="shared" si="169"/>
        <v>2736</v>
      </c>
      <c r="N224" s="122">
        <f t="shared" si="170"/>
        <v>6381</v>
      </c>
      <c r="O224" s="128">
        <v>0</v>
      </c>
      <c r="P224" s="124">
        <f t="shared" si="163"/>
        <v>15072.119999999999</v>
      </c>
      <c r="Q224" s="124">
        <f t="shared" si="164"/>
        <v>13622.51</v>
      </c>
      <c r="R224" s="124">
        <f t="shared" si="168"/>
        <v>74927.88</v>
      </c>
    </row>
    <row r="225" spans="1:18" ht="43.5" customHeight="1" x14ac:dyDescent="0.35">
      <c r="A225" s="39">
        <f t="shared" si="165"/>
        <v>193</v>
      </c>
      <c r="B225" s="117" t="s">
        <v>316</v>
      </c>
      <c r="C225" s="117" t="s">
        <v>49</v>
      </c>
      <c r="D225" s="117" t="s">
        <v>33</v>
      </c>
      <c r="E225" s="148" t="s">
        <v>317</v>
      </c>
      <c r="F225" s="118" t="s">
        <v>56</v>
      </c>
      <c r="G225" s="149">
        <v>60000</v>
      </c>
      <c r="H225" s="63"/>
      <c r="I225" s="169">
        <v>3143.58</v>
      </c>
      <c r="J225" s="121">
        <f t="shared" si="166"/>
        <v>1722</v>
      </c>
      <c r="K225" s="125">
        <f t="shared" si="167"/>
        <v>4260</v>
      </c>
      <c r="L225" s="126">
        <f>+G225*1.1%</f>
        <v>660.00000000000011</v>
      </c>
      <c r="M225" s="126">
        <f t="shared" si="169"/>
        <v>1824</v>
      </c>
      <c r="N225" s="122">
        <f t="shared" si="170"/>
        <v>4254</v>
      </c>
      <c r="O225" s="128">
        <v>1715.46</v>
      </c>
      <c r="P225" s="124">
        <f t="shared" si="163"/>
        <v>8405.0400000000009</v>
      </c>
      <c r="Q225" s="124">
        <f t="shared" si="164"/>
        <v>9174</v>
      </c>
      <c r="R225" s="124">
        <f t="shared" si="168"/>
        <v>51594.96</v>
      </c>
    </row>
    <row r="226" spans="1:18" ht="43.5" customHeight="1" x14ac:dyDescent="0.35">
      <c r="A226" s="39">
        <f t="shared" si="165"/>
        <v>194</v>
      </c>
      <c r="B226" s="117" t="s">
        <v>318</v>
      </c>
      <c r="C226" s="117" t="s">
        <v>54</v>
      </c>
      <c r="D226" s="117" t="s">
        <v>33</v>
      </c>
      <c r="E226" s="150" t="s">
        <v>307</v>
      </c>
      <c r="F226" s="118" t="s">
        <v>56</v>
      </c>
      <c r="G226" s="149">
        <v>90000</v>
      </c>
      <c r="H226" s="63"/>
      <c r="I226" s="169">
        <v>9753.1200000000008</v>
      </c>
      <c r="J226" s="121">
        <f t="shared" si="166"/>
        <v>2583</v>
      </c>
      <c r="K226" s="125">
        <f t="shared" si="167"/>
        <v>6390</v>
      </c>
      <c r="L226" s="123">
        <f t="shared" ref="L226:L246" si="172">77410*1.1%</f>
        <v>851.5100000000001</v>
      </c>
      <c r="M226" s="126">
        <f t="shared" si="169"/>
        <v>2736</v>
      </c>
      <c r="N226" s="122">
        <f t="shared" si="170"/>
        <v>6381</v>
      </c>
      <c r="O226" s="151">
        <v>0</v>
      </c>
      <c r="P226" s="124">
        <f t="shared" si="163"/>
        <v>15072.12</v>
      </c>
      <c r="Q226" s="124">
        <f t="shared" si="164"/>
        <v>13622.51</v>
      </c>
      <c r="R226" s="124">
        <f t="shared" si="168"/>
        <v>74927.88</v>
      </c>
    </row>
    <row r="227" spans="1:18" ht="43.5" customHeight="1" x14ac:dyDescent="0.35">
      <c r="A227" s="39">
        <f t="shared" si="165"/>
        <v>195</v>
      </c>
      <c r="B227" s="117" t="s">
        <v>319</v>
      </c>
      <c r="C227" s="117" t="s">
        <v>54</v>
      </c>
      <c r="D227" s="117" t="s">
        <v>33</v>
      </c>
      <c r="E227" s="150" t="s">
        <v>307</v>
      </c>
      <c r="F227" s="118" t="s">
        <v>56</v>
      </c>
      <c r="G227" s="149">
        <v>90000</v>
      </c>
      <c r="H227" s="63"/>
      <c r="I227" s="169">
        <v>8895.39</v>
      </c>
      <c r="J227" s="121">
        <f t="shared" si="166"/>
        <v>2583</v>
      </c>
      <c r="K227" s="125">
        <f t="shared" si="167"/>
        <v>6390</v>
      </c>
      <c r="L227" s="123">
        <f t="shared" si="172"/>
        <v>851.5100000000001</v>
      </c>
      <c r="M227" s="126">
        <f t="shared" si="169"/>
        <v>2736</v>
      </c>
      <c r="N227" s="122">
        <f t="shared" si="170"/>
        <v>6381</v>
      </c>
      <c r="O227" s="151">
        <f>1715.46*2</f>
        <v>3430.92</v>
      </c>
      <c r="P227" s="124">
        <f t="shared" si="163"/>
        <v>17645.309999999998</v>
      </c>
      <c r="Q227" s="124">
        <f t="shared" si="164"/>
        <v>13622.51</v>
      </c>
      <c r="R227" s="124">
        <f t="shared" si="168"/>
        <v>72354.69</v>
      </c>
    </row>
    <row r="228" spans="1:18" ht="22.5" customHeight="1" x14ac:dyDescent="0.35">
      <c r="A228" s="39">
        <f t="shared" si="165"/>
        <v>196</v>
      </c>
      <c r="B228" s="117" t="s">
        <v>320</v>
      </c>
      <c r="C228" s="117" t="s">
        <v>49</v>
      </c>
      <c r="D228" s="117" t="s">
        <v>33</v>
      </c>
      <c r="E228" s="117" t="s">
        <v>307</v>
      </c>
      <c r="F228" s="118" t="s">
        <v>56</v>
      </c>
      <c r="G228" s="135">
        <v>90000</v>
      </c>
      <c r="H228" s="46"/>
      <c r="I228" s="169">
        <v>8895.39</v>
      </c>
      <c r="J228" s="121">
        <f t="shared" si="166"/>
        <v>2583</v>
      </c>
      <c r="K228" s="125">
        <f t="shared" si="167"/>
        <v>6390</v>
      </c>
      <c r="L228" s="126">
        <f t="shared" si="172"/>
        <v>851.5100000000001</v>
      </c>
      <c r="M228" s="126">
        <f t="shared" si="169"/>
        <v>2736</v>
      </c>
      <c r="N228" s="122">
        <f t="shared" si="170"/>
        <v>6381</v>
      </c>
      <c r="O228" s="138">
        <f>1715.46*2</f>
        <v>3430.92</v>
      </c>
      <c r="P228" s="124">
        <f t="shared" si="163"/>
        <v>17645.309999999998</v>
      </c>
      <c r="Q228" s="124">
        <f t="shared" si="164"/>
        <v>13622.51</v>
      </c>
      <c r="R228" s="124">
        <f t="shared" si="168"/>
        <v>72354.69</v>
      </c>
    </row>
    <row r="229" spans="1:18" ht="43.5" customHeight="1" x14ac:dyDescent="0.35">
      <c r="A229" s="39">
        <f t="shared" si="165"/>
        <v>197</v>
      </c>
      <c r="B229" s="117" t="s">
        <v>321</v>
      </c>
      <c r="C229" s="117" t="s">
        <v>54</v>
      </c>
      <c r="D229" s="117" t="s">
        <v>33</v>
      </c>
      <c r="E229" s="150" t="s">
        <v>307</v>
      </c>
      <c r="F229" s="118" t="s">
        <v>56</v>
      </c>
      <c r="G229" s="149">
        <v>90000</v>
      </c>
      <c r="H229" s="63"/>
      <c r="I229" s="169">
        <v>8895.39</v>
      </c>
      <c r="J229" s="121">
        <f t="shared" si="166"/>
        <v>2583</v>
      </c>
      <c r="K229" s="125">
        <f t="shared" si="167"/>
        <v>6390</v>
      </c>
      <c r="L229" s="123">
        <f t="shared" si="172"/>
        <v>851.5100000000001</v>
      </c>
      <c r="M229" s="126">
        <f t="shared" si="169"/>
        <v>2736</v>
      </c>
      <c r="N229" s="122">
        <f t="shared" si="170"/>
        <v>6381</v>
      </c>
      <c r="O229" s="151">
        <f>1715.46*2</f>
        <v>3430.92</v>
      </c>
      <c r="P229" s="124">
        <f t="shared" si="163"/>
        <v>17645.309999999998</v>
      </c>
      <c r="Q229" s="124">
        <f t="shared" si="164"/>
        <v>13622.51</v>
      </c>
      <c r="R229" s="124">
        <f t="shared" si="168"/>
        <v>72354.69</v>
      </c>
    </row>
    <row r="230" spans="1:18" ht="43.5" customHeight="1" x14ac:dyDescent="0.35">
      <c r="A230" s="39">
        <f t="shared" si="165"/>
        <v>198</v>
      </c>
      <c r="B230" s="117" t="s">
        <v>322</v>
      </c>
      <c r="C230" s="117" t="s">
        <v>49</v>
      </c>
      <c r="D230" s="117" t="s">
        <v>33</v>
      </c>
      <c r="E230" s="150" t="s">
        <v>307</v>
      </c>
      <c r="F230" s="118" t="s">
        <v>56</v>
      </c>
      <c r="G230" s="149">
        <v>90000</v>
      </c>
      <c r="H230" s="63"/>
      <c r="I230" s="169">
        <v>9324.25</v>
      </c>
      <c r="J230" s="121">
        <f t="shared" si="166"/>
        <v>2583</v>
      </c>
      <c r="K230" s="125">
        <f t="shared" si="167"/>
        <v>6390</v>
      </c>
      <c r="L230" s="123">
        <f t="shared" si="172"/>
        <v>851.5100000000001</v>
      </c>
      <c r="M230" s="126">
        <f t="shared" si="169"/>
        <v>2736</v>
      </c>
      <c r="N230" s="122">
        <f t="shared" si="170"/>
        <v>6381</v>
      </c>
      <c r="O230" s="151">
        <v>1715.46</v>
      </c>
      <c r="P230" s="124">
        <f t="shared" si="163"/>
        <v>16358.71</v>
      </c>
      <c r="Q230" s="124">
        <f t="shared" si="164"/>
        <v>13622.51</v>
      </c>
      <c r="R230" s="124">
        <f t="shared" si="168"/>
        <v>73641.290000000008</v>
      </c>
    </row>
    <row r="231" spans="1:18" ht="43.5" customHeight="1" x14ac:dyDescent="0.35">
      <c r="A231" s="39">
        <f t="shared" si="165"/>
        <v>199</v>
      </c>
      <c r="B231" s="117" t="s">
        <v>323</v>
      </c>
      <c r="C231" s="117" t="s">
        <v>54</v>
      </c>
      <c r="D231" s="117" t="s">
        <v>33</v>
      </c>
      <c r="E231" s="150" t="s">
        <v>307</v>
      </c>
      <c r="F231" s="118" t="s">
        <v>56</v>
      </c>
      <c r="G231" s="149">
        <v>90000</v>
      </c>
      <c r="H231" s="63"/>
      <c r="I231" s="169">
        <v>9324.25</v>
      </c>
      <c r="J231" s="121">
        <f t="shared" si="166"/>
        <v>2583</v>
      </c>
      <c r="K231" s="125">
        <f t="shared" si="167"/>
        <v>6390</v>
      </c>
      <c r="L231" s="123">
        <f t="shared" si="172"/>
        <v>851.5100000000001</v>
      </c>
      <c r="M231" s="126">
        <f t="shared" si="169"/>
        <v>2736</v>
      </c>
      <c r="N231" s="122">
        <f t="shared" si="170"/>
        <v>6381</v>
      </c>
      <c r="O231" s="151">
        <v>1715.46</v>
      </c>
      <c r="P231" s="124">
        <f t="shared" si="163"/>
        <v>16358.71</v>
      </c>
      <c r="Q231" s="124">
        <f t="shared" si="164"/>
        <v>13622.51</v>
      </c>
      <c r="R231" s="124">
        <f t="shared" si="168"/>
        <v>73641.290000000008</v>
      </c>
    </row>
    <row r="232" spans="1:18" ht="43.5" customHeight="1" x14ac:dyDescent="0.35">
      <c r="A232" s="39">
        <f t="shared" si="165"/>
        <v>200</v>
      </c>
      <c r="B232" s="117" t="s">
        <v>324</v>
      </c>
      <c r="C232" s="117" t="s">
        <v>54</v>
      </c>
      <c r="D232" s="117" t="s">
        <v>33</v>
      </c>
      <c r="E232" s="150" t="s">
        <v>307</v>
      </c>
      <c r="F232" s="118" t="s">
        <v>56</v>
      </c>
      <c r="G232" s="149">
        <v>90000</v>
      </c>
      <c r="H232" s="63"/>
      <c r="I232" s="169">
        <v>9753.1200000000008</v>
      </c>
      <c r="J232" s="121">
        <f t="shared" si="166"/>
        <v>2583</v>
      </c>
      <c r="K232" s="125">
        <f t="shared" si="167"/>
        <v>6390</v>
      </c>
      <c r="L232" s="123">
        <f t="shared" si="172"/>
        <v>851.5100000000001</v>
      </c>
      <c r="M232" s="126">
        <f t="shared" si="169"/>
        <v>2736</v>
      </c>
      <c r="N232" s="122">
        <f t="shared" si="170"/>
        <v>6381</v>
      </c>
      <c r="O232" s="151">
        <v>0</v>
      </c>
      <c r="P232" s="124">
        <f t="shared" si="163"/>
        <v>15072.12</v>
      </c>
      <c r="Q232" s="124">
        <f t="shared" si="164"/>
        <v>13622.51</v>
      </c>
      <c r="R232" s="124">
        <f t="shared" si="168"/>
        <v>74927.88</v>
      </c>
    </row>
    <row r="233" spans="1:18" ht="43.5" customHeight="1" x14ac:dyDescent="0.35">
      <c r="A233" s="39">
        <f t="shared" si="165"/>
        <v>201</v>
      </c>
      <c r="B233" s="117" t="s">
        <v>325</v>
      </c>
      <c r="C233" s="117" t="s">
        <v>49</v>
      </c>
      <c r="D233" s="117" t="s">
        <v>33</v>
      </c>
      <c r="E233" s="150" t="s">
        <v>307</v>
      </c>
      <c r="F233" s="118" t="s">
        <v>56</v>
      </c>
      <c r="G233" s="149">
        <v>90000</v>
      </c>
      <c r="H233" s="63"/>
      <c r="I233" s="169">
        <v>9753.1200000000008</v>
      </c>
      <c r="J233" s="121">
        <f t="shared" si="166"/>
        <v>2583</v>
      </c>
      <c r="K233" s="125">
        <f t="shared" si="167"/>
        <v>6390</v>
      </c>
      <c r="L233" s="123">
        <f t="shared" si="172"/>
        <v>851.5100000000001</v>
      </c>
      <c r="M233" s="126">
        <f t="shared" si="169"/>
        <v>2736</v>
      </c>
      <c r="N233" s="122">
        <f t="shared" si="170"/>
        <v>6381</v>
      </c>
      <c r="O233" s="151">
        <v>0</v>
      </c>
      <c r="P233" s="124">
        <f t="shared" si="163"/>
        <v>15072.12</v>
      </c>
      <c r="Q233" s="124">
        <f t="shared" si="164"/>
        <v>13622.51</v>
      </c>
      <c r="R233" s="124">
        <f t="shared" si="168"/>
        <v>74927.88</v>
      </c>
    </row>
    <row r="234" spans="1:18" ht="43.5" customHeight="1" x14ac:dyDescent="0.35">
      <c r="A234" s="39">
        <f t="shared" si="165"/>
        <v>202</v>
      </c>
      <c r="B234" s="117" t="s">
        <v>326</v>
      </c>
      <c r="C234" s="117" t="s">
        <v>54</v>
      </c>
      <c r="D234" s="117" t="s">
        <v>33</v>
      </c>
      <c r="E234" s="150" t="s">
        <v>307</v>
      </c>
      <c r="F234" s="118" t="s">
        <v>56</v>
      </c>
      <c r="G234" s="149">
        <v>90000</v>
      </c>
      <c r="H234" s="63"/>
      <c r="I234" s="169">
        <v>9753.1200000000008</v>
      </c>
      <c r="J234" s="121">
        <f t="shared" si="166"/>
        <v>2583</v>
      </c>
      <c r="K234" s="125">
        <f t="shared" si="167"/>
        <v>6390</v>
      </c>
      <c r="L234" s="123">
        <f t="shared" si="172"/>
        <v>851.5100000000001</v>
      </c>
      <c r="M234" s="126">
        <f t="shared" si="169"/>
        <v>2736</v>
      </c>
      <c r="N234" s="122">
        <f t="shared" si="170"/>
        <v>6381</v>
      </c>
      <c r="O234" s="151">
        <v>0</v>
      </c>
      <c r="P234" s="124">
        <f t="shared" si="163"/>
        <v>15072.12</v>
      </c>
      <c r="Q234" s="124">
        <f t="shared" si="164"/>
        <v>13622.51</v>
      </c>
      <c r="R234" s="124">
        <f t="shared" si="168"/>
        <v>74927.88</v>
      </c>
    </row>
    <row r="235" spans="1:18" ht="43.5" customHeight="1" x14ac:dyDescent="0.35">
      <c r="A235" s="39">
        <f t="shared" si="165"/>
        <v>203</v>
      </c>
      <c r="B235" s="117" t="s">
        <v>327</v>
      </c>
      <c r="C235" s="117" t="s">
        <v>49</v>
      </c>
      <c r="D235" s="117" t="s">
        <v>33</v>
      </c>
      <c r="E235" s="150" t="s">
        <v>307</v>
      </c>
      <c r="F235" s="118" t="s">
        <v>56</v>
      </c>
      <c r="G235" s="149">
        <v>90000</v>
      </c>
      <c r="H235" s="63"/>
      <c r="I235" s="169">
        <v>9753.1200000000008</v>
      </c>
      <c r="J235" s="121">
        <f t="shared" si="166"/>
        <v>2583</v>
      </c>
      <c r="K235" s="125">
        <f t="shared" si="167"/>
        <v>6390</v>
      </c>
      <c r="L235" s="123">
        <f t="shared" si="172"/>
        <v>851.5100000000001</v>
      </c>
      <c r="M235" s="126">
        <f t="shared" si="169"/>
        <v>2736</v>
      </c>
      <c r="N235" s="122">
        <f t="shared" si="170"/>
        <v>6381</v>
      </c>
      <c r="O235" s="151">
        <v>0</v>
      </c>
      <c r="P235" s="124">
        <f t="shared" si="163"/>
        <v>15072.12</v>
      </c>
      <c r="Q235" s="124">
        <f t="shared" si="164"/>
        <v>13622.51</v>
      </c>
      <c r="R235" s="124">
        <f t="shared" si="168"/>
        <v>74927.88</v>
      </c>
    </row>
    <row r="236" spans="1:18" ht="43.5" customHeight="1" x14ac:dyDescent="0.35">
      <c r="A236" s="39">
        <f t="shared" si="165"/>
        <v>204</v>
      </c>
      <c r="B236" s="117" t="s">
        <v>328</v>
      </c>
      <c r="C236" s="117" t="s">
        <v>54</v>
      </c>
      <c r="D236" s="117" t="s">
        <v>33</v>
      </c>
      <c r="E236" s="150" t="s">
        <v>307</v>
      </c>
      <c r="F236" s="118" t="s">
        <v>56</v>
      </c>
      <c r="G236" s="149">
        <v>90000</v>
      </c>
      <c r="H236" s="63"/>
      <c r="I236" s="169">
        <v>9324.25</v>
      </c>
      <c r="J236" s="121">
        <f t="shared" si="166"/>
        <v>2583</v>
      </c>
      <c r="K236" s="125">
        <f t="shared" si="167"/>
        <v>6390</v>
      </c>
      <c r="L236" s="123">
        <f t="shared" si="172"/>
        <v>851.5100000000001</v>
      </c>
      <c r="M236" s="126">
        <f t="shared" si="169"/>
        <v>2736</v>
      </c>
      <c r="N236" s="122">
        <f t="shared" si="170"/>
        <v>6381</v>
      </c>
      <c r="O236" s="151">
        <v>1715.46</v>
      </c>
      <c r="P236" s="124">
        <f t="shared" si="163"/>
        <v>16358.71</v>
      </c>
      <c r="Q236" s="124">
        <f t="shared" si="164"/>
        <v>13622.51</v>
      </c>
      <c r="R236" s="124">
        <f t="shared" si="168"/>
        <v>73641.290000000008</v>
      </c>
    </row>
    <row r="237" spans="1:18" ht="43.5" customHeight="1" x14ac:dyDescent="0.35">
      <c r="A237" s="39">
        <f t="shared" si="165"/>
        <v>205</v>
      </c>
      <c r="B237" s="117" t="s">
        <v>329</v>
      </c>
      <c r="C237" s="117" t="s">
        <v>54</v>
      </c>
      <c r="D237" s="117" t="s">
        <v>33</v>
      </c>
      <c r="E237" s="150" t="s">
        <v>307</v>
      </c>
      <c r="F237" s="118" t="s">
        <v>56</v>
      </c>
      <c r="G237" s="149">
        <v>90000</v>
      </c>
      <c r="H237" s="63"/>
      <c r="I237" s="169">
        <v>9753.1200000000008</v>
      </c>
      <c r="J237" s="121">
        <f t="shared" si="166"/>
        <v>2583</v>
      </c>
      <c r="K237" s="125">
        <f t="shared" si="167"/>
        <v>6390</v>
      </c>
      <c r="L237" s="123">
        <f t="shared" si="172"/>
        <v>851.5100000000001</v>
      </c>
      <c r="M237" s="126">
        <f t="shared" si="169"/>
        <v>2736</v>
      </c>
      <c r="N237" s="122">
        <f t="shared" si="170"/>
        <v>6381</v>
      </c>
      <c r="O237" s="151">
        <v>0</v>
      </c>
      <c r="P237" s="124">
        <f t="shared" si="163"/>
        <v>15072.12</v>
      </c>
      <c r="Q237" s="124">
        <f t="shared" si="164"/>
        <v>13622.51</v>
      </c>
      <c r="R237" s="124">
        <f t="shared" si="168"/>
        <v>74927.88</v>
      </c>
    </row>
    <row r="238" spans="1:18" ht="43.5" customHeight="1" x14ac:dyDescent="0.35">
      <c r="A238" s="39">
        <f t="shared" si="165"/>
        <v>206</v>
      </c>
      <c r="B238" s="117" t="s">
        <v>330</v>
      </c>
      <c r="C238" s="117" t="s">
        <v>54</v>
      </c>
      <c r="D238" s="117" t="s">
        <v>33</v>
      </c>
      <c r="E238" s="150" t="s">
        <v>307</v>
      </c>
      <c r="F238" s="118" t="s">
        <v>56</v>
      </c>
      <c r="G238" s="149">
        <v>90000</v>
      </c>
      <c r="H238" s="63"/>
      <c r="I238" s="169">
        <v>9324.25</v>
      </c>
      <c r="J238" s="121">
        <f t="shared" si="166"/>
        <v>2583</v>
      </c>
      <c r="K238" s="125">
        <f t="shared" si="167"/>
        <v>6390</v>
      </c>
      <c r="L238" s="123">
        <f t="shared" si="172"/>
        <v>851.5100000000001</v>
      </c>
      <c r="M238" s="126">
        <f t="shared" si="169"/>
        <v>2736</v>
      </c>
      <c r="N238" s="122">
        <f t="shared" si="170"/>
        <v>6381</v>
      </c>
      <c r="O238" s="151">
        <v>1715.46</v>
      </c>
      <c r="P238" s="124">
        <f t="shared" si="163"/>
        <v>16358.71</v>
      </c>
      <c r="Q238" s="124">
        <f t="shared" si="164"/>
        <v>13622.51</v>
      </c>
      <c r="R238" s="124">
        <f t="shared" si="168"/>
        <v>73641.290000000008</v>
      </c>
    </row>
    <row r="239" spans="1:18" ht="43.5" customHeight="1" x14ac:dyDescent="0.35">
      <c r="A239" s="39">
        <f t="shared" si="165"/>
        <v>207</v>
      </c>
      <c r="B239" s="117" t="s">
        <v>331</v>
      </c>
      <c r="C239" s="117" t="s">
        <v>54</v>
      </c>
      <c r="D239" s="117" t="s">
        <v>33</v>
      </c>
      <c r="E239" s="150" t="s">
        <v>307</v>
      </c>
      <c r="F239" s="118" t="s">
        <v>56</v>
      </c>
      <c r="G239" s="149">
        <v>90000</v>
      </c>
      <c r="H239" s="63"/>
      <c r="I239" s="169">
        <v>9753.1200000000008</v>
      </c>
      <c r="J239" s="121">
        <f t="shared" si="166"/>
        <v>2583</v>
      </c>
      <c r="K239" s="125">
        <f t="shared" si="167"/>
        <v>6390</v>
      </c>
      <c r="L239" s="123">
        <f t="shared" si="172"/>
        <v>851.5100000000001</v>
      </c>
      <c r="M239" s="126">
        <f t="shared" si="169"/>
        <v>2736</v>
      </c>
      <c r="N239" s="122">
        <f t="shared" si="170"/>
        <v>6381</v>
      </c>
      <c r="O239" s="151">
        <v>0</v>
      </c>
      <c r="P239" s="124">
        <f t="shared" si="163"/>
        <v>15072.12</v>
      </c>
      <c r="Q239" s="124">
        <f t="shared" si="164"/>
        <v>13622.51</v>
      </c>
      <c r="R239" s="124">
        <f t="shared" si="168"/>
        <v>74927.88</v>
      </c>
    </row>
    <row r="240" spans="1:18" ht="43.5" customHeight="1" x14ac:dyDescent="0.35">
      <c r="A240" s="39">
        <f t="shared" si="165"/>
        <v>208</v>
      </c>
      <c r="B240" s="117" t="s">
        <v>332</v>
      </c>
      <c r="C240" s="117" t="s">
        <v>54</v>
      </c>
      <c r="D240" s="117" t="s">
        <v>33</v>
      </c>
      <c r="E240" s="150" t="s">
        <v>307</v>
      </c>
      <c r="F240" s="118" t="s">
        <v>56</v>
      </c>
      <c r="G240" s="149">
        <v>90000</v>
      </c>
      <c r="H240" s="63"/>
      <c r="I240" s="169">
        <v>9324.25</v>
      </c>
      <c r="J240" s="121">
        <f t="shared" si="166"/>
        <v>2583</v>
      </c>
      <c r="K240" s="125">
        <f t="shared" si="167"/>
        <v>6390</v>
      </c>
      <c r="L240" s="123">
        <f t="shared" si="172"/>
        <v>851.5100000000001</v>
      </c>
      <c r="M240" s="126">
        <f t="shared" si="169"/>
        <v>2736</v>
      </c>
      <c r="N240" s="122">
        <f t="shared" si="170"/>
        <v>6381</v>
      </c>
      <c r="O240" s="151">
        <v>1715.46</v>
      </c>
      <c r="P240" s="124">
        <f t="shared" si="163"/>
        <v>16358.71</v>
      </c>
      <c r="Q240" s="124">
        <f t="shared" si="164"/>
        <v>13622.51</v>
      </c>
      <c r="R240" s="124">
        <f t="shared" si="168"/>
        <v>73641.290000000008</v>
      </c>
    </row>
    <row r="241" spans="1:18" ht="22.5" customHeight="1" x14ac:dyDescent="0.35">
      <c r="A241" s="39">
        <f t="shared" si="165"/>
        <v>209</v>
      </c>
      <c r="B241" s="117" t="s">
        <v>333</v>
      </c>
      <c r="C241" s="117" t="s">
        <v>54</v>
      </c>
      <c r="D241" s="117" t="s">
        <v>33</v>
      </c>
      <c r="E241" s="117" t="s">
        <v>307</v>
      </c>
      <c r="F241" s="118" t="s">
        <v>56</v>
      </c>
      <c r="G241" s="135">
        <v>90000</v>
      </c>
      <c r="H241" s="46"/>
      <c r="I241" s="169">
        <v>8895.39</v>
      </c>
      <c r="J241" s="121">
        <f t="shared" si="166"/>
        <v>2583</v>
      </c>
      <c r="K241" s="125">
        <f t="shared" si="167"/>
        <v>6390</v>
      </c>
      <c r="L241" s="126">
        <f t="shared" si="172"/>
        <v>851.5100000000001</v>
      </c>
      <c r="M241" s="126">
        <f t="shared" si="169"/>
        <v>2736</v>
      </c>
      <c r="N241" s="122">
        <f t="shared" si="170"/>
        <v>6381</v>
      </c>
      <c r="O241" s="138">
        <v>3430.92</v>
      </c>
      <c r="P241" s="124">
        <f t="shared" si="163"/>
        <v>17645.309999999998</v>
      </c>
      <c r="Q241" s="124">
        <f t="shared" si="164"/>
        <v>13622.51</v>
      </c>
      <c r="R241" s="124">
        <f t="shared" si="168"/>
        <v>72354.69</v>
      </c>
    </row>
    <row r="242" spans="1:18" ht="43.5" customHeight="1" x14ac:dyDescent="0.35">
      <c r="A242" s="39">
        <f t="shared" si="165"/>
        <v>210</v>
      </c>
      <c r="B242" s="117" t="s">
        <v>334</v>
      </c>
      <c r="C242" s="117" t="s">
        <v>54</v>
      </c>
      <c r="D242" s="117" t="s">
        <v>33</v>
      </c>
      <c r="E242" s="150" t="s">
        <v>307</v>
      </c>
      <c r="F242" s="118" t="s">
        <v>56</v>
      </c>
      <c r="G242" s="149">
        <v>90000</v>
      </c>
      <c r="H242" s="63"/>
      <c r="I242" s="169">
        <v>9753.1200000000008</v>
      </c>
      <c r="J242" s="121">
        <f t="shared" si="166"/>
        <v>2583</v>
      </c>
      <c r="K242" s="125">
        <f t="shared" si="167"/>
        <v>6390</v>
      </c>
      <c r="L242" s="123">
        <f t="shared" si="172"/>
        <v>851.5100000000001</v>
      </c>
      <c r="M242" s="126">
        <f t="shared" si="169"/>
        <v>2736</v>
      </c>
      <c r="N242" s="122">
        <f t="shared" si="170"/>
        <v>6381</v>
      </c>
      <c r="O242" s="151">
        <v>0</v>
      </c>
      <c r="P242" s="124">
        <f t="shared" si="163"/>
        <v>15072.12</v>
      </c>
      <c r="Q242" s="124">
        <f t="shared" si="164"/>
        <v>13622.51</v>
      </c>
      <c r="R242" s="124">
        <f t="shared" si="168"/>
        <v>74927.88</v>
      </c>
    </row>
    <row r="243" spans="1:18" ht="43.5" customHeight="1" x14ac:dyDescent="0.35">
      <c r="A243" s="39">
        <f>+A242+1</f>
        <v>211</v>
      </c>
      <c r="B243" s="117" t="s">
        <v>407</v>
      </c>
      <c r="C243" s="117" t="s">
        <v>54</v>
      </c>
      <c r="D243" s="117" t="s">
        <v>33</v>
      </c>
      <c r="E243" s="150" t="s">
        <v>307</v>
      </c>
      <c r="F243" s="118" t="s">
        <v>56</v>
      </c>
      <c r="G243" s="149">
        <v>90000</v>
      </c>
      <c r="H243" s="63"/>
      <c r="I243" s="169">
        <v>9753.1200000000008</v>
      </c>
      <c r="J243" s="121">
        <f t="shared" si="166"/>
        <v>2583</v>
      </c>
      <c r="K243" s="125">
        <f t="shared" si="167"/>
        <v>6390</v>
      </c>
      <c r="L243" s="123">
        <f t="shared" si="172"/>
        <v>851.5100000000001</v>
      </c>
      <c r="M243" s="126">
        <f t="shared" si="169"/>
        <v>2736</v>
      </c>
      <c r="N243" s="122">
        <f t="shared" si="170"/>
        <v>6381</v>
      </c>
      <c r="O243" s="151">
        <v>0</v>
      </c>
      <c r="P243" s="124">
        <f t="shared" si="163"/>
        <v>15072.12</v>
      </c>
      <c r="Q243" s="124">
        <f t="shared" si="164"/>
        <v>13622.51</v>
      </c>
      <c r="R243" s="124">
        <f t="shared" si="168"/>
        <v>74927.88</v>
      </c>
    </row>
    <row r="244" spans="1:18" ht="43.5" customHeight="1" x14ac:dyDescent="0.35">
      <c r="A244" s="39">
        <f>+A243+1</f>
        <v>212</v>
      </c>
      <c r="B244" s="117" t="s">
        <v>411</v>
      </c>
      <c r="C244" s="117" t="s">
        <v>49</v>
      </c>
      <c r="D244" s="117" t="s">
        <v>33</v>
      </c>
      <c r="E244" s="150" t="s">
        <v>307</v>
      </c>
      <c r="F244" s="118" t="s">
        <v>56</v>
      </c>
      <c r="G244" s="149">
        <v>90000</v>
      </c>
      <c r="H244" s="63"/>
      <c r="I244" s="169">
        <v>9753.1200000000008</v>
      </c>
      <c r="J244" s="121">
        <f t="shared" si="166"/>
        <v>2583</v>
      </c>
      <c r="K244" s="125">
        <f t="shared" si="167"/>
        <v>6390</v>
      </c>
      <c r="L244" s="123">
        <f t="shared" si="172"/>
        <v>851.5100000000001</v>
      </c>
      <c r="M244" s="126">
        <f t="shared" si="169"/>
        <v>2736</v>
      </c>
      <c r="N244" s="122">
        <f t="shared" si="170"/>
        <v>6381</v>
      </c>
      <c r="O244" s="151">
        <v>0</v>
      </c>
      <c r="P244" s="124">
        <f t="shared" ref="P244:P245" si="173">I244+J244+M244+O244</f>
        <v>15072.12</v>
      </c>
      <c r="Q244" s="124">
        <f t="shared" ref="Q244:Q245" si="174">K244+L244+N244</f>
        <v>13622.51</v>
      </c>
      <c r="R244" s="124">
        <f t="shared" ref="R244:R245" si="175">G244-P244</f>
        <v>74927.88</v>
      </c>
    </row>
    <row r="245" spans="1:18" ht="43.5" customHeight="1" x14ac:dyDescent="0.35">
      <c r="A245" s="39">
        <f>+A244+1</f>
        <v>213</v>
      </c>
      <c r="B245" s="117" t="s">
        <v>412</v>
      </c>
      <c r="C245" s="117" t="s">
        <v>49</v>
      </c>
      <c r="D245" s="117" t="s">
        <v>33</v>
      </c>
      <c r="E245" s="150" t="s">
        <v>307</v>
      </c>
      <c r="F245" s="118" t="s">
        <v>56</v>
      </c>
      <c r="G245" s="149">
        <v>90000</v>
      </c>
      <c r="H245" s="63"/>
      <c r="I245" s="169">
        <v>9753.1200000000008</v>
      </c>
      <c r="J245" s="121">
        <f t="shared" si="166"/>
        <v>2583</v>
      </c>
      <c r="K245" s="125">
        <f t="shared" si="167"/>
        <v>6390</v>
      </c>
      <c r="L245" s="123">
        <f t="shared" si="172"/>
        <v>851.5100000000001</v>
      </c>
      <c r="M245" s="126">
        <f t="shared" si="169"/>
        <v>2736</v>
      </c>
      <c r="N245" s="122">
        <f t="shared" si="170"/>
        <v>6381</v>
      </c>
      <c r="O245" s="151">
        <v>0</v>
      </c>
      <c r="P245" s="124">
        <f t="shared" si="173"/>
        <v>15072.12</v>
      </c>
      <c r="Q245" s="124">
        <f t="shared" si="174"/>
        <v>13622.51</v>
      </c>
      <c r="R245" s="124">
        <f t="shared" si="175"/>
        <v>74927.88</v>
      </c>
    </row>
    <row r="246" spans="1:18" ht="43.5" customHeight="1" x14ac:dyDescent="0.35">
      <c r="A246" s="39">
        <f>+A245+1</f>
        <v>214</v>
      </c>
      <c r="B246" s="117" t="s">
        <v>413</v>
      </c>
      <c r="C246" s="117" t="s">
        <v>54</v>
      </c>
      <c r="D246" s="117" t="s">
        <v>33</v>
      </c>
      <c r="E246" s="150" t="s">
        <v>307</v>
      </c>
      <c r="F246" s="118" t="s">
        <v>56</v>
      </c>
      <c r="G246" s="149">
        <v>90000</v>
      </c>
      <c r="H246" s="63"/>
      <c r="I246" s="169">
        <v>9753.1200000000008</v>
      </c>
      <c r="J246" s="121">
        <f t="shared" ref="J246" si="176">G246*2.87/100</f>
        <v>2583</v>
      </c>
      <c r="K246" s="125">
        <f t="shared" ref="K246" si="177">G246*7.1/100</f>
        <v>6390</v>
      </c>
      <c r="L246" s="123">
        <f t="shared" si="172"/>
        <v>851.5100000000001</v>
      </c>
      <c r="M246" s="126">
        <f t="shared" ref="M246" si="178">G246*3.04/100</f>
        <v>2736</v>
      </c>
      <c r="N246" s="122">
        <f t="shared" ref="N246" si="179">+G246*7.09%</f>
        <v>6381</v>
      </c>
      <c r="O246" s="151">
        <v>0</v>
      </c>
      <c r="P246" s="124">
        <f t="shared" ref="P246" si="180">I246+J246+M246+O246</f>
        <v>15072.12</v>
      </c>
      <c r="Q246" s="124">
        <f t="shared" ref="Q246" si="181">K246+L246+N246</f>
        <v>13622.51</v>
      </c>
      <c r="R246" s="124">
        <f t="shared" ref="R246" si="182">G246-P246</f>
        <v>74927.88</v>
      </c>
    </row>
    <row r="247" spans="1:18" ht="43.5" customHeight="1" x14ac:dyDescent="0.35">
      <c r="A247" s="39">
        <f>+A246+1</f>
        <v>215</v>
      </c>
      <c r="B247" s="117" t="s">
        <v>335</v>
      </c>
      <c r="C247" s="117" t="s">
        <v>49</v>
      </c>
      <c r="D247" s="117" t="s">
        <v>33</v>
      </c>
      <c r="E247" s="150" t="s">
        <v>317</v>
      </c>
      <c r="F247" s="118" t="s">
        <v>56</v>
      </c>
      <c r="G247" s="149">
        <v>60000</v>
      </c>
      <c r="H247" s="63"/>
      <c r="I247" s="169">
        <v>3486.68</v>
      </c>
      <c r="J247" s="121">
        <f t="shared" si="166"/>
        <v>1722</v>
      </c>
      <c r="K247" s="125">
        <f t="shared" si="167"/>
        <v>4260</v>
      </c>
      <c r="L247" s="126">
        <f t="shared" ref="L247:L253" si="183">+G247*1.1%</f>
        <v>660.00000000000011</v>
      </c>
      <c r="M247" s="126">
        <f t="shared" si="169"/>
        <v>1824</v>
      </c>
      <c r="N247" s="122">
        <f t="shared" si="170"/>
        <v>4254</v>
      </c>
      <c r="O247" s="151">
        <v>0</v>
      </c>
      <c r="P247" s="124">
        <f t="shared" si="163"/>
        <v>7032.68</v>
      </c>
      <c r="Q247" s="124">
        <f t="shared" si="164"/>
        <v>9174</v>
      </c>
      <c r="R247" s="124">
        <f t="shared" si="168"/>
        <v>52967.32</v>
      </c>
    </row>
    <row r="248" spans="1:18" ht="43.5" customHeight="1" x14ac:dyDescent="0.35">
      <c r="A248" s="39">
        <f t="shared" si="165"/>
        <v>216</v>
      </c>
      <c r="B248" s="117" t="s">
        <v>336</v>
      </c>
      <c r="C248" s="117" t="s">
        <v>54</v>
      </c>
      <c r="D248" s="117" t="s">
        <v>33</v>
      </c>
      <c r="E248" s="148" t="s">
        <v>182</v>
      </c>
      <c r="F248" s="118" t="s">
        <v>67</v>
      </c>
      <c r="G248" s="135">
        <v>43000</v>
      </c>
      <c r="H248" s="46"/>
      <c r="I248" s="169">
        <v>866.06</v>
      </c>
      <c r="J248" s="121">
        <f t="shared" si="166"/>
        <v>1234.0999999999999</v>
      </c>
      <c r="K248" s="125">
        <f t="shared" si="167"/>
        <v>3053</v>
      </c>
      <c r="L248" s="126">
        <f t="shared" si="183"/>
        <v>473.00000000000006</v>
      </c>
      <c r="M248" s="126">
        <f t="shared" si="169"/>
        <v>1307.2</v>
      </c>
      <c r="N248" s="122">
        <f t="shared" si="170"/>
        <v>3048.7000000000003</v>
      </c>
      <c r="O248" s="128">
        <v>0</v>
      </c>
      <c r="P248" s="124">
        <f t="shared" si="163"/>
        <v>3407.3599999999997</v>
      </c>
      <c r="Q248" s="124">
        <f t="shared" si="164"/>
        <v>6574.7000000000007</v>
      </c>
      <c r="R248" s="124">
        <f t="shared" si="168"/>
        <v>39592.639999999999</v>
      </c>
    </row>
    <row r="249" spans="1:18" ht="43.5" customHeight="1" x14ac:dyDescent="0.35">
      <c r="A249" s="39">
        <f t="shared" si="165"/>
        <v>217</v>
      </c>
      <c r="B249" s="117" t="s">
        <v>337</v>
      </c>
      <c r="C249" s="117" t="s">
        <v>54</v>
      </c>
      <c r="D249" s="117" t="s">
        <v>33</v>
      </c>
      <c r="E249" s="148" t="s">
        <v>182</v>
      </c>
      <c r="F249" s="118" t="s">
        <v>67</v>
      </c>
      <c r="G249" s="135">
        <v>43000</v>
      </c>
      <c r="H249" s="46"/>
      <c r="I249" s="169">
        <v>866.06</v>
      </c>
      <c r="J249" s="121">
        <f t="shared" si="166"/>
        <v>1234.0999999999999</v>
      </c>
      <c r="K249" s="125">
        <f t="shared" si="167"/>
        <v>3053</v>
      </c>
      <c r="L249" s="126">
        <f t="shared" si="183"/>
        <v>473.00000000000006</v>
      </c>
      <c r="M249" s="126">
        <f t="shared" si="169"/>
        <v>1307.2</v>
      </c>
      <c r="N249" s="122">
        <f t="shared" si="170"/>
        <v>3048.7000000000003</v>
      </c>
      <c r="O249" s="128">
        <v>0</v>
      </c>
      <c r="P249" s="124">
        <f t="shared" si="163"/>
        <v>3407.3599999999997</v>
      </c>
      <c r="Q249" s="124">
        <f t="shared" si="164"/>
        <v>6574.7000000000007</v>
      </c>
      <c r="R249" s="124">
        <f t="shared" si="168"/>
        <v>39592.639999999999</v>
      </c>
    </row>
    <row r="250" spans="1:18" ht="43.5" customHeight="1" x14ac:dyDescent="0.35">
      <c r="A250" s="39">
        <f t="shared" si="165"/>
        <v>218</v>
      </c>
      <c r="B250" s="117" t="s">
        <v>338</v>
      </c>
      <c r="C250" s="117" t="s">
        <v>54</v>
      </c>
      <c r="D250" s="117" t="s">
        <v>33</v>
      </c>
      <c r="E250" s="148" t="s">
        <v>182</v>
      </c>
      <c r="F250" s="118" t="s">
        <v>67</v>
      </c>
      <c r="G250" s="135">
        <v>43000</v>
      </c>
      <c r="H250" s="46"/>
      <c r="I250" s="169">
        <v>866.06</v>
      </c>
      <c r="J250" s="121">
        <f t="shared" si="166"/>
        <v>1234.0999999999999</v>
      </c>
      <c r="K250" s="125">
        <f t="shared" si="167"/>
        <v>3053</v>
      </c>
      <c r="L250" s="126">
        <f t="shared" si="183"/>
        <v>473.00000000000006</v>
      </c>
      <c r="M250" s="126">
        <f t="shared" si="169"/>
        <v>1307.2</v>
      </c>
      <c r="N250" s="122">
        <f t="shared" si="170"/>
        <v>3048.7000000000003</v>
      </c>
      <c r="O250" s="128">
        <v>0</v>
      </c>
      <c r="P250" s="124">
        <f t="shared" si="163"/>
        <v>3407.3599999999997</v>
      </c>
      <c r="Q250" s="124">
        <f t="shared" si="164"/>
        <v>6574.7000000000007</v>
      </c>
      <c r="R250" s="124">
        <f t="shared" si="168"/>
        <v>39592.639999999999</v>
      </c>
    </row>
    <row r="251" spans="1:18" ht="43.5" customHeight="1" x14ac:dyDescent="0.35">
      <c r="A251" s="39">
        <f t="shared" si="165"/>
        <v>219</v>
      </c>
      <c r="B251" s="117" t="s">
        <v>339</v>
      </c>
      <c r="C251" s="117" t="s">
        <v>49</v>
      </c>
      <c r="D251" s="117" t="s">
        <v>33</v>
      </c>
      <c r="E251" s="150" t="s">
        <v>317</v>
      </c>
      <c r="F251" s="118" t="s">
        <v>56</v>
      </c>
      <c r="G251" s="149">
        <v>60000</v>
      </c>
      <c r="H251" s="63"/>
      <c r="I251" s="169">
        <v>3486.68</v>
      </c>
      <c r="J251" s="121">
        <f t="shared" si="166"/>
        <v>1722</v>
      </c>
      <c r="K251" s="125">
        <f t="shared" si="167"/>
        <v>4260</v>
      </c>
      <c r="L251" s="126">
        <f t="shared" si="183"/>
        <v>660.00000000000011</v>
      </c>
      <c r="M251" s="126">
        <f t="shared" si="169"/>
        <v>1824</v>
      </c>
      <c r="N251" s="122">
        <f t="shared" si="170"/>
        <v>4254</v>
      </c>
      <c r="O251" s="151">
        <v>0</v>
      </c>
      <c r="P251" s="124">
        <f t="shared" si="163"/>
        <v>7032.68</v>
      </c>
      <c r="Q251" s="124">
        <f t="shared" si="164"/>
        <v>9174</v>
      </c>
      <c r="R251" s="124">
        <f t="shared" si="168"/>
        <v>52967.32</v>
      </c>
    </row>
    <row r="252" spans="1:18" s="172" customFormat="1" ht="43.5" customHeight="1" x14ac:dyDescent="0.35">
      <c r="A252" s="166">
        <f>+A251+1</f>
        <v>220</v>
      </c>
      <c r="B252" s="167" t="s">
        <v>419</v>
      </c>
      <c r="C252" s="168" t="s">
        <v>54</v>
      </c>
      <c r="D252" s="117" t="s">
        <v>33</v>
      </c>
      <c r="E252" s="167" t="s">
        <v>420</v>
      </c>
      <c r="F252" s="118" t="s">
        <v>56</v>
      </c>
      <c r="G252" s="169">
        <v>90000</v>
      </c>
      <c r="H252" s="170"/>
      <c r="I252" s="169">
        <v>9753.1200000000008</v>
      </c>
      <c r="J252" s="121">
        <f t="shared" si="166"/>
        <v>2583</v>
      </c>
      <c r="K252" s="121">
        <f t="shared" si="167"/>
        <v>6390</v>
      </c>
      <c r="L252" s="121">
        <f t="shared" ref="L252" si="184">77410*1.1%</f>
        <v>851.5100000000001</v>
      </c>
      <c r="M252" s="121">
        <f t="shared" ref="M252" si="185">+G252*3.04%</f>
        <v>2736</v>
      </c>
      <c r="N252" s="122">
        <f t="shared" si="170"/>
        <v>6381</v>
      </c>
      <c r="O252" s="171">
        <v>0</v>
      </c>
      <c r="P252" s="124">
        <f t="shared" si="163"/>
        <v>15072.12</v>
      </c>
      <c r="Q252" s="124">
        <f t="shared" si="164"/>
        <v>13622.51</v>
      </c>
      <c r="R252" s="124">
        <f t="shared" si="168"/>
        <v>74927.88</v>
      </c>
    </row>
    <row r="253" spans="1:18" ht="43.5" customHeight="1" x14ac:dyDescent="0.35">
      <c r="A253" s="39">
        <f>+A252+1</f>
        <v>221</v>
      </c>
      <c r="B253" s="117" t="s">
        <v>340</v>
      </c>
      <c r="C253" s="117" t="s">
        <v>54</v>
      </c>
      <c r="D253" s="117" t="s">
        <v>33</v>
      </c>
      <c r="E253" s="165" t="s">
        <v>317</v>
      </c>
      <c r="F253" s="118" t="s">
        <v>56</v>
      </c>
      <c r="G253" s="135">
        <v>60000</v>
      </c>
      <c r="H253" s="135"/>
      <c r="I253" s="169">
        <v>3143.58</v>
      </c>
      <c r="J253" s="121">
        <f t="shared" si="166"/>
        <v>1722</v>
      </c>
      <c r="K253" s="125">
        <f t="shared" si="167"/>
        <v>4260</v>
      </c>
      <c r="L253" s="126">
        <f t="shared" si="183"/>
        <v>660.00000000000011</v>
      </c>
      <c r="M253" s="126">
        <f t="shared" si="169"/>
        <v>1824</v>
      </c>
      <c r="N253" s="122">
        <f t="shared" si="170"/>
        <v>4254</v>
      </c>
      <c r="O253" s="151">
        <v>1715.46</v>
      </c>
      <c r="P253" s="124">
        <f t="shared" si="163"/>
        <v>8405.0400000000009</v>
      </c>
      <c r="Q253" s="124">
        <f t="shared" si="164"/>
        <v>9174</v>
      </c>
      <c r="R253" s="124">
        <f t="shared" si="168"/>
        <v>51594.96</v>
      </c>
    </row>
    <row r="254" spans="1:18" ht="26.25" customHeight="1" thickBot="1" x14ac:dyDescent="0.3">
      <c r="A254" s="209" t="s">
        <v>25</v>
      </c>
      <c r="B254" s="210"/>
      <c r="C254" s="210"/>
      <c r="D254" s="210"/>
      <c r="E254" s="211"/>
      <c r="F254" s="52"/>
      <c r="G254" s="64">
        <f t="shared" ref="G254:R254" si="186">SUM(G207:G253)</f>
        <v>4312000</v>
      </c>
      <c r="H254" s="64">
        <f t="shared" si="186"/>
        <v>0</v>
      </c>
      <c r="I254" s="64">
        <f t="shared" si="186"/>
        <v>479095.45999999996</v>
      </c>
      <c r="J254" s="64">
        <f t="shared" si="186"/>
        <v>123754.40000000002</v>
      </c>
      <c r="K254" s="64">
        <f t="shared" si="186"/>
        <v>306152</v>
      </c>
      <c r="L254" s="64">
        <f t="shared" si="186"/>
        <v>37740.88999999997</v>
      </c>
      <c r="M254" s="64">
        <f t="shared" si="186"/>
        <v>130583.95999999999</v>
      </c>
      <c r="N254" s="64">
        <f t="shared" si="186"/>
        <v>304552.72250000003</v>
      </c>
      <c r="O254" s="64">
        <f t="shared" si="186"/>
        <v>42886.499999999985</v>
      </c>
      <c r="P254" s="64">
        <f t="shared" si="186"/>
        <v>776320.32</v>
      </c>
      <c r="Q254" s="64">
        <f t="shared" si="186"/>
        <v>648445.61250000016</v>
      </c>
      <c r="R254" s="64">
        <f t="shared" si="186"/>
        <v>3535679.6799999983</v>
      </c>
    </row>
    <row r="255" spans="1:18" ht="43.5" customHeight="1" x14ac:dyDescent="0.25">
      <c r="A255" s="185" t="s">
        <v>34</v>
      </c>
      <c r="B255" s="185"/>
      <c r="C255" s="185"/>
      <c r="D255" s="185"/>
      <c r="E255" s="185"/>
      <c r="F255" s="185"/>
      <c r="G255" s="185"/>
      <c r="H255" s="185"/>
      <c r="I255" s="185"/>
      <c r="J255" s="185"/>
      <c r="K255" s="185"/>
      <c r="L255" s="185"/>
      <c r="M255" s="185"/>
      <c r="N255" s="185"/>
      <c r="O255" s="185"/>
      <c r="P255" s="185"/>
      <c r="Q255" s="185"/>
      <c r="R255" s="185"/>
    </row>
    <row r="256" spans="1:18" ht="38.25" customHeight="1" x14ac:dyDescent="0.35">
      <c r="A256" s="39">
        <f>+A253+1</f>
        <v>222</v>
      </c>
      <c r="B256" s="117" t="s">
        <v>341</v>
      </c>
      <c r="C256" s="117" t="s">
        <v>49</v>
      </c>
      <c r="D256" s="117" t="s">
        <v>34</v>
      </c>
      <c r="E256" s="117" t="s">
        <v>342</v>
      </c>
      <c r="F256" s="118" t="s">
        <v>52</v>
      </c>
      <c r="G256" s="135">
        <v>310000</v>
      </c>
      <c r="H256" s="46"/>
      <c r="I256" s="169">
        <v>62387.83</v>
      </c>
      <c r="J256" s="121">
        <f>+G256*2.87%</f>
        <v>8897</v>
      </c>
      <c r="K256" s="122">
        <f>+G256*7.1%</f>
        <v>22009.999999999996</v>
      </c>
      <c r="L256" s="123">
        <f t="shared" si="128"/>
        <v>851.5100000000001</v>
      </c>
      <c r="M256" s="122">
        <f>193525*3.04%</f>
        <v>5883.16</v>
      </c>
      <c r="N256" s="122">
        <f>193525*7.09%</f>
        <v>13720.922500000001</v>
      </c>
      <c r="O256" s="120">
        <v>0</v>
      </c>
      <c r="P256" s="124">
        <f t="shared" ref="P256:P287" si="187">I256+J256+M256+O256</f>
        <v>77167.990000000005</v>
      </c>
      <c r="Q256" s="124">
        <f t="shared" ref="Q256:Q271" si="188">K256+L256+N256</f>
        <v>36582.432499999995</v>
      </c>
      <c r="R256" s="124">
        <f>G256-P256</f>
        <v>232832.01</v>
      </c>
    </row>
    <row r="257" spans="1:18" ht="38.25" customHeight="1" x14ac:dyDescent="0.35">
      <c r="A257" s="39">
        <f>+A256+1</f>
        <v>223</v>
      </c>
      <c r="B257" s="117" t="s">
        <v>437</v>
      </c>
      <c r="C257" s="117" t="s">
        <v>49</v>
      </c>
      <c r="D257" s="117" t="s">
        <v>34</v>
      </c>
      <c r="E257" s="117" t="s">
        <v>438</v>
      </c>
      <c r="F257" s="118" t="s">
        <v>52</v>
      </c>
      <c r="G257" s="135">
        <v>100000</v>
      </c>
      <c r="H257" s="46"/>
      <c r="I257" s="169">
        <v>12105.37</v>
      </c>
      <c r="J257" s="121">
        <f>+G257*2.87%</f>
        <v>2870</v>
      </c>
      <c r="K257" s="122">
        <f>+G257*7.1%</f>
        <v>7099.9999999999991</v>
      </c>
      <c r="L257" s="123">
        <f t="shared" si="128"/>
        <v>851.5100000000001</v>
      </c>
      <c r="M257" s="152">
        <f t="shared" ref="M257" si="189">G257*3.04/100</f>
        <v>3040</v>
      </c>
      <c r="N257" s="122">
        <f t="shared" ref="N257" si="190">+G257*7.09%</f>
        <v>7090.0000000000009</v>
      </c>
      <c r="O257" s="120">
        <v>0</v>
      </c>
      <c r="P257" s="124">
        <f t="shared" ref="P257" si="191">I257+J257+M257+O257</f>
        <v>18015.370000000003</v>
      </c>
      <c r="Q257" s="124">
        <f t="shared" ref="Q257" si="192">K257+L257+N257</f>
        <v>15041.51</v>
      </c>
      <c r="R257" s="124">
        <f t="shared" ref="R257" si="193">G257-P257</f>
        <v>81984.63</v>
      </c>
    </row>
    <row r="258" spans="1:18" ht="22.5" customHeight="1" x14ac:dyDescent="0.35">
      <c r="A258" s="39">
        <f>+A257+1</f>
        <v>224</v>
      </c>
      <c r="B258" s="117" t="s">
        <v>343</v>
      </c>
      <c r="C258" s="117" t="s">
        <v>49</v>
      </c>
      <c r="D258" s="117" t="s">
        <v>34</v>
      </c>
      <c r="E258" s="117" t="s">
        <v>344</v>
      </c>
      <c r="F258" s="118" t="s">
        <v>52</v>
      </c>
      <c r="G258" s="135">
        <v>190000</v>
      </c>
      <c r="H258" s="46"/>
      <c r="I258" s="169">
        <v>32846.75</v>
      </c>
      <c r="J258" s="121">
        <f t="shared" ref="J258:J288" si="194">+G258*2.87%</f>
        <v>5453</v>
      </c>
      <c r="K258" s="125">
        <f t="shared" ref="K258:K288" si="195">+G258*7.1%</f>
        <v>13489.999999999998</v>
      </c>
      <c r="L258" s="126">
        <f t="shared" si="128"/>
        <v>851.5100000000001</v>
      </c>
      <c r="M258" s="126">
        <f t="shared" ref="M258:M261" si="196">+G258*3.04%</f>
        <v>5776</v>
      </c>
      <c r="N258" s="122">
        <f t="shared" ref="N258:N261" si="197">+G258*7.09%</f>
        <v>13471</v>
      </c>
      <c r="O258" s="138">
        <v>1715.46</v>
      </c>
      <c r="P258" s="124">
        <f t="shared" si="187"/>
        <v>45791.21</v>
      </c>
      <c r="Q258" s="124">
        <f t="shared" si="188"/>
        <v>27812.51</v>
      </c>
      <c r="R258" s="124">
        <f t="shared" ref="R258:R288" si="198">G258-P258</f>
        <v>144208.79</v>
      </c>
    </row>
    <row r="259" spans="1:18" ht="38.25" customHeight="1" x14ac:dyDescent="0.35">
      <c r="A259" s="39">
        <f t="shared" ref="A259:A288" si="199">+A258+1</f>
        <v>225</v>
      </c>
      <c r="B259" s="117" t="s">
        <v>345</v>
      </c>
      <c r="C259" s="117" t="s">
        <v>49</v>
      </c>
      <c r="D259" s="117" t="s">
        <v>34</v>
      </c>
      <c r="E259" s="117" t="s">
        <v>346</v>
      </c>
      <c r="F259" s="118" t="s">
        <v>52</v>
      </c>
      <c r="G259" s="135">
        <v>190000</v>
      </c>
      <c r="H259" s="46"/>
      <c r="I259" s="169">
        <v>33275.620000000003</v>
      </c>
      <c r="J259" s="121">
        <f t="shared" si="194"/>
        <v>5453</v>
      </c>
      <c r="K259" s="122">
        <f t="shared" si="195"/>
        <v>13489.999999999998</v>
      </c>
      <c r="L259" s="123">
        <f t="shared" si="128"/>
        <v>851.5100000000001</v>
      </c>
      <c r="M259" s="122">
        <f t="shared" si="196"/>
        <v>5776</v>
      </c>
      <c r="N259" s="122">
        <f t="shared" si="197"/>
        <v>13471</v>
      </c>
      <c r="O259" s="120">
        <v>0</v>
      </c>
      <c r="P259" s="124">
        <f>I259+J259+M259+O259</f>
        <v>44504.62</v>
      </c>
      <c r="Q259" s="124">
        <f>K259+L259+N259</f>
        <v>27812.51</v>
      </c>
      <c r="R259" s="124">
        <f t="shared" si="198"/>
        <v>145495.38</v>
      </c>
    </row>
    <row r="260" spans="1:18" ht="38.25" customHeight="1" x14ac:dyDescent="0.35">
      <c r="A260" s="39">
        <f t="shared" si="199"/>
        <v>226</v>
      </c>
      <c r="B260" s="117" t="s">
        <v>347</v>
      </c>
      <c r="C260" s="117" t="s">
        <v>49</v>
      </c>
      <c r="D260" s="117" t="s">
        <v>34</v>
      </c>
      <c r="E260" s="117" t="s">
        <v>348</v>
      </c>
      <c r="F260" s="118" t="s">
        <v>52</v>
      </c>
      <c r="G260" s="135">
        <v>190000</v>
      </c>
      <c r="H260" s="46"/>
      <c r="I260" s="169">
        <v>33275.620000000003</v>
      </c>
      <c r="J260" s="121">
        <f t="shared" si="194"/>
        <v>5453</v>
      </c>
      <c r="K260" s="122">
        <f t="shared" si="195"/>
        <v>13489.999999999998</v>
      </c>
      <c r="L260" s="123">
        <f t="shared" si="128"/>
        <v>851.5100000000001</v>
      </c>
      <c r="M260" s="122">
        <f t="shared" si="196"/>
        <v>5776</v>
      </c>
      <c r="N260" s="122">
        <f t="shared" si="197"/>
        <v>13471</v>
      </c>
      <c r="O260" s="120">
        <v>0</v>
      </c>
      <c r="P260" s="124">
        <f t="shared" si="187"/>
        <v>44504.62</v>
      </c>
      <c r="Q260" s="124">
        <f t="shared" si="188"/>
        <v>27812.51</v>
      </c>
      <c r="R260" s="124">
        <f t="shared" si="198"/>
        <v>145495.38</v>
      </c>
    </row>
    <row r="261" spans="1:18" ht="22.5" customHeight="1" x14ac:dyDescent="0.35">
      <c r="A261" s="39">
        <f t="shared" si="199"/>
        <v>227</v>
      </c>
      <c r="B261" s="117" t="s">
        <v>349</v>
      </c>
      <c r="C261" s="117" t="s">
        <v>54</v>
      </c>
      <c r="D261" s="117" t="s">
        <v>34</v>
      </c>
      <c r="E261" s="117" t="s">
        <v>350</v>
      </c>
      <c r="F261" s="118" t="s">
        <v>52</v>
      </c>
      <c r="G261" s="135">
        <v>190000</v>
      </c>
      <c r="H261" s="46"/>
      <c r="I261" s="169">
        <v>32417.89</v>
      </c>
      <c r="J261" s="121">
        <f t="shared" si="194"/>
        <v>5453</v>
      </c>
      <c r="K261" s="125">
        <f t="shared" si="195"/>
        <v>13489.999999999998</v>
      </c>
      <c r="L261" s="126">
        <f t="shared" si="128"/>
        <v>851.5100000000001</v>
      </c>
      <c r="M261" s="126">
        <f t="shared" si="196"/>
        <v>5776</v>
      </c>
      <c r="N261" s="122">
        <f t="shared" si="197"/>
        <v>13471</v>
      </c>
      <c r="O261" s="138">
        <f>1715.46*2</f>
        <v>3430.92</v>
      </c>
      <c r="P261" s="124">
        <f>I261+J261+M261+O261</f>
        <v>47077.81</v>
      </c>
      <c r="Q261" s="124">
        <f>K261+L261+N261</f>
        <v>27812.51</v>
      </c>
      <c r="R261" s="124">
        <f t="shared" si="198"/>
        <v>142922.19</v>
      </c>
    </row>
    <row r="262" spans="1:18" ht="22.5" customHeight="1" x14ac:dyDescent="0.35">
      <c r="A262" s="39">
        <f t="shared" si="199"/>
        <v>228</v>
      </c>
      <c r="B262" s="117" t="s">
        <v>351</v>
      </c>
      <c r="C262" s="117" t="s">
        <v>49</v>
      </c>
      <c r="D262" s="117" t="s">
        <v>34</v>
      </c>
      <c r="E262" s="117" t="s">
        <v>352</v>
      </c>
      <c r="F262" s="118" t="s">
        <v>56</v>
      </c>
      <c r="G262" s="135">
        <v>140000</v>
      </c>
      <c r="H262" s="46"/>
      <c r="I262" s="169">
        <v>20656.64</v>
      </c>
      <c r="J262" s="121">
        <f t="shared" si="194"/>
        <v>4018</v>
      </c>
      <c r="K262" s="125">
        <f t="shared" si="195"/>
        <v>9940</v>
      </c>
      <c r="L262" s="126">
        <f t="shared" si="128"/>
        <v>851.5100000000001</v>
      </c>
      <c r="M262" s="126">
        <f>G262*3.04/100</f>
        <v>4256</v>
      </c>
      <c r="N262" s="122">
        <f>+G262*7.09%</f>
        <v>9926</v>
      </c>
      <c r="O262" s="138">
        <f>1715.46*2</f>
        <v>3430.92</v>
      </c>
      <c r="P262" s="124">
        <f t="shared" si="187"/>
        <v>32361.559999999998</v>
      </c>
      <c r="Q262" s="124">
        <f t="shared" si="188"/>
        <v>20717.510000000002</v>
      </c>
      <c r="R262" s="124">
        <f t="shared" si="198"/>
        <v>107638.44</v>
      </c>
    </row>
    <row r="263" spans="1:18" ht="38.25" customHeight="1" x14ac:dyDescent="0.35">
      <c r="A263" s="39">
        <f t="shared" si="199"/>
        <v>229</v>
      </c>
      <c r="B263" s="117" t="s">
        <v>353</v>
      </c>
      <c r="C263" s="117" t="s">
        <v>49</v>
      </c>
      <c r="D263" s="117" t="s">
        <v>34</v>
      </c>
      <c r="E263" s="117" t="s">
        <v>354</v>
      </c>
      <c r="F263" s="118" t="s">
        <v>52</v>
      </c>
      <c r="G263" s="135">
        <v>140000</v>
      </c>
      <c r="H263" s="46"/>
      <c r="I263" s="169">
        <v>21514.37</v>
      </c>
      <c r="J263" s="121">
        <f t="shared" si="194"/>
        <v>4018</v>
      </c>
      <c r="K263" s="122">
        <f t="shared" si="195"/>
        <v>9940</v>
      </c>
      <c r="L263" s="123">
        <f t="shared" si="128"/>
        <v>851.5100000000001</v>
      </c>
      <c r="M263" s="152">
        <f t="shared" ref="M263:M267" si="200">G263*3.04/100</f>
        <v>4256</v>
      </c>
      <c r="N263" s="122">
        <f t="shared" ref="N263:N267" si="201">+G263*7.09%</f>
        <v>9926</v>
      </c>
      <c r="O263" s="120">
        <v>0</v>
      </c>
      <c r="P263" s="124">
        <f t="shared" si="187"/>
        <v>29788.37</v>
      </c>
      <c r="Q263" s="124">
        <f t="shared" si="188"/>
        <v>20717.510000000002</v>
      </c>
      <c r="R263" s="124">
        <f t="shared" si="198"/>
        <v>110211.63</v>
      </c>
    </row>
    <row r="264" spans="1:18" ht="38.25" customHeight="1" x14ac:dyDescent="0.35">
      <c r="A264" s="39">
        <f t="shared" si="199"/>
        <v>230</v>
      </c>
      <c r="B264" s="117" t="s">
        <v>355</v>
      </c>
      <c r="C264" s="117" t="s">
        <v>49</v>
      </c>
      <c r="D264" s="117" t="s">
        <v>34</v>
      </c>
      <c r="E264" s="117" t="s">
        <v>356</v>
      </c>
      <c r="F264" s="118" t="s">
        <v>52</v>
      </c>
      <c r="G264" s="135">
        <v>140000</v>
      </c>
      <c r="H264" s="46"/>
      <c r="I264" s="169">
        <v>21514.37</v>
      </c>
      <c r="J264" s="121">
        <f t="shared" si="194"/>
        <v>4018</v>
      </c>
      <c r="K264" s="122">
        <f t="shared" si="195"/>
        <v>9940</v>
      </c>
      <c r="L264" s="123">
        <f t="shared" si="128"/>
        <v>851.5100000000001</v>
      </c>
      <c r="M264" s="152">
        <f t="shared" si="200"/>
        <v>4256</v>
      </c>
      <c r="N264" s="122">
        <f t="shared" si="201"/>
        <v>9926</v>
      </c>
      <c r="O264" s="120">
        <v>0</v>
      </c>
      <c r="P264" s="124">
        <f t="shared" si="187"/>
        <v>29788.37</v>
      </c>
      <c r="Q264" s="124">
        <f t="shared" si="188"/>
        <v>20717.510000000002</v>
      </c>
      <c r="R264" s="124">
        <f t="shared" si="198"/>
        <v>110211.63</v>
      </c>
    </row>
    <row r="265" spans="1:18" ht="22.5" customHeight="1" x14ac:dyDescent="0.35">
      <c r="A265" s="39">
        <f t="shared" si="199"/>
        <v>231</v>
      </c>
      <c r="B265" s="117" t="s">
        <v>357</v>
      </c>
      <c r="C265" s="117" t="s">
        <v>54</v>
      </c>
      <c r="D265" s="117" t="s">
        <v>34</v>
      </c>
      <c r="E265" s="117" t="s">
        <v>358</v>
      </c>
      <c r="F265" s="118" t="s">
        <v>56</v>
      </c>
      <c r="G265" s="135">
        <v>140000</v>
      </c>
      <c r="H265" s="46"/>
      <c r="I265" s="169">
        <v>21085.5</v>
      </c>
      <c r="J265" s="121">
        <f t="shared" si="194"/>
        <v>4018</v>
      </c>
      <c r="K265" s="125">
        <f t="shared" si="195"/>
        <v>9940</v>
      </c>
      <c r="L265" s="126">
        <f t="shared" si="128"/>
        <v>851.5100000000001</v>
      </c>
      <c r="M265" s="126">
        <f t="shared" si="200"/>
        <v>4256</v>
      </c>
      <c r="N265" s="122">
        <f t="shared" si="201"/>
        <v>9926</v>
      </c>
      <c r="O265" s="138">
        <v>1715.46</v>
      </c>
      <c r="P265" s="124">
        <f t="shared" si="187"/>
        <v>31074.959999999999</v>
      </c>
      <c r="Q265" s="124">
        <f t="shared" si="188"/>
        <v>20717.510000000002</v>
      </c>
      <c r="R265" s="124">
        <f t="shared" si="198"/>
        <v>108925.04000000001</v>
      </c>
    </row>
    <row r="266" spans="1:18" ht="38.25" customHeight="1" x14ac:dyDescent="0.35">
      <c r="A266" s="39">
        <f t="shared" si="199"/>
        <v>232</v>
      </c>
      <c r="B266" s="117" t="s">
        <v>359</v>
      </c>
      <c r="C266" s="117" t="s">
        <v>49</v>
      </c>
      <c r="D266" s="117" t="s">
        <v>34</v>
      </c>
      <c r="E266" s="117" t="s">
        <v>360</v>
      </c>
      <c r="F266" s="118" t="s">
        <v>52</v>
      </c>
      <c r="G266" s="135">
        <v>140000</v>
      </c>
      <c r="H266" s="46"/>
      <c r="I266" s="169">
        <v>21514.37</v>
      </c>
      <c r="J266" s="121">
        <f t="shared" si="194"/>
        <v>4018</v>
      </c>
      <c r="K266" s="122">
        <f t="shared" si="195"/>
        <v>9940</v>
      </c>
      <c r="L266" s="123">
        <f t="shared" si="128"/>
        <v>851.5100000000001</v>
      </c>
      <c r="M266" s="152">
        <f t="shared" si="200"/>
        <v>4256</v>
      </c>
      <c r="N266" s="122">
        <f t="shared" si="201"/>
        <v>9926</v>
      </c>
      <c r="O266" s="120">
        <v>0</v>
      </c>
      <c r="P266" s="124">
        <f>I266+J266+M266+O266</f>
        <v>29788.37</v>
      </c>
      <c r="Q266" s="124">
        <f>K266+L266+N266</f>
        <v>20717.510000000002</v>
      </c>
      <c r="R266" s="124">
        <f t="shared" si="198"/>
        <v>110211.63</v>
      </c>
    </row>
    <row r="267" spans="1:18" ht="38.25" customHeight="1" x14ac:dyDescent="0.35">
      <c r="A267" s="39">
        <f t="shared" si="199"/>
        <v>233</v>
      </c>
      <c r="B267" s="117" t="s">
        <v>361</v>
      </c>
      <c r="C267" s="117" t="s">
        <v>54</v>
      </c>
      <c r="D267" s="117" t="s">
        <v>34</v>
      </c>
      <c r="E267" s="117" t="s">
        <v>362</v>
      </c>
      <c r="F267" s="118" t="s">
        <v>56</v>
      </c>
      <c r="G267" s="135">
        <v>140000</v>
      </c>
      <c r="H267" s="46"/>
      <c r="I267" s="169">
        <v>21514.37</v>
      </c>
      <c r="J267" s="121">
        <f t="shared" si="194"/>
        <v>4018</v>
      </c>
      <c r="K267" s="122">
        <f t="shared" si="195"/>
        <v>9940</v>
      </c>
      <c r="L267" s="123">
        <f t="shared" si="128"/>
        <v>851.5100000000001</v>
      </c>
      <c r="M267" s="152">
        <f t="shared" si="200"/>
        <v>4256</v>
      </c>
      <c r="N267" s="122">
        <f t="shared" si="201"/>
        <v>9926</v>
      </c>
      <c r="O267" s="120">
        <v>0</v>
      </c>
      <c r="P267" s="124">
        <f>I267+J267+M267+O267</f>
        <v>29788.37</v>
      </c>
      <c r="Q267" s="124">
        <f>K267+L267+N267</f>
        <v>20717.510000000002</v>
      </c>
      <c r="R267" s="124">
        <f t="shared" si="198"/>
        <v>110211.63</v>
      </c>
    </row>
    <row r="268" spans="1:18" ht="22.5" customHeight="1" x14ac:dyDescent="0.35">
      <c r="A268" s="39">
        <f>+A267+1</f>
        <v>234</v>
      </c>
      <c r="B268" s="117" t="s">
        <v>364</v>
      </c>
      <c r="C268" s="117" t="s">
        <v>49</v>
      </c>
      <c r="D268" s="117" t="s">
        <v>34</v>
      </c>
      <c r="E268" s="117" t="s">
        <v>365</v>
      </c>
      <c r="F268" s="118" t="s">
        <v>52</v>
      </c>
      <c r="G268" s="135">
        <v>200000</v>
      </c>
      <c r="H268" s="46"/>
      <c r="I268" s="169">
        <v>35248.21</v>
      </c>
      <c r="J268" s="121">
        <f t="shared" si="194"/>
        <v>5740</v>
      </c>
      <c r="K268" s="125">
        <f t="shared" si="195"/>
        <v>14199.999999999998</v>
      </c>
      <c r="L268" s="126">
        <f t="shared" si="128"/>
        <v>851.5100000000001</v>
      </c>
      <c r="M268" s="126">
        <f>193525*3.04%</f>
        <v>5883.16</v>
      </c>
      <c r="N268" s="122">
        <f>193525*7.09%</f>
        <v>13720.922500000001</v>
      </c>
      <c r="O268" s="138">
        <v>1715.46</v>
      </c>
      <c r="P268" s="124">
        <f>I268+J268+M268+O268</f>
        <v>48586.829999999994</v>
      </c>
      <c r="Q268" s="124">
        <f>K268+L268+N268</f>
        <v>28772.432499999999</v>
      </c>
      <c r="R268" s="124">
        <f t="shared" si="198"/>
        <v>151413.17000000001</v>
      </c>
    </row>
    <row r="269" spans="1:18" ht="22.5" customHeight="1" x14ac:dyDescent="0.35">
      <c r="A269" s="39">
        <f t="shared" si="199"/>
        <v>235</v>
      </c>
      <c r="B269" s="117" t="s">
        <v>366</v>
      </c>
      <c r="C269" s="117" t="s">
        <v>49</v>
      </c>
      <c r="D269" s="117" t="s">
        <v>34</v>
      </c>
      <c r="E269" s="117" t="s">
        <v>367</v>
      </c>
      <c r="F269" s="118" t="s">
        <v>52</v>
      </c>
      <c r="G269" s="135">
        <v>140000</v>
      </c>
      <c r="H269" s="46"/>
      <c r="I269" s="169">
        <f>11247.64+9409</f>
        <v>20656.64</v>
      </c>
      <c r="J269" s="121">
        <f t="shared" si="194"/>
        <v>4018</v>
      </c>
      <c r="K269" s="125">
        <f t="shared" si="195"/>
        <v>9940</v>
      </c>
      <c r="L269" s="126">
        <f t="shared" si="128"/>
        <v>851.5100000000001</v>
      </c>
      <c r="M269" s="126">
        <f t="shared" ref="M269:M288" si="202">G269*3.04/100</f>
        <v>4256</v>
      </c>
      <c r="N269" s="122">
        <f t="shared" ref="N269:N288" si="203">+G269*7.09%</f>
        <v>9926</v>
      </c>
      <c r="O269" s="138">
        <f>1715.46*2</f>
        <v>3430.92</v>
      </c>
      <c r="P269" s="124">
        <f t="shared" si="187"/>
        <v>32361.559999999998</v>
      </c>
      <c r="Q269" s="124">
        <f>K269+L269+N269</f>
        <v>20717.510000000002</v>
      </c>
      <c r="R269" s="124">
        <f t="shared" si="198"/>
        <v>107638.44</v>
      </c>
    </row>
    <row r="270" spans="1:18" ht="38.25" customHeight="1" x14ac:dyDescent="0.35">
      <c r="A270" s="39">
        <f t="shared" si="199"/>
        <v>236</v>
      </c>
      <c r="B270" s="117" t="s">
        <v>368</v>
      </c>
      <c r="C270" s="117" t="s">
        <v>49</v>
      </c>
      <c r="D270" s="117" t="s">
        <v>34</v>
      </c>
      <c r="E270" s="117" t="s">
        <v>369</v>
      </c>
      <c r="F270" s="118" t="s">
        <v>52</v>
      </c>
      <c r="G270" s="135">
        <v>100000</v>
      </c>
      <c r="H270" s="46"/>
      <c r="I270" s="169">
        <v>12105.37</v>
      </c>
      <c r="J270" s="121">
        <f t="shared" si="194"/>
        <v>2870</v>
      </c>
      <c r="K270" s="122">
        <f t="shared" si="195"/>
        <v>7099.9999999999991</v>
      </c>
      <c r="L270" s="123">
        <f t="shared" si="128"/>
        <v>851.5100000000001</v>
      </c>
      <c r="M270" s="152">
        <f t="shared" si="202"/>
        <v>3040</v>
      </c>
      <c r="N270" s="122">
        <f t="shared" si="203"/>
        <v>7090.0000000000009</v>
      </c>
      <c r="O270" s="120">
        <v>0</v>
      </c>
      <c r="P270" s="124">
        <f t="shared" si="187"/>
        <v>18015.370000000003</v>
      </c>
      <c r="Q270" s="124">
        <f t="shared" si="188"/>
        <v>15041.51</v>
      </c>
      <c r="R270" s="124">
        <f t="shared" si="198"/>
        <v>81984.63</v>
      </c>
    </row>
    <row r="271" spans="1:18" ht="38.25" customHeight="1" x14ac:dyDescent="0.35">
      <c r="A271" s="39">
        <f t="shared" si="199"/>
        <v>237</v>
      </c>
      <c r="B271" s="117" t="s">
        <v>370</v>
      </c>
      <c r="C271" s="117" t="s">
        <v>54</v>
      </c>
      <c r="D271" s="117" t="s">
        <v>34</v>
      </c>
      <c r="E271" s="117" t="s">
        <v>371</v>
      </c>
      <c r="F271" s="118" t="s">
        <v>52</v>
      </c>
      <c r="G271" s="135">
        <v>140000</v>
      </c>
      <c r="H271" s="46"/>
      <c r="I271" s="169">
        <f>6309.38+15204.99</f>
        <v>21514.37</v>
      </c>
      <c r="J271" s="121">
        <f t="shared" si="194"/>
        <v>4018</v>
      </c>
      <c r="K271" s="122">
        <f t="shared" si="195"/>
        <v>9940</v>
      </c>
      <c r="L271" s="123">
        <f t="shared" si="128"/>
        <v>851.5100000000001</v>
      </c>
      <c r="M271" s="152">
        <f t="shared" si="202"/>
        <v>4256</v>
      </c>
      <c r="N271" s="122">
        <f t="shared" si="203"/>
        <v>9926</v>
      </c>
      <c r="O271" s="120">
        <v>0</v>
      </c>
      <c r="P271" s="124">
        <f t="shared" si="187"/>
        <v>29788.37</v>
      </c>
      <c r="Q271" s="124">
        <f t="shared" si="188"/>
        <v>20717.510000000002</v>
      </c>
      <c r="R271" s="124">
        <f t="shared" si="198"/>
        <v>110211.63</v>
      </c>
    </row>
    <row r="272" spans="1:18" ht="38.25" customHeight="1" x14ac:dyDescent="0.35">
      <c r="A272" s="39">
        <f t="shared" si="199"/>
        <v>238</v>
      </c>
      <c r="B272" s="117" t="s">
        <v>372</v>
      </c>
      <c r="C272" s="117" t="s">
        <v>54</v>
      </c>
      <c r="D272" s="117" t="s">
        <v>34</v>
      </c>
      <c r="E272" s="117" t="s">
        <v>373</v>
      </c>
      <c r="F272" s="118" t="s">
        <v>56</v>
      </c>
      <c r="G272" s="135">
        <v>100000</v>
      </c>
      <c r="H272" s="46"/>
      <c r="I272" s="169">
        <v>12105.37</v>
      </c>
      <c r="J272" s="121">
        <f t="shared" si="194"/>
        <v>2870</v>
      </c>
      <c r="K272" s="122">
        <f t="shared" si="195"/>
        <v>7099.9999999999991</v>
      </c>
      <c r="L272" s="123">
        <f t="shared" si="128"/>
        <v>851.5100000000001</v>
      </c>
      <c r="M272" s="152">
        <f t="shared" si="202"/>
        <v>3040</v>
      </c>
      <c r="N272" s="122">
        <f t="shared" si="203"/>
        <v>7090.0000000000009</v>
      </c>
      <c r="O272" s="120">
        <v>0</v>
      </c>
      <c r="P272" s="124">
        <f t="shared" si="187"/>
        <v>18015.370000000003</v>
      </c>
      <c r="Q272" s="124">
        <f>K272+L272+N272</f>
        <v>15041.51</v>
      </c>
      <c r="R272" s="124">
        <f t="shared" si="198"/>
        <v>81984.63</v>
      </c>
    </row>
    <row r="273" spans="1:18" ht="38.25" customHeight="1" x14ac:dyDescent="0.35">
      <c r="A273" s="39">
        <f t="shared" si="199"/>
        <v>239</v>
      </c>
      <c r="B273" s="117" t="s">
        <v>374</v>
      </c>
      <c r="C273" s="117" t="s">
        <v>54</v>
      </c>
      <c r="D273" s="117" t="s">
        <v>34</v>
      </c>
      <c r="E273" s="117" t="s">
        <v>369</v>
      </c>
      <c r="F273" s="118" t="s">
        <v>56</v>
      </c>
      <c r="G273" s="135">
        <v>100000</v>
      </c>
      <c r="H273" s="46"/>
      <c r="I273" s="169">
        <v>12105.37</v>
      </c>
      <c r="J273" s="121">
        <f t="shared" si="194"/>
        <v>2870</v>
      </c>
      <c r="K273" s="122">
        <f t="shared" si="195"/>
        <v>7099.9999999999991</v>
      </c>
      <c r="L273" s="123">
        <f t="shared" si="128"/>
        <v>851.5100000000001</v>
      </c>
      <c r="M273" s="152">
        <f t="shared" si="202"/>
        <v>3040</v>
      </c>
      <c r="N273" s="122">
        <f t="shared" si="203"/>
        <v>7090.0000000000009</v>
      </c>
      <c r="O273" s="120">
        <v>0</v>
      </c>
      <c r="P273" s="124">
        <f t="shared" si="187"/>
        <v>18015.370000000003</v>
      </c>
      <c r="Q273" s="124">
        <f t="shared" ref="Q273:Q279" si="204">K273+L273+N273</f>
        <v>15041.51</v>
      </c>
      <c r="R273" s="124">
        <f t="shared" si="198"/>
        <v>81984.63</v>
      </c>
    </row>
    <row r="274" spans="1:18" ht="22.5" customHeight="1" x14ac:dyDescent="0.35">
      <c r="A274" s="39">
        <f t="shared" si="199"/>
        <v>240</v>
      </c>
      <c r="B274" s="117" t="s">
        <v>375</v>
      </c>
      <c r="C274" s="117" t="s">
        <v>49</v>
      </c>
      <c r="D274" s="117" t="s">
        <v>34</v>
      </c>
      <c r="E274" s="117" t="s">
        <v>256</v>
      </c>
      <c r="F274" s="118" t="s">
        <v>56</v>
      </c>
      <c r="G274" s="135">
        <v>100000</v>
      </c>
      <c r="H274" s="46"/>
      <c r="I274" s="169">
        <v>11676.5</v>
      </c>
      <c r="J274" s="121">
        <f t="shared" si="194"/>
        <v>2870</v>
      </c>
      <c r="K274" s="125">
        <f t="shared" si="195"/>
        <v>7099.9999999999991</v>
      </c>
      <c r="L274" s="126">
        <f t="shared" si="128"/>
        <v>851.5100000000001</v>
      </c>
      <c r="M274" s="126">
        <f t="shared" si="202"/>
        <v>3040</v>
      </c>
      <c r="N274" s="122">
        <f t="shared" si="203"/>
        <v>7090.0000000000009</v>
      </c>
      <c r="O274" s="138">
        <v>1715.46</v>
      </c>
      <c r="P274" s="124">
        <f t="shared" si="187"/>
        <v>19301.96</v>
      </c>
      <c r="Q274" s="124">
        <f t="shared" si="204"/>
        <v>15041.51</v>
      </c>
      <c r="R274" s="124">
        <f t="shared" si="198"/>
        <v>80698.040000000008</v>
      </c>
    </row>
    <row r="275" spans="1:18" ht="38.25" customHeight="1" x14ac:dyDescent="0.35">
      <c r="A275" s="39">
        <f t="shared" si="199"/>
        <v>241</v>
      </c>
      <c r="B275" s="117" t="s">
        <v>376</v>
      </c>
      <c r="C275" s="117" t="s">
        <v>49</v>
      </c>
      <c r="D275" s="117" t="s">
        <v>34</v>
      </c>
      <c r="E275" s="117" t="s">
        <v>377</v>
      </c>
      <c r="F275" s="118" t="s">
        <v>56</v>
      </c>
      <c r="G275" s="135">
        <v>100000</v>
      </c>
      <c r="H275" s="46"/>
      <c r="I275" s="169">
        <v>12105.37</v>
      </c>
      <c r="J275" s="121">
        <f t="shared" si="194"/>
        <v>2870</v>
      </c>
      <c r="K275" s="122">
        <f t="shared" si="195"/>
        <v>7099.9999999999991</v>
      </c>
      <c r="L275" s="123">
        <f t="shared" si="128"/>
        <v>851.5100000000001</v>
      </c>
      <c r="M275" s="152">
        <f t="shared" si="202"/>
        <v>3040</v>
      </c>
      <c r="N275" s="122">
        <f t="shared" si="203"/>
        <v>7090.0000000000009</v>
      </c>
      <c r="O275" s="120">
        <v>0</v>
      </c>
      <c r="P275" s="124">
        <f t="shared" si="187"/>
        <v>18015.370000000003</v>
      </c>
      <c r="Q275" s="124">
        <f t="shared" si="204"/>
        <v>15041.51</v>
      </c>
      <c r="R275" s="124">
        <f t="shared" si="198"/>
        <v>81984.63</v>
      </c>
    </row>
    <row r="276" spans="1:18" ht="38.25" customHeight="1" x14ac:dyDescent="0.35">
      <c r="A276" s="39">
        <f t="shared" si="199"/>
        <v>242</v>
      </c>
      <c r="B276" s="117" t="s">
        <v>378</v>
      </c>
      <c r="C276" s="117" t="s">
        <v>49</v>
      </c>
      <c r="D276" s="117" t="s">
        <v>34</v>
      </c>
      <c r="E276" s="117" t="s">
        <v>379</v>
      </c>
      <c r="F276" s="118" t="s">
        <v>56</v>
      </c>
      <c r="G276" s="135">
        <v>100000</v>
      </c>
      <c r="H276" s="46"/>
      <c r="I276" s="169">
        <v>11676.5</v>
      </c>
      <c r="J276" s="121">
        <f t="shared" si="194"/>
        <v>2870</v>
      </c>
      <c r="K276" s="122">
        <f t="shared" si="195"/>
        <v>7099.9999999999991</v>
      </c>
      <c r="L276" s="123">
        <f t="shared" si="128"/>
        <v>851.5100000000001</v>
      </c>
      <c r="M276" s="152">
        <f t="shared" si="202"/>
        <v>3040</v>
      </c>
      <c r="N276" s="122">
        <f t="shared" si="203"/>
        <v>7090.0000000000009</v>
      </c>
      <c r="O276" s="120">
        <v>1715.46</v>
      </c>
      <c r="P276" s="124">
        <f t="shared" si="187"/>
        <v>19301.96</v>
      </c>
      <c r="Q276" s="124">
        <f t="shared" si="204"/>
        <v>15041.51</v>
      </c>
      <c r="R276" s="124">
        <f t="shared" si="198"/>
        <v>80698.040000000008</v>
      </c>
    </row>
    <row r="277" spans="1:18" ht="38.25" customHeight="1" x14ac:dyDescent="0.35">
      <c r="A277" s="39">
        <f t="shared" si="199"/>
        <v>243</v>
      </c>
      <c r="B277" s="117" t="s">
        <v>380</v>
      </c>
      <c r="C277" s="117" t="s">
        <v>49</v>
      </c>
      <c r="D277" s="117" t="s">
        <v>34</v>
      </c>
      <c r="E277" s="117" t="s">
        <v>434</v>
      </c>
      <c r="F277" s="118" t="s">
        <v>56</v>
      </c>
      <c r="G277" s="135">
        <v>190000</v>
      </c>
      <c r="H277" s="46"/>
      <c r="I277" s="169">
        <f>6309.38+26966.24</f>
        <v>33275.620000000003</v>
      </c>
      <c r="J277" s="121">
        <f t="shared" si="194"/>
        <v>5453</v>
      </c>
      <c r="K277" s="122">
        <f t="shared" si="195"/>
        <v>13489.999999999998</v>
      </c>
      <c r="L277" s="123">
        <f t="shared" si="128"/>
        <v>851.5100000000001</v>
      </c>
      <c r="M277" s="152">
        <f t="shared" si="202"/>
        <v>5776</v>
      </c>
      <c r="N277" s="122">
        <f t="shared" si="203"/>
        <v>13471</v>
      </c>
      <c r="O277" s="120">
        <v>0</v>
      </c>
      <c r="P277" s="124">
        <f t="shared" si="187"/>
        <v>44504.62</v>
      </c>
      <c r="Q277" s="124">
        <f t="shared" si="204"/>
        <v>27812.51</v>
      </c>
      <c r="R277" s="124">
        <f t="shared" si="198"/>
        <v>145495.38</v>
      </c>
    </row>
    <row r="278" spans="1:18" ht="38.25" customHeight="1" x14ac:dyDescent="0.35">
      <c r="A278" s="39">
        <f t="shared" si="199"/>
        <v>244</v>
      </c>
      <c r="B278" s="117" t="s">
        <v>381</v>
      </c>
      <c r="C278" s="117" t="s">
        <v>49</v>
      </c>
      <c r="D278" s="117" t="s">
        <v>34</v>
      </c>
      <c r="E278" s="117" t="s">
        <v>382</v>
      </c>
      <c r="F278" s="118" t="s">
        <v>56</v>
      </c>
      <c r="G278" s="135">
        <v>100000</v>
      </c>
      <c r="H278" s="46"/>
      <c r="I278" s="169">
        <v>12105.37</v>
      </c>
      <c r="J278" s="121">
        <f t="shared" si="194"/>
        <v>2870</v>
      </c>
      <c r="K278" s="122">
        <f t="shared" si="195"/>
        <v>7099.9999999999991</v>
      </c>
      <c r="L278" s="123">
        <f t="shared" si="128"/>
        <v>851.5100000000001</v>
      </c>
      <c r="M278" s="152">
        <f t="shared" si="202"/>
        <v>3040</v>
      </c>
      <c r="N278" s="122">
        <f t="shared" si="203"/>
        <v>7090.0000000000009</v>
      </c>
      <c r="O278" s="120">
        <v>0</v>
      </c>
      <c r="P278" s="124">
        <f t="shared" si="187"/>
        <v>18015.370000000003</v>
      </c>
      <c r="Q278" s="124">
        <f t="shared" si="204"/>
        <v>15041.51</v>
      </c>
      <c r="R278" s="124">
        <f t="shared" si="198"/>
        <v>81984.63</v>
      </c>
    </row>
    <row r="279" spans="1:18" ht="38.25" customHeight="1" x14ac:dyDescent="0.35">
      <c r="A279" s="39">
        <f t="shared" si="199"/>
        <v>245</v>
      </c>
      <c r="B279" s="117" t="s">
        <v>383</v>
      </c>
      <c r="C279" s="117" t="s">
        <v>54</v>
      </c>
      <c r="D279" s="117" t="s">
        <v>34</v>
      </c>
      <c r="E279" s="117" t="s">
        <v>384</v>
      </c>
      <c r="F279" s="118" t="s">
        <v>52</v>
      </c>
      <c r="G279" s="135">
        <v>150000</v>
      </c>
      <c r="H279" s="46"/>
      <c r="I279" s="169">
        <v>23866.62</v>
      </c>
      <c r="J279" s="121">
        <f t="shared" si="194"/>
        <v>4305</v>
      </c>
      <c r="K279" s="122">
        <f t="shared" si="195"/>
        <v>10649.999999999998</v>
      </c>
      <c r="L279" s="123">
        <f t="shared" si="128"/>
        <v>851.5100000000001</v>
      </c>
      <c r="M279" s="152">
        <f t="shared" si="202"/>
        <v>4560</v>
      </c>
      <c r="N279" s="122">
        <f t="shared" si="203"/>
        <v>10635</v>
      </c>
      <c r="O279" s="120">
        <v>0</v>
      </c>
      <c r="P279" s="124">
        <f t="shared" si="187"/>
        <v>32731.62</v>
      </c>
      <c r="Q279" s="124">
        <f t="shared" si="204"/>
        <v>22136.51</v>
      </c>
      <c r="R279" s="124">
        <f t="shared" si="198"/>
        <v>117268.38</v>
      </c>
    </row>
    <row r="280" spans="1:18" ht="38.25" customHeight="1" x14ac:dyDescent="0.35">
      <c r="A280" s="39">
        <f>+A279+1</f>
        <v>246</v>
      </c>
      <c r="B280" s="117" t="s">
        <v>388</v>
      </c>
      <c r="C280" s="117" t="s">
        <v>49</v>
      </c>
      <c r="D280" s="117" t="s">
        <v>34</v>
      </c>
      <c r="E280" s="117" t="s">
        <v>389</v>
      </c>
      <c r="F280" s="118" t="s">
        <v>56</v>
      </c>
      <c r="G280" s="135">
        <v>100000</v>
      </c>
      <c r="H280" s="46"/>
      <c r="I280" s="169">
        <f>2559.68+9545.69</f>
        <v>12105.37</v>
      </c>
      <c r="J280" s="121">
        <f t="shared" si="194"/>
        <v>2870</v>
      </c>
      <c r="K280" s="122">
        <f t="shared" si="195"/>
        <v>7099.9999999999991</v>
      </c>
      <c r="L280" s="123">
        <f t="shared" ref="L280:L281" si="205">77410*1.1%</f>
        <v>851.5100000000001</v>
      </c>
      <c r="M280" s="152">
        <f t="shared" si="202"/>
        <v>3040</v>
      </c>
      <c r="N280" s="122">
        <f t="shared" si="203"/>
        <v>7090.0000000000009</v>
      </c>
      <c r="O280" s="120">
        <v>0</v>
      </c>
      <c r="P280" s="124">
        <f t="shared" si="187"/>
        <v>18015.370000000003</v>
      </c>
      <c r="Q280" s="124">
        <f>K280+L280+N280</f>
        <v>15041.51</v>
      </c>
      <c r="R280" s="124">
        <f t="shared" si="198"/>
        <v>81984.63</v>
      </c>
    </row>
    <row r="281" spans="1:18" ht="38.25" customHeight="1" x14ac:dyDescent="0.35">
      <c r="A281" s="39">
        <f t="shared" si="199"/>
        <v>247</v>
      </c>
      <c r="B281" s="117" t="s">
        <v>390</v>
      </c>
      <c r="C281" s="117" t="s">
        <v>49</v>
      </c>
      <c r="D281" s="117" t="s">
        <v>34</v>
      </c>
      <c r="E281" s="117" t="s">
        <v>373</v>
      </c>
      <c r="F281" s="118" t="s">
        <v>56</v>
      </c>
      <c r="G281" s="135">
        <v>100000</v>
      </c>
      <c r="H281" s="46"/>
      <c r="I281" s="169">
        <v>12105.37</v>
      </c>
      <c r="J281" s="121">
        <f t="shared" si="194"/>
        <v>2870</v>
      </c>
      <c r="K281" s="122">
        <f t="shared" si="195"/>
        <v>7099.9999999999991</v>
      </c>
      <c r="L281" s="123">
        <f t="shared" si="205"/>
        <v>851.5100000000001</v>
      </c>
      <c r="M281" s="152">
        <f t="shared" si="202"/>
        <v>3040</v>
      </c>
      <c r="N281" s="122">
        <f t="shared" si="203"/>
        <v>7090.0000000000009</v>
      </c>
      <c r="O281" s="120">
        <v>0</v>
      </c>
      <c r="P281" s="124">
        <f t="shared" si="187"/>
        <v>18015.370000000003</v>
      </c>
      <c r="Q281" s="124">
        <f>K281+L281+N281</f>
        <v>15041.51</v>
      </c>
      <c r="R281" s="124">
        <f t="shared" si="198"/>
        <v>81984.63</v>
      </c>
    </row>
    <row r="282" spans="1:18" ht="38.25" customHeight="1" x14ac:dyDescent="0.35">
      <c r="A282" s="39">
        <f t="shared" si="199"/>
        <v>248</v>
      </c>
      <c r="B282" s="117" t="s">
        <v>391</v>
      </c>
      <c r="C282" s="117" t="s">
        <v>49</v>
      </c>
      <c r="D282" s="117" t="s">
        <v>34</v>
      </c>
      <c r="E282" s="117" t="s">
        <v>392</v>
      </c>
      <c r="F282" s="118" t="s">
        <v>56</v>
      </c>
      <c r="G282" s="135">
        <v>66000</v>
      </c>
      <c r="H282" s="46"/>
      <c r="I282" s="169">
        <v>4615.76</v>
      </c>
      <c r="J282" s="121">
        <f t="shared" si="194"/>
        <v>1894.2</v>
      </c>
      <c r="K282" s="122">
        <f t="shared" si="195"/>
        <v>4686</v>
      </c>
      <c r="L282" s="123">
        <f>+G282*1.1%</f>
        <v>726.00000000000011</v>
      </c>
      <c r="M282" s="152">
        <f t="shared" si="202"/>
        <v>2006.4</v>
      </c>
      <c r="N282" s="122">
        <f t="shared" si="203"/>
        <v>4679.4000000000005</v>
      </c>
      <c r="O282" s="120">
        <v>0</v>
      </c>
      <c r="P282" s="124">
        <f t="shared" si="187"/>
        <v>8516.36</v>
      </c>
      <c r="Q282" s="124">
        <f t="shared" ref="Q282:Q283" si="206">K282+L282+N282</f>
        <v>10091.400000000001</v>
      </c>
      <c r="R282" s="124">
        <f t="shared" si="198"/>
        <v>57483.64</v>
      </c>
    </row>
    <row r="283" spans="1:18" ht="38.25" customHeight="1" x14ac:dyDescent="0.35">
      <c r="A283" s="39">
        <f t="shared" si="199"/>
        <v>249</v>
      </c>
      <c r="B283" s="117" t="s">
        <v>393</v>
      </c>
      <c r="C283" s="117" t="s">
        <v>49</v>
      </c>
      <c r="D283" s="117" t="s">
        <v>34</v>
      </c>
      <c r="E283" s="117" t="s">
        <v>394</v>
      </c>
      <c r="F283" s="118" t="s">
        <v>56</v>
      </c>
      <c r="G283" s="135">
        <v>100000</v>
      </c>
      <c r="H283" s="46"/>
      <c r="I283" s="169">
        <f>4615.76+7489.61</f>
        <v>12105.369999999999</v>
      </c>
      <c r="J283" s="121">
        <f t="shared" si="194"/>
        <v>2870</v>
      </c>
      <c r="K283" s="122">
        <f t="shared" si="195"/>
        <v>7099.9999999999991</v>
      </c>
      <c r="L283" s="123">
        <f t="shared" ref="L283:L285" si="207">77410*1.1%</f>
        <v>851.5100000000001</v>
      </c>
      <c r="M283" s="152">
        <f t="shared" si="202"/>
        <v>3040</v>
      </c>
      <c r="N283" s="122">
        <f t="shared" si="203"/>
        <v>7090.0000000000009</v>
      </c>
      <c r="O283" s="120">
        <v>0</v>
      </c>
      <c r="P283" s="124">
        <f t="shared" si="187"/>
        <v>18015.37</v>
      </c>
      <c r="Q283" s="124">
        <f t="shared" si="206"/>
        <v>15041.51</v>
      </c>
      <c r="R283" s="124">
        <f t="shared" si="198"/>
        <v>81984.63</v>
      </c>
    </row>
    <row r="284" spans="1:18" ht="38.25" customHeight="1" x14ac:dyDescent="0.35">
      <c r="A284" s="39">
        <f t="shared" si="199"/>
        <v>250</v>
      </c>
      <c r="B284" s="117" t="s">
        <v>408</v>
      </c>
      <c r="C284" s="117" t="s">
        <v>54</v>
      </c>
      <c r="D284" s="117" t="s">
        <v>34</v>
      </c>
      <c r="E284" s="117" t="s">
        <v>373</v>
      </c>
      <c r="F284" s="118" t="s">
        <v>56</v>
      </c>
      <c r="G284" s="135">
        <v>100000</v>
      </c>
      <c r="H284" s="46"/>
      <c r="I284" s="169">
        <v>12105.37</v>
      </c>
      <c r="J284" s="121">
        <f t="shared" si="194"/>
        <v>2870</v>
      </c>
      <c r="K284" s="122">
        <f t="shared" si="195"/>
        <v>7099.9999999999991</v>
      </c>
      <c r="L284" s="123">
        <f t="shared" si="207"/>
        <v>851.5100000000001</v>
      </c>
      <c r="M284" s="152">
        <f t="shared" si="202"/>
        <v>3040</v>
      </c>
      <c r="N284" s="122">
        <f t="shared" si="203"/>
        <v>7090.0000000000009</v>
      </c>
      <c r="O284" s="120">
        <v>0</v>
      </c>
      <c r="P284" s="124">
        <f t="shared" ref="P284" si="208">I284+J284+M284+O284</f>
        <v>18015.370000000003</v>
      </c>
      <c r="Q284" s="124">
        <f t="shared" ref="Q284" si="209">K284+L284+N284</f>
        <v>15041.51</v>
      </c>
      <c r="R284" s="124">
        <f t="shared" ref="R284" si="210">G284-P284</f>
        <v>81984.63</v>
      </c>
    </row>
    <row r="285" spans="1:18" ht="38.25" customHeight="1" x14ac:dyDescent="0.35">
      <c r="A285" s="39">
        <f t="shared" si="199"/>
        <v>251</v>
      </c>
      <c r="B285" s="117" t="s">
        <v>395</v>
      </c>
      <c r="C285" s="117" t="s">
        <v>54</v>
      </c>
      <c r="D285" s="117" t="s">
        <v>34</v>
      </c>
      <c r="E285" s="117" t="s">
        <v>422</v>
      </c>
      <c r="F285" s="118" t="s">
        <v>56</v>
      </c>
      <c r="G285" s="135">
        <v>100000</v>
      </c>
      <c r="H285" s="46"/>
      <c r="I285" s="169">
        <v>12105.37</v>
      </c>
      <c r="J285" s="121">
        <f t="shared" si="194"/>
        <v>2870</v>
      </c>
      <c r="K285" s="122">
        <f t="shared" si="195"/>
        <v>7099.9999999999991</v>
      </c>
      <c r="L285" s="123">
        <f t="shared" si="207"/>
        <v>851.5100000000001</v>
      </c>
      <c r="M285" s="152">
        <f t="shared" si="202"/>
        <v>3040</v>
      </c>
      <c r="N285" s="122">
        <f t="shared" si="203"/>
        <v>7090.0000000000009</v>
      </c>
      <c r="O285" s="120">
        <v>0</v>
      </c>
      <c r="P285" s="124">
        <f t="shared" si="187"/>
        <v>18015.370000000003</v>
      </c>
      <c r="Q285" s="124">
        <f>K285+L285+N285</f>
        <v>15041.51</v>
      </c>
      <c r="R285" s="124">
        <f t="shared" si="198"/>
        <v>81984.63</v>
      </c>
    </row>
    <row r="286" spans="1:18" ht="38.25" customHeight="1" x14ac:dyDescent="0.35">
      <c r="A286" s="39">
        <f t="shared" si="199"/>
        <v>252</v>
      </c>
      <c r="B286" s="117" t="s">
        <v>396</v>
      </c>
      <c r="C286" s="117" t="s">
        <v>49</v>
      </c>
      <c r="D286" s="117" t="s">
        <v>34</v>
      </c>
      <c r="E286" s="117" t="s">
        <v>392</v>
      </c>
      <c r="F286" s="118" t="s">
        <v>56</v>
      </c>
      <c r="G286" s="135">
        <v>66000</v>
      </c>
      <c r="H286" s="46"/>
      <c r="I286" s="169">
        <v>3133.74</v>
      </c>
      <c r="J286" s="121">
        <f t="shared" si="194"/>
        <v>1894.2</v>
      </c>
      <c r="K286" s="122">
        <f t="shared" si="195"/>
        <v>4686</v>
      </c>
      <c r="L286" s="123">
        <f t="shared" ref="L286:L288" si="211">+G286*1.1%</f>
        <v>726.00000000000011</v>
      </c>
      <c r="M286" s="152">
        <f t="shared" si="202"/>
        <v>2006.4</v>
      </c>
      <c r="N286" s="122">
        <f t="shared" si="203"/>
        <v>4679.4000000000005</v>
      </c>
      <c r="O286" s="120">
        <v>0</v>
      </c>
      <c r="P286" s="124">
        <f t="shared" si="187"/>
        <v>7034.34</v>
      </c>
      <c r="Q286" s="124">
        <f t="shared" ref="Q286:Q287" si="212">K286+L286+N286</f>
        <v>10091.400000000001</v>
      </c>
      <c r="R286" s="124">
        <f t="shared" si="198"/>
        <v>58965.66</v>
      </c>
    </row>
    <row r="287" spans="1:18" ht="38.25" customHeight="1" x14ac:dyDescent="0.35">
      <c r="A287" s="39">
        <f t="shared" si="199"/>
        <v>253</v>
      </c>
      <c r="B287" s="117" t="s">
        <v>397</v>
      </c>
      <c r="C287" s="117" t="s">
        <v>49</v>
      </c>
      <c r="D287" s="117" t="s">
        <v>34</v>
      </c>
      <c r="E287" s="117" t="s">
        <v>392</v>
      </c>
      <c r="F287" s="118" t="s">
        <v>56</v>
      </c>
      <c r="G287" s="135">
        <v>66000</v>
      </c>
      <c r="H287" s="46"/>
      <c r="I287" s="169">
        <v>4615.76</v>
      </c>
      <c r="J287" s="121">
        <f t="shared" si="194"/>
        <v>1894.2</v>
      </c>
      <c r="K287" s="122">
        <f t="shared" si="195"/>
        <v>4686</v>
      </c>
      <c r="L287" s="123">
        <f t="shared" si="211"/>
        <v>726.00000000000011</v>
      </c>
      <c r="M287" s="152">
        <f t="shared" si="202"/>
        <v>2006.4</v>
      </c>
      <c r="N287" s="122">
        <f t="shared" si="203"/>
        <v>4679.4000000000005</v>
      </c>
      <c r="O287" s="120">
        <v>0</v>
      </c>
      <c r="P287" s="124">
        <f t="shared" si="187"/>
        <v>8516.36</v>
      </c>
      <c r="Q287" s="124">
        <f t="shared" si="212"/>
        <v>10091.400000000001</v>
      </c>
      <c r="R287" s="124">
        <f t="shared" si="198"/>
        <v>57483.64</v>
      </c>
    </row>
    <row r="288" spans="1:18" ht="38.25" customHeight="1" x14ac:dyDescent="0.35">
      <c r="A288" s="39">
        <f t="shared" si="199"/>
        <v>254</v>
      </c>
      <c r="B288" s="117" t="s">
        <v>398</v>
      </c>
      <c r="C288" s="117" t="s">
        <v>54</v>
      </c>
      <c r="D288" s="117" t="s">
        <v>34</v>
      </c>
      <c r="E288" s="117" t="s">
        <v>182</v>
      </c>
      <c r="F288" s="118" t="s">
        <v>67</v>
      </c>
      <c r="G288" s="135">
        <v>43000</v>
      </c>
      <c r="H288" s="46"/>
      <c r="I288" s="169">
        <v>866.06</v>
      </c>
      <c r="J288" s="121">
        <f t="shared" si="194"/>
        <v>1234.0999999999999</v>
      </c>
      <c r="K288" s="122">
        <f t="shared" si="195"/>
        <v>3052.9999999999995</v>
      </c>
      <c r="L288" s="123">
        <f t="shared" si="211"/>
        <v>473.00000000000006</v>
      </c>
      <c r="M288" s="152">
        <f t="shared" si="202"/>
        <v>1307.2</v>
      </c>
      <c r="N288" s="122">
        <f t="shared" si="203"/>
        <v>3048.7000000000003</v>
      </c>
      <c r="O288" s="120">
        <v>0</v>
      </c>
      <c r="P288" s="124">
        <f>I288+J288+M288+O288</f>
        <v>3407.3599999999997</v>
      </c>
      <c r="Q288" s="124">
        <f>K288+L288+N288</f>
        <v>6574.7</v>
      </c>
      <c r="R288" s="124">
        <f t="shared" si="198"/>
        <v>39592.639999999999</v>
      </c>
    </row>
    <row r="289" spans="1:18" ht="16.5" customHeight="1" x14ac:dyDescent="0.35">
      <c r="A289" s="65"/>
      <c r="B289" s="66"/>
      <c r="C289" s="66"/>
      <c r="D289" s="67"/>
      <c r="E289" s="66"/>
      <c r="F289" s="52"/>
      <c r="G289" s="68"/>
      <c r="H289" s="68"/>
      <c r="I289" s="69"/>
      <c r="J289" s="70"/>
      <c r="K289" s="71"/>
      <c r="L289" s="72"/>
      <c r="M289" s="73"/>
      <c r="N289" s="71"/>
      <c r="O289" s="74"/>
      <c r="P289" s="42"/>
      <c r="Q289" s="75"/>
      <c r="R289" s="75"/>
    </row>
    <row r="290" spans="1:18" ht="36" customHeight="1" thickBot="1" x14ac:dyDescent="0.3">
      <c r="A290" s="65"/>
      <c r="B290" s="210" t="s">
        <v>25</v>
      </c>
      <c r="C290" s="210"/>
      <c r="D290" s="210"/>
      <c r="E290" s="210"/>
      <c r="F290" s="212"/>
      <c r="G290" s="76">
        <f t="shared" ref="G290:R290" si="213">SUM(G256:G288)</f>
        <v>4271000</v>
      </c>
      <c r="H290" s="76">
        <f t="shared" si="213"/>
        <v>0</v>
      </c>
      <c r="I290" s="76">
        <f t="shared" si="213"/>
        <v>626308.18000000005</v>
      </c>
      <c r="J290" s="76">
        <f t="shared" si="213"/>
        <v>122577.7</v>
      </c>
      <c r="K290" s="76">
        <f t="shared" si="213"/>
        <v>303241</v>
      </c>
      <c r="L290" s="76">
        <f t="shared" si="213"/>
        <v>27344.789999999986</v>
      </c>
      <c r="M290" s="76">
        <f t="shared" si="213"/>
        <v>126100.71999999999</v>
      </c>
      <c r="N290" s="76">
        <f t="shared" si="213"/>
        <v>294096.74500000005</v>
      </c>
      <c r="O290" s="76">
        <f t="shared" si="213"/>
        <v>18870.059999999998</v>
      </c>
      <c r="P290" s="76">
        <f t="shared" si="213"/>
        <v>893856.6599999998</v>
      </c>
      <c r="Q290" s="76">
        <f t="shared" si="213"/>
        <v>624682.53500000015</v>
      </c>
      <c r="R290" s="76">
        <f t="shared" si="213"/>
        <v>3377143.3399999989</v>
      </c>
    </row>
    <row r="291" spans="1:18" s="21" customFormat="1" ht="34.5" customHeight="1" thickBot="1" x14ac:dyDescent="0.3">
      <c r="A291" s="213" t="s">
        <v>35</v>
      </c>
      <c r="B291" s="210"/>
      <c r="C291" s="210"/>
      <c r="D291" s="210"/>
      <c r="E291" s="210"/>
      <c r="F291" s="212"/>
      <c r="G291" s="77">
        <f t="shared" ref="G291:R291" si="214">G290+G254+G205+G138+G90+G68+G47+G40+G31+G19+G97+G143</f>
        <v>22901000</v>
      </c>
      <c r="H291" s="77">
        <f t="shared" si="214"/>
        <v>0</v>
      </c>
      <c r="I291" s="77">
        <f t="shared" si="214"/>
        <v>2643115.11</v>
      </c>
      <c r="J291" s="77">
        <f t="shared" si="214"/>
        <v>656887.03500000003</v>
      </c>
      <c r="K291" s="77">
        <f t="shared" si="214"/>
        <v>1625051.55</v>
      </c>
      <c r="L291" s="77">
        <f t="shared" si="214"/>
        <v>181584.47999999995</v>
      </c>
      <c r="M291" s="77">
        <f t="shared" si="214"/>
        <v>682670</v>
      </c>
      <c r="N291" s="77">
        <f t="shared" si="214"/>
        <v>1592148.1250000002</v>
      </c>
      <c r="O291" s="77">
        <f t="shared" si="214"/>
        <v>176692.37999999998</v>
      </c>
      <c r="P291" s="77">
        <f t="shared" si="214"/>
        <v>4159364.524999999</v>
      </c>
      <c r="Q291" s="77">
        <f t="shared" si="214"/>
        <v>3398784.1550000007</v>
      </c>
      <c r="R291" s="77">
        <f t="shared" si="214"/>
        <v>18741635.474999994</v>
      </c>
    </row>
    <row r="292" spans="1:18" ht="24" hidden="1" customHeight="1" thickBot="1" x14ac:dyDescent="0.3">
      <c r="A292" s="78"/>
      <c r="B292" s="55"/>
      <c r="C292" s="55"/>
      <c r="D292" s="55">
        <f>SUM(D173)</f>
        <v>0</v>
      </c>
      <c r="E292" s="55"/>
      <c r="F292" s="79"/>
      <c r="G292" s="80"/>
      <c r="H292" s="80"/>
      <c r="I292" s="81"/>
      <c r="J292" s="82"/>
      <c r="K292" s="80"/>
      <c r="L292" s="83"/>
      <c r="M292" s="80"/>
      <c r="N292" s="80"/>
      <c r="O292" s="80"/>
      <c r="P292" s="84"/>
      <c r="Q292" s="85"/>
      <c r="R292" s="86"/>
    </row>
    <row r="293" spans="1:18" ht="24" hidden="1" customHeight="1" x14ac:dyDescent="0.25">
      <c r="A293" s="35">
        <f>SUM(A12:A292)</f>
        <v>32385</v>
      </c>
      <c r="B293" s="36"/>
      <c r="C293" s="36"/>
      <c r="D293" s="36"/>
      <c r="E293" s="37"/>
      <c r="F293" s="37"/>
      <c r="G293" s="37"/>
      <c r="H293" s="37"/>
      <c r="I293" s="87"/>
      <c r="J293" s="80"/>
      <c r="K293" s="37" t="s">
        <v>36</v>
      </c>
      <c r="L293" s="80"/>
      <c r="M293" s="80"/>
      <c r="N293" s="83"/>
      <c r="O293" s="37"/>
      <c r="P293" s="62"/>
      <c r="Q293" s="88"/>
      <c r="R293" s="88"/>
    </row>
    <row r="294" spans="1:18" ht="24" hidden="1" customHeight="1" x14ac:dyDescent="0.25">
      <c r="A294" s="38"/>
      <c r="B294" s="36"/>
      <c r="C294" s="36"/>
      <c r="D294" s="36"/>
      <c r="E294" s="37"/>
      <c r="F294" s="37"/>
      <c r="G294" s="37"/>
      <c r="H294" s="37"/>
      <c r="I294" s="87"/>
      <c r="J294" s="80"/>
      <c r="K294" s="37"/>
      <c r="L294" s="80"/>
      <c r="M294" s="80"/>
      <c r="N294" s="83"/>
      <c r="O294" s="37"/>
      <c r="P294" s="89"/>
      <c r="Q294" s="90"/>
      <c r="R294" s="90"/>
    </row>
    <row r="295" spans="1:18" ht="24" customHeight="1" x14ac:dyDescent="0.25">
      <c r="A295" s="38"/>
      <c r="B295" s="36"/>
      <c r="C295" s="36"/>
      <c r="D295" s="36"/>
      <c r="E295" s="37"/>
      <c r="F295" s="37"/>
      <c r="G295" s="37"/>
      <c r="H295" s="37"/>
      <c r="I295" s="87"/>
      <c r="J295" s="80"/>
      <c r="K295" s="37"/>
      <c r="L295" s="80"/>
      <c r="M295" s="80"/>
      <c r="N295" s="83"/>
      <c r="O295" s="37"/>
      <c r="P295" s="37"/>
      <c r="Q295" s="37"/>
      <c r="R295" s="37"/>
    </row>
    <row r="296" spans="1:18" s="21" customFormat="1" ht="24" customHeight="1" x14ac:dyDescent="0.25">
      <c r="A296" s="35" t="s">
        <v>37</v>
      </c>
      <c r="B296" s="36"/>
      <c r="C296" s="36"/>
      <c r="D296" s="36"/>
      <c r="E296" s="37"/>
      <c r="F296" s="37"/>
      <c r="G296" s="83"/>
      <c r="H296" s="83"/>
      <c r="I296" s="80" t="s">
        <v>38</v>
      </c>
      <c r="J296" s="80"/>
      <c r="K296" s="80"/>
      <c r="L296" s="80"/>
      <c r="M296" s="80"/>
      <c r="N296" s="83"/>
      <c r="O296" s="80"/>
      <c r="P296" s="80"/>
      <c r="Q296" s="80"/>
      <c r="R296" s="80"/>
    </row>
    <row r="297" spans="1:18" s="21" customFormat="1" ht="24" customHeight="1" x14ac:dyDescent="0.25">
      <c r="A297" s="38" t="s">
        <v>39</v>
      </c>
      <c r="B297" s="36"/>
      <c r="C297" s="36"/>
      <c r="D297" s="36"/>
      <c r="E297" s="37"/>
      <c r="F297" s="37"/>
      <c r="G297" s="37"/>
      <c r="H297" s="37"/>
      <c r="I297" s="95" t="s">
        <v>38</v>
      </c>
      <c r="J297" s="91"/>
      <c r="K297" s="93"/>
      <c r="L297" s="92"/>
      <c r="M297" s="94"/>
      <c r="N297" s="94"/>
      <c r="O297" s="94"/>
      <c r="P297" s="94" t="s">
        <v>40</v>
      </c>
      <c r="Q297" s="96"/>
      <c r="R297" s="94"/>
    </row>
    <row r="298" spans="1:18" s="21" customFormat="1" ht="24" customHeight="1" x14ac:dyDescent="0.25">
      <c r="A298" s="38" t="s">
        <v>41</v>
      </c>
      <c r="B298" s="36"/>
      <c r="C298" s="36"/>
      <c r="D298" s="36"/>
      <c r="E298" s="37"/>
      <c r="F298" s="37"/>
      <c r="G298" s="37"/>
      <c r="H298" s="37"/>
      <c r="I298" s="208"/>
      <c r="J298" s="208"/>
      <c r="K298" s="208"/>
      <c r="L298" s="97"/>
      <c r="M298" s="207"/>
      <c r="N298" s="207"/>
      <c r="O298" s="98"/>
      <c r="P298" s="98"/>
      <c r="Q298" s="98"/>
      <c r="R298" s="96"/>
    </row>
    <row r="299" spans="1:18" s="21" customFormat="1" ht="24" customHeight="1" x14ac:dyDescent="0.25">
      <c r="A299" s="38" t="s">
        <v>42</v>
      </c>
      <c r="B299" s="36"/>
      <c r="C299" s="36"/>
      <c r="D299" s="36"/>
      <c r="E299" s="37"/>
      <c r="F299" s="36"/>
      <c r="G299" s="36"/>
      <c r="H299" s="36"/>
      <c r="I299" s="99"/>
      <c r="J299" s="100"/>
      <c r="K299" s="99"/>
      <c r="L299" s="97"/>
      <c r="M299" s="98"/>
      <c r="N299" s="111"/>
      <c r="O299" s="98"/>
      <c r="P299" s="98"/>
      <c r="Q299" s="98"/>
      <c r="R299" s="94"/>
    </row>
    <row r="300" spans="1:18" ht="38.25" customHeight="1" x14ac:dyDescent="0.25">
      <c r="A300" s="38" t="s">
        <v>47</v>
      </c>
      <c r="B300" s="37"/>
      <c r="C300" s="37"/>
      <c r="D300" s="37"/>
      <c r="E300" s="37"/>
      <c r="F300" s="37"/>
      <c r="G300" s="37"/>
      <c r="H300" s="37"/>
      <c r="I300" s="37"/>
      <c r="J300" s="37"/>
      <c r="K300" s="93"/>
      <c r="L300" s="93"/>
      <c r="M300" s="94"/>
      <c r="N300" s="94"/>
      <c r="O300" s="94"/>
      <c r="P300" s="94"/>
      <c r="Q300" s="94"/>
      <c r="R300" s="94"/>
    </row>
    <row r="301" spans="1:18" s="30" customFormat="1" ht="24" x14ac:dyDescent="0.25">
      <c r="A301" s="104"/>
      <c r="B301" s="101"/>
      <c r="C301" s="101"/>
      <c r="D301" s="101"/>
      <c r="E301" s="101"/>
      <c r="F301" s="102"/>
      <c r="G301" s="102"/>
      <c r="H301" s="102"/>
      <c r="I301" s="101"/>
      <c r="J301" s="103"/>
      <c r="K301" s="101"/>
      <c r="L301" s="101"/>
      <c r="M301" s="101"/>
      <c r="N301" s="101"/>
      <c r="O301" s="101"/>
      <c r="P301" s="101"/>
      <c r="Q301" s="101"/>
      <c r="R301" s="101"/>
    </row>
    <row r="302" spans="1:18" s="30" customFormat="1" ht="25.5" x14ac:dyDescent="0.25">
      <c r="A302" s="104"/>
      <c r="B302" s="101"/>
      <c r="C302" s="101"/>
      <c r="D302" s="101"/>
      <c r="E302" s="101"/>
      <c r="F302" s="102"/>
      <c r="G302" s="102"/>
      <c r="H302" s="102"/>
      <c r="I302" s="208" t="s">
        <v>45</v>
      </c>
      <c r="J302" s="208"/>
      <c r="K302" s="208"/>
      <c r="L302" s="101"/>
      <c r="M302" s="207" t="s">
        <v>44</v>
      </c>
      <c r="N302" s="207"/>
      <c r="O302" s="101"/>
      <c r="P302" s="98"/>
      <c r="Q302" s="101"/>
      <c r="R302" s="101"/>
    </row>
    <row r="303" spans="1:18" s="30" customFormat="1" ht="25.5" x14ac:dyDescent="0.25">
      <c r="A303" s="104"/>
      <c r="B303" s="101"/>
      <c r="C303" s="101"/>
      <c r="D303" s="101"/>
      <c r="E303" s="101"/>
      <c r="F303" s="102"/>
      <c r="G303" s="102"/>
      <c r="H303" s="102"/>
      <c r="I303" s="99" t="s">
        <v>46</v>
      </c>
      <c r="J303" s="100"/>
      <c r="K303" s="99"/>
      <c r="L303" s="101"/>
      <c r="M303" s="112"/>
      <c r="N303" s="112"/>
      <c r="O303" s="101"/>
      <c r="P303" s="101"/>
      <c r="Q303" s="101"/>
      <c r="R303" s="101"/>
    </row>
    <row r="304" spans="1:18" s="30" customFormat="1" ht="24" x14ac:dyDescent="0.25">
      <c r="A304" s="104"/>
      <c r="B304" s="101"/>
      <c r="C304" s="101"/>
      <c r="D304" s="101"/>
      <c r="E304" s="101"/>
      <c r="F304" s="102"/>
      <c r="G304" s="102"/>
      <c r="H304" s="102"/>
      <c r="I304" s="101"/>
      <c r="J304" s="103"/>
      <c r="K304" s="101"/>
      <c r="L304" s="101"/>
      <c r="M304" s="101"/>
      <c r="N304" s="101"/>
      <c r="O304" s="101"/>
      <c r="P304" s="101"/>
      <c r="Q304" s="101"/>
      <c r="R304" s="101"/>
    </row>
    <row r="305" spans="1:18" s="30" customFormat="1" ht="24" x14ac:dyDescent="0.25">
      <c r="A305" s="104"/>
      <c r="B305" s="101"/>
      <c r="C305" s="101"/>
      <c r="D305" s="101"/>
      <c r="E305" s="101"/>
      <c r="F305" s="102"/>
      <c r="G305" s="102"/>
      <c r="H305" s="102"/>
      <c r="I305" s="101"/>
      <c r="J305" s="103"/>
      <c r="K305" s="101"/>
      <c r="L305" s="101"/>
      <c r="M305" s="101"/>
      <c r="N305" s="101"/>
      <c r="O305" s="101"/>
      <c r="P305" s="101"/>
      <c r="Q305" s="101"/>
      <c r="R305" s="101"/>
    </row>
    <row r="306" spans="1:18" s="30" customFormat="1" ht="24" x14ac:dyDescent="0.25">
      <c r="A306" s="104"/>
      <c r="B306" s="101"/>
      <c r="C306" s="101"/>
      <c r="D306" s="101"/>
      <c r="E306" s="101"/>
      <c r="F306" s="102"/>
      <c r="G306" s="102"/>
      <c r="H306" s="102"/>
      <c r="I306" s="101"/>
      <c r="J306" s="103"/>
      <c r="K306" s="101"/>
      <c r="L306" s="101"/>
      <c r="M306" s="101"/>
      <c r="N306" s="101"/>
      <c r="O306" s="101"/>
      <c r="P306" s="101"/>
      <c r="Q306" s="101"/>
      <c r="R306" s="101"/>
    </row>
    <row r="307" spans="1:18" s="30" customFormat="1" ht="24" x14ac:dyDescent="0.25">
      <c r="A307" s="104"/>
      <c r="B307" s="101"/>
      <c r="C307" s="101"/>
      <c r="D307" s="101"/>
      <c r="E307" s="101"/>
      <c r="F307" s="102"/>
      <c r="G307" s="102"/>
      <c r="H307" s="102"/>
      <c r="I307" s="101"/>
      <c r="J307" s="103"/>
      <c r="K307" s="101"/>
      <c r="L307" s="101"/>
      <c r="M307" s="101"/>
      <c r="N307" s="101"/>
      <c r="O307" s="101"/>
      <c r="P307" s="101"/>
      <c r="Q307" s="101"/>
      <c r="R307" s="101"/>
    </row>
    <row r="308" spans="1:18" s="30" customFormat="1" ht="24" x14ac:dyDescent="0.25">
      <c r="A308" s="104"/>
      <c r="B308" s="101"/>
      <c r="C308" s="101"/>
      <c r="D308" s="101"/>
      <c r="E308" s="101"/>
      <c r="F308" s="102"/>
      <c r="G308" s="102"/>
      <c r="H308" s="102"/>
      <c r="I308" s="101"/>
      <c r="J308" s="103"/>
      <c r="K308" s="101"/>
      <c r="L308" s="101"/>
      <c r="M308" s="101"/>
      <c r="N308" s="101"/>
      <c r="O308" s="101"/>
      <c r="P308" s="101"/>
      <c r="Q308" s="101"/>
      <c r="R308" s="101"/>
    </row>
    <row r="309" spans="1:18" s="30" customFormat="1" ht="24" x14ac:dyDescent="0.25">
      <c r="A309" s="104"/>
      <c r="B309" s="101"/>
      <c r="C309" s="101"/>
      <c r="D309" s="101"/>
      <c r="E309" s="101"/>
      <c r="F309" s="102"/>
      <c r="G309" s="102"/>
      <c r="H309" s="102"/>
      <c r="I309" s="101"/>
      <c r="J309" s="103"/>
      <c r="K309" s="101"/>
      <c r="L309" s="101"/>
      <c r="M309" s="101"/>
      <c r="N309" s="101"/>
      <c r="O309" s="101"/>
      <c r="P309" s="101"/>
      <c r="Q309" s="101"/>
      <c r="R309" s="101"/>
    </row>
    <row r="310" spans="1:18" s="30" customFormat="1" ht="24" x14ac:dyDescent="0.25">
      <c r="A310" s="104"/>
      <c r="B310" s="101"/>
      <c r="C310" s="101"/>
      <c r="D310" s="101"/>
      <c r="E310" s="101"/>
      <c r="F310" s="102"/>
      <c r="G310" s="102"/>
      <c r="H310" s="102"/>
      <c r="I310" s="101"/>
      <c r="J310" s="103"/>
      <c r="K310" s="101"/>
      <c r="L310" s="101"/>
      <c r="M310" s="101"/>
      <c r="N310" s="101"/>
      <c r="O310" s="101"/>
      <c r="P310" s="101"/>
      <c r="Q310" s="101"/>
      <c r="R310" s="101"/>
    </row>
    <row r="311" spans="1:18" s="30" customFormat="1" ht="24" x14ac:dyDescent="0.25">
      <c r="A311" s="104"/>
      <c r="B311" s="101"/>
      <c r="C311" s="101"/>
      <c r="D311" s="101"/>
      <c r="E311" s="101"/>
      <c r="F311" s="102"/>
      <c r="G311" s="102"/>
      <c r="H311" s="102"/>
      <c r="I311" s="101"/>
      <c r="J311" s="103"/>
      <c r="K311" s="101"/>
      <c r="L311" s="101"/>
      <c r="M311" s="101"/>
      <c r="N311" s="101"/>
      <c r="O311" s="101"/>
      <c r="P311" s="101"/>
      <c r="Q311" s="101"/>
      <c r="R311" s="101"/>
    </row>
    <row r="312" spans="1:18" s="30" customFormat="1" ht="24" x14ac:dyDescent="0.25">
      <c r="A312" s="104"/>
      <c r="B312" s="101"/>
      <c r="C312" s="101"/>
      <c r="D312" s="101"/>
      <c r="E312" s="101"/>
      <c r="F312" s="102"/>
      <c r="G312" s="102"/>
      <c r="H312" s="102"/>
      <c r="I312" s="101"/>
      <c r="J312" s="103"/>
      <c r="K312" s="101"/>
      <c r="L312" s="101"/>
      <c r="M312" s="101"/>
      <c r="N312" s="101"/>
      <c r="O312" s="101"/>
      <c r="P312" s="101"/>
      <c r="Q312" s="101"/>
      <c r="R312" s="101"/>
    </row>
    <row r="313" spans="1:18" s="30" customFormat="1" ht="24" x14ac:dyDescent="0.25">
      <c r="A313" s="104"/>
      <c r="B313" s="101"/>
      <c r="C313" s="101"/>
      <c r="D313" s="101"/>
      <c r="E313" s="101"/>
      <c r="F313" s="102"/>
      <c r="G313" s="102"/>
      <c r="H313" s="102"/>
      <c r="I313" s="101"/>
      <c r="J313" s="103"/>
      <c r="K313" s="101"/>
      <c r="L313" s="101"/>
      <c r="M313" s="101"/>
      <c r="N313" s="101"/>
      <c r="O313" s="101"/>
      <c r="P313" s="101"/>
      <c r="Q313" s="101"/>
      <c r="R313" s="101"/>
    </row>
    <row r="314" spans="1:18" s="30" customFormat="1" ht="24" x14ac:dyDescent="0.25">
      <c r="A314" s="104"/>
      <c r="B314" s="101"/>
      <c r="C314" s="101"/>
      <c r="D314" s="101"/>
      <c r="E314" s="101"/>
      <c r="F314" s="102"/>
      <c r="G314" s="102"/>
      <c r="H314" s="102"/>
      <c r="I314" s="101"/>
      <c r="J314" s="103"/>
      <c r="K314" s="101"/>
      <c r="L314" s="101"/>
      <c r="M314" s="101"/>
      <c r="N314" s="101"/>
      <c r="O314" s="101"/>
      <c r="P314" s="101"/>
      <c r="Q314" s="101"/>
      <c r="R314" s="101"/>
    </row>
    <row r="315" spans="1:18" s="30" customFormat="1" ht="24" x14ac:dyDescent="0.25">
      <c r="A315" s="104"/>
      <c r="B315" s="104"/>
      <c r="C315" s="104"/>
      <c r="D315" s="104"/>
      <c r="E315" s="104"/>
      <c r="F315" s="105"/>
      <c r="G315" s="105"/>
      <c r="H315" s="105"/>
      <c r="I315" s="106"/>
      <c r="J315" s="107"/>
      <c r="K315" s="104"/>
      <c r="L315" s="104"/>
      <c r="M315" s="104"/>
      <c r="N315" s="104"/>
      <c r="O315" s="104"/>
      <c r="P315" s="104"/>
      <c r="Q315" s="104"/>
      <c r="R315" s="104"/>
    </row>
    <row r="316" spans="1:18" s="30" customFormat="1" ht="24" x14ac:dyDescent="0.25">
      <c r="A316" s="104"/>
      <c r="B316" s="104"/>
      <c r="C316" s="104"/>
      <c r="D316" s="104"/>
      <c r="E316" s="104"/>
      <c r="F316" s="105"/>
      <c r="G316" s="105"/>
      <c r="H316" s="105"/>
      <c r="I316" s="106"/>
      <c r="J316" s="107"/>
      <c r="K316" s="104"/>
      <c r="L316" s="104"/>
      <c r="M316" s="104"/>
      <c r="N316" s="104"/>
      <c r="O316" s="104"/>
      <c r="P316" s="104"/>
      <c r="Q316" s="104"/>
      <c r="R316" s="104"/>
    </row>
    <row r="317" spans="1:18" s="30" customFormat="1" ht="24" x14ac:dyDescent="0.25">
      <c r="A317" s="104"/>
      <c r="B317" s="104"/>
      <c r="C317" s="104"/>
      <c r="D317" s="104"/>
      <c r="E317" s="104"/>
      <c r="F317" s="105"/>
      <c r="G317" s="105"/>
      <c r="H317" s="105"/>
      <c r="I317" s="106"/>
      <c r="J317" s="107"/>
      <c r="K317" s="104"/>
      <c r="L317" s="104"/>
      <c r="M317" s="104"/>
      <c r="N317" s="104"/>
      <c r="O317" s="104"/>
      <c r="P317" s="104"/>
      <c r="Q317" s="104"/>
      <c r="R317" s="104"/>
    </row>
    <row r="318" spans="1:18" s="30" customFormat="1" ht="24" x14ac:dyDescent="0.25">
      <c r="A318" s="104"/>
      <c r="B318" s="104"/>
      <c r="C318" s="104"/>
      <c r="D318" s="104"/>
      <c r="E318" s="104"/>
      <c r="F318" s="105"/>
      <c r="G318" s="105"/>
      <c r="H318" s="105"/>
      <c r="I318" s="106"/>
      <c r="J318" s="107"/>
      <c r="K318" s="104"/>
      <c r="L318" s="104"/>
      <c r="M318" s="104"/>
      <c r="N318" s="104"/>
      <c r="O318" s="104"/>
      <c r="P318" s="104"/>
      <c r="Q318" s="104"/>
      <c r="R318" s="104"/>
    </row>
    <row r="319" spans="1:18" s="30" customFormat="1" ht="24" x14ac:dyDescent="0.25">
      <c r="A319" s="104"/>
      <c r="B319" s="104"/>
      <c r="C319" s="104"/>
      <c r="D319" s="104"/>
      <c r="E319" s="104"/>
      <c r="F319" s="105"/>
      <c r="G319" s="105"/>
      <c r="H319" s="105"/>
      <c r="I319" s="106"/>
      <c r="J319" s="107"/>
      <c r="K319" s="104"/>
      <c r="L319" s="104"/>
      <c r="M319" s="104"/>
      <c r="N319" s="104"/>
      <c r="O319" s="104"/>
      <c r="P319" s="104"/>
      <c r="Q319" s="104"/>
      <c r="R319" s="104"/>
    </row>
    <row r="320" spans="1:18" s="30" customFormat="1" ht="24" x14ac:dyDescent="0.25">
      <c r="A320" s="104"/>
      <c r="B320" s="104"/>
      <c r="C320" s="104"/>
      <c r="D320" s="104"/>
      <c r="E320" s="104"/>
      <c r="F320" s="105"/>
      <c r="G320" s="105"/>
      <c r="H320" s="105"/>
      <c r="I320" s="106"/>
      <c r="J320" s="107"/>
      <c r="K320" s="104"/>
      <c r="L320" s="104"/>
      <c r="M320" s="104"/>
      <c r="N320" s="104"/>
      <c r="O320" s="104"/>
      <c r="P320" s="104"/>
      <c r="Q320" s="104"/>
      <c r="R320" s="104"/>
    </row>
    <row r="321" spans="1:18" s="30" customFormat="1" ht="24" x14ac:dyDescent="0.25">
      <c r="A321" s="104"/>
      <c r="B321" s="104"/>
      <c r="C321" s="104"/>
      <c r="D321" s="104"/>
      <c r="E321" s="104"/>
      <c r="F321" s="105"/>
      <c r="G321" s="105"/>
      <c r="H321" s="105"/>
      <c r="I321" s="106"/>
      <c r="J321" s="107"/>
      <c r="K321" s="104"/>
      <c r="L321" s="104"/>
      <c r="M321" s="104"/>
      <c r="N321" s="104"/>
      <c r="O321" s="104"/>
      <c r="P321" s="104"/>
      <c r="Q321" s="104"/>
      <c r="R321" s="104"/>
    </row>
    <row r="322" spans="1:18" s="30" customFormat="1" ht="24" x14ac:dyDescent="0.25">
      <c r="A322" s="104"/>
      <c r="B322" s="104"/>
      <c r="C322" s="104"/>
      <c r="D322" s="104"/>
      <c r="E322" s="104"/>
      <c r="F322" s="105"/>
      <c r="G322" s="105"/>
      <c r="H322" s="105"/>
      <c r="I322" s="106"/>
      <c r="J322" s="107"/>
      <c r="K322" s="104"/>
      <c r="L322" s="104"/>
      <c r="M322" s="104"/>
      <c r="N322" s="104"/>
      <c r="O322" s="104"/>
      <c r="P322" s="104"/>
      <c r="Q322" s="104"/>
      <c r="R322" s="104"/>
    </row>
    <row r="323" spans="1:18" s="30" customFormat="1" ht="24" x14ac:dyDescent="0.25">
      <c r="A323" s="104"/>
      <c r="B323" s="104"/>
      <c r="C323" s="104"/>
      <c r="D323" s="104"/>
      <c r="E323" s="104"/>
      <c r="F323" s="105"/>
      <c r="G323" s="105"/>
      <c r="H323" s="105"/>
      <c r="I323" s="106"/>
      <c r="J323" s="107"/>
      <c r="K323" s="104"/>
      <c r="L323" s="104"/>
      <c r="M323" s="104"/>
      <c r="N323" s="104"/>
      <c r="O323" s="104"/>
      <c r="P323" s="104"/>
      <c r="Q323" s="104"/>
      <c r="R323" s="104"/>
    </row>
    <row r="324" spans="1:18" s="30" customFormat="1" ht="24" x14ac:dyDescent="0.25">
      <c r="A324" s="104"/>
      <c r="B324" s="104"/>
      <c r="C324" s="104"/>
      <c r="D324" s="104"/>
      <c r="E324" s="104"/>
      <c r="F324" s="105"/>
      <c r="G324" s="105"/>
      <c r="H324" s="105"/>
      <c r="I324" s="106"/>
      <c r="J324" s="107"/>
      <c r="K324" s="104"/>
      <c r="L324" s="104"/>
      <c r="M324" s="104"/>
      <c r="N324" s="104"/>
      <c r="O324" s="104"/>
      <c r="P324" s="104"/>
      <c r="Q324" s="104"/>
      <c r="R324" s="104"/>
    </row>
    <row r="325" spans="1:18" s="30" customFormat="1" ht="24" x14ac:dyDescent="0.25">
      <c r="A325" s="104"/>
      <c r="B325" s="104"/>
      <c r="C325" s="104"/>
      <c r="D325" s="104"/>
      <c r="E325" s="104"/>
      <c r="F325" s="105"/>
      <c r="G325" s="105"/>
      <c r="H325" s="105"/>
      <c r="I325" s="106"/>
      <c r="J325" s="107"/>
      <c r="K325" s="104"/>
      <c r="L325" s="104"/>
      <c r="M325" s="104"/>
      <c r="N325" s="104"/>
      <c r="O325" s="104"/>
      <c r="P325" s="104"/>
      <c r="Q325" s="104"/>
      <c r="R325" s="104"/>
    </row>
    <row r="326" spans="1:18" s="30" customFormat="1" ht="24" x14ac:dyDescent="0.25">
      <c r="A326" s="104"/>
      <c r="B326" s="104"/>
      <c r="C326" s="104"/>
      <c r="D326" s="104"/>
      <c r="E326" s="104"/>
      <c r="F326" s="105"/>
      <c r="G326" s="105"/>
      <c r="H326" s="105"/>
      <c r="I326" s="106"/>
      <c r="J326" s="107"/>
      <c r="K326" s="104"/>
      <c r="L326" s="104"/>
      <c r="M326" s="104"/>
      <c r="N326" s="104"/>
      <c r="O326" s="104"/>
      <c r="P326" s="104"/>
      <c r="Q326" s="104"/>
      <c r="R326" s="104"/>
    </row>
    <row r="327" spans="1:18" s="30" customFormat="1" x14ac:dyDescent="0.25">
      <c r="A327" s="1"/>
      <c r="B327" s="1"/>
      <c r="C327" s="1"/>
      <c r="D327" s="1"/>
      <c r="E327" s="1"/>
      <c r="F327" s="108"/>
      <c r="G327" s="108"/>
      <c r="H327" s="108"/>
      <c r="I327" s="109"/>
      <c r="J327" s="110"/>
      <c r="K327" s="1"/>
      <c r="L327" s="1"/>
      <c r="M327" s="1"/>
      <c r="N327" s="1"/>
      <c r="O327" s="1"/>
      <c r="P327" s="1"/>
      <c r="Q327" s="1"/>
      <c r="R327" s="1"/>
    </row>
    <row r="328" spans="1:18" s="30" customFormat="1" x14ac:dyDescent="0.25">
      <c r="A328" s="1"/>
      <c r="B328" s="1"/>
      <c r="C328" s="1"/>
      <c r="D328" s="1"/>
      <c r="E328" s="1"/>
      <c r="F328" s="108"/>
      <c r="G328" s="108"/>
      <c r="H328" s="108"/>
      <c r="I328" s="109"/>
      <c r="J328" s="110"/>
      <c r="K328" s="1"/>
      <c r="L328" s="1"/>
      <c r="M328" s="1"/>
      <c r="N328" s="1"/>
      <c r="O328" s="1"/>
      <c r="P328" s="1"/>
      <c r="Q328" s="1"/>
      <c r="R328" s="1"/>
    </row>
    <row r="329" spans="1:18" s="30" customFormat="1" x14ac:dyDescent="0.25">
      <c r="A329" s="1"/>
      <c r="B329" s="1"/>
      <c r="C329" s="1"/>
      <c r="D329" s="1"/>
      <c r="E329" s="1"/>
      <c r="F329" s="108"/>
      <c r="G329" s="108"/>
      <c r="H329" s="108"/>
      <c r="I329" s="109"/>
      <c r="J329" s="110"/>
      <c r="K329" s="1"/>
      <c r="L329" s="1"/>
      <c r="M329" s="1"/>
      <c r="N329" s="1"/>
      <c r="O329" s="1"/>
      <c r="P329" s="1"/>
      <c r="Q329" s="1"/>
      <c r="R329" s="1"/>
    </row>
    <row r="330" spans="1:18" s="30" customFormat="1" x14ac:dyDescent="0.25">
      <c r="A330" s="1"/>
      <c r="B330" s="1"/>
      <c r="C330" s="1"/>
      <c r="D330" s="1"/>
      <c r="E330" s="1"/>
      <c r="F330" s="108"/>
      <c r="G330" s="108"/>
      <c r="H330" s="108"/>
      <c r="I330" s="109"/>
      <c r="J330" s="110"/>
      <c r="K330" s="1"/>
      <c r="L330" s="1"/>
      <c r="M330" s="1"/>
      <c r="N330" s="1"/>
      <c r="O330" s="1"/>
      <c r="P330" s="1"/>
      <c r="Q330" s="1"/>
      <c r="R330" s="1"/>
    </row>
    <row r="331" spans="1:18" s="30" customFormat="1" x14ac:dyDescent="0.25">
      <c r="A331" s="1"/>
      <c r="B331" s="1"/>
      <c r="C331" s="1"/>
      <c r="D331" s="1"/>
      <c r="E331" s="1"/>
      <c r="F331" s="108"/>
      <c r="G331" s="108"/>
      <c r="H331" s="108"/>
      <c r="I331" s="109"/>
      <c r="J331" s="110"/>
      <c r="K331" s="1"/>
      <c r="L331" s="1"/>
      <c r="M331" s="1"/>
      <c r="N331" s="1"/>
      <c r="O331" s="1"/>
      <c r="P331" s="1"/>
      <c r="Q331" s="1"/>
      <c r="R331" s="1"/>
    </row>
    <row r="332" spans="1:18" s="30" customFormat="1" x14ac:dyDescent="0.25">
      <c r="A332" s="1"/>
      <c r="B332" s="1"/>
      <c r="C332" s="1"/>
      <c r="D332" s="1"/>
      <c r="E332" s="1"/>
      <c r="F332" s="108"/>
      <c r="G332" s="108"/>
      <c r="H332" s="108"/>
      <c r="I332" s="109"/>
      <c r="J332" s="110"/>
      <c r="K332" s="1"/>
      <c r="L332" s="1"/>
      <c r="M332" s="1"/>
      <c r="N332" s="1"/>
      <c r="O332" s="1"/>
      <c r="P332" s="1"/>
      <c r="Q332" s="1"/>
      <c r="R332" s="1"/>
    </row>
    <row r="333" spans="1:18" s="30" customFormat="1" x14ac:dyDescent="0.25">
      <c r="A333" s="1"/>
      <c r="B333" s="1"/>
      <c r="C333" s="1"/>
      <c r="D333" s="1"/>
      <c r="E333" s="1"/>
      <c r="F333" s="108"/>
      <c r="G333" s="108"/>
      <c r="H333" s="108"/>
      <c r="I333" s="109"/>
      <c r="J333" s="110"/>
      <c r="K333" s="1"/>
      <c r="L333" s="1"/>
      <c r="M333" s="1"/>
      <c r="N333" s="1"/>
      <c r="O333" s="1"/>
      <c r="P333" s="1"/>
      <c r="Q333" s="1"/>
      <c r="R333" s="1"/>
    </row>
    <row r="334" spans="1:18" s="30" customFormat="1" x14ac:dyDescent="0.25">
      <c r="A334" s="1"/>
      <c r="B334" s="1"/>
      <c r="C334" s="1"/>
      <c r="D334" s="1"/>
      <c r="E334" s="1"/>
      <c r="F334" s="108"/>
      <c r="G334" s="108"/>
      <c r="H334" s="108"/>
      <c r="I334" s="109"/>
      <c r="J334" s="110"/>
      <c r="K334" s="1"/>
      <c r="L334" s="1"/>
      <c r="M334" s="1"/>
      <c r="N334" s="1"/>
      <c r="O334" s="1"/>
      <c r="P334" s="1"/>
      <c r="Q334" s="1"/>
      <c r="R334" s="1"/>
    </row>
    <row r="335" spans="1:18" s="30" customFormat="1" x14ac:dyDescent="0.25">
      <c r="A335" s="1"/>
      <c r="B335" s="1"/>
      <c r="C335" s="1"/>
      <c r="D335" s="1"/>
      <c r="E335" s="1"/>
      <c r="F335" s="108"/>
      <c r="G335" s="108"/>
      <c r="H335" s="108"/>
      <c r="I335" s="109"/>
      <c r="J335" s="110"/>
      <c r="K335" s="1"/>
      <c r="L335" s="1"/>
      <c r="M335" s="1"/>
      <c r="N335" s="1"/>
      <c r="O335" s="1"/>
      <c r="P335" s="1"/>
      <c r="Q335" s="1"/>
      <c r="R335" s="1"/>
    </row>
    <row r="336" spans="1:18" s="30" customFormat="1" x14ac:dyDescent="0.25">
      <c r="A336" s="1"/>
      <c r="B336" s="1"/>
      <c r="C336" s="1"/>
      <c r="D336" s="1"/>
      <c r="E336" s="1"/>
      <c r="F336" s="108"/>
      <c r="G336" s="108"/>
      <c r="H336" s="108"/>
      <c r="I336" s="109"/>
      <c r="J336" s="110"/>
      <c r="K336" s="1"/>
      <c r="L336" s="1"/>
      <c r="M336" s="1"/>
      <c r="N336" s="1"/>
      <c r="O336" s="1"/>
      <c r="P336" s="1"/>
      <c r="Q336" s="1"/>
      <c r="R336" s="1"/>
    </row>
    <row r="337" spans="6:10" s="30" customFormat="1" x14ac:dyDescent="0.25">
      <c r="F337" s="31"/>
      <c r="G337" s="31"/>
      <c r="H337" s="31"/>
      <c r="I337" s="32"/>
      <c r="J337" s="33"/>
    </row>
    <row r="338" spans="6:10" s="30" customFormat="1" x14ac:dyDescent="0.25">
      <c r="F338" s="31"/>
      <c r="G338" s="31"/>
      <c r="H338" s="31"/>
      <c r="I338" s="32"/>
      <c r="J338" s="33"/>
    </row>
    <row r="339" spans="6:10" s="30" customFormat="1" x14ac:dyDescent="0.25">
      <c r="F339" s="31"/>
      <c r="G339" s="31"/>
      <c r="H339" s="31"/>
      <c r="I339" s="32"/>
      <c r="J339" s="33"/>
    </row>
    <row r="340" spans="6:10" s="30" customFormat="1" x14ac:dyDescent="0.25">
      <c r="F340" s="31"/>
      <c r="G340" s="31"/>
      <c r="H340" s="31"/>
      <c r="I340" s="32"/>
      <c r="J340" s="33"/>
    </row>
    <row r="341" spans="6:10" s="30" customFormat="1" x14ac:dyDescent="0.25">
      <c r="F341" s="31"/>
      <c r="G341" s="31"/>
      <c r="H341" s="31"/>
      <c r="I341" s="32"/>
      <c r="J341" s="33"/>
    </row>
    <row r="342" spans="6:10" s="30" customFormat="1" x14ac:dyDescent="0.25">
      <c r="F342" s="31"/>
      <c r="G342" s="31"/>
      <c r="H342" s="31"/>
      <c r="I342" s="32"/>
      <c r="J342" s="33"/>
    </row>
    <row r="343" spans="6:10" s="30" customFormat="1" x14ac:dyDescent="0.25">
      <c r="F343" s="31"/>
      <c r="G343" s="31"/>
      <c r="H343" s="31"/>
      <c r="I343" s="32"/>
      <c r="J343" s="33"/>
    </row>
    <row r="344" spans="6:10" s="30" customFormat="1" x14ac:dyDescent="0.25">
      <c r="F344" s="31"/>
      <c r="G344" s="31"/>
      <c r="H344" s="31"/>
      <c r="I344" s="32"/>
      <c r="J344" s="33"/>
    </row>
    <row r="345" spans="6:10" s="30" customFormat="1" x14ac:dyDescent="0.25">
      <c r="F345" s="31"/>
      <c r="G345" s="31"/>
      <c r="H345" s="31"/>
      <c r="I345" s="32"/>
      <c r="J345" s="33"/>
    </row>
    <row r="346" spans="6:10" s="30" customFormat="1" x14ac:dyDescent="0.25">
      <c r="F346" s="31"/>
      <c r="G346" s="31"/>
      <c r="H346" s="31"/>
      <c r="I346" s="32"/>
      <c r="J346" s="33"/>
    </row>
    <row r="347" spans="6:10" s="30" customFormat="1" x14ac:dyDescent="0.25">
      <c r="F347" s="31"/>
      <c r="G347" s="31"/>
      <c r="H347" s="31"/>
      <c r="I347" s="32"/>
      <c r="J347" s="33"/>
    </row>
    <row r="348" spans="6:10" s="30" customFormat="1" x14ac:dyDescent="0.25">
      <c r="F348" s="31"/>
      <c r="G348" s="31"/>
      <c r="H348" s="31"/>
      <c r="I348" s="32"/>
      <c r="J348" s="33"/>
    </row>
    <row r="349" spans="6:10" s="30" customFormat="1" x14ac:dyDescent="0.25">
      <c r="F349" s="31"/>
      <c r="G349" s="31"/>
      <c r="H349" s="31"/>
      <c r="I349" s="32"/>
      <c r="J349" s="33"/>
    </row>
    <row r="350" spans="6:10" s="30" customFormat="1" x14ac:dyDescent="0.25">
      <c r="F350" s="31"/>
      <c r="G350" s="31"/>
      <c r="H350" s="31"/>
      <c r="I350" s="32"/>
      <c r="J350" s="33"/>
    </row>
    <row r="351" spans="6:10" s="30" customFormat="1" x14ac:dyDescent="0.25">
      <c r="F351" s="31"/>
      <c r="G351" s="31"/>
      <c r="H351" s="31"/>
      <c r="I351" s="32"/>
      <c r="J351" s="33"/>
    </row>
    <row r="352" spans="6:10" s="30" customFormat="1" x14ac:dyDescent="0.25">
      <c r="F352" s="31"/>
      <c r="G352" s="31"/>
      <c r="H352" s="31"/>
      <c r="I352" s="32"/>
      <c r="J352" s="33"/>
    </row>
    <row r="353" spans="6:10" s="30" customFormat="1" x14ac:dyDescent="0.25">
      <c r="F353" s="31"/>
      <c r="G353" s="31"/>
      <c r="H353" s="31"/>
      <c r="I353" s="32"/>
      <c r="J353" s="33"/>
    </row>
    <row r="354" spans="6:10" s="30" customFormat="1" x14ac:dyDescent="0.25">
      <c r="F354" s="31"/>
      <c r="G354" s="31"/>
      <c r="H354" s="31"/>
      <c r="I354" s="32"/>
      <c r="J354" s="33"/>
    </row>
    <row r="355" spans="6:10" s="30" customFormat="1" x14ac:dyDescent="0.25">
      <c r="F355" s="31"/>
      <c r="G355" s="31"/>
      <c r="H355" s="31"/>
      <c r="I355" s="32"/>
      <c r="J355" s="33"/>
    </row>
    <row r="356" spans="6:10" s="30" customFormat="1" x14ac:dyDescent="0.25">
      <c r="F356" s="31"/>
      <c r="G356" s="31"/>
      <c r="H356" s="31"/>
      <c r="I356" s="32"/>
      <c r="J356" s="33"/>
    </row>
    <row r="357" spans="6:10" s="30" customFormat="1" x14ac:dyDescent="0.25">
      <c r="F357" s="31"/>
      <c r="G357" s="31"/>
      <c r="H357" s="31"/>
      <c r="I357" s="32"/>
      <c r="J357" s="33"/>
    </row>
    <row r="358" spans="6:10" s="30" customFormat="1" x14ac:dyDescent="0.25">
      <c r="F358" s="31"/>
      <c r="G358" s="31"/>
      <c r="H358" s="31"/>
      <c r="I358" s="32"/>
      <c r="J358" s="33"/>
    </row>
    <row r="359" spans="6:10" s="30" customFormat="1" x14ac:dyDescent="0.25">
      <c r="F359" s="31"/>
      <c r="G359" s="31"/>
      <c r="H359" s="31"/>
      <c r="I359" s="32"/>
      <c r="J359" s="33"/>
    </row>
    <row r="360" spans="6:10" s="30" customFormat="1" x14ac:dyDescent="0.25">
      <c r="F360" s="31"/>
      <c r="G360" s="31"/>
      <c r="H360" s="31"/>
      <c r="I360" s="32"/>
      <c r="J360" s="33"/>
    </row>
    <row r="361" spans="6:10" s="30" customFormat="1" x14ac:dyDescent="0.25">
      <c r="F361" s="31"/>
      <c r="G361" s="31"/>
      <c r="H361" s="31"/>
      <c r="I361" s="32"/>
      <c r="J361" s="33"/>
    </row>
    <row r="362" spans="6:10" s="30" customFormat="1" x14ac:dyDescent="0.25">
      <c r="F362" s="31"/>
      <c r="G362" s="31"/>
      <c r="H362" s="31"/>
      <c r="I362" s="32"/>
      <c r="J362" s="33"/>
    </row>
    <row r="363" spans="6:10" s="30" customFormat="1" x14ac:dyDescent="0.25">
      <c r="F363" s="31"/>
      <c r="G363" s="31"/>
      <c r="H363" s="31"/>
      <c r="I363" s="32"/>
      <c r="J363" s="33"/>
    </row>
    <row r="364" spans="6:10" s="30" customFormat="1" x14ac:dyDescent="0.25">
      <c r="F364" s="31"/>
      <c r="G364" s="31"/>
      <c r="H364" s="31"/>
      <c r="I364" s="32"/>
      <c r="J364" s="33"/>
    </row>
    <row r="365" spans="6:10" s="30" customFormat="1" x14ac:dyDescent="0.25">
      <c r="F365" s="31"/>
      <c r="G365" s="31"/>
      <c r="H365" s="31"/>
      <c r="I365" s="32"/>
      <c r="J365" s="33"/>
    </row>
    <row r="366" spans="6:10" s="30" customFormat="1" x14ac:dyDescent="0.25">
      <c r="F366" s="31"/>
      <c r="G366" s="31"/>
      <c r="H366" s="31"/>
      <c r="I366" s="32"/>
      <c r="J366" s="33"/>
    </row>
    <row r="367" spans="6:10" s="30" customFormat="1" x14ac:dyDescent="0.25">
      <c r="F367" s="31"/>
      <c r="G367" s="31"/>
      <c r="H367" s="31"/>
      <c r="I367" s="32"/>
      <c r="J367" s="33"/>
    </row>
    <row r="368" spans="6:10" s="30" customFormat="1" x14ac:dyDescent="0.25">
      <c r="F368" s="31"/>
      <c r="G368" s="31"/>
      <c r="H368" s="31"/>
      <c r="I368" s="32"/>
      <c r="J368" s="33"/>
    </row>
    <row r="369" spans="6:10" s="30" customFormat="1" x14ac:dyDescent="0.25">
      <c r="F369" s="31"/>
      <c r="G369" s="31"/>
      <c r="H369" s="31"/>
      <c r="I369" s="32"/>
      <c r="J369" s="33"/>
    </row>
    <row r="370" spans="6:10" s="30" customFormat="1" x14ac:dyDescent="0.25">
      <c r="F370" s="31"/>
      <c r="G370" s="31"/>
      <c r="H370" s="31"/>
      <c r="I370" s="32"/>
      <c r="J370" s="33"/>
    </row>
    <row r="371" spans="6:10" s="30" customFormat="1" x14ac:dyDescent="0.25">
      <c r="F371" s="31"/>
      <c r="G371" s="31"/>
      <c r="H371" s="31"/>
      <c r="I371" s="32"/>
      <c r="J371" s="33"/>
    </row>
    <row r="372" spans="6:10" s="30" customFormat="1" x14ac:dyDescent="0.25">
      <c r="F372" s="31"/>
      <c r="G372" s="31"/>
      <c r="H372" s="31"/>
      <c r="I372" s="32"/>
      <c r="J372" s="33"/>
    </row>
    <row r="373" spans="6:10" s="30" customFormat="1" x14ac:dyDescent="0.25">
      <c r="F373" s="31"/>
      <c r="G373" s="31"/>
      <c r="H373" s="31"/>
      <c r="I373" s="32"/>
      <c r="J373" s="33"/>
    </row>
    <row r="374" spans="6:10" s="30" customFormat="1" x14ac:dyDescent="0.25">
      <c r="F374" s="31"/>
      <c r="G374" s="31"/>
      <c r="H374" s="31"/>
      <c r="I374" s="32"/>
      <c r="J374" s="33"/>
    </row>
    <row r="375" spans="6:10" s="30" customFormat="1" x14ac:dyDescent="0.25">
      <c r="F375" s="31"/>
      <c r="G375" s="31"/>
      <c r="H375" s="31"/>
      <c r="I375" s="32"/>
      <c r="J375" s="33"/>
    </row>
    <row r="376" spans="6:10" s="30" customFormat="1" x14ac:dyDescent="0.25">
      <c r="F376" s="31"/>
      <c r="G376" s="31"/>
      <c r="H376" s="31"/>
      <c r="I376" s="32"/>
      <c r="J376" s="33"/>
    </row>
    <row r="377" spans="6:10" s="30" customFormat="1" x14ac:dyDescent="0.25">
      <c r="F377" s="31"/>
      <c r="G377" s="31"/>
      <c r="H377" s="31"/>
      <c r="I377" s="32"/>
      <c r="J377" s="33"/>
    </row>
    <row r="378" spans="6:10" s="30" customFormat="1" x14ac:dyDescent="0.25">
      <c r="F378" s="31"/>
      <c r="G378" s="31"/>
      <c r="H378" s="31"/>
      <c r="I378" s="32"/>
      <c r="J378" s="33"/>
    </row>
    <row r="379" spans="6:10" s="30" customFormat="1" x14ac:dyDescent="0.25">
      <c r="F379" s="31"/>
      <c r="G379" s="31"/>
      <c r="H379" s="31"/>
      <c r="I379" s="32"/>
      <c r="J379" s="33"/>
    </row>
    <row r="380" spans="6:10" s="30" customFormat="1" x14ac:dyDescent="0.25">
      <c r="F380" s="31"/>
      <c r="G380" s="31"/>
      <c r="H380" s="31"/>
      <c r="I380" s="32"/>
      <c r="J380" s="33"/>
    </row>
    <row r="381" spans="6:10" s="30" customFormat="1" x14ac:dyDescent="0.25">
      <c r="F381" s="31"/>
      <c r="G381" s="31"/>
      <c r="H381" s="31"/>
      <c r="I381" s="32"/>
      <c r="J381" s="33"/>
    </row>
    <row r="382" spans="6:10" s="30" customFormat="1" x14ac:dyDescent="0.25">
      <c r="F382" s="31"/>
      <c r="G382" s="31"/>
      <c r="H382" s="31"/>
      <c r="I382" s="32"/>
      <c r="J382" s="33"/>
    </row>
    <row r="383" spans="6:10" s="30" customFormat="1" x14ac:dyDescent="0.25">
      <c r="F383" s="31"/>
      <c r="G383" s="31"/>
      <c r="H383" s="31"/>
      <c r="I383" s="32"/>
      <c r="J383" s="33"/>
    </row>
    <row r="384" spans="6:10" s="30" customFormat="1" x14ac:dyDescent="0.25">
      <c r="F384" s="31"/>
      <c r="G384" s="31"/>
      <c r="H384" s="31"/>
      <c r="I384" s="32"/>
      <c r="J384" s="33"/>
    </row>
    <row r="385" spans="6:10" s="30" customFormat="1" x14ac:dyDescent="0.25">
      <c r="F385" s="31"/>
      <c r="G385" s="31"/>
      <c r="H385" s="31"/>
      <c r="I385" s="32"/>
      <c r="J385" s="33"/>
    </row>
    <row r="386" spans="6:10" s="30" customFormat="1" x14ac:dyDescent="0.25">
      <c r="F386" s="31"/>
      <c r="G386" s="31"/>
      <c r="H386" s="31"/>
      <c r="I386" s="32"/>
      <c r="J386" s="33"/>
    </row>
    <row r="387" spans="6:10" s="30" customFormat="1" x14ac:dyDescent="0.25">
      <c r="F387" s="31"/>
      <c r="G387" s="31"/>
      <c r="H387" s="31"/>
      <c r="I387" s="32"/>
      <c r="J387" s="33"/>
    </row>
    <row r="388" spans="6:10" s="30" customFormat="1" x14ac:dyDescent="0.25">
      <c r="F388" s="31"/>
      <c r="G388" s="31"/>
      <c r="H388" s="31"/>
      <c r="I388" s="32"/>
      <c r="J388" s="33"/>
    </row>
    <row r="389" spans="6:10" s="30" customFormat="1" x14ac:dyDescent="0.25">
      <c r="F389" s="31"/>
      <c r="G389" s="31"/>
      <c r="H389" s="31"/>
      <c r="I389" s="32"/>
      <c r="J389" s="33"/>
    </row>
    <row r="390" spans="6:10" s="30" customFormat="1" x14ac:dyDescent="0.25">
      <c r="F390" s="31"/>
      <c r="G390" s="31"/>
      <c r="H390" s="31"/>
      <c r="I390" s="32"/>
      <c r="J390" s="33"/>
    </row>
    <row r="391" spans="6:10" s="30" customFormat="1" x14ac:dyDescent="0.25">
      <c r="F391" s="31"/>
      <c r="G391" s="31"/>
      <c r="H391" s="31"/>
      <c r="I391" s="32"/>
      <c r="J391" s="33"/>
    </row>
    <row r="392" spans="6:10" s="30" customFormat="1" x14ac:dyDescent="0.25">
      <c r="F392" s="31"/>
      <c r="G392" s="31"/>
      <c r="H392" s="31"/>
      <c r="I392" s="32"/>
      <c r="J392" s="33"/>
    </row>
    <row r="393" spans="6:10" s="30" customFormat="1" x14ac:dyDescent="0.25">
      <c r="F393" s="31"/>
      <c r="G393" s="31"/>
      <c r="H393" s="31"/>
      <c r="I393" s="32"/>
      <c r="J393" s="33"/>
    </row>
    <row r="394" spans="6:10" s="30" customFormat="1" x14ac:dyDescent="0.25">
      <c r="F394" s="31"/>
      <c r="G394" s="31"/>
      <c r="H394" s="31"/>
      <c r="I394" s="32"/>
      <c r="J394" s="33"/>
    </row>
    <row r="395" spans="6:10" s="30" customFormat="1" x14ac:dyDescent="0.25">
      <c r="F395" s="31"/>
      <c r="G395" s="31"/>
      <c r="H395" s="31"/>
      <c r="I395" s="32"/>
      <c r="J395" s="33"/>
    </row>
    <row r="396" spans="6:10" s="30" customFormat="1" x14ac:dyDescent="0.25">
      <c r="F396" s="31"/>
      <c r="G396" s="31"/>
      <c r="H396" s="31"/>
      <c r="I396" s="32"/>
      <c r="J396" s="33"/>
    </row>
    <row r="397" spans="6:10" s="30" customFormat="1" x14ac:dyDescent="0.25">
      <c r="F397" s="31"/>
      <c r="G397" s="31"/>
      <c r="H397" s="31"/>
      <c r="I397" s="32"/>
      <c r="J397" s="33"/>
    </row>
    <row r="398" spans="6:10" s="30" customFormat="1" x14ac:dyDescent="0.25">
      <c r="F398" s="31"/>
      <c r="G398" s="31"/>
      <c r="H398" s="31"/>
      <c r="I398" s="32"/>
      <c r="J398" s="33"/>
    </row>
    <row r="399" spans="6:10" s="30" customFormat="1" x14ac:dyDescent="0.25">
      <c r="F399" s="31"/>
      <c r="G399" s="31"/>
      <c r="H399" s="31"/>
      <c r="I399" s="32"/>
      <c r="J399" s="33"/>
    </row>
    <row r="400" spans="6:10" s="30" customFormat="1" x14ac:dyDescent="0.25">
      <c r="F400" s="31"/>
      <c r="G400" s="31"/>
      <c r="H400" s="31"/>
      <c r="I400" s="32"/>
      <c r="J400" s="33"/>
    </row>
    <row r="401" spans="6:10" s="30" customFormat="1" x14ac:dyDescent="0.25">
      <c r="F401" s="31"/>
      <c r="G401" s="31"/>
      <c r="H401" s="31"/>
      <c r="I401" s="32"/>
      <c r="J401" s="33"/>
    </row>
    <row r="402" spans="6:10" s="30" customFormat="1" x14ac:dyDescent="0.25">
      <c r="F402" s="31"/>
      <c r="G402" s="31"/>
      <c r="H402" s="31"/>
      <c r="I402" s="32"/>
      <c r="J402" s="33"/>
    </row>
    <row r="403" spans="6:10" s="30" customFormat="1" x14ac:dyDescent="0.25">
      <c r="F403" s="31"/>
      <c r="G403" s="31"/>
      <c r="H403" s="31"/>
      <c r="I403" s="32"/>
      <c r="J403" s="33"/>
    </row>
    <row r="404" spans="6:10" s="30" customFormat="1" x14ac:dyDescent="0.25">
      <c r="F404" s="31"/>
      <c r="G404" s="31"/>
      <c r="H404" s="31"/>
      <c r="I404" s="32"/>
      <c r="J404" s="33"/>
    </row>
    <row r="405" spans="6:10" s="30" customFormat="1" x14ac:dyDescent="0.25">
      <c r="F405" s="31"/>
      <c r="G405" s="31"/>
      <c r="H405" s="31"/>
      <c r="I405" s="32"/>
      <c r="J405" s="33"/>
    </row>
    <row r="406" spans="6:10" s="30" customFormat="1" x14ac:dyDescent="0.25">
      <c r="F406" s="31"/>
      <c r="G406" s="31"/>
      <c r="H406" s="31"/>
      <c r="I406" s="32"/>
      <c r="J406" s="33"/>
    </row>
    <row r="407" spans="6:10" s="30" customFormat="1" x14ac:dyDescent="0.25">
      <c r="F407" s="31"/>
      <c r="G407" s="31"/>
      <c r="H407" s="31"/>
      <c r="I407" s="32"/>
      <c r="J407" s="33"/>
    </row>
    <row r="408" spans="6:10" s="30" customFormat="1" x14ac:dyDescent="0.25">
      <c r="F408" s="31"/>
      <c r="G408" s="31"/>
      <c r="H408" s="31"/>
      <c r="I408" s="32"/>
      <c r="J408" s="33"/>
    </row>
    <row r="409" spans="6:10" s="30" customFormat="1" x14ac:dyDescent="0.25">
      <c r="F409" s="31"/>
      <c r="G409" s="31"/>
      <c r="H409" s="31"/>
      <c r="I409" s="32"/>
      <c r="J409" s="33"/>
    </row>
    <row r="410" spans="6:10" s="30" customFormat="1" x14ac:dyDescent="0.25">
      <c r="F410" s="31"/>
      <c r="G410" s="31"/>
      <c r="H410" s="31"/>
      <c r="I410" s="32"/>
      <c r="J410" s="33"/>
    </row>
    <row r="411" spans="6:10" s="30" customFormat="1" x14ac:dyDescent="0.25">
      <c r="F411" s="31"/>
      <c r="G411" s="31"/>
      <c r="H411" s="31"/>
      <c r="I411" s="32"/>
      <c r="J411" s="33"/>
    </row>
    <row r="412" spans="6:10" s="30" customFormat="1" x14ac:dyDescent="0.25">
      <c r="F412" s="31"/>
      <c r="G412" s="31"/>
      <c r="H412" s="31"/>
      <c r="I412" s="32"/>
      <c r="J412" s="33"/>
    </row>
    <row r="413" spans="6:10" s="30" customFormat="1" x14ac:dyDescent="0.25">
      <c r="F413" s="31"/>
      <c r="G413" s="31"/>
      <c r="H413" s="31"/>
      <c r="I413" s="32"/>
      <c r="J413" s="33"/>
    </row>
    <row r="414" spans="6:10" s="30" customFormat="1" x14ac:dyDescent="0.25">
      <c r="F414" s="31"/>
      <c r="G414" s="31"/>
      <c r="H414" s="31"/>
      <c r="I414" s="32"/>
      <c r="J414" s="33"/>
    </row>
    <row r="415" spans="6:10" s="30" customFormat="1" x14ac:dyDescent="0.25">
      <c r="F415" s="31"/>
      <c r="G415" s="31"/>
      <c r="H415" s="31"/>
      <c r="I415" s="32"/>
      <c r="J415" s="33"/>
    </row>
    <row r="416" spans="6:10" s="30" customFormat="1" x14ac:dyDescent="0.25">
      <c r="F416" s="31"/>
      <c r="G416" s="31"/>
      <c r="H416" s="31"/>
      <c r="I416" s="32"/>
      <c r="J416" s="33"/>
    </row>
    <row r="417" spans="6:10" s="30" customFormat="1" x14ac:dyDescent="0.25">
      <c r="F417" s="31"/>
      <c r="G417" s="31"/>
      <c r="H417" s="31"/>
      <c r="I417" s="32"/>
      <c r="J417" s="33"/>
    </row>
    <row r="418" spans="6:10" s="30" customFormat="1" x14ac:dyDescent="0.25">
      <c r="F418" s="31"/>
      <c r="G418" s="31"/>
      <c r="H418" s="31"/>
      <c r="I418" s="32"/>
      <c r="J418" s="33"/>
    </row>
    <row r="419" spans="6:10" s="30" customFormat="1" x14ac:dyDescent="0.25">
      <c r="F419" s="31"/>
      <c r="G419" s="31"/>
      <c r="H419" s="31"/>
      <c r="I419" s="32"/>
      <c r="J419" s="33"/>
    </row>
    <row r="420" spans="6:10" s="30" customFormat="1" x14ac:dyDescent="0.25">
      <c r="F420" s="31"/>
      <c r="G420" s="31"/>
      <c r="H420" s="31"/>
      <c r="I420" s="32"/>
      <c r="J420" s="33"/>
    </row>
    <row r="421" spans="6:10" s="30" customFormat="1" x14ac:dyDescent="0.25">
      <c r="F421" s="31"/>
      <c r="G421" s="31"/>
      <c r="H421" s="31"/>
      <c r="I421" s="32"/>
      <c r="J421" s="33"/>
    </row>
    <row r="422" spans="6:10" s="30" customFormat="1" x14ac:dyDescent="0.25">
      <c r="F422" s="31"/>
      <c r="G422" s="31"/>
      <c r="H422" s="31"/>
      <c r="I422" s="32"/>
      <c r="J422" s="33"/>
    </row>
    <row r="423" spans="6:10" s="30" customFormat="1" x14ac:dyDescent="0.25">
      <c r="F423" s="31"/>
      <c r="G423" s="31"/>
      <c r="H423" s="31"/>
      <c r="I423" s="32"/>
      <c r="J423" s="33"/>
    </row>
    <row r="424" spans="6:10" s="30" customFormat="1" x14ac:dyDescent="0.25">
      <c r="F424" s="31"/>
      <c r="G424" s="31"/>
      <c r="H424" s="31"/>
      <c r="I424" s="32"/>
      <c r="J424" s="33"/>
    </row>
    <row r="425" spans="6:10" s="30" customFormat="1" x14ac:dyDescent="0.25">
      <c r="F425" s="31"/>
      <c r="G425" s="31"/>
      <c r="H425" s="31"/>
      <c r="I425" s="32"/>
      <c r="J425" s="33"/>
    </row>
    <row r="426" spans="6:10" s="30" customFormat="1" x14ac:dyDescent="0.25">
      <c r="F426" s="31"/>
      <c r="G426" s="31"/>
      <c r="H426" s="31"/>
      <c r="I426" s="32"/>
      <c r="J426" s="33"/>
    </row>
    <row r="427" spans="6:10" s="30" customFormat="1" x14ac:dyDescent="0.25">
      <c r="F427" s="31"/>
      <c r="G427" s="31"/>
      <c r="H427" s="31"/>
      <c r="I427" s="32"/>
      <c r="J427" s="33"/>
    </row>
    <row r="428" spans="6:10" s="30" customFormat="1" x14ac:dyDescent="0.25">
      <c r="F428" s="31"/>
      <c r="G428" s="31"/>
      <c r="H428" s="31"/>
      <c r="I428" s="32"/>
      <c r="J428" s="33"/>
    </row>
    <row r="429" spans="6:10" s="30" customFormat="1" x14ac:dyDescent="0.25">
      <c r="F429" s="31"/>
      <c r="G429" s="31"/>
      <c r="H429" s="31"/>
      <c r="I429" s="32"/>
      <c r="J429" s="33"/>
    </row>
    <row r="430" spans="6:10" s="30" customFormat="1" x14ac:dyDescent="0.25">
      <c r="F430" s="31"/>
      <c r="G430" s="31"/>
      <c r="H430" s="31"/>
      <c r="I430" s="32"/>
      <c r="J430" s="33"/>
    </row>
    <row r="431" spans="6:10" s="30" customFormat="1" x14ac:dyDescent="0.25">
      <c r="F431" s="31"/>
      <c r="G431" s="31"/>
      <c r="H431" s="31"/>
      <c r="I431" s="32"/>
      <c r="J431" s="33"/>
    </row>
    <row r="432" spans="6:10" s="30" customFormat="1" x14ac:dyDescent="0.25">
      <c r="F432" s="31"/>
      <c r="G432" s="31"/>
      <c r="H432" s="31"/>
      <c r="I432" s="32"/>
      <c r="J432" s="33"/>
    </row>
    <row r="433" spans="6:10" s="30" customFormat="1" x14ac:dyDescent="0.25">
      <c r="F433" s="31"/>
      <c r="G433" s="31"/>
      <c r="H433" s="31"/>
      <c r="I433" s="32"/>
      <c r="J433" s="33"/>
    </row>
    <row r="434" spans="6:10" s="30" customFormat="1" x14ac:dyDescent="0.25">
      <c r="F434" s="31"/>
      <c r="G434" s="31"/>
      <c r="H434" s="31"/>
      <c r="I434" s="32"/>
      <c r="J434" s="33"/>
    </row>
    <row r="435" spans="6:10" s="30" customFormat="1" x14ac:dyDescent="0.25">
      <c r="F435" s="31"/>
      <c r="G435" s="31"/>
      <c r="H435" s="31"/>
      <c r="I435" s="32"/>
      <c r="J435" s="33"/>
    </row>
    <row r="436" spans="6:10" s="30" customFormat="1" x14ac:dyDescent="0.25">
      <c r="F436" s="31"/>
      <c r="G436" s="31"/>
      <c r="H436" s="31"/>
      <c r="I436" s="32"/>
      <c r="J436" s="33"/>
    </row>
    <row r="437" spans="6:10" s="30" customFormat="1" x14ac:dyDescent="0.25">
      <c r="F437" s="31"/>
      <c r="G437" s="31"/>
      <c r="H437" s="31"/>
      <c r="I437" s="32"/>
      <c r="J437" s="33"/>
    </row>
    <row r="438" spans="6:10" s="30" customFormat="1" x14ac:dyDescent="0.25">
      <c r="F438" s="31"/>
      <c r="G438" s="31"/>
      <c r="H438" s="31"/>
      <c r="I438" s="32"/>
      <c r="J438" s="33"/>
    </row>
    <row r="439" spans="6:10" s="30" customFormat="1" x14ac:dyDescent="0.25">
      <c r="F439" s="31"/>
      <c r="G439" s="31"/>
      <c r="H439" s="31"/>
      <c r="I439" s="32"/>
      <c r="J439" s="33"/>
    </row>
    <row r="440" spans="6:10" s="30" customFormat="1" x14ac:dyDescent="0.25">
      <c r="F440" s="31"/>
      <c r="G440" s="31"/>
      <c r="H440" s="31"/>
      <c r="I440" s="32"/>
      <c r="J440" s="33"/>
    </row>
    <row r="441" spans="6:10" s="30" customFormat="1" x14ac:dyDescent="0.25">
      <c r="F441" s="31"/>
      <c r="G441" s="31"/>
      <c r="H441" s="31"/>
      <c r="I441" s="32"/>
      <c r="J441" s="33"/>
    </row>
    <row r="442" spans="6:10" s="30" customFormat="1" x14ac:dyDescent="0.25">
      <c r="F442" s="31"/>
      <c r="G442" s="31"/>
      <c r="H442" s="31"/>
      <c r="I442" s="32"/>
      <c r="J442" s="33"/>
    </row>
    <row r="443" spans="6:10" s="30" customFormat="1" x14ac:dyDescent="0.25">
      <c r="F443" s="31"/>
      <c r="G443" s="31"/>
      <c r="H443" s="31"/>
      <c r="I443" s="32"/>
      <c r="J443" s="33"/>
    </row>
    <row r="444" spans="6:10" s="30" customFormat="1" x14ac:dyDescent="0.25">
      <c r="F444" s="31"/>
      <c r="G444" s="31"/>
      <c r="H444" s="31"/>
      <c r="I444" s="32"/>
      <c r="J444" s="33"/>
    </row>
    <row r="445" spans="6:10" s="30" customFormat="1" x14ac:dyDescent="0.25">
      <c r="F445" s="31"/>
      <c r="G445" s="31"/>
      <c r="H445" s="31"/>
      <c r="I445" s="32"/>
      <c r="J445" s="33"/>
    </row>
    <row r="446" spans="6:10" s="30" customFormat="1" x14ac:dyDescent="0.25">
      <c r="F446" s="31"/>
      <c r="G446" s="31"/>
      <c r="H446" s="31"/>
      <c r="I446" s="32"/>
      <c r="J446" s="33"/>
    </row>
    <row r="447" spans="6:10" s="30" customFormat="1" x14ac:dyDescent="0.25">
      <c r="F447" s="31"/>
      <c r="G447" s="31"/>
      <c r="H447" s="31"/>
      <c r="I447" s="32"/>
      <c r="J447" s="33"/>
    </row>
    <row r="448" spans="6:10" s="30" customFormat="1" x14ac:dyDescent="0.25">
      <c r="F448" s="31"/>
      <c r="G448" s="31"/>
      <c r="H448" s="31"/>
      <c r="I448" s="32"/>
      <c r="J448" s="33"/>
    </row>
    <row r="449" spans="6:10" s="30" customFormat="1" x14ac:dyDescent="0.25">
      <c r="F449" s="31"/>
      <c r="G449" s="31"/>
      <c r="H449" s="31"/>
      <c r="I449" s="32"/>
      <c r="J449" s="33"/>
    </row>
    <row r="450" spans="6:10" s="30" customFormat="1" x14ac:dyDescent="0.25">
      <c r="F450" s="31"/>
      <c r="G450" s="31"/>
      <c r="H450" s="31"/>
      <c r="I450" s="32"/>
      <c r="J450" s="33"/>
    </row>
    <row r="451" spans="6:10" s="30" customFormat="1" x14ac:dyDescent="0.25">
      <c r="F451" s="31"/>
      <c r="G451" s="31"/>
      <c r="H451" s="31"/>
      <c r="I451" s="32"/>
      <c r="J451" s="33"/>
    </row>
    <row r="452" spans="6:10" s="30" customFormat="1" x14ac:dyDescent="0.25">
      <c r="F452" s="31"/>
      <c r="G452" s="31"/>
      <c r="H452" s="31"/>
      <c r="I452" s="32"/>
      <c r="J452" s="33"/>
    </row>
    <row r="453" spans="6:10" s="30" customFormat="1" x14ac:dyDescent="0.25">
      <c r="F453" s="31"/>
      <c r="G453" s="31"/>
      <c r="H453" s="31"/>
      <c r="I453" s="32"/>
      <c r="J453" s="33"/>
    </row>
    <row r="454" spans="6:10" s="30" customFormat="1" x14ac:dyDescent="0.25">
      <c r="F454" s="31"/>
      <c r="G454" s="31"/>
      <c r="H454" s="31"/>
      <c r="I454" s="32"/>
      <c r="J454" s="33"/>
    </row>
    <row r="455" spans="6:10" s="30" customFormat="1" x14ac:dyDescent="0.25">
      <c r="F455" s="31"/>
      <c r="G455" s="31"/>
      <c r="H455" s="31"/>
      <c r="I455" s="32"/>
      <c r="J455" s="33"/>
    </row>
    <row r="456" spans="6:10" s="30" customFormat="1" x14ac:dyDescent="0.25">
      <c r="F456" s="31"/>
      <c r="G456" s="31"/>
      <c r="H456" s="31"/>
      <c r="I456" s="32"/>
      <c r="J456" s="33"/>
    </row>
    <row r="457" spans="6:10" s="30" customFormat="1" x14ac:dyDescent="0.25">
      <c r="F457" s="31"/>
      <c r="G457" s="31"/>
      <c r="H457" s="31"/>
      <c r="I457" s="32"/>
      <c r="J457" s="33"/>
    </row>
    <row r="458" spans="6:10" s="30" customFormat="1" x14ac:dyDescent="0.25">
      <c r="F458" s="31"/>
      <c r="G458" s="31"/>
      <c r="H458" s="31"/>
      <c r="I458" s="32"/>
      <c r="J458" s="33"/>
    </row>
    <row r="459" spans="6:10" s="30" customFormat="1" x14ac:dyDescent="0.25">
      <c r="F459" s="31"/>
      <c r="G459" s="31"/>
      <c r="H459" s="31"/>
      <c r="I459" s="32"/>
      <c r="J459" s="33"/>
    </row>
    <row r="460" spans="6:10" s="30" customFormat="1" x14ac:dyDescent="0.25">
      <c r="F460" s="31"/>
      <c r="G460" s="31"/>
      <c r="H460" s="31"/>
      <c r="I460" s="32"/>
      <c r="J460" s="33"/>
    </row>
    <row r="461" spans="6:10" s="30" customFormat="1" x14ac:dyDescent="0.25">
      <c r="F461" s="31"/>
      <c r="G461" s="31"/>
      <c r="H461" s="31"/>
      <c r="I461" s="32"/>
      <c r="J461" s="33"/>
    </row>
    <row r="462" spans="6:10" s="30" customFormat="1" x14ac:dyDescent="0.25">
      <c r="F462" s="31"/>
      <c r="G462" s="31"/>
      <c r="H462" s="31"/>
      <c r="I462" s="32"/>
      <c r="J462" s="33"/>
    </row>
    <row r="463" spans="6:10" s="30" customFormat="1" x14ac:dyDescent="0.25">
      <c r="F463" s="31"/>
      <c r="G463" s="31"/>
      <c r="H463" s="31"/>
      <c r="I463" s="32"/>
      <c r="J463" s="33"/>
    </row>
    <row r="464" spans="6:10" s="30" customFormat="1" x14ac:dyDescent="0.25">
      <c r="F464" s="31"/>
      <c r="G464" s="31"/>
      <c r="H464" s="31"/>
      <c r="I464" s="32"/>
      <c r="J464" s="33"/>
    </row>
    <row r="465" spans="6:10" s="30" customFormat="1" x14ac:dyDescent="0.25">
      <c r="F465" s="31"/>
      <c r="G465" s="31"/>
      <c r="H465" s="31"/>
      <c r="I465" s="32"/>
      <c r="J465" s="33"/>
    </row>
    <row r="466" spans="6:10" s="30" customFormat="1" x14ac:dyDescent="0.25">
      <c r="F466" s="31"/>
      <c r="G466" s="31"/>
      <c r="H466" s="31"/>
      <c r="I466" s="32"/>
      <c r="J466" s="33"/>
    </row>
    <row r="467" spans="6:10" s="30" customFormat="1" x14ac:dyDescent="0.25">
      <c r="F467" s="31"/>
      <c r="G467" s="31"/>
      <c r="H467" s="31"/>
      <c r="I467" s="32"/>
      <c r="J467" s="33"/>
    </row>
    <row r="468" spans="6:10" s="30" customFormat="1" x14ac:dyDescent="0.25">
      <c r="F468" s="31"/>
      <c r="G468" s="31"/>
      <c r="H468" s="31"/>
      <c r="I468" s="32"/>
      <c r="J468" s="33"/>
    </row>
    <row r="469" spans="6:10" s="30" customFormat="1" x14ac:dyDescent="0.25">
      <c r="F469" s="31"/>
      <c r="G469" s="31"/>
      <c r="H469" s="31"/>
      <c r="I469" s="32"/>
      <c r="J469" s="33"/>
    </row>
    <row r="470" spans="6:10" s="30" customFormat="1" x14ac:dyDescent="0.25">
      <c r="F470" s="31"/>
      <c r="G470" s="31"/>
      <c r="H470" s="31"/>
      <c r="I470" s="32"/>
      <c r="J470" s="33"/>
    </row>
    <row r="471" spans="6:10" s="30" customFormat="1" x14ac:dyDescent="0.25">
      <c r="F471" s="31"/>
      <c r="G471" s="31"/>
      <c r="H471" s="31"/>
      <c r="I471" s="32"/>
      <c r="J471" s="33"/>
    </row>
    <row r="472" spans="6:10" s="30" customFormat="1" x14ac:dyDescent="0.25">
      <c r="F472" s="31"/>
      <c r="G472" s="31"/>
      <c r="H472" s="31"/>
      <c r="I472" s="32"/>
      <c r="J472" s="33"/>
    </row>
    <row r="473" spans="6:10" s="30" customFormat="1" x14ac:dyDescent="0.25">
      <c r="F473" s="31"/>
      <c r="G473" s="31"/>
      <c r="H473" s="31"/>
      <c r="I473" s="32"/>
      <c r="J473" s="33"/>
    </row>
    <row r="474" spans="6:10" s="30" customFormat="1" x14ac:dyDescent="0.25">
      <c r="F474" s="31"/>
      <c r="G474" s="31"/>
      <c r="H474" s="31"/>
      <c r="I474" s="32"/>
      <c r="J474" s="33"/>
    </row>
    <row r="475" spans="6:10" s="30" customFormat="1" x14ac:dyDescent="0.25">
      <c r="F475" s="31"/>
      <c r="G475" s="31"/>
      <c r="H475" s="31"/>
      <c r="I475" s="32"/>
      <c r="J475" s="33"/>
    </row>
    <row r="476" spans="6:10" s="30" customFormat="1" x14ac:dyDescent="0.25">
      <c r="F476" s="31"/>
      <c r="G476" s="31"/>
      <c r="H476" s="31"/>
      <c r="I476" s="32"/>
      <c r="J476" s="33"/>
    </row>
    <row r="477" spans="6:10" s="30" customFormat="1" x14ac:dyDescent="0.25">
      <c r="F477" s="31"/>
      <c r="G477" s="31"/>
      <c r="H477" s="31"/>
      <c r="I477" s="32"/>
      <c r="J477" s="33"/>
    </row>
    <row r="478" spans="6:10" s="30" customFormat="1" x14ac:dyDescent="0.25">
      <c r="F478" s="31"/>
      <c r="G478" s="31"/>
      <c r="H478" s="31"/>
      <c r="I478" s="32"/>
      <c r="J478" s="33"/>
    </row>
    <row r="479" spans="6:10" s="30" customFormat="1" x14ac:dyDescent="0.25">
      <c r="F479" s="31"/>
      <c r="G479" s="31"/>
      <c r="H479" s="31"/>
      <c r="I479" s="32"/>
      <c r="J479" s="33"/>
    </row>
    <row r="480" spans="6:10" s="30" customFormat="1" x14ac:dyDescent="0.25">
      <c r="F480" s="31"/>
      <c r="G480" s="31"/>
      <c r="H480" s="31"/>
      <c r="I480" s="32"/>
      <c r="J480" s="33"/>
    </row>
    <row r="481" spans="6:10" s="30" customFormat="1" x14ac:dyDescent="0.25">
      <c r="F481" s="31"/>
      <c r="G481" s="31"/>
      <c r="H481" s="31"/>
      <c r="I481" s="32"/>
      <c r="J481" s="33"/>
    </row>
    <row r="482" spans="6:10" s="30" customFormat="1" x14ac:dyDescent="0.25">
      <c r="F482" s="31"/>
      <c r="G482" s="31"/>
      <c r="H482" s="31"/>
      <c r="I482" s="32"/>
      <c r="J482" s="33"/>
    </row>
    <row r="483" spans="6:10" s="30" customFormat="1" x14ac:dyDescent="0.25">
      <c r="F483" s="31"/>
      <c r="G483" s="31"/>
      <c r="H483" s="31"/>
      <c r="I483" s="32"/>
      <c r="J483" s="33"/>
    </row>
    <row r="484" spans="6:10" s="30" customFormat="1" x14ac:dyDescent="0.25">
      <c r="F484" s="31"/>
      <c r="G484" s="31"/>
      <c r="H484" s="31"/>
      <c r="I484" s="32"/>
      <c r="J484" s="33"/>
    </row>
    <row r="485" spans="6:10" s="30" customFormat="1" x14ac:dyDescent="0.25">
      <c r="F485" s="31"/>
      <c r="G485" s="31"/>
      <c r="H485" s="31"/>
      <c r="I485" s="32"/>
      <c r="J485" s="33"/>
    </row>
    <row r="486" spans="6:10" s="30" customFormat="1" x14ac:dyDescent="0.25">
      <c r="F486" s="31"/>
      <c r="G486" s="31"/>
      <c r="H486" s="31"/>
      <c r="I486" s="32"/>
      <c r="J486" s="33"/>
    </row>
    <row r="487" spans="6:10" s="30" customFormat="1" x14ac:dyDescent="0.25">
      <c r="F487" s="31"/>
      <c r="G487" s="31"/>
      <c r="H487" s="31"/>
      <c r="I487" s="32"/>
      <c r="J487" s="33"/>
    </row>
    <row r="488" spans="6:10" s="30" customFormat="1" x14ac:dyDescent="0.25">
      <c r="F488" s="31"/>
      <c r="G488" s="31"/>
      <c r="H488" s="31"/>
      <c r="I488" s="32"/>
      <c r="J488" s="33"/>
    </row>
    <row r="489" spans="6:10" s="30" customFormat="1" x14ac:dyDescent="0.25">
      <c r="F489" s="31"/>
      <c r="G489" s="31"/>
      <c r="H489" s="31"/>
      <c r="I489" s="32"/>
      <c r="J489" s="33"/>
    </row>
    <row r="490" spans="6:10" s="30" customFormat="1" x14ac:dyDescent="0.25">
      <c r="F490" s="31"/>
      <c r="G490" s="31"/>
      <c r="H490" s="31"/>
      <c r="I490" s="32"/>
      <c r="J490" s="33"/>
    </row>
    <row r="491" spans="6:10" s="30" customFormat="1" x14ac:dyDescent="0.25">
      <c r="F491" s="31"/>
      <c r="G491" s="31"/>
      <c r="H491" s="31"/>
      <c r="I491" s="32"/>
      <c r="J491" s="33"/>
    </row>
    <row r="492" spans="6:10" s="30" customFormat="1" x14ac:dyDescent="0.25">
      <c r="F492" s="31"/>
      <c r="G492" s="31"/>
      <c r="H492" s="31"/>
      <c r="I492" s="32"/>
      <c r="J492" s="33"/>
    </row>
    <row r="493" spans="6:10" s="30" customFormat="1" x14ac:dyDescent="0.25">
      <c r="F493" s="31"/>
      <c r="G493" s="31"/>
      <c r="H493" s="31"/>
      <c r="I493" s="32"/>
      <c r="J493" s="33"/>
    </row>
    <row r="494" spans="6:10" s="30" customFormat="1" x14ac:dyDescent="0.25">
      <c r="F494" s="31"/>
      <c r="G494" s="31"/>
      <c r="H494" s="31"/>
      <c r="I494" s="32"/>
      <c r="J494" s="33"/>
    </row>
    <row r="495" spans="6:10" s="30" customFormat="1" x14ac:dyDescent="0.25">
      <c r="F495" s="31"/>
      <c r="G495" s="31"/>
      <c r="H495" s="31"/>
      <c r="I495" s="32"/>
      <c r="J495" s="33"/>
    </row>
    <row r="496" spans="6:10" s="30" customFormat="1" x14ac:dyDescent="0.25">
      <c r="F496" s="31"/>
      <c r="G496" s="31"/>
      <c r="H496" s="31"/>
      <c r="I496" s="32"/>
      <c r="J496" s="33"/>
    </row>
    <row r="497" spans="6:10" s="30" customFormat="1" x14ac:dyDescent="0.25">
      <c r="F497" s="31"/>
      <c r="G497" s="31"/>
      <c r="H497" s="31"/>
      <c r="I497" s="32"/>
      <c r="J497" s="33"/>
    </row>
    <row r="498" spans="6:10" s="30" customFormat="1" x14ac:dyDescent="0.25">
      <c r="F498" s="31"/>
      <c r="G498" s="31"/>
      <c r="H498" s="31"/>
      <c r="I498" s="32"/>
      <c r="J498" s="33"/>
    </row>
    <row r="499" spans="6:10" s="30" customFormat="1" x14ac:dyDescent="0.25">
      <c r="F499" s="31"/>
      <c r="G499" s="31"/>
      <c r="H499" s="31"/>
      <c r="I499" s="32"/>
      <c r="J499" s="33"/>
    </row>
    <row r="500" spans="6:10" s="30" customFormat="1" x14ac:dyDescent="0.25">
      <c r="F500" s="31"/>
      <c r="G500" s="31"/>
      <c r="H500" s="31"/>
      <c r="I500" s="32"/>
      <c r="J500" s="33"/>
    </row>
    <row r="501" spans="6:10" s="30" customFormat="1" x14ac:dyDescent="0.25">
      <c r="F501" s="31"/>
      <c r="G501" s="31"/>
      <c r="H501" s="31"/>
      <c r="I501" s="32"/>
      <c r="J501" s="33"/>
    </row>
    <row r="502" spans="6:10" s="30" customFormat="1" x14ac:dyDescent="0.25">
      <c r="F502" s="31"/>
      <c r="G502" s="31"/>
      <c r="H502" s="31"/>
      <c r="I502" s="32"/>
      <c r="J502" s="33"/>
    </row>
    <row r="503" spans="6:10" s="30" customFormat="1" x14ac:dyDescent="0.25">
      <c r="F503" s="31"/>
      <c r="G503" s="31"/>
      <c r="H503" s="31"/>
      <c r="I503" s="32"/>
      <c r="J503" s="33"/>
    </row>
    <row r="504" spans="6:10" s="30" customFormat="1" x14ac:dyDescent="0.25">
      <c r="F504" s="31"/>
      <c r="G504" s="31"/>
      <c r="H504" s="31"/>
      <c r="I504" s="32"/>
      <c r="J504" s="33"/>
    </row>
    <row r="505" spans="6:10" s="30" customFormat="1" x14ac:dyDescent="0.25">
      <c r="F505" s="31"/>
      <c r="G505" s="31"/>
      <c r="H505" s="31"/>
      <c r="I505" s="32"/>
      <c r="J505" s="33"/>
    </row>
    <row r="506" spans="6:10" s="30" customFormat="1" x14ac:dyDescent="0.25">
      <c r="F506" s="31"/>
      <c r="G506" s="31"/>
      <c r="H506" s="31"/>
      <c r="I506" s="32"/>
      <c r="J506" s="33"/>
    </row>
    <row r="507" spans="6:10" s="30" customFormat="1" x14ac:dyDescent="0.25">
      <c r="F507" s="31"/>
      <c r="G507" s="31"/>
      <c r="H507" s="31"/>
      <c r="I507" s="32"/>
      <c r="J507" s="33"/>
    </row>
    <row r="508" spans="6:10" s="30" customFormat="1" x14ac:dyDescent="0.25">
      <c r="F508" s="31"/>
      <c r="G508" s="31"/>
      <c r="H508" s="31"/>
      <c r="I508" s="32"/>
      <c r="J508" s="33"/>
    </row>
    <row r="509" spans="6:10" s="30" customFormat="1" x14ac:dyDescent="0.25">
      <c r="F509" s="31"/>
      <c r="G509" s="31"/>
      <c r="H509" s="31"/>
      <c r="I509" s="32"/>
      <c r="J509" s="33"/>
    </row>
    <row r="510" spans="6:10" s="30" customFormat="1" x14ac:dyDescent="0.25">
      <c r="F510" s="31"/>
      <c r="G510" s="31"/>
      <c r="H510" s="31"/>
      <c r="I510" s="32"/>
      <c r="J510" s="33"/>
    </row>
    <row r="511" spans="6:10" s="30" customFormat="1" x14ac:dyDescent="0.25">
      <c r="F511" s="31"/>
      <c r="G511" s="31"/>
      <c r="H511" s="31"/>
      <c r="I511" s="32"/>
      <c r="J511" s="33"/>
    </row>
    <row r="512" spans="6:10" s="30" customFormat="1" x14ac:dyDescent="0.25">
      <c r="F512" s="31"/>
      <c r="G512" s="31"/>
      <c r="H512" s="31"/>
      <c r="I512" s="32"/>
      <c r="J512" s="33"/>
    </row>
    <row r="513" spans="6:10" s="30" customFormat="1" x14ac:dyDescent="0.25">
      <c r="F513" s="31"/>
      <c r="G513" s="31"/>
      <c r="H513" s="31"/>
      <c r="I513" s="32"/>
      <c r="J513" s="33"/>
    </row>
    <row r="514" spans="6:10" s="30" customFormat="1" x14ac:dyDescent="0.25">
      <c r="F514" s="31"/>
      <c r="G514" s="31"/>
      <c r="H514" s="31"/>
      <c r="I514" s="32"/>
      <c r="J514" s="33"/>
    </row>
    <row r="515" spans="6:10" s="30" customFormat="1" x14ac:dyDescent="0.25">
      <c r="F515" s="31"/>
      <c r="G515" s="31"/>
      <c r="H515" s="31"/>
      <c r="I515" s="32"/>
      <c r="J515" s="33"/>
    </row>
    <row r="516" spans="6:10" s="30" customFormat="1" x14ac:dyDescent="0.25">
      <c r="F516" s="31"/>
      <c r="G516" s="31"/>
      <c r="H516" s="31"/>
      <c r="I516" s="32"/>
      <c r="J516" s="33"/>
    </row>
    <row r="517" spans="6:10" s="30" customFormat="1" x14ac:dyDescent="0.25">
      <c r="F517" s="31"/>
      <c r="G517" s="31"/>
      <c r="H517" s="31"/>
      <c r="I517" s="32"/>
      <c r="J517" s="33"/>
    </row>
    <row r="518" spans="6:10" s="30" customFormat="1" x14ac:dyDescent="0.25">
      <c r="F518" s="31"/>
      <c r="G518" s="31"/>
      <c r="H518" s="31"/>
      <c r="I518" s="32"/>
      <c r="J518" s="33"/>
    </row>
    <row r="519" spans="6:10" s="30" customFormat="1" x14ac:dyDescent="0.25">
      <c r="F519" s="31"/>
      <c r="G519" s="31"/>
      <c r="H519" s="31"/>
      <c r="I519" s="32"/>
      <c r="J519" s="33"/>
    </row>
    <row r="520" spans="6:10" s="30" customFormat="1" x14ac:dyDescent="0.25">
      <c r="F520" s="31"/>
      <c r="G520" s="31"/>
      <c r="H520" s="31"/>
      <c r="I520" s="32"/>
      <c r="J520" s="33"/>
    </row>
    <row r="521" spans="6:10" s="30" customFormat="1" x14ac:dyDescent="0.25">
      <c r="F521" s="31"/>
      <c r="G521" s="31"/>
      <c r="H521" s="31"/>
      <c r="I521" s="32"/>
      <c r="J521" s="33"/>
    </row>
    <row r="522" spans="6:10" s="30" customFormat="1" x14ac:dyDescent="0.25">
      <c r="F522" s="31"/>
      <c r="G522" s="31"/>
      <c r="H522" s="31"/>
      <c r="I522" s="32"/>
      <c r="J522" s="33"/>
    </row>
    <row r="523" spans="6:10" s="30" customFormat="1" x14ac:dyDescent="0.25">
      <c r="F523" s="31"/>
      <c r="G523" s="31"/>
      <c r="H523" s="31"/>
      <c r="I523" s="32"/>
      <c r="J523" s="33"/>
    </row>
    <row r="524" spans="6:10" s="30" customFormat="1" x14ac:dyDescent="0.25">
      <c r="F524" s="31"/>
      <c r="G524" s="31"/>
      <c r="H524" s="31"/>
      <c r="I524" s="32"/>
      <c r="J524" s="33"/>
    </row>
    <row r="525" spans="6:10" s="30" customFormat="1" x14ac:dyDescent="0.25">
      <c r="F525" s="31"/>
      <c r="G525" s="31"/>
      <c r="H525" s="31"/>
      <c r="I525" s="32"/>
      <c r="J525" s="33"/>
    </row>
    <row r="526" spans="6:10" s="30" customFormat="1" x14ac:dyDescent="0.25">
      <c r="F526" s="31"/>
      <c r="G526" s="31"/>
      <c r="H526" s="31"/>
      <c r="I526" s="32"/>
      <c r="J526" s="33"/>
    </row>
    <row r="527" spans="6:10" s="30" customFormat="1" x14ac:dyDescent="0.25">
      <c r="F527" s="31"/>
      <c r="G527" s="31"/>
      <c r="H527" s="31"/>
      <c r="I527" s="32"/>
      <c r="J527" s="33"/>
    </row>
    <row r="528" spans="6:10" s="30" customFormat="1" x14ac:dyDescent="0.25">
      <c r="F528" s="31"/>
      <c r="G528" s="31"/>
      <c r="H528" s="31"/>
      <c r="I528" s="32"/>
      <c r="J528" s="33"/>
    </row>
    <row r="529" spans="6:10" s="30" customFormat="1" x14ac:dyDescent="0.25">
      <c r="F529" s="31"/>
      <c r="G529" s="31"/>
      <c r="H529" s="31"/>
      <c r="I529" s="32"/>
      <c r="J529" s="33"/>
    </row>
    <row r="530" spans="6:10" s="30" customFormat="1" x14ac:dyDescent="0.25">
      <c r="F530" s="31"/>
      <c r="G530" s="31"/>
      <c r="H530" s="31"/>
      <c r="I530" s="32"/>
      <c r="J530" s="33"/>
    </row>
    <row r="531" spans="6:10" s="30" customFormat="1" x14ac:dyDescent="0.25">
      <c r="F531" s="31"/>
      <c r="G531" s="31"/>
      <c r="H531" s="31"/>
      <c r="I531" s="32"/>
      <c r="J531" s="33"/>
    </row>
    <row r="532" spans="6:10" s="30" customFormat="1" x14ac:dyDescent="0.25">
      <c r="F532" s="31"/>
      <c r="G532" s="31"/>
      <c r="H532" s="31"/>
      <c r="I532" s="32"/>
      <c r="J532" s="33"/>
    </row>
    <row r="533" spans="6:10" s="30" customFormat="1" x14ac:dyDescent="0.25">
      <c r="F533" s="31"/>
      <c r="G533" s="31"/>
      <c r="H533" s="31"/>
      <c r="I533" s="32"/>
      <c r="J533" s="33"/>
    </row>
    <row r="534" spans="6:10" s="30" customFormat="1" x14ac:dyDescent="0.25">
      <c r="F534" s="31"/>
      <c r="G534" s="31"/>
      <c r="H534" s="31"/>
      <c r="I534" s="32"/>
      <c r="J534" s="33"/>
    </row>
    <row r="535" spans="6:10" s="30" customFormat="1" x14ac:dyDescent="0.25">
      <c r="F535" s="31"/>
      <c r="G535" s="31"/>
      <c r="H535" s="31"/>
      <c r="I535" s="32"/>
      <c r="J535" s="33"/>
    </row>
    <row r="536" spans="6:10" s="30" customFormat="1" x14ac:dyDescent="0.25">
      <c r="F536" s="31"/>
      <c r="G536" s="31"/>
      <c r="H536" s="31"/>
      <c r="I536" s="32"/>
      <c r="J536" s="33"/>
    </row>
    <row r="537" spans="6:10" s="30" customFormat="1" x14ac:dyDescent="0.25">
      <c r="F537" s="31"/>
      <c r="G537" s="31"/>
      <c r="H537" s="31"/>
      <c r="I537" s="32"/>
      <c r="J537" s="33"/>
    </row>
    <row r="538" spans="6:10" s="30" customFormat="1" x14ac:dyDescent="0.25">
      <c r="F538" s="31"/>
      <c r="G538" s="31"/>
      <c r="H538" s="31"/>
      <c r="I538" s="32"/>
      <c r="J538" s="33"/>
    </row>
    <row r="539" spans="6:10" s="30" customFormat="1" x14ac:dyDescent="0.25">
      <c r="F539" s="31"/>
      <c r="G539" s="31"/>
      <c r="H539" s="31"/>
      <c r="I539" s="32"/>
      <c r="J539" s="33"/>
    </row>
    <row r="540" spans="6:10" s="30" customFormat="1" x14ac:dyDescent="0.25">
      <c r="F540" s="31"/>
      <c r="G540" s="31"/>
      <c r="H540" s="31"/>
      <c r="I540" s="32"/>
      <c r="J540" s="33"/>
    </row>
    <row r="541" spans="6:10" s="30" customFormat="1" x14ac:dyDescent="0.25">
      <c r="F541" s="31"/>
      <c r="G541" s="31"/>
      <c r="H541" s="31"/>
      <c r="I541" s="32"/>
      <c r="J541" s="33"/>
    </row>
    <row r="542" spans="6:10" s="30" customFormat="1" x14ac:dyDescent="0.25">
      <c r="F542" s="31"/>
      <c r="G542" s="31"/>
      <c r="H542" s="31"/>
      <c r="I542" s="32"/>
      <c r="J542" s="33"/>
    </row>
    <row r="543" spans="6:10" s="30" customFormat="1" x14ac:dyDescent="0.25">
      <c r="F543" s="31"/>
      <c r="G543" s="31"/>
      <c r="H543" s="31"/>
      <c r="I543" s="32"/>
      <c r="J543" s="33"/>
    </row>
    <row r="544" spans="6:10" s="30" customFormat="1" x14ac:dyDescent="0.25">
      <c r="F544" s="31"/>
      <c r="G544" s="31"/>
      <c r="H544" s="31"/>
      <c r="I544" s="32"/>
      <c r="J544" s="33"/>
    </row>
    <row r="545" spans="6:10" s="30" customFormat="1" x14ac:dyDescent="0.25">
      <c r="F545" s="31"/>
      <c r="G545" s="31"/>
      <c r="H545" s="31"/>
      <c r="I545" s="32"/>
      <c r="J545" s="33"/>
    </row>
    <row r="546" spans="6:10" s="30" customFormat="1" x14ac:dyDescent="0.25">
      <c r="F546" s="31"/>
      <c r="G546" s="31"/>
      <c r="H546" s="31"/>
      <c r="I546" s="32"/>
      <c r="J546" s="33"/>
    </row>
    <row r="547" spans="6:10" s="30" customFormat="1" x14ac:dyDescent="0.25">
      <c r="F547" s="31"/>
      <c r="G547" s="31"/>
      <c r="H547" s="31"/>
      <c r="I547" s="32"/>
      <c r="J547" s="33"/>
    </row>
    <row r="548" spans="6:10" s="30" customFormat="1" x14ac:dyDescent="0.25">
      <c r="F548" s="31"/>
      <c r="G548" s="31"/>
      <c r="H548" s="31"/>
      <c r="I548" s="32"/>
      <c r="J548" s="33"/>
    </row>
    <row r="549" spans="6:10" s="30" customFormat="1" x14ac:dyDescent="0.25">
      <c r="F549" s="31"/>
      <c r="G549" s="31"/>
      <c r="H549" s="31"/>
      <c r="I549" s="32"/>
      <c r="J549" s="33"/>
    </row>
    <row r="550" spans="6:10" s="30" customFormat="1" x14ac:dyDescent="0.25">
      <c r="F550" s="31"/>
      <c r="G550" s="31"/>
      <c r="H550" s="31"/>
      <c r="I550" s="32"/>
      <c r="J550" s="33"/>
    </row>
    <row r="551" spans="6:10" s="30" customFormat="1" x14ac:dyDescent="0.25">
      <c r="F551" s="31"/>
      <c r="G551" s="31"/>
      <c r="H551" s="31"/>
      <c r="I551" s="32"/>
      <c r="J551" s="33"/>
    </row>
    <row r="552" spans="6:10" s="30" customFormat="1" x14ac:dyDescent="0.25">
      <c r="F552" s="31"/>
      <c r="G552" s="31"/>
      <c r="H552" s="31"/>
      <c r="I552" s="32"/>
      <c r="J552" s="33"/>
    </row>
    <row r="553" spans="6:10" s="30" customFormat="1" x14ac:dyDescent="0.25">
      <c r="F553" s="31"/>
      <c r="G553" s="31"/>
      <c r="H553" s="31"/>
      <c r="I553" s="32"/>
      <c r="J553" s="33"/>
    </row>
    <row r="554" spans="6:10" s="30" customFormat="1" x14ac:dyDescent="0.25">
      <c r="F554" s="31"/>
      <c r="G554" s="31"/>
      <c r="H554" s="31"/>
      <c r="I554" s="32"/>
      <c r="J554" s="33"/>
    </row>
    <row r="555" spans="6:10" s="30" customFormat="1" x14ac:dyDescent="0.25">
      <c r="F555" s="31"/>
      <c r="G555" s="31"/>
      <c r="H555" s="31"/>
      <c r="I555" s="32"/>
      <c r="J555" s="33"/>
    </row>
    <row r="556" spans="6:10" s="30" customFormat="1" x14ac:dyDescent="0.25">
      <c r="F556" s="31"/>
      <c r="G556" s="31"/>
      <c r="H556" s="31"/>
      <c r="I556" s="32"/>
      <c r="J556" s="33"/>
    </row>
    <row r="557" spans="6:10" s="30" customFormat="1" x14ac:dyDescent="0.25">
      <c r="F557" s="31"/>
      <c r="G557" s="31"/>
      <c r="H557" s="31"/>
      <c r="I557" s="32"/>
      <c r="J557" s="33"/>
    </row>
    <row r="558" spans="6:10" s="30" customFormat="1" x14ac:dyDescent="0.25">
      <c r="F558" s="31"/>
      <c r="G558" s="31"/>
      <c r="H558" s="31"/>
      <c r="I558" s="32"/>
      <c r="J558" s="33"/>
    </row>
    <row r="559" spans="6:10" s="30" customFormat="1" x14ac:dyDescent="0.25">
      <c r="F559" s="31"/>
      <c r="G559" s="31"/>
      <c r="H559" s="31"/>
      <c r="I559" s="32"/>
      <c r="J559" s="33"/>
    </row>
    <row r="560" spans="6:10" s="30" customFormat="1" x14ac:dyDescent="0.25">
      <c r="F560" s="31"/>
      <c r="G560" s="31"/>
      <c r="H560" s="31"/>
      <c r="I560" s="32"/>
      <c r="J560" s="33"/>
    </row>
    <row r="561" spans="6:10" s="30" customFormat="1" x14ac:dyDescent="0.25">
      <c r="F561" s="31"/>
      <c r="G561" s="31"/>
      <c r="H561" s="31"/>
      <c r="I561" s="32"/>
      <c r="J561" s="33"/>
    </row>
    <row r="562" spans="6:10" s="30" customFormat="1" x14ac:dyDescent="0.25">
      <c r="F562" s="31"/>
      <c r="G562" s="31"/>
      <c r="H562" s="31"/>
      <c r="I562" s="32"/>
      <c r="J562" s="33"/>
    </row>
    <row r="563" spans="6:10" s="30" customFormat="1" x14ac:dyDescent="0.25">
      <c r="F563" s="31"/>
      <c r="G563" s="31"/>
      <c r="H563" s="31"/>
      <c r="I563" s="32"/>
      <c r="J563" s="33"/>
    </row>
    <row r="564" spans="6:10" s="30" customFormat="1" x14ac:dyDescent="0.25">
      <c r="F564" s="31"/>
      <c r="G564" s="31"/>
      <c r="H564" s="31"/>
      <c r="I564" s="32"/>
      <c r="J564" s="33"/>
    </row>
    <row r="565" spans="6:10" s="30" customFormat="1" x14ac:dyDescent="0.25">
      <c r="F565" s="31"/>
      <c r="G565" s="31"/>
      <c r="H565" s="31"/>
      <c r="I565" s="32"/>
      <c r="J565" s="33"/>
    </row>
    <row r="566" spans="6:10" s="30" customFormat="1" x14ac:dyDescent="0.25">
      <c r="F566" s="31"/>
      <c r="G566" s="31"/>
      <c r="H566" s="31"/>
      <c r="I566" s="32"/>
      <c r="J566" s="33"/>
    </row>
    <row r="567" spans="6:10" s="30" customFormat="1" x14ac:dyDescent="0.25">
      <c r="F567" s="31"/>
      <c r="G567" s="31"/>
      <c r="H567" s="31"/>
      <c r="I567" s="32"/>
      <c r="J567" s="33"/>
    </row>
    <row r="568" spans="6:10" s="30" customFormat="1" x14ac:dyDescent="0.25">
      <c r="F568" s="31"/>
      <c r="G568" s="31"/>
      <c r="H568" s="31"/>
      <c r="I568" s="32"/>
      <c r="J568" s="33"/>
    </row>
    <row r="569" spans="6:10" s="30" customFormat="1" x14ac:dyDescent="0.25">
      <c r="F569" s="31"/>
      <c r="G569" s="31"/>
      <c r="H569" s="31"/>
      <c r="I569" s="32"/>
      <c r="J569" s="33"/>
    </row>
    <row r="570" spans="6:10" s="30" customFormat="1" x14ac:dyDescent="0.25">
      <c r="F570" s="31"/>
      <c r="G570" s="31"/>
      <c r="H570" s="31"/>
      <c r="I570" s="32"/>
      <c r="J570" s="33"/>
    </row>
    <row r="571" spans="6:10" s="30" customFormat="1" x14ac:dyDescent="0.25">
      <c r="F571" s="31"/>
      <c r="G571" s="31"/>
      <c r="H571" s="31"/>
      <c r="I571" s="32"/>
      <c r="J571" s="33"/>
    </row>
    <row r="572" spans="6:10" s="30" customFormat="1" x14ac:dyDescent="0.25">
      <c r="F572" s="31"/>
      <c r="G572" s="31"/>
      <c r="H572" s="31"/>
      <c r="I572" s="32"/>
      <c r="J572" s="33"/>
    </row>
    <row r="573" spans="6:10" s="30" customFormat="1" x14ac:dyDescent="0.25">
      <c r="F573" s="31"/>
      <c r="G573" s="31"/>
      <c r="H573" s="31"/>
      <c r="I573" s="32"/>
      <c r="J573" s="33"/>
    </row>
    <row r="574" spans="6:10" s="30" customFormat="1" x14ac:dyDescent="0.25">
      <c r="F574" s="31"/>
      <c r="G574" s="31"/>
      <c r="H574" s="31"/>
      <c r="I574" s="32"/>
      <c r="J574" s="33"/>
    </row>
    <row r="575" spans="6:10" s="30" customFormat="1" x14ac:dyDescent="0.25">
      <c r="F575" s="31"/>
      <c r="G575" s="31"/>
      <c r="H575" s="31"/>
      <c r="I575" s="32"/>
      <c r="J575" s="33"/>
    </row>
    <row r="576" spans="6:10" s="30" customFormat="1" x14ac:dyDescent="0.25">
      <c r="F576" s="31"/>
      <c r="G576" s="31"/>
      <c r="H576" s="31"/>
      <c r="I576" s="32"/>
      <c r="J576" s="33"/>
    </row>
    <row r="577" spans="6:10" s="30" customFormat="1" x14ac:dyDescent="0.25">
      <c r="F577" s="31"/>
      <c r="G577" s="31"/>
      <c r="H577" s="31"/>
      <c r="I577" s="32"/>
      <c r="J577" s="33"/>
    </row>
    <row r="578" spans="6:10" s="30" customFormat="1" x14ac:dyDescent="0.25">
      <c r="F578" s="31"/>
      <c r="G578" s="31"/>
      <c r="H578" s="31"/>
      <c r="I578" s="32"/>
      <c r="J578" s="33"/>
    </row>
    <row r="579" spans="6:10" s="30" customFormat="1" x14ac:dyDescent="0.25">
      <c r="F579" s="31"/>
      <c r="G579" s="31"/>
      <c r="H579" s="31"/>
      <c r="I579" s="32"/>
      <c r="J579" s="33"/>
    </row>
    <row r="580" spans="6:10" s="30" customFormat="1" x14ac:dyDescent="0.25">
      <c r="F580" s="31"/>
      <c r="G580" s="31"/>
      <c r="H580" s="31"/>
      <c r="I580" s="32"/>
      <c r="J580" s="33"/>
    </row>
    <row r="581" spans="6:10" s="30" customFormat="1" x14ac:dyDescent="0.25">
      <c r="F581" s="31"/>
      <c r="G581" s="31"/>
      <c r="H581" s="31"/>
      <c r="I581" s="32"/>
      <c r="J581" s="33"/>
    </row>
    <row r="582" spans="6:10" s="30" customFormat="1" x14ac:dyDescent="0.25">
      <c r="F582" s="31"/>
      <c r="G582" s="31"/>
      <c r="H582" s="31"/>
      <c r="I582" s="32"/>
      <c r="J582" s="33"/>
    </row>
    <row r="583" spans="6:10" s="30" customFormat="1" x14ac:dyDescent="0.25">
      <c r="F583" s="31"/>
      <c r="G583" s="31"/>
      <c r="H583" s="31"/>
      <c r="I583" s="32"/>
      <c r="J583" s="33"/>
    </row>
    <row r="584" spans="6:10" s="30" customFormat="1" x14ac:dyDescent="0.25">
      <c r="F584" s="31"/>
      <c r="G584" s="31"/>
      <c r="H584" s="31"/>
      <c r="I584" s="32"/>
      <c r="J584" s="33"/>
    </row>
    <row r="585" spans="6:10" s="30" customFormat="1" x14ac:dyDescent="0.25">
      <c r="F585" s="31"/>
      <c r="G585" s="31"/>
      <c r="H585" s="31"/>
      <c r="I585" s="32"/>
      <c r="J585" s="33"/>
    </row>
    <row r="586" spans="6:10" s="30" customFormat="1" x14ac:dyDescent="0.25">
      <c r="F586" s="31"/>
      <c r="G586" s="31"/>
      <c r="H586" s="31"/>
      <c r="I586" s="32"/>
      <c r="J586" s="33"/>
    </row>
    <row r="587" spans="6:10" s="30" customFormat="1" x14ac:dyDescent="0.25">
      <c r="F587" s="31"/>
      <c r="G587" s="31"/>
      <c r="H587" s="31"/>
      <c r="I587" s="32"/>
      <c r="J587" s="33"/>
    </row>
    <row r="588" spans="6:10" s="30" customFormat="1" x14ac:dyDescent="0.25">
      <c r="F588" s="31"/>
      <c r="G588" s="31"/>
      <c r="H588" s="31"/>
      <c r="I588" s="32"/>
      <c r="J588" s="33"/>
    </row>
    <row r="589" spans="6:10" s="30" customFormat="1" x14ac:dyDescent="0.25">
      <c r="F589" s="31"/>
      <c r="G589" s="31"/>
      <c r="H589" s="31"/>
      <c r="I589" s="32"/>
      <c r="J589" s="33"/>
    </row>
    <row r="590" spans="6:10" s="30" customFormat="1" x14ac:dyDescent="0.25">
      <c r="F590" s="31"/>
      <c r="G590" s="31"/>
      <c r="H590" s="31"/>
      <c r="I590" s="32"/>
      <c r="J590" s="33"/>
    </row>
    <row r="591" spans="6:10" s="30" customFormat="1" x14ac:dyDescent="0.25">
      <c r="F591" s="31"/>
      <c r="G591" s="31"/>
      <c r="H591" s="31"/>
      <c r="I591" s="32"/>
      <c r="J591" s="33"/>
    </row>
    <row r="592" spans="6:10" s="30" customFormat="1" x14ac:dyDescent="0.25">
      <c r="F592" s="31"/>
      <c r="G592" s="31"/>
      <c r="H592" s="31"/>
      <c r="I592" s="32"/>
      <c r="J592" s="33"/>
    </row>
    <row r="593" spans="6:10" s="30" customFormat="1" x14ac:dyDescent="0.25">
      <c r="F593" s="31"/>
      <c r="G593" s="31"/>
      <c r="H593" s="31"/>
      <c r="I593" s="32"/>
      <c r="J593" s="33"/>
    </row>
    <row r="594" spans="6:10" s="30" customFormat="1" x14ac:dyDescent="0.25">
      <c r="F594" s="31"/>
      <c r="G594" s="31"/>
      <c r="H594" s="31"/>
      <c r="I594" s="32"/>
      <c r="J594" s="33"/>
    </row>
    <row r="595" spans="6:10" s="30" customFormat="1" x14ac:dyDescent="0.25">
      <c r="F595" s="31"/>
      <c r="G595" s="31"/>
      <c r="H595" s="31"/>
      <c r="I595" s="32"/>
      <c r="J595" s="33"/>
    </row>
    <row r="596" spans="6:10" s="30" customFormat="1" x14ac:dyDescent="0.25">
      <c r="F596" s="31"/>
      <c r="G596" s="31"/>
      <c r="H596" s="31"/>
      <c r="I596" s="32"/>
      <c r="J596" s="33"/>
    </row>
    <row r="597" spans="6:10" s="30" customFormat="1" x14ac:dyDescent="0.25">
      <c r="F597" s="31"/>
      <c r="G597" s="31"/>
      <c r="H597" s="31"/>
      <c r="I597" s="32"/>
      <c r="J597" s="33"/>
    </row>
    <row r="598" spans="6:10" s="30" customFormat="1" x14ac:dyDescent="0.25">
      <c r="F598" s="31"/>
      <c r="G598" s="31"/>
      <c r="H598" s="31"/>
      <c r="I598" s="32"/>
      <c r="J598" s="33"/>
    </row>
    <row r="599" spans="6:10" s="30" customFormat="1" x14ac:dyDescent="0.25">
      <c r="F599" s="31"/>
      <c r="G599" s="31"/>
      <c r="H599" s="31"/>
      <c r="I599" s="32"/>
      <c r="J599" s="33"/>
    </row>
    <row r="600" spans="6:10" s="30" customFormat="1" x14ac:dyDescent="0.25">
      <c r="F600" s="31"/>
      <c r="G600" s="31"/>
      <c r="H600" s="31"/>
      <c r="I600" s="32"/>
      <c r="J600" s="33"/>
    </row>
    <row r="601" spans="6:10" s="30" customFormat="1" x14ac:dyDescent="0.25">
      <c r="F601" s="31"/>
      <c r="G601" s="31"/>
      <c r="H601" s="31"/>
      <c r="I601" s="32"/>
      <c r="J601" s="33"/>
    </row>
    <row r="602" spans="6:10" s="30" customFormat="1" x14ac:dyDescent="0.25">
      <c r="F602" s="31"/>
      <c r="G602" s="31"/>
      <c r="H602" s="31"/>
      <c r="I602" s="32"/>
      <c r="J602" s="33"/>
    </row>
    <row r="603" spans="6:10" s="30" customFormat="1" x14ac:dyDescent="0.25">
      <c r="F603" s="31"/>
      <c r="G603" s="31"/>
      <c r="H603" s="31"/>
      <c r="I603" s="32"/>
      <c r="J603" s="33"/>
    </row>
    <row r="604" spans="6:10" s="30" customFormat="1" x14ac:dyDescent="0.25">
      <c r="F604" s="31"/>
      <c r="G604" s="31"/>
      <c r="H604" s="31"/>
      <c r="I604" s="32"/>
      <c r="J604" s="33"/>
    </row>
    <row r="605" spans="6:10" s="30" customFormat="1" x14ac:dyDescent="0.25">
      <c r="F605" s="31"/>
      <c r="G605" s="31"/>
      <c r="H605" s="31"/>
      <c r="I605" s="32"/>
      <c r="J605" s="33"/>
    </row>
    <row r="606" spans="6:10" s="30" customFormat="1" x14ac:dyDescent="0.25">
      <c r="F606" s="31"/>
      <c r="G606" s="31"/>
      <c r="H606" s="31"/>
      <c r="I606" s="32"/>
      <c r="J606" s="33"/>
    </row>
    <row r="607" spans="6:10" s="30" customFormat="1" x14ac:dyDescent="0.25">
      <c r="F607" s="31"/>
      <c r="G607" s="31"/>
      <c r="H607" s="31"/>
      <c r="I607" s="32"/>
      <c r="J607" s="33"/>
    </row>
    <row r="608" spans="6:10" s="30" customFormat="1" x14ac:dyDescent="0.25">
      <c r="F608" s="31"/>
      <c r="G608" s="31"/>
      <c r="H608" s="31"/>
      <c r="I608" s="32"/>
      <c r="J608" s="33"/>
    </row>
    <row r="609" spans="6:18" s="30" customFormat="1" x14ac:dyDescent="0.25">
      <c r="F609" s="31"/>
      <c r="G609" s="31"/>
      <c r="H609" s="31"/>
      <c r="I609" s="32"/>
      <c r="J609" s="33"/>
    </row>
    <row r="610" spans="6:18" s="30" customFormat="1" x14ac:dyDescent="0.25">
      <c r="F610" s="31"/>
      <c r="G610" s="31"/>
      <c r="H610" s="31"/>
      <c r="I610" s="32"/>
      <c r="J610" s="33"/>
    </row>
    <row r="611" spans="6:18" x14ac:dyDescent="0.25">
      <c r="J611" s="34"/>
      <c r="P611" s="22"/>
      <c r="Q611" s="22"/>
      <c r="R611" s="22"/>
    </row>
    <row r="612" spans="6:18" x14ac:dyDescent="0.25">
      <c r="J612" s="34"/>
      <c r="P612" s="22"/>
      <c r="Q612" s="22"/>
      <c r="R612" s="22"/>
    </row>
    <row r="613" spans="6:18" x14ac:dyDescent="0.25">
      <c r="J613" s="34"/>
      <c r="P613" s="22"/>
      <c r="Q613" s="22"/>
      <c r="R613" s="22"/>
    </row>
    <row r="614" spans="6:18" x14ac:dyDescent="0.25">
      <c r="J614" s="34"/>
      <c r="P614" s="22"/>
      <c r="Q614" s="22"/>
      <c r="R614" s="22"/>
    </row>
    <row r="615" spans="6:18" x14ac:dyDescent="0.25">
      <c r="J615" s="34"/>
      <c r="P615" s="22"/>
      <c r="Q615" s="22"/>
      <c r="R615" s="22"/>
    </row>
    <row r="616" spans="6:18" x14ac:dyDescent="0.25">
      <c r="J616" s="34"/>
      <c r="P616" s="22"/>
      <c r="Q616" s="22"/>
      <c r="R616" s="22"/>
    </row>
    <row r="617" spans="6:18" x14ac:dyDescent="0.25">
      <c r="J617" s="34"/>
      <c r="P617" s="22"/>
      <c r="Q617" s="22"/>
      <c r="R617" s="22"/>
    </row>
    <row r="618" spans="6:18" x14ac:dyDescent="0.25">
      <c r="J618" s="34"/>
      <c r="P618" s="22"/>
      <c r="Q618" s="22"/>
      <c r="R618" s="22"/>
    </row>
    <row r="619" spans="6:18" x14ac:dyDescent="0.25">
      <c r="J619" s="34"/>
      <c r="P619" s="22"/>
      <c r="Q619" s="22"/>
      <c r="R619" s="22"/>
    </row>
    <row r="620" spans="6:18" x14ac:dyDescent="0.25">
      <c r="J620" s="34"/>
      <c r="P620" s="22"/>
      <c r="Q620" s="22"/>
      <c r="R620" s="22"/>
    </row>
    <row r="621" spans="6:18" x14ac:dyDescent="0.25">
      <c r="J621" s="34"/>
      <c r="P621" s="22"/>
      <c r="Q621" s="22"/>
      <c r="R621" s="22"/>
    </row>
    <row r="622" spans="6:18" x14ac:dyDescent="0.25">
      <c r="J622" s="34"/>
      <c r="P622" s="22"/>
      <c r="Q622" s="22"/>
      <c r="R622" s="22"/>
    </row>
    <row r="623" spans="6:18" x14ac:dyDescent="0.25">
      <c r="J623" s="34"/>
      <c r="P623" s="22"/>
      <c r="Q623" s="22"/>
      <c r="R623" s="22"/>
    </row>
    <row r="624" spans="6:18" x14ac:dyDescent="0.25">
      <c r="J624" s="34"/>
      <c r="P624" s="22"/>
      <c r="Q624" s="22"/>
      <c r="R624" s="22"/>
    </row>
    <row r="625" spans="10:18" x14ac:dyDescent="0.25">
      <c r="J625" s="34"/>
      <c r="P625" s="22"/>
      <c r="Q625" s="22"/>
      <c r="R625" s="22"/>
    </row>
    <row r="626" spans="10:18" x14ac:dyDescent="0.25">
      <c r="J626" s="34"/>
      <c r="P626" s="22"/>
      <c r="Q626" s="22"/>
      <c r="R626" s="22"/>
    </row>
    <row r="627" spans="10:18" x14ac:dyDescent="0.25">
      <c r="J627" s="34"/>
      <c r="P627" s="22"/>
      <c r="Q627" s="22"/>
      <c r="R627" s="22"/>
    </row>
    <row r="628" spans="10:18" x14ac:dyDescent="0.25">
      <c r="J628" s="34"/>
      <c r="P628" s="22"/>
      <c r="Q628" s="22"/>
      <c r="R628" s="22"/>
    </row>
    <row r="629" spans="10:18" x14ac:dyDescent="0.25">
      <c r="J629" s="34"/>
      <c r="P629" s="22"/>
      <c r="Q629" s="22"/>
      <c r="R629" s="22"/>
    </row>
    <row r="630" spans="10:18" x14ac:dyDescent="0.25">
      <c r="J630" s="34"/>
      <c r="P630" s="22"/>
      <c r="Q630" s="22"/>
      <c r="R630" s="22"/>
    </row>
    <row r="631" spans="10:18" x14ac:dyDescent="0.25">
      <c r="J631" s="34"/>
      <c r="P631" s="22"/>
      <c r="Q631" s="22"/>
      <c r="R631" s="22"/>
    </row>
    <row r="632" spans="10:18" x14ac:dyDescent="0.25">
      <c r="J632" s="34"/>
      <c r="P632" s="22"/>
      <c r="Q632" s="22"/>
      <c r="R632" s="22"/>
    </row>
    <row r="633" spans="10:18" x14ac:dyDescent="0.25">
      <c r="J633" s="34"/>
      <c r="P633" s="22"/>
      <c r="Q633" s="22"/>
      <c r="R633" s="22"/>
    </row>
    <row r="634" spans="10:18" x14ac:dyDescent="0.25">
      <c r="J634" s="34"/>
      <c r="P634" s="22"/>
      <c r="Q634" s="22"/>
      <c r="R634" s="22"/>
    </row>
    <row r="635" spans="10:18" x14ac:dyDescent="0.25">
      <c r="J635" s="34"/>
      <c r="P635" s="22"/>
      <c r="Q635" s="22"/>
      <c r="R635" s="22"/>
    </row>
    <row r="636" spans="10:18" x14ac:dyDescent="0.25">
      <c r="J636" s="34"/>
      <c r="P636" s="22"/>
      <c r="Q636" s="22"/>
      <c r="R636" s="22"/>
    </row>
    <row r="637" spans="10:18" x14ac:dyDescent="0.25">
      <c r="J637" s="34"/>
      <c r="P637" s="22"/>
      <c r="Q637" s="22"/>
      <c r="R637" s="22"/>
    </row>
    <row r="638" spans="10:18" x14ac:dyDescent="0.25">
      <c r="J638" s="34"/>
      <c r="P638" s="22"/>
      <c r="Q638" s="22"/>
      <c r="R638" s="22"/>
    </row>
    <row r="639" spans="10:18" x14ac:dyDescent="0.25">
      <c r="J639" s="34"/>
      <c r="P639" s="22"/>
      <c r="Q639" s="22"/>
      <c r="R639" s="22"/>
    </row>
    <row r="640" spans="10:18" x14ac:dyDescent="0.25">
      <c r="J640" s="34"/>
      <c r="P640" s="22"/>
      <c r="Q640" s="22"/>
      <c r="R640" s="22"/>
    </row>
    <row r="641" spans="10:18" x14ac:dyDescent="0.25">
      <c r="J641" s="34"/>
      <c r="P641" s="22"/>
      <c r="Q641" s="22"/>
      <c r="R641" s="22"/>
    </row>
    <row r="642" spans="10:18" x14ac:dyDescent="0.25">
      <c r="J642" s="34"/>
      <c r="P642" s="22"/>
      <c r="Q642" s="22"/>
      <c r="R642" s="22"/>
    </row>
    <row r="643" spans="10:18" x14ac:dyDescent="0.25">
      <c r="J643" s="34"/>
      <c r="P643" s="22"/>
      <c r="Q643" s="22"/>
      <c r="R643" s="22"/>
    </row>
    <row r="644" spans="10:18" x14ac:dyDescent="0.25">
      <c r="J644" s="34"/>
      <c r="P644" s="22"/>
      <c r="Q644" s="22"/>
      <c r="R644" s="22"/>
    </row>
    <row r="645" spans="10:18" x14ac:dyDescent="0.25">
      <c r="J645" s="34"/>
      <c r="P645" s="22"/>
      <c r="Q645" s="22"/>
      <c r="R645" s="22"/>
    </row>
    <row r="646" spans="10:18" x14ac:dyDescent="0.25">
      <c r="J646" s="34"/>
      <c r="P646" s="22"/>
      <c r="Q646" s="22"/>
      <c r="R646" s="22"/>
    </row>
    <row r="647" spans="10:18" x14ac:dyDescent="0.25">
      <c r="J647" s="34"/>
      <c r="P647" s="22"/>
      <c r="Q647" s="22"/>
      <c r="R647" s="22"/>
    </row>
    <row r="648" spans="10:18" x14ac:dyDescent="0.25">
      <c r="J648" s="34"/>
      <c r="P648" s="22"/>
      <c r="Q648" s="22"/>
      <c r="R648" s="22"/>
    </row>
    <row r="649" spans="10:18" x14ac:dyDescent="0.25">
      <c r="J649" s="34"/>
      <c r="P649" s="22"/>
      <c r="Q649" s="22"/>
      <c r="R649" s="22"/>
    </row>
    <row r="650" spans="10:18" x14ac:dyDescent="0.25">
      <c r="J650" s="34"/>
      <c r="P650" s="22"/>
      <c r="Q650" s="22"/>
      <c r="R650" s="22"/>
    </row>
    <row r="651" spans="10:18" x14ac:dyDescent="0.25">
      <c r="J651" s="34"/>
      <c r="P651" s="22"/>
      <c r="Q651" s="22"/>
      <c r="R651" s="22"/>
    </row>
    <row r="652" spans="10:18" x14ac:dyDescent="0.25">
      <c r="J652" s="34"/>
      <c r="P652" s="22"/>
      <c r="Q652" s="22"/>
      <c r="R652" s="22"/>
    </row>
    <row r="653" spans="10:18" x14ac:dyDescent="0.25">
      <c r="J653" s="34"/>
      <c r="P653" s="22"/>
      <c r="Q653" s="22"/>
      <c r="R653" s="22"/>
    </row>
    <row r="654" spans="10:18" x14ac:dyDescent="0.25">
      <c r="J654" s="34"/>
      <c r="P654" s="22"/>
      <c r="Q654" s="22"/>
      <c r="R654" s="22"/>
    </row>
    <row r="655" spans="10:18" x14ac:dyDescent="0.25">
      <c r="J655" s="34"/>
      <c r="P655" s="22"/>
      <c r="Q655" s="22"/>
      <c r="R655" s="22"/>
    </row>
    <row r="656" spans="10:18" x14ac:dyDescent="0.25">
      <c r="J656" s="34"/>
      <c r="P656" s="22"/>
      <c r="Q656" s="22"/>
      <c r="R656" s="22"/>
    </row>
    <row r="657" spans="10:18" x14ac:dyDescent="0.25">
      <c r="J657" s="34"/>
      <c r="P657" s="22"/>
      <c r="Q657" s="22"/>
      <c r="R657" s="22"/>
    </row>
    <row r="658" spans="10:18" x14ac:dyDescent="0.25">
      <c r="J658" s="34"/>
      <c r="P658" s="22"/>
      <c r="Q658" s="22"/>
      <c r="R658" s="22"/>
    </row>
    <row r="659" spans="10:18" x14ac:dyDescent="0.25">
      <c r="J659" s="34"/>
      <c r="P659" s="22"/>
      <c r="Q659" s="22"/>
      <c r="R659" s="22"/>
    </row>
    <row r="660" spans="10:18" x14ac:dyDescent="0.25">
      <c r="J660" s="34"/>
      <c r="P660" s="22"/>
      <c r="Q660" s="22"/>
      <c r="R660" s="22"/>
    </row>
    <row r="661" spans="10:18" x14ac:dyDescent="0.25">
      <c r="J661" s="34"/>
      <c r="P661" s="22"/>
      <c r="Q661" s="22"/>
      <c r="R661" s="22"/>
    </row>
    <row r="662" spans="10:18" x14ac:dyDescent="0.25">
      <c r="J662" s="34"/>
      <c r="P662" s="22"/>
      <c r="Q662" s="22"/>
      <c r="R662" s="22"/>
    </row>
    <row r="663" spans="10:18" x14ac:dyDescent="0.25">
      <c r="J663" s="34"/>
      <c r="P663" s="22"/>
      <c r="Q663" s="22"/>
      <c r="R663" s="22"/>
    </row>
    <row r="664" spans="10:18" x14ac:dyDescent="0.25">
      <c r="J664" s="34"/>
      <c r="P664" s="22"/>
      <c r="Q664" s="22"/>
      <c r="R664" s="22"/>
    </row>
    <row r="665" spans="10:18" x14ac:dyDescent="0.25">
      <c r="J665" s="34"/>
      <c r="P665" s="22"/>
      <c r="Q665" s="22"/>
      <c r="R665" s="22"/>
    </row>
    <row r="666" spans="10:18" x14ac:dyDescent="0.25">
      <c r="J666" s="34"/>
      <c r="P666" s="22"/>
      <c r="Q666" s="22"/>
      <c r="R666" s="22"/>
    </row>
    <row r="667" spans="10:18" x14ac:dyDescent="0.25">
      <c r="J667" s="34"/>
      <c r="P667" s="22"/>
      <c r="Q667" s="22"/>
      <c r="R667" s="22"/>
    </row>
    <row r="668" spans="10:18" x14ac:dyDescent="0.25">
      <c r="J668" s="34"/>
      <c r="P668" s="22"/>
      <c r="Q668" s="22"/>
      <c r="R668" s="22"/>
    </row>
    <row r="669" spans="10:18" x14ac:dyDescent="0.25">
      <c r="J669" s="34"/>
      <c r="P669" s="22"/>
      <c r="Q669" s="22"/>
      <c r="R669" s="22"/>
    </row>
    <row r="670" spans="10:18" x14ac:dyDescent="0.25">
      <c r="J670" s="34"/>
      <c r="P670" s="22"/>
      <c r="Q670" s="22"/>
      <c r="R670" s="22"/>
    </row>
    <row r="671" spans="10:18" x14ac:dyDescent="0.25">
      <c r="J671" s="34"/>
      <c r="P671" s="22"/>
      <c r="Q671" s="22"/>
      <c r="R671" s="22"/>
    </row>
    <row r="672" spans="10:18" x14ac:dyDescent="0.25">
      <c r="J672" s="34"/>
      <c r="P672" s="22"/>
      <c r="Q672" s="22"/>
      <c r="R672" s="22"/>
    </row>
    <row r="673" spans="10:18" x14ac:dyDescent="0.25">
      <c r="J673" s="34"/>
      <c r="P673" s="22"/>
      <c r="Q673" s="22"/>
      <c r="R673" s="22"/>
    </row>
    <row r="674" spans="10:18" x14ac:dyDescent="0.25">
      <c r="J674" s="34"/>
      <c r="P674" s="22"/>
      <c r="Q674" s="22"/>
      <c r="R674" s="22"/>
    </row>
    <row r="675" spans="10:18" x14ac:dyDescent="0.25">
      <c r="J675" s="34"/>
      <c r="P675" s="22"/>
      <c r="Q675" s="22"/>
      <c r="R675" s="22"/>
    </row>
    <row r="676" spans="10:18" x14ac:dyDescent="0.25">
      <c r="J676" s="34"/>
      <c r="P676" s="22"/>
      <c r="Q676" s="22"/>
      <c r="R676" s="22"/>
    </row>
    <row r="677" spans="10:18" x14ac:dyDescent="0.25">
      <c r="J677" s="34"/>
      <c r="P677" s="22"/>
      <c r="Q677" s="22"/>
      <c r="R677" s="22"/>
    </row>
    <row r="678" spans="10:18" x14ac:dyDescent="0.25">
      <c r="J678" s="34"/>
      <c r="P678" s="22"/>
      <c r="Q678" s="22"/>
      <c r="R678" s="22"/>
    </row>
    <row r="679" spans="10:18" x14ac:dyDescent="0.25">
      <c r="J679" s="34"/>
      <c r="P679" s="22"/>
      <c r="Q679" s="22"/>
      <c r="R679" s="22"/>
    </row>
    <row r="680" spans="10:18" x14ac:dyDescent="0.25">
      <c r="J680" s="34"/>
      <c r="P680" s="22"/>
      <c r="Q680" s="22"/>
      <c r="R680" s="22"/>
    </row>
    <row r="681" spans="10:18" x14ac:dyDescent="0.25">
      <c r="J681" s="34"/>
      <c r="P681" s="22"/>
      <c r="Q681" s="22"/>
      <c r="R681" s="22"/>
    </row>
    <row r="682" spans="10:18" x14ac:dyDescent="0.25">
      <c r="J682" s="34"/>
      <c r="P682" s="22"/>
      <c r="Q682" s="22"/>
      <c r="R682" s="22"/>
    </row>
    <row r="683" spans="10:18" x14ac:dyDescent="0.25">
      <c r="J683" s="34"/>
      <c r="P683" s="22"/>
      <c r="Q683" s="22"/>
      <c r="R683" s="22"/>
    </row>
    <row r="684" spans="10:18" x14ac:dyDescent="0.25">
      <c r="J684" s="34"/>
      <c r="P684" s="22"/>
      <c r="Q684" s="22"/>
      <c r="R684" s="22"/>
    </row>
    <row r="685" spans="10:18" x14ac:dyDescent="0.25">
      <c r="J685" s="34"/>
      <c r="P685" s="22"/>
      <c r="Q685" s="22"/>
      <c r="R685" s="22"/>
    </row>
    <row r="686" spans="10:18" x14ac:dyDescent="0.25">
      <c r="J686" s="34"/>
      <c r="P686" s="22"/>
      <c r="Q686" s="22"/>
      <c r="R686" s="22"/>
    </row>
    <row r="687" spans="10:18" x14ac:dyDescent="0.25">
      <c r="J687" s="34"/>
      <c r="P687" s="22"/>
      <c r="Q687" s="22"/>
      <c r="R687" s="22"/>
    </row>
    <row r="688" spans="10:18" x14ac:dyDescent="0.25">
      <c r="J688" s="34"/>
      <c r="P688" s="22"/>
      <c r="Q688" s="22"/>
      <c r="R688" s="22"/>
    </row>
    <row r="689" spans="10:18" x14ac:dyDescent="0.25">
      <c r="J689" s="34"/>
      <c r="P689" s="22"/>
      <c r="Q689" s="22"/>
      <c r="R689" s="22"/>
    </row>
    <row r="690" spans="10:18" x14ac:dyDescent="0.25">
      <c r="J690" s="34"/>
      <c r="P690" s="22"/>
      <c r="Q690" s="22"/>
      <c r="R690" s="22"/>
    </row>
    <row r="691" spans="10:18" x14ac:dyDescent="0.25">
      <c r="J691" s="34"/>
      <c r="P691" s="22"/>
      <c r="Q691" s="22"/>
      <c r="R691" s="22"/>
    </row>
    <row r="692" spans="10:18" x14ac:dyDescent="0.25">
      <c r="J692" s="34"/>
      <c r="P692" s="22"/>
      <c r="Q692" s="22"/>
      <c r="R692" s="22"/>
    </row>
    <row r="693" spans="10:18" x14ac:dyDescent="0.25">
      <c r="J693" s="34"/>
      <c r="P693" s="22"/>
      <c r="Q693" s="22"/>
      <c r="R693" s="22"/>
    </row>
    <row r="694" spans="10:18" x14ac:dyDescent="0.25">
      <c r="J694" s="34"/>
      <c r="P694" s="22"/>
      <c r="Q694" s="22"/>
      <c r="R694" s="22"/>
    </row>
    <row r="695" spans="10:18" x14ac:dyDescent="0.25">
      <c r="J695" s="34"/>
      <c r="P695" s="22"/>
      <c r="Q695" s="22"/>
      <c r="R695" s="22"/>
    </row>
    <row r="696" spans="10:18" x14ac:dyDescent="0.25">
      <c r="J696" s="34"/>
      <c r="P696" s="22"/>
      <c r="Q696" s="22"/>
      <c r="R696" s="22"/>
    </row>
    <row r="697" spans="10:18" x14ac:dyDescent="0.25">
      <c r="J697" s="34"/>
      <c r="P697" s="22"/>
      <c r="Q697" s="22"/>
      <c r="R697" s="22"/>
    </row>
    <row r="698" spans="10:18" x14ac:dyDescent="0.25">
      <c r="J698" s="34"/>
      <c r="P698" s="22"/>
      <c r="Q698" s="22"/>
      <c r="R698" s="22"/>
    </row>
    <row r="699" spans="10:18" x14ac:dyDescent="0.25">
      <c r="J699" s="34"/>
      <c r="P699" s="22"/>
      <c r="Q699" s="22"/>
      <c r="R699" s="22"/>
    </row>
    <row r="700" spans="10:18" x14ac:dyDescent="0.25">
      <c r="J700" s="34"/>
      <c r="P700" s="22"/>
      <c r="Q700" s="22"/>
      <c r="R700" s="22"/>
    </row>
    <row r="701" spans="10:18" x14ac:dyDescent="0.25">
      <c r="J701" s="34"/>
      <c r="P701" s="22"/>
      <c r="Q701" s="22"/>
      <c r="R701" s="22"/>
    </row>
    <row r="702" spans="10:18" x14ac:dyDescent="0.25">
      <c r="J702" s="34"/>
      <c r="P702" s="22"/>
      <c r="Q702" s="22"/>
      <c r="R702" s="22"/>
    </row>
    <row r="703" spans="10:18" x14ac:dyDescent="0.25">
      <c r="J703" s="34"/>
      <c r="P703" s="22"/>
      <c r="Q703" s="22"/>
      <c r="R703" s="22"/>
    </row>
    <row r="704" spans="10:18" x14ac:dyDescent="0.25">
      <c r="J704" s="34"/>
      <c r="P704" s="22"/>
      <c r="Q704" s="22"/>
      <c r="R704" s="22"/>
    </row>
    <row r="705" spans="10:18" x14ac:dyDescent="0.25">
      <c r="J705" s="34"/>
      <c r="P705" s="22"/>
      <c r="Q705" s="22"/>
      <c r="R705" s="22"/>
    </row>
    <row r="706" spans="10:18" x14ac:dyDescent="0.25">
      <c r="J706" s="34"/>
      <c r="P706" s="22"/>
      <c r="Q706" s="22"/>
      <c r="R706" s="22"/>
    </row>
    <row r="707" spans="10:18" x14ac:dyDescent="0.25">
      <c r="J707" s="34"/>
      <c r="P707" s="22"/>
      <c r="Q707" s="22"/>
      <c r="R707" s="22"/>
    </row>
    <row r="708" spans="10:18" x14ac:dyDescent="0.25">
      <c r="J708" s="34"/>
      <c r="P708" s="22"/>
      <c r="Q708" s="22"/>
      <c r="R708" s="22"/>
    </row>
    <row r="709" spans="10:18" x14ac:dyDescent="0.25">
      <c r="J709" s="34"/>
      <c r="P709" s="22"/>
      <c r="Q709" s="22"/>
      <c r="R709" s="22"/>
    </row>
    <row r="710" spans="10:18" x14ac:dyDescent="0.25">
      <c r="J710" s="34"/>
      <c r="P710" s="22"/>
      <c r="Q710" s="22"/>
      <c r="R710" s="22"/>
    </row>
    <row r="711" spans="10:18" x14ac:dyDescent="0.25">
      <c r="J711" s="34"/>
      <c r="P711" s="22"/>
      <c r="Q711" s="22"/>
      <c r="R711" s="22"/>
    </row>
    <row r="712" spans="10:18" x14ac:dyDescent="0.25">
      <c r="J712" s="34"/>
      <c r="P712" s="22"/>
      <c r="Q712" s="22"/>
      <c r="R712" s="22"/>
    </row>
    <row r="713" spans="10:18" x14ac:dyDescent="0.25">
      <c r="J713" s="34"/>
      <c r="P713" s="22"/>
      <c r="Q713" s="22"/>
      <c r="R713" s="22"/>
    </row>
    <row r="714" spans="10:18" x14ac:dyDescent="0.25">
      <c r="J714" s="34"/>
      <c r="P714" s="22"/>
      <c r="Q714" s="22"/>
      <c r="R714" s="22"/>
    </row>
    <row r="715" spans="10:18" x14ac:dyDescent="0.25">
      <c r="J715" s="34"/>
      <c r="P715" s="22"/>
      <c r="Q715" s="22"/>
      <c r="R715" s="22"/>
    </row>
    <row r="716" spans="10:18" x14ac:dyDescent="0.25">
      <c r="J716" s="34"/>
      <c r="P716" s="22"/>
      <c r="Q716" s="22"/>
      <c r="R716" s="22"/>
    </row>
    <row r="717" spans="10:18" x14ac:dyDescent="0.25">
      <c r="J717" s="34"/>
      <c r="P717" s="22"/>
      <c r="Q717" s="22"/>
      <c r="R717" s="22"/>
    </row>
    <row r="718" spans="10:18" x14ac:dyDescent="0.25">
      <c r="J718" s="34"/>
      <c r="P718" s="22"/>
      <c r="Q718" s="22"/>
      <c r="R718" s="22"/>
    </row>
    <row r="719" spans="10:18" x14ac:dyDescent="0.25">
      <c r="J719" s="34"/>
      <c r="P719" s="22"/>
      <c r="Q719" s="22"/>
      <c r="R719" s="22"/>
    </row>
    <row r="720" spans="10:18" x14ac:dyDescent="0.25">
      <c r="J720" s="34"/>
      <c r="P720" s="22"/>
      <c r="Q720" s="22"/>
      <c r="R720" s="22"/>
    </row>
    <row r="721" spans="10:18" x14ac:dyDescent="0.25">
      <c r="J721" s="34"/>
      <c r="P721" s="22"/>
      <c r="Q721" s="22"/>
      <c r="R721" s="22"/>
    </row>
    <row r="722" spans="10:18" x14ac:dyDescent="0.25">
      <c r="J722" s="34"/>
      <c r="P722" s="22"/>
      <c r="Q722" s="22"/>
      <c r="R722" s="22"/>
    </row>
    <row r="723" spans="10:18" x14ac:dyDescent="0.25">
      <c r="J723" s="34"/>
      <c r="P723" s="22"/>
      <c r="Q723" s="22"/>
      <c r="R723" s="22"/>
    </row>
    <row r="724" spans="10:18" x14ac:dyDescent="0.25">
      <c r="J724" s="34"/>
      <c r="P724" s="22"/>
      <c r="Q724" s="22"/>
      <c r="R724" s="22"/>
    </row>
    <row r="725" spans="10:18" x14ac:dyDescent="0.25">
      <c r="J725" s="34"/>
      <c r="P725" s="22"/>
      <c r="Q725" s="22"/>
      <c r="R725" s="22"/>
    </row>
    <row r="726" spans="10:18" x14ac:dyDescent="0.25">
      <c r="J726" s="34"/>
      <c r="P726" s="22"/>
      <c r="Q726" s="22"/>
      <c r="R726" s="22"/>
    </row>
    <row r="727" spans="10:18" x14ac:dyDescent="0.25">
      <c r="J727" s="34"/>
      <c r="P727" s="22"/>
      <c r="Q727" s="22"/>
      <c r="R727" s="22"/>
    </row>
    <row r="728" spans="10:18" x14ac:dyDescent="0.25">
      <c r="J728" s="34"/>
      <c r="P728" s="22"/>
      <c r="Q728" s="22"/>
      <c r="R728" s="22"/>
    </row>
    <row r="729" spans="10:18" x14ac:dyDescent="0.25">
      <c r="J729" s="34"/>
      <c r="P729" s="22"/>
      <c r="Q729" s="22"/>
      <c r="R729" s="22"/>
    </row>
    <row r="730" spans="10:18" x14ac:dyDescent="0.25">
      <c r="J730" s="34"/>
      <c r="P730" s="22"/>
      <c r="Q730" s="22"/>
      <c r="R730" s="22"/>
    </row>
    <row r="731" spans="10:18" x14ac:dyDescent="0.25">
      <c r="J731" s="34"/>
      <c r="P731" s="22"/>
      <c r="Q731" s="22"/>
      <c r="R731" s="22"/>
    </row>
    <row r="732" spans="10:18" x14ac:dyDescent="0.25">
      <c r="J732" s="34"/>
      <c r="P732" s="22"/>
      <c r="Q732" s="22"/>
      <c r="R732" s="22"/>
    </row>
    <row r="733" spans="10:18" x14ac:dyDescent="0.25">
      <c r="J733" s="34"/>
      <c r="P733" s="22"/>
      <c r="Q733" s="22"/>
      <c r="R733" s="22"/>
    </row>
    <row r="734" spans="10:18" x14ac:dyDescent="0.25">
      <c r="J734" s="34"/>
      <c r="P734" s="22"/>
      <c r="Q734" s="22"/>
      <c r="R734" s="22"/>
    </row>
    <row r="735" spans="10:18" x14ac:dyDescent="0.25">
      <c r="J735" s="34"/>
      <c r="P735" s="22"/>
      <c r="Q735" s="22"/>
      <c r="R735" s="22"/>
    </row>
    <row r="736" spans="10:18" x14ac:dyDescent="0.25">
      <c r="J736" s="34"/>
      <c r="P736" s="22"/>
      <c r="Q736" s="22"/>
      <c r="R736" s="22"/>
    </row>
    <row r="737" spans="10:18" x14ac:dyDescent="0.25">
      <c r="J737" s="34"/>
      <c r="P737" s="22"/>
      <c r="Q737" s="22"/>
      <c r="R737" s="22"/>
    </row>
    <row r="738" spans="10:18" x14ac:dyDescent="0.25">
      <c r="J738" s="34"/>
      <c r="P738" s="22"/>
      <c r="Q738" s="22"/>
      <c r="R738" s="22"/>
    </row>
    <row r="739" spans="10:18" x14ac:dyDescent="0.25">
      <c r="J739" s="34"/>
      <c r="P739" s="22"/>
      <c r="Q739" s="22"/>
      <c r="R739" s="22"/>
    </row>
    <row r="740" spans="10:18" x14ac:dyDescent="0.25">
      <c r="J740" s="34"/>
      <c r="P740" s="22"/>
      <c r="Q740" s="22"/>
      <c r="R740" s="22"/>
    </row>
    <row r="741" spans="10:18" x14ac:dyDescent="0.25">
      <c r="J741" s="34"/>
      <c r="P741" s="22"/>
      <c r="Q741" s="22"/>
      <c r="R741" s="22"/>
    </row>
    <row r="742" spans="10:18" x14ac:dyDescent="0.25">
      <c r="J742" s="34"/>
      <c r="P742" s="22"/>
      <c r="Q742" s="22"/>
      <c r="R742" s="22"/>
    </row>
    <row r="743" spans="10:18" x14ac:dyDescent="0.25">
      <c r="J743" s="34"/>
      <c r="P743" s="22"/>
      <c r="Q743" s="22"/>
      <c r="R743" s="22"/>
    </row>
    <row r="744" spans="10:18" x14ac:dyDescent="0.25">
      <c r="J744" s="34"/>
      <c r="P744" s="22"/>
      <c r="Q744" s="22"/>
      <c r="R744" s="22"/>
    </row>
    <row r="745" spans="10:18" x14ac:dyDescent="0.25">
      <c r="J745" s="34"/>
      <c r="P745" s="22"/>
      <c r="Q745" s="22"/>
      <c r="R745" s="22"/>
    </row>
    <row r="746" spans="10:18" x14ac:dyDescent="0.25">
      <c r="J746" s="34"/>
      <c r="P746" s="22"/>
      <c r="Q746" s="22"/>
      <c r="R746" s="22"/>
    </row>
    <row r="747" spans="10:18" x14ac:dyDescent="0.25">
      <c r="J747" s="34"/>
      <c r="P747" s="22"/>
      <c r="Q747" s="22"/>
      <c r="R747" s="22"/>
    </row>
    <row r="748" spans="10:18" x14ac:dyDescent="0.25">
      <c r="J748" s="34"/>
      <c r="P748" s="22"/>
      <c r="Q748" s="22"/>
      <c r="R748" s="22"/>
    </row>
    <row r="749" spans="10:18" x14ac:dyDescent="0.25">
      <c r="J749" s="34"/>
      <c r="P749" s="22"/>
      <c r="Q749" s="22"/>
      <c r="R749" s="22"/>
    </row>
    <row r="750" spans="10:18" x14ac:dyDescent="0.25">
      <c r="J750" s="34"/>
      <c r="P750" s="22"/>
      <c r="Q750" s="22"/>
      <c r="R750" s="22"/>
    </row>
    <row r="751" spans="10:18" x14ac:dyDescent="0.25">
      <c r="J751" s="34"/>
      <c r="P751" s="22"/>
      <c r="Q751" s="22"/>
      <c r="R751" s="22"/>
    </row>
    <row r="752" spans="10:18" x14ac:dyDescent="0.25">
      <c r="J752" s="34"/>
      <c r="P752" s="22"/>
      <c r="Q752" s="22"/>
      <c r="R752" s="22"/>
    </row>
    <row r="753" spans="10:18" x14ac:dyDescent="0.25">
      <c r="J753" s="34"/>
      <c r="P753" s="22"/>
      <c r="Q753" s="22"/>
      <c r="R753" s="22"/>
    </row>
    <row r="754" spans="10:18" x14ac:dyDescent="0.25">
      <c r="J754" s="34"/>
      <c r="P754" s="22"/>
      <c r="Q754" s="22"/>
      <c r="R754" s="22"/>
    </row>
    <row r="755" spans="10:18" x14ac:dyDescent="0.25">
      <c r="J755" s="34"/>
      <c r="P755" s="22"/>
      <c r="Q755" s="22"/>
      <c r="R755" s="22"/>
    </row>
    <row r="756" spans="10:18" x14ac:dyDescent="0.25">
      <c r="J756" s="34"/>
      <c r="P756" s="22"/>
      <c r="Q756" s="22"/>
      <c r="R756" s="22"/>
    </row>
    <row r="757" spans="10:18" x14ac:dyDescent="0.25">
      <c r="J757" s="34"/>
      <c r="P757" s="22"/>
      <c r="Q757" s="22"/>
      <c r="R757" s="22"/>
    </row>
    <row r="758" spans="10:18" x14ac:dyDescent="0.25">
      <c r="J758" s="34"/>
      <c r="P758" s="22"/>
      <c r="Q758" s="22"/>
      <c r="R758" s="22"/>
    </row>
    <row r="759" spans="10:18" x14ac:dyDescent="0.25">
      <c r="J759" s="34"/>
      <c r="P759" s="22"/>
      <c r="Q759" s="22"/>
      <c r="R759" s="22"/>
    </row>
    <row r="760" spans="10:18" x14ac:dyDescent="0.25">
      <c r="J760" s="34"/>
      <c r="P760" s="22"/>
      <c r="Q760" s="22"/>
      <c r="R760" s="22"/>
    </row>
    <row r="761" spans="10:18" x14ac:dyDescent="0.25">
      <c r="J761" s="34"/>
      <c r="P761" s="22"/>
      <c r="Q761" s="22"/>
      <c r="R761" s="22"/>
    </row>
    <row r="762" spans="10:18" x14ac:dyDescent="0.25">
      <c r="J762" s="34"/>
      <c r="P762" s="22"/>
      <c r="Q762" s="22"/>
      <c r="R762" s="22"/>
    </row>
    <row r="763" spans="10:18" x14ac:dyDescent="0.25">
      <c r="J763" s="34"/>
      <c r="P763" s="22"/>
      <c r="Q763" s="22"/>
      <c r="R763" s="22"/>
    </row>
    <row r="764" spans="10:18" x14ac:dyDescent="0.25">
      <c r="J764" s="34"/>
      <c r="P764" s="22"/>
      <c r="Q764" s="22"/>
      <c r="R764" s="22"/>
    </row>
    <row r="765" spans="10:18" x14ac:dyDescent="0.25">
      <c r="J765" s="34"/>
      <c r="P765" s="22"/>
      <c r="Q765" s="22"/>
      <c r="R765" s="22"/>
    </row>
    <row r="766" spans="10:18" x14ac:dyDescent="0.25">
      <c r="J766" s="34"/>
      <c r="P766" s="22"/>
      <c r="Q766" s="22"/>
      <c r="R766" s="22"/>
    </row>
    <row r="767" spans="10:18" x14ac:dyDescent="0.25">
      <c r="J767" s="34"/>
      <c r="P767" s="22"/>
      <c r="Q767" s="22"/>
      <c r="R767" s="22"/>
    </row>
    <row r="768" spans="10:18" x14ac:dyDescent="0.25">
      <c r="J768" s="34"/>
      <c r="P768" s="22"/>
      <c r="Q768" s="22"/>
      <c r="R768" s="22"/>
    </row>
    <row r="769" spans="10:18" x14ac:dyDescent="0.25">
      <c r="J769" s="34"/>
      <c r="P769" s="22"/>
      <c r="Q769" s="22"/>
      <c r="R769" s="22"/>
    </row>
    <row r="770" spans="10:18" x14ac:dyDescent="0.25">
      <c r="J770" s="34"/>
      <c r="P770" s="22"/>
      <c r="Q770" s="22"/>
      <c r="R770" s="22"/>
    </row>
    <row r="771" spans="10:18" x14ac:dyDescent="0.25">
      <c r="J771" s="34"/>
      <c r="P771" s="22"/>
      <c r="Q771" s="22"/>
      <c r="R771" s="22"/>
    </row>
    <row r="772" spans="10:18" x14ac:dyDescent="0.25">
      <c r="J772" s="34"/>
      <c r="P772" s="22"/>
      <c r="Q772" s="22"/>
      <c r="R772" s="22"/>
    </row>
    <row r="773" spans="10:18" x14ac:dyDescent="0.25">
      <c r="J773" s="34"/>
      <c r="P773" s="22"/>
      <c r="Q773" s="22"/>
      <c r="R773" s="22"/>
    </row>
    <row r="774" spans="10:18" x14ac:dyDescent="0.25">
      <c r="J774" s="34"/>
      <c r="P774" s="22"/>
      <c r="Q774" s="22"/>
      <c r="R774" s="22"/>
    </row>
    <row r="775" spans="10:18" x14ac:dyDescent="0.25">
      <c r="J775" s="34"/>
      <c r="P775" s="22"/>
      <c r="Q775" s="22"/>
      <c r="R775" s="22"/>
    </row>
    <row r="776" spans="10:18" x14ac:dyDescent="0.25">
      <c r="J776" s="34"/>
      <c r="P776" s="22"/>
      <c r="Q776" s="22"/>
      <c r="R776" s="22"/>
    </row>
    <row r="777" spans="10:18" x14ac:dyDescent="0.25">
      <c r="J777" s="34"/>
      <c r="P777" s="22"/>
      <c r="Q777" s="22"/>
      <c r="R777" s="22"/>
    </row>
    <row r="778" spans="10:18" x14ac:dyDescent="0.25">
      <c r="J778" s="34"/>
      <c r="P778" s="22"/>
      <c r="Q778" s="22"/>
      <c r="R778" s="22"/>
    </row>
    <row r="779" spans="10:18" x14ac:dyDescent="0.25">
      <c r="J779" s="34"/>
      <c r="P779" s="22"/>
      <c r="Q779" s="22"/>
      <c r="R779" s="22"/>
    </row>
    <row r="780" spans="10:18" x14ac:dyDescent="0.25">
      <c r="J780" s="34"/>
      <c r="P780" s="22"/>
      <c r="Q780" s="22"/>
      <c r="R780" s="22"/>
    </row>
    <row r="781" spans="10:18" x14ac:dyDescent="0.25">
      <c r="J781" s="34"/>
      <c r="P781" s="22"/>
      <c r="Q781" s="22"/>
      <c r="R781" s="22"/>
    </row>
    <row r="782" spans="10:18" x14ac:dyDescent="0.25">
      <c r="J782" s="34"/>
      <c r="P782" s="22"/>
      <c r="Q782" s="22"/>
      <c r="R782" s="22"/>
    </row>
    <row r="783" spans="10:18" x14ac:dyDescent="0.25">
      <c r="J783" s="34"/>
      <c r="P783" s="22"/>
      <c r="Q783" s="22"/>
      <c r="R783" s="22"/>
    </row>
    <row r="784" spans="10:18" x14ac:dyDescent="0.25">
      <c r="J784" s="34"/>
      <c r="P784" s="22"/>
      <c r="Q784" s="22"/>
      <c r="R784" s="22"/>
    </row>
    <row r="785" spans="10:18" x14ac:dyDescent="0.25">
      <c r="J785" s="34"/>
      <c r="P785" s="22"/>
      <c r="Q785" s="22"/>
      <c r="R785" s="22"/>
    </row>
    <row r="786" spans="10:18" x14ac:dyDescent="0.25">
      <c r="J786" s="34"/>
      <c r="P786" s="22"/>
      <c r="Q786" s="22"/>
      <c r="R786" s="22"/>
    </row>
    <row r="787" spans="10:18" x14ac:dyDescent="0.25">
      <c r="J787" s="34"/>
      <c r="P787" s="22"/>
      <c r="Q787" s="22"/>
      <c r="R787" s="22"/>
    </row>
    <row r="788" spans="10:18" x14ac:dyDescent="0.25">
      <c r="J788" s="34"/>
      <c r="P788" s="22"/>
      <c r="Q788" s="22"/>
      <c r="R788" s="22"/>
    </row>
    <row r="789" spans="10:18" x14ac:dyDescent="0.25">
      <c r="J789" s="34"/>
      <c r="P789" s="22"/>
      <c r="Q789" s="22"/>
      <c r="R789" s="22"/>
    </row>
    <row r="790" spans="10:18" x14ac:dyDescent="0.25">
      <c r="J790" s="34"/>
      <c r="P790" s="22"/>
      <c r="Q790" s="22"/>
      <c r="R790" s="22"/>
    </row>
    <row r="791" spans="10:18" x14ac:dyDescent="0.25">
      <c r="J791" s="34"/>
      <c r="P791" s="22"/>
      <c r="Q791" s="22"/>
      <c r="R791" s="22"/>
    </row>
    <row r="792" spans="10:18" x14ac:dyDescent="0.25">
      <c r="J792" s="34"/>
      <c r="P792" s="22"/>
      <c r="Q792" s="22"/>
      <c r="R792" s="22"/>
    </row>
    <row r="793" spans="10:18" x14ac:dyDescent="0.25">
      <c r="J793" s="34"/>
      <c r="P793" s="22"/>
      <c r="Q793" s="22"/>
      <c r="R793" s="22"/>
    </row>
    <row r="794" spans="10:18" x14ac:dyDescent="0.25">
      <c r="J794" s="34"/>
      <c r="P794" s="22"/>
      <c r="Q794" s="22"/>
      <c r="R794" s="22"/>
    </row>
    <row r="795" spans="10:18" x14ac:dyDescent="0.25">
      <c r="J795" s="34"/>
      <c r="P795" s="22"/>
      <c r="Q795" s="22"/>
      <c r="R795" s="22"/>
    </row>
    <row r="796" spans="10:18" x14ac:dyDescent="0.25">
      <c r="J796" s="34"/>
      <c r="P796" s="22"/>
      <c r="Q796" s="22"/>
      <c r="R796" s="22"/>
    </row>
    <row r="797" spans="10:18" x14ac:dyDescent="0.25">
      <c r="J797" s="34"/>
      <c r="P797" s="22"/>
      <c r="Q797" s="22"/>
      <c r="R797" s="22"/>
    </row>
    <row r="798" spans="10:18" x14ac:dyDescent="0.25">
      <c r="J798" s="34"/>
      <c r="P798" s="22"/>
      <c r="Q798" s="22"/>
      <c r="R798" s="22"/>
    </row>
    <row r="799" spans="10:18" x14ac:dyDescent="0.25">
      <c r="J799" s="34"/>
      <c r="P799" s="22"/>
      <c r="Q799" s="22"/>
      <c r="R799" s="22"/>
    </row>
    <row r="800" spans="10:18" x14ac:dyDescent="0.25">
      <c r="J800" s="34"/>
      <c r="P800" s="22"/>
      <c r="Q800" s="22"/>
      <c r="R800" s="22"/>
    </row>
    <row r="801" spans="10:18" x14ac:dyDescent="0.25">
      <c r="J801" s="34"/>
      <c r="P801" s="22"/>
      <c r="Q801" s="22"/>
      <c r="R801" s="22"/>
    </row>
    <row r="802" spans="10:18" x14ac:dyDescent="0.25">
      <c r="J802" s="34"/>
      <c r="P802" s="22"/>
      <c r="Q802" s="22"/>
      <c r="R802" s="22"/>
    </row>
    <row r="803" spans="10:18" x14ac:dyDescent="0.25">
      <c r="J803" s="34"/>
      <c r="P803" s="22"/>
      <c r="Q803" s="22"/>
      <c r="R803" s="22"/>
    </row>
    <row r="804" spans="10:18" x14ac:dyDescent="0.25">
      <c r="J804" s="34"/>
      <c r="P804" s="22"/>
      <c r="Q804" s="22"/>
      <c r="R804" s="22"/>
    </row>
    <row r="805" spans="10:18" x14ac:dyDescent="0.25">
      <c r="J805" s="34"/>
      <c r="P805" s="22"/>
      <c r="Q805" s="22"/>
      <c r="R805" s="22"/>
    </row>
    <row r="806" spans="10:18" x14ac:dyDescent="0.25">
      <c r="J806" s="34"/>
      <c r="P806" s="22"/>
      <c r="Q806" s="22"/>
      <c r="R806" s="22"/>
    </row>
    <row r="807" spans="10:18" x14ac:dyDescent="0.25">
      <c r="J807" s="34"/>
      <c r="P807" s="22"/>
      <c r="Q807" s="22"/>
      <c r="R807" s="22"/>
    </row>
    <row r="808" spans="10:18" x14ac:dyDescent="0.25">
      <c r="J808" s="34"/>
      <c r="P808" s="22"/>
      <c r="Q808" s="22"/>
      <c r="R808" s="22"/>
    </row>
    <row r="809" spans="10:18" x14ac:dyDescent="0.25">
      <c r="J809" s="34"/>
      <c r="P809" s="22"/>
      <c r="Q809" s="22"/>
      <c r="R809" s="22"/>
    </row>
    <row r="810" spans="10:18" x14ac:dyDescent="0.25">
      <c r="J810" s="34"/>
      <c r="P810" s="22"/>
      <c r="Q810" s="22"/>
      <c r="R810" s="22"/>
    </row>
    <row r="811" spans="10:18" x14ac:dyDescent="0.25">
      <c r="J811" s="34"/>
      <c r="P811" s="22"/>
      <c r="Q811" s="22"/>
      <c r="R811" s="22"/>
    </row>
    <row r="812" spans="10:18" x14ac:dyDescent="0.25">
      <c r="J812" s="34"/>
      <c r="P812" s="22"/>
      <c r="Q812" s="22"/>
      <c r="R812" s="22"/>
    </row>
    <row r="813" spans="10:18" x14ac:dyDescent="0.25">
      <c r="J813" s="34"/>
      <c r="P813" s="22"/>
      <c r="Q813" s="22"/>
      <c r="R813" s="22"/>
    </row>
    <row r="814" spans="10:18" x14ac:dyDescent="0.25">
      <c r="J814" s="34"/>
      <c r="P814" s="22"/>
      <c r="Q814" s="22"/>
      <c r="R814" s="22"/>
    </row>
    <row r="815" spans="10:18" x14ac:dyDescent="0.25">
      <c r="J815" s="34"/>
      <c r="P815" s="22"/>
      <c r="Q815" s="22"/>
      <c r="R815" s="22"/>
    </row>
    <row r="816" spans="10:18" x14ac:dyDescent="0.25">
      <c r="J816" s="34"/>
      <c r="P816" s="22"/>
      <c r="Q816" s="22"/>
      <c r="R816" s="22"/>
    </row>
    <row r="817" spans="10:18" x14ac:dyDescent="0.25">
      <c r="J817" s="34"/>
      <c r="P817" s="22"/>
      <c r="Q817" s="22"/>
      <c r="R817" s="22"/>
    </row>
    <row r="818" spans="10:18" x14ac:dyDescent="0.25">
      <c r="J818" s="34"/>
      <c r="P818" s="22"/>
      <c r="Q818" s="22"/>
      <c r="R818" s="22"/>
    </row>
    <row r="819" spans="10:18" x14ac:dyDescent="0.25">
      <c r="J819" s="34"/>
      <c r="P819" s="22"/>
      <c r="Q819" s="22"/>
      <c r="R819" s="22"/>
    </row>
    <row r="820" spans="10:18" x14ac:dyDescent="0.25">
      <c r="J820" s="34"/>
      <c r="P820" s="22"/>
      <c r="Q820" s="22"/>
      <c r="R820" s="22"/>
    </row>
    <row r="821" spans="10:18" x14ac:dyDescent="0.25">
      <c r="J821" s="34"/>
      <c r="P821" s="22"/>
      <c r="Q821" s="22"/>
      <c r="R821" s="22"/>
    </row>
    <row r="822" spans="10:18" x14ac:dyDescent="0.25">
      <c r="J822" s="34"/>
      <c r="P822" s="22"/>
      <c r="Q822" s="22"/>
      <c r="R822" s="22"/>
    </row>
    <row r="823" spans="10:18" x14ac:dyDescent="0.25">
      <c r="J823" s="34"/>
      <c r="P823" s="22"/>
      <c r="Q823" s="22"/>
      <c r="R823" s="22"/>
    </row>
    <row r="824" spans="10:18" x14ac:dyDescent="0.25">
      <c r="J824" s="34"/>
      <c r="P824" s="22"/>
      <c r="Q824" s="22"/>
      <c r="R824" s="22"/>
    </row>
    <row r="825" spans="10:18" x14ac:dyDescent="0.25">
      <c r="J825" s="34"/>
      <c r="P825" s="22"/>
      <c r="Q825" s="22"/>
      <c r="R825" s="22"/>
    </row>
    <row r="826" spans="10:18" x14ac:dyDescent="0.25">
      <c r="J826" s="34"/>
      <c r="P826" s="22"/>
      <c r="Q826" s="22"/>
      <c r="R826" s="22"/>
    </row>
    <row r="827" spans="10:18" x14ac:dyDescent="0.25">
      <c r="J827" s="34"/>
      <c r="P827" s="22"/>
      <c r="Q827" s="22"/>
      <c r="R827" s="22"/>
    </row>
    <row r="828" spans="10:18" x14ac:dyDescent="0.25">
      <c r="J828" s="34"/>
      <c r="P828" s="22"/>
      <c r="Q828" s="22"/>
      <c r="R828" s="22"/>
    </row>
    <row r="829" spans="10:18" x14ac:dyDescent="0.25">
      <c r="J829" s="34"/>
      <c r="P829" s="22"/>
      <c r="Q829" s="22"/>
      <c r="R829" s="22"/>
    </row>
    <row r="830" spans="10:18" x14ac:dyDescent="0.25">
      <c r="J830" s="34"/>
      <c r="P830" s="22"/>
      <c r="Q830" s="22"/>
      <c r="R830" s="22"/>
    </row>
    <row r="831" spans="10:18" x14ac:dyDescent="0.25">
      <c r="J831" s="34"/>
      <c r="P831" s="22"/>
      <c r="Q831" s="22"/>
      <c r="R831" s="22"/>
    </row>
    <row r="832" spans="10:18" x14ac:dyDescent="0.25">
      <c r="J832" s="34"/>
      <c r="P832" s="22"/>
      <c r="Q832" s="22"/>
      <c r="R832" s="22"/>
    </row>
    <row r="833" spans="10:18" x14ac:dyDescent="0.25">
      <c r="J833" s="34"/>
      <c r="P833" s="22"/>
      <c r="Q833" s="22"/>
      <c r="R833" s="22"/>
    </row>
    <row r="834" spans="10:18" x14ac:dyDescent="0.25">
      <c r="J834" s="34"/>
      <c r="P834" s="22"/>
      <c r="Q834" s="22"/>
      <c r="R834" s="22"/>
    </row>
    <row r="835" spans="10:18" x14ac:dyDescent="0.25">
      <c r="J835" s="34"/>
      <c r="P835" s="22"/>
      <c r="Q835" s="22"/>
      <c r="R835" s="22"/>
    </row>
    <row r="836" spans="10:18" x14ac:dyDescent="0.25">
      <c r="J836" s="34"/>
      <c r="P836" s="22"/>
      <c r="Q836" s="22"/>
      <c r="R836" s="22"/>
    </row>
    <row r="837" spans="10:18" x14ac:dyDescent="0.25">
      <c r="J837" s="34"/>
      <c r="P837" s="22"/>
      <c r="Q837" s="22"/>
      <c r="R837" s="22"/>
    </row>
    <row r="838" spans="10:18" x14ac:dyDescent="0.25">
      <c r="J838" s="34"/>
      <c r="P838" s="22"/>
      <c r="Q838" s="22"/>
      <c r="R838" s="22"/>
    </row>
    <row r="839" spans="10:18" x14ac:dyDescent="0.25">
      <c r="J839" s="34"/>
      <c r="P839" s="22"/>
      <c r="Q839" s="22"/>
      <c r="R839" s="22"/>
    </row>
    <row r="840" spans="10:18" x14ac:dyDescent="0.25">
      <c r="J840" s="34"/>
      <c r="P840" s="22"/>
      <c r="Q840" s="22"/>
      <c r="R840" s="22"/>
    </row>
    <row r="841" spans="10:18" x14ac:dyDescent="0.25">
      <c r="J841" s="34"/>
      <c r="P841" s="22"/>
      <c r="Q841" s="22"/>
      <c r="R841" s="22"/>
    </row>
    <row r="842" spans="10:18" x14ac:dyDescent="0.25">
      <c r="J842" s="34"/>
      <c r="P842" s="22"/>
      <c r="Q842" s="22"/>
      <c r="R842" s="22"/>
    </row>
    <row r="843" spans="10:18" x14ac:dyDescent="0.25">
      <c r="J843" s="34"/>
      <c r="P843" s="22"/>
      <c r="Q843" s="22"/>
      <c r="R843" s="22"/>
    </row>
    <row r="844" spans="10:18" x14ac:dyDescent="0.25">
      <c r="J844" s="34"/>
      <c r="P844" s="22"/>
      <c r="Q844" s="22"/>
      <c r="R844" s="22"/>
    </row>
    <row r="845" spans="10:18" x14ac:dyDescent="0.25">
      <c r="J845" s="34"/>
      <c r="P845" s="22"/>
      <c r="Q845" s="22"/>
      <c r="R845" s="22"/>
    </row>
    <row r="846" spans="10:18" x14ac:dyDescent="0.25">
      <c r="J846" s="34"/>
      <c r="P846" s="22"/>
      <c r="Q846" s="22"/>
      <c r="R846" s="22"/>
    </row>
    <row r="847" spans="10:18" x14ac:dyDescent="0.25">
      <c r="J847" s="34"/>
      <c r="P847" s="22"/>
      <c r="Q847" s="22"/>
      <c r="R847" s="22"/>
    </row>
    <row r="848" spans="10:18" x14ac:dyDescent="0.25">
      <c r="J848" s="34"/>
      <c r="P848" s="22"/>
      <c r="Q848" s="22"/>
      <c r="R848" s="22"/>
    </row>
    <row r="849" spans="10:18" x14ac:dyDescent="0.25">
      <c r="J849" s="34"/>
      <c r="P849" s="22"/>
      <c r="Q849" s="22"/>
      <c r="R849" s="22"/>
    </row>
    <row r="850" spans="10:18" x14ac:dyDescent="0.25">
      <c r="J850" s="34"/>
      <c r="P850" s="22"/>
      <c r="Q850" s="22"/>
      <c r="R850" s="22"/>
    </row>
    <row r="851" spans="10:18" x14ac:dyDescent="0.25">
      <c r="J851" s="34"/>
      <c r="P851" s="22"/>
      <c r="Q851" s="22"/>
      <c r="R851" s="22"/>
    </row>
    <row r="852" spans="10:18" x14ac:dyDescent="0.25">
      <c r="J852" s="34"/>
      <c r="P852" s="22"/>
      <c r="Q852" s="22"/>
      <c r="R852" s="22"/>
    </row>
    <row r="853" spans="10:18" x14ac:dyDescent="0.25">
      <c r="J853" s="34"/>
      <c r="P853" s="22"/>
      <c r="Q853" s="22"/>
      <c r="R853" s="22"/>
    </row>
    <row r="854" spans="10:18" x14ac:dyDescent="0.25">
      <c r="J854" s="34"/>
      <c r="P854" s="22"/>
      <c r="Q854" s="22"/>
      <c r="R854" s="22"/>
    </row>
    <row r="855" spans="10:18" x14ac:dyDescent="0.25">
      <c r="J855" s="34"/>
      <c r="P855" s="22"/>
      <c r="Q855" s="22"/>
      <c r="R855" s="22"/>
    </row>
    <row r="856" spans="10:18" x14ac:dyDescent="0.25">
      <c r="J856" s="34"/>
      <c r="P856" s="22"/>
      <c r="Q856" s="22"/>
      <c r="R856" s="22"/>
    </row>
    <row r="857" spans="10:18" x14ac:dyDescent="0.25">
      <c r="J857" s="34"/>
      <c r="P857" s="22"/>
      <c r="Q857" s="22"/>
      <c r="R857" s="22"/>
    </row>
    <row r="858" spans="10:18" x14ac:dyDescent="0.25">
      <c r="J858" s="34"/>
      <c r="P858" s="22"/>
      <c r="Q858" s="22"/>
      <c r="R858" s="22"/>
    </row>
    <row r="859" spans="10:18" x14ac:dyDescent="0.25">
      <c r="J859" s="34"/>
      <c r="P859" s="22"/>
      <c r="Q859" s="22"/>
      <c r="R859" s="22"/>
    </row>
    <row r="860" spans="10:18" x14ac:dyDescent="0.25">
      <c r="J860" s="34"/>
      <c r="P860" s="22"/>
      <c r="Q860" s="22"/>
      <c r="R860" s="22"/>
    </row>
    <row r="861" spans="10:18" x14ac:dyDescent="0.25">
      <c r="J861" s="34"/>
      <c r="P861" s="22"/>
      <c r="Q861" s="22"/>
      <c r="R861" s="22"/>
    </row>
    <row r="862" spans="10:18" x14ac:dyDescent="0.25">
      <c r="J862" s="34"/>
      <c r="P862" s="22"/>
      <c r="Q862" s="22"/>
      <c r="R862" s="22"/>
    </row>
    <row r="863" spans="10:18" x14ac:dyDescent="0.25">
      <c r="J863" s="34"/>
      <c r="P863" s="22"/>
      <c r="Q863" s="22"/>
      <c r="R863" s="22"/>
    </row>
    <row r="864" spans="10:18" x14ac:dyDescent="0.25">
      <c r="J864" s="34"/>
      <c r="P864" s="22"/>
      <c r="Q864" s="22"/>
      <c r="R864" s="22"/>
    </row>
    <row r="865" spans="10:18" x14ac:dyDescent="0.25">
      <c r="J865" s="34"/>
      <c r="P865" s="22"/>
      <c r="Q865" s="22"/>
      <c r="R865" s="22"/>
    </row>
    <row r="866" spans="10:18" x14ac:dyDescent="0.25">
      <c r="J866" s="34"/>
      <c r="P866" s="22"/>
      <c r="Q866" s="22"/>
      <c r="R866" s="22"/>
    </row>
    <row r="867" spans="10:18" x14ac:dyDescent="0.25">
      <c r="J867" s="34"/>
      <c r="P867" s="22"/>
      <c r="Q867" s="22"/>
      <c r="R867" s="22"/>
    </row>
    <row r="868" spans="10:18" x14ac:dyDescent="0.25">
      <c r="J868" s="34"/>
      <c r="P868" s="22"/>
      <c r="Q868" s="22"/>
      <c r="R868" s="22"/>
    </row>
    <row r="869" spans="10:18" x14ac:dyDescent="0.25">
      <c r="J869" s="34"/>
      <c r="P869" s="22"/>
      <c r="Q869" s="22"/>
      <c r="R869" s="22"/>
    </row>
    <row r="870" spans="10:18" x14ac:dyDescent="0.25">
      <c r="J870" s="34"/>
      <c r="P870" s="22"/>
      <c r="Q870" s="22"/>
      <c r="R870" s="22"/>
    </row>
    <row r="871" spans="10:18" x14ac:dyDescent="0.25">
      <c r="J871" s="34"/>
      <c r="P871" s="22"/>
      <c r="Q871" s="22"/>
      <c r="R871" s="22"/>
    </row>
    <row r="872" spans="10:18" x14ac:dyDescent="0.25">
      <c r="J872" s="34"/>
      <c r="P872" s="22"/>
      <c r="Q872" s="22"/>
      <c r="R872" s="22"/>
    </row>
    <row r="873" spans="10:18" x14ac:dyDescent="0.25">
      <c r="J873" s="34"/>
      <c r="P873" s="22"/>
      <c r="Q873" s="22"/>
      <c r="R873" s="22"/>
    </row>
    <row r="874" spans="10:18" x14ac:dyDescent="0.25">
      <c r="J874" s="34"/>
      <c r="P874" s="22"/>
      <c r="Q874" s="22"/>
      <c r="R874" s="22"/>
    </row>
    <row r="875" spans="10:18" x14ac:dyDescent="0.25">
      <c r="J875" s="34"/>
      <c r="P875" s="22"/>
      <c r="Q875" s="22"/>
      <c r="R875" s="22"/>
    </row>
    <row r="876" spans="10:18" x14ac:dyDescent="0.25">
      <c r="J876" s="34"/>
      <c r="P876" s="22"/>
      <c r="Q876" s="22"/>
      <c r="R876" s="22"/>
    </row>
    <row r="877" spans="10:18" x14ac:dyDescent="0.25">
      <c r="J877" s="34"/>
      <c r="P877" s="22"/>
      <c r="Q877" s="22"/>
      <c r="R877" s="22"/>
    </row>
    <row r="878" spans="10:18" x14ac:dyDescent="0.25">
      <c r="J878" s="34"/>
      <c r="P878" s="22"/>
      <c r="Q878" s="22"/>
      <c r="R878" s="22"/>
    </row>
    <row r="879" spans="10:18" x14ac:dyDescent="0.25">
      <c r="J879" s="34"/>
      <c r="P879" s="22"/>
      <c r="Q879" s="22"/>
      <c r="R879" s="22"/>
    </row>
    <row r="880" spans="10:18" x14ac:dyDescent="0.25">
      <c r="J880" s="34"/>
      <c r="P880" s="22"/>
      <c r="Q880" s="22"/>
      <c r="R880" s="22"/>
    </row>
    <row r="881" spans="10:18" x14ac:dyDescent="0.25">
      <c r="J881" s="34"/>
      <c r="P881" s="22"/>
      <c r="Q881" s="22"/>
      <c r="R881" s="22"/>
    </row>
    <row r="882" spans="10:18" x14ac:dyDescent="0.25">
      <c r="J882" s="34"/>
      <c r="P882" s="22"/>
      <c r="Q882" s="22"/>
      <c r="R882" s="22"/>
    </row>
    <row r="883" spans="10:18" x14ac:dyDescent="0.25">
      <c r="J883" s="34"/>
      <c r="P883" s="22"/>
      <c r="Q883" s="22"/>
      <c r="R883" s="22"/>
    </row>
    <row r="884" spans="10:18" x14ac:dyDescent="0.25">
      <c r="J884" s="34"/>
      <c r="P884" s="22"/>
      <c r="Q884" s="22"/>
      <c r="R884" s="22"/>
    </row>
    <row r="885" spans="10:18" x14ac:dyDescent="0.25">
      <c r="J885" s="34"/>
      <c r="P885" s="22"/>
      <c r="Q885" s="22"/>
      <c r="R885" s="22"/>
    </row>
    <row r="886" spans="10:18" x14ac:dyDescent="0.25">
      <c r="J886" s="34"/>
      <c r="P886" s="22"/>
      <c r="Q886" s="22"/>
      <c r="R886" s="22"/>
    </row>
    <row r="887" spans="10:18" x14ac:dyDescent="0.25">
      <c r="J887" s="34"/>
      <c r="P887" s="22"/>
      <c r="Q887" s="22"/>
      <c r="R887" s="22"/>
    </row>
    <row r="888" spans="10:18" x14ac:dyDescent="0.25">
      <c r="J888" s="34"/>
      <c r="P888" s="22"/>
      <c r="Q888" s="22"/>
      <c r="R888" s="22"/>
    </row>
    <row r="889" spans="10:18" x14ac:dyDescent="0.25">
      <c r="J889" s="34"/>
      <c r="P889" s="22"/>
      <c r="Q889" s="22"/>
      <c r="R889" s="22"/>
    </row>
    <row r="890" spans="10:18" x14ac:dyDescent="0.25">
      <c r="J890" s="34"/>
      <c r="P890" s="22"/>
      <c r="Q890" s="22"/>
      <c r="R890" s="22"/>
    </row>
    <row r="891" spans="10:18" x14ac:dyDescent="0.25">
      <c r="J891" s="34"/>
      <c r="P891" s="22"/>
      <c r="Q891" s="22"/>
      <c r="R891" s="22"/>
    </row>
    <row r="892" spans="10:18" x14ac:dyDescent="0.25">
      <c r="J892" s="34"/>
      <c r="P892" s="22"/>
      <c r="Q892" s="22"/>
      <c r="R892" s="22"/>
    </row>
    <row r="893" spans="10:18" x14ac:dyDescent="0.25">
      <c r="J893" s="34"/>
      <c r="P893" s="22"/>
      <c r="Q893" s="22"/>
      <c r="R893" s="22"/>
    </row>
    <row r="894" spans="10:18" x14ac:dyDescent="0.25">
      <c r="J894" s="34"/>
      <c r="P894" s="22"/>
      <c r="Q894" s="22"/>
      <c r="R894" s="22"/>
    </row>
    <row r="895" spans="10:18" x14ac:dyDescent="0.25">
      <c r="J895" s="34"/>
      <c r="P895" s="22"/>
      <c r="Q895" s="22"/>
      <c r="R895" s="22"/>
    </row>
    <row r="896" spans="10:18" x14ac:dyDescent="0.25">
      <c r="J896" s="34"/>
      <c r="P896" s="22"/>
      <c r="Q896" s="22"/>
      <c r="R896" s="22"/>
    </row>
    <row r="897" spans="10:18" x14ac:dyDescent="0.25">
      <c r="J897" s="34"/>
      <c r="P897" s="22"/>
      <c r="Q897" s="22"/>
      <c r="R897" s="22"/>
    </row>
    <row r="898" spans="10:18" x14ac:dyDescent="0.25">
      <c r="J898" s="34"/>
      <c r="P898" s="22"/>
      <c r="Q898" s="22"/>
      <c r="R898" s="22"/>
    </row>
    <row r="899" spans="10:18" x14ac:dyDescent="0.25">
      <c r="J899" s="34"/>
      <c r="P899" s="22"/>
      <c r="Q899" s="22"/>
      <c r="R899" s="22"/>
    </row>
    <row r="900" spans="10:18" x14ac:dyDescent="0.25">
      <c r="J900" s="34"/>
      <c r="P900" s="22"/>
      <c r="Q900" s="22"/>
      <c r="R900" s="22"/>
    </row>
    <row r="901" spans="10:18" x14ac:dyDescent="0.25">
      <c r="J901" s="34"/>
      <c r="P901" s="22"/>
      <c r="Q901" s="22"/>
      <c r="R901" s="22"/>
    </row>
    <row r="902" spans="10:18" x14ac:dyDescent="0.25">
      <c r="J902" s="34"/>
      <c r="P902" s="22"/>
      <c r="Q902" s="22"/>
      <c r="R902" s="22"/>
    </row>
    <row r="903" spans="10:18" x14ac:dyDescent="0.25">
      <c r="J903" s="34"/>
      <c r="P903" s="22"/>
      <c r="Q903" s="22"/>
      <c r="R903" s="22"/>
    </row>
    <row r="904" spans="10:18" x14ac:dyDescent="0.25">
      <c r="J904" s="34"/>
      <c r="P904" s="22"/>
      <c r="Q904" s="22"/>
      <c r="R904" s="22"/>
    </row>
    <row r="905" spans="10:18" x14ac:dyDescent="0.25">
      <c r="J905" s="34"/>
      <c r="P905" s="22"/>
      <c r="Q905" s="22"/>
      <c r="R905" s="22"/>
    </row>
    <row r="906" spans="10:18" x14ac:dyDescent="0.25">
      <c r="J906" s="34"/>
      <c r="P906" s="22"/>
      <c r="Q906" s="22"/>
      <c r="R906" s="22"/>
    </row>
    <row r="907" spans="10:18" x14ac:dyDescent="0.25">
      <c r="J907" s="34"/>
      <c r="P907" s="22"/>
      <c r="Q907" s="22"/>
      <c r="R907" s="22"/>
    </row>
    <row r="908" spans="10:18" x14ac:dyDescent="0.25">
      <c r="J908" s="34"/>
      <c r="P908" s="22"/>
      <c r="Q908" s="22"/>
      <c r="R908" s="22"/>
    </row>
    <row r="909" spans="10:18" x14ac:dyDescent="0.25">
      <c r="J909" s="34"/>
      <c r="P909" s="22"/>
      <c r="Q909" s="22"/>
      <c r="R909" s="22"/>
    </row>
    <row r="910" spans="10:18" x14ac:dyDescent="0.25">
      <c r="J910" s="34"/>
      <c r="P910" s="22"/>
      <c r="Q910" s="22"/>
      <c r="R910" s="22"/>
    </row>
    <row r="911" spans="10:18" x14ac:dyDescent="0.25">
      <c r="J911" s="34"/>
      <c r="P911" s="22"/>
      <c r="Q911" s="22"/>
      <c r="R911" s="22"/>
    </row>
    <row r="912" spans="10:18" x14ac:dyDescent="0.25">
      <c r="J912" s="34"/>
      <c r="P912" s="22"/>
      <c r="Q912" s="22"/>
      <c r="R912" s="22"/>
    </row>
    <row r="913" spans="10:18" x14ac:dyDescent="0.25">
      <c r="J913" s="34"/>
      <c r="P913" s="22"/>
      <c r="Q913" s="22"/>
      <c r="R913" s="22"/>
    </row>
    <row r="914" spans="10:18" x14ac:dyDescent="0.25">
      <c r="J914" s="34"/>
      <c r="P914" s="22"/>
      <c r="Q914" s="22"/>
      <c r="R914" s="22"/>
    </row>
    <row r="915" spans="10:18" x14ac:dyDescent="0.25">
      <c r="J915" s="34"/>
      <c r="P915" s="22"/>
      <c r="Q915" s="22"/>
      <c r="R915" s="22"/>
    </row>
    <row r="916" spans="10:18" x14ac:dyDescent="0.25">
      <c r="J916" s="34"/>
      <c r="P916" s="22"/>
      <c r="Q916" s="22"/>
      <c r="R916" s="22"/>
    </row>
    <row r="917" spans="10:18" x14ac:dyDescent="0.25">
      <c r="J917" s="34"/>
      <c r="P917" s="22"/>
      <c r="Q917" s="22"/>
      <c r="R917" s="22"/>
    </row>
    <row r="918" spans="10:18" x14ac:dyDescent="0.25">
      <c r="J918" s="34"/>
      <c r="P918" s="22"/>
      <c r="Q918" s="22"/>
      <c r="R918" s="22"/>
    </row>
    <row r="919" spans="10:18" x14ac:dyDescent="0.25">
      <c r="J919" s="34"/>
      <c r="P919" s="22"/>
      <c r="Q919" s="22"/>
      <c r="R919" s="22"/>
    </row>
    <row r="920" spans="10:18" x14ac:dyDescent="0.25">
      <c r="J920" s="34"/>
      <c r="P920" s="22"/>
      <c r="Q920" s="22"/>
      <c r="R920" s="22"/>
    </row>
    <row r="921" spans="10:18" x14ac:dyDescent="0.25">
      <c r="J921" s="34"/>
      <c r="P921" s="22"/>
      <c r="Q921" s="22"/>
      <c r="R921" s="22"/>
    </row>
    <row r="922" spans="10:18" x14ac:dyDescent="0.25">
      <c r="J922" s="34"/>
      <c r="P922" s="22"/>
      <c r="Q922" s="22"/>
      <c r="R922" s="22"/>
    </row>
    <row r="923" spans="10:18" x14ac:dyDescent="0.25">
      <c r="J923" s="34"/>
      <c r="P923" s="22"/>
      <c r="Q923" s="22"/>
      <c r="R923" s="22"/>
    </row>
    <row r="924" spans="10:18" x14ac:dyDescent="0.25">
      <c r="J924" s="34"/>
      <c r="P924" s="22"/>
      <c r="Q924" s="22"/>
      <c r="R924" s="22"/>
    </row>
    <row r="925" spans="10:18" x14ac:dyDescent="0.25">
      <c r="J925" s="34"/>
      <c r="P925" s="22"/>
      <c r="Q925" s="22"/>
      <c r="R925" s="22"/>
    </row>
    <row r="926" spans="10:18" x14ac:dyDescent="0.25">
      <c r="J926" s="34"/>
      <c r="P926" s="22"/>
      <c r="Q926" s="22"/>
      <c r="R926" s="22"/>
    </row>
    <row r="927" spans="10:18" x14ac:dyDescent="0.25">
      <c r="J927" s="34"/>
      <c r="P927" s="22"/>
      <c r="Q927" s="22"/>
      <c r="R927" s="22"/>
    </row>
    <row r="928" spans="10:18" x14ac:dyDescent="0.25">
      <c r="J928" s="34"/>
      <c r="P928" s="22"/>
      <c r="Q928" s="22"/>
      <c r="R928" s="22"/>
    </row>
    <row r="929" spans="10:18" x14ac:dyDescent="0.25">
      <c r="J929" s="34"/>
      <c r="P929" s="22"/>
      <c r="Q929" s="22"/>
      <c r="R929" s="22"/>
    </row>
    <row r="930" spans="10:18" x14ac:dyDescent="0.25">
      <c r="J930" s="34"/>
      <c r="P930" s="22"/>
      <c r="Q930" s="22"/>
      <c r="R930" s="22"/>
    </row>
    <row r="931" spans="10:18" x14ac:dyDescent="0.25">
      <c r="J931" s="34"/>
      <c r="P931" s="22"/>
      <c r="Q931" s="22"/>
      <c r="R931" s="22"/>
    </row>
    <row r="932" spans="10:18" x14ac:dyDescent="0.25">
      <c r="J932" s="34"/>
      <c r="P932" s="22"/>
      <c r="Q932" s="22"/>
      <c r="R932" s="22"/>
    </row>
    <row r="933" spans="10:18" x14ac:dyDescent="0.25">
      <c r="J933" s="34"/>
      <c r="P933" s="22"/>
      <c r="Q933" s="22"/>
      <c r="R933" s="22"/>
    </row>
    <row r="934" spans="10:18" x14ac:dyDescent="0.25">
      <c r="J934" s="34"/>
      <c r="P934" s="22"/>
      <c r="Q934" s="22"/>
      <c r="R934" s="22"/>
    </row>
    <row r="935" spans="10:18" x14ac:dyDescent="0.25">
      <c r="J935" s="34"/>
      <c r="P935" s="22"/>
      <c r="Q935" s="22"/>
      <c r="R935" s="22"/>
    </row>
    <row r="936" spans="10:18" x14ac:dyDescent="0.25">
      <c r="J936" s="34"/>
      <c r="P936" s="22"/>
      <c r="Q936" s="22"/>
      <c r="R936" s="22"/>
    </row>
    <row r="937" spans="10:18" x14ac:dyDescent="0.25">
      <c r="J937" s="34"/>
      <c r="P937" s="22"/>
      <c r="Q937" s="22"/>
      <c r="R937" s="22"/>
    </row>
    <row r="938" spans="10:18" x14ac:dyDescent="0.25">
      <c r="J938" s="34"/>
      <c r="P938" s="22"/>
      <c r="Q938" s="22"/>
      <c r="R938" s="22"/>
    </row>
    <row r="939" spans="10:18" x14ac:dyDescent="0.25">
      <c r="J939" s="34"/>
      <c r="P939" s="22"/>
      <c r="Q939" s="22"/>
      <c r="R939" s="22"/>
    </row>
    <row r="940" spans="10:18" x14ac:dyDescent="0.25">
      <c r="J940" s="34"/>
      <c r="P940" s="22"/>
      <c r="Q940" s="22"/>
      <c r="R940" s="22"/>
    </row>
    <row r="941" spans="10:18" x14ac:dyDescent="0.25">
      <c r="J941" s="34"/>
      <c r="P941" s="22"/>
      <c r="Q941" s="22"/>
      <c r="R941" s="22"/>
    </row>
    <row r="942" spans="10:18" x14ac:dyDescent="0.25">
      <c r="J942" s="34"/>
      <c r="P942" s="22"/>
      <c r="Q942" s="22"/>
      <c r="R942" s="22"/>
    </row>
    <row r="943" spans="10:18" x14ac:dyDescent="0.25">
      <c r="J943" s="34"/>
      <c r="P943" s="22"/>
      <c r="Q943" s="22"/>
      <c r="R943" s="22"/>
    </row>
    <row r="944" spans="10:18" x14ac:dyDescent="0.25">
      <c r="J944" s="34"/>
      <c r="P944" s="22"/>
      <c r="Q944" s="22"/>
      <c r="R944" s="22"/>
    </row>
    <row r="945" spans="10:18" x14ac:dyDescent="0.25">
      <c r="J945" s="34"/>
      <c r="P945" s="22"/>
      <c r="Q945" s="22"/>
      <c r="R945" s="22"/>
    </row>
    <row r="946" spans="10:18" x14ac:dyDescent="0.25">
      <c r="J946" s="34"/>
      <c r="P946" s="22"/>
      <c r="Q946" s="22"/>
      <c r="R946" s="22"/>
    </row>
    <row r="947" spans="10:18" x14ac:dyDescent="0.25">
      <c r="J947" s="34"/>
      <c r="P947" s="22"/>
      <c r="Q947" s="22"/>
      <c r="R947" s="22"/>
    </row>
    <row r="948" spans="10:18" x14ac:dyDescent="0.25">
      <c r="J948" s="34"/>
      <c r="P948" s="22"/>
      <c r="Q948" s="22"/>
      <c r="R948" s="22"/>
    </row>
    <row r="949" spans="10:18" x14ac:dyDescent="0.25">
      <c r="J949" s="34"/>
      <c r="P949" s="22"/>
      <c r="Q949" s="22"/>
      <c r="R949" s="22"/>
    </row>
    <row r="950" spans="10:18" x14ac:dyDescent="0.25">
      <c r="J950" s="34"/>
      <c r="P950" s="22"/>
      <c r="Q950" s="22"/>
      <c r="R950" s="22"/>
    </row>
    <row r="951" spans="10:18" x14ac:dyDescent="0.25">
      <c r="J951" s="34"/>
      <c r="P951" s="22"/>
      <c r="Q951" s="22"/>
      <c r="R951" s="22"/>
    </row>
    <row r="952" spans="10:18" x14ac:dyDescent="0.25">
      <c r="J952" s="34"/>
      <c r="P952" s="22"/>
      <c r="Q952" s="22"/>
      <c r="R952" s="22"/>
    </row>
    <row r="953" spans="10:18" x14ac:dyDescent="0.25">
      <c r="J953" s="34"/>
      <c r="P953" s="22"/>
      <c r="Q953" s="22"/>
      <c r="R953" s="22"/>
    </row>
    <row r="954" spans="10:18" x14ac:dyDescent="0.25">
      <c r="J954" s="34"/>
      <c r="P954" s="22"/>
      <c r="Q954" s="22"/>
      <c r="R954" s="22"/>
    </row>
    <row r="955" spans="10:18" x14ac:dyDescent="0.25">
      <c r="J955" s="34"/>
      <c r="P955" s="22"/>
      <c r="Q955" s="22"/>
      <c r="R955" s="22"/>
    </row>
    <row r="956" spans="10:18" x14ac:dyDescent="0.25">
      <c r="J956" s="34"/>
      <c r="P956" s="22"/>
      <c r="Q956" s="22"/>
      <c r="R956" s="22"/>
    </row>
    <row r="957" spans="10:18" x14ac:dyDescent="0.25">
      <c r="J957" s="34"/>
      <c r="P957" s="22"/>
      <c r="Q957" s="22"/>
      <c r="R957" s="22"/>
    </row>
    <row r="958" spans="10:18" x14ac:dyDescent="0.25">
      <c r="J958" s="34"/>
      <c r="P958" s="22"/>
      <c r="Q958" s="22"/>
      <c r="R958" s="22"/>
    </row>
    <row r="959" spans="10:18" x14ac:dyDescent="0.25">
      <c r="J959" s="34"/>
      <c r="P959" s="22"/>
      <c r="Q959" s="22"/>
      <c r="R959" s="22"/>
    </row>
    <row r="960" spans="10:18" x14ac:dyDescent="0.25">
      <c r="J960" s="34"/>
      <c r="P960" s="22"/>
      <c r="Q960" s="22"/>
      <c r="R960" s="22"/>
    </row>
    <row r="961" spans="10:18" x14ac:dyDescent="0.25">
      <c r="J961" s="34"/>
      <c r="P961" s="22"/>
      <c r="Q961" s="22"/>
      <c r="R961" s="22"/>
    </row>
    <row r="962" spans="10:18" x14ac:dyDescent="0.25">
      <c r="J962" s="34"/>
      <c r="P962" s="22"/>
      <c r="Q962" s="22"/>
      <c r="R962" s="22"/>
    </row>
    <row r="963" spans="10:18" x14ac:dyDescent="0.25">
      <c r="J963" s="34"/>
      <c r="P963" s="22"/>
      <c r="Q963" s="22"/>
      <c r="R963" s="22"/>
    </row>
    <row r="964" spans="10:18" x14ac:dyDescent="0.25">
      <c r="J964" s="34"/>
      <c r="P964" s="22"/>
      <c r="Q964" s="22"/>
      <c r="R964" s="22"/>
    </row>
    <row r="965" spans="10:18" x14ac:dyDescent="0.25">
      <c r="J965" s="34"/>
      <c r="P965" s="22"/>
      <c r="Q965" s="22"/>
      <c r="R965" s="22"/>
    </row>
    <row r="966" spans="10:18" x14ac:dyDescent="0.25">
      <c r="J966" s="34"/>
      <c r="P966" s="22"/>
      <c r="Q966" s="22"/>
      <c r="R966" s="22"/>
    </row>
    <row r="967" spans="10:18" x14ac:dyDescent="0.25">
      <c r="J967" s="34"/>
      <c r="P967" s="22"/>
      <c r="Q967" s="22"/>
      <c r="R967" s="22"/>
    </row>
    <row r="968" spans="10:18" x14ac:dyDescent="0.25">
      <c r="J968" s="34"/>
      <c r="P968" s="22"/>
      <c r="Q968" s="22"/>
      <c r="R968" s="22"/>
    </row>
    <row r="969" spans="10:18" x14ac:dyDescent="0.25">
      <c r="J969" s="34"/>
      <c r="P969" s="22"/>
      <c r="Q969" s="22"/>
      <c r="R969" s="22"/>
    </row>
    <row r="970" spans="10:18" x14ac:dyDescent="0.25">
      <c r="J970" s="34"/>
      <c r="P970" s="22"/>
      <c r="Q970" s="22"/>
      <c r="R970" s="22"/>
    </row>
    <row r="971" spans="10:18" x14ac:dyDescent="0.25">
      <c r="J971" s="34"/>
      <c r="P971" s="22"/>
      <c r="Q971" s="22"/>
      <c r="R971" s="22"/>
    </row>
    <row r="972" spans="10:18" x14ac:dyDescent="0.25">
      <c r="J972" s="34"/>
      <c r="P972" s="22"/>
      <c r="Q972" s="22"/>
      <c r="R972" s="22"/>
    </row>
    <row r="973" spans="10:18" x14ac:dyDescent="0.25">
      <c r="J973" s="34"/>
      <c r="P973" s="22"/>
      <c r="Q973" s="22"/>
      <c r="R973" s="22"/>
    </row>
    <row r="974" spans="10:18" x14ac:dyDescent="0.25">
      <c r="J974" s="34"/>
      <c r="P974" s="22"/>
      <c r="Q974" s="22"/>
      <c r="R974" s="22"/>
    </row>
    <row r="975" spans="10:18" x14ac:dyDescent="0.25">
      <c r="J975" s="34"/>
      <c r="P975" s="22"/>
      <c r="Q975" s="22"/>
      <c r="R975" s="22"/>
    </row>
    <row r="976" spans="10:18" x14ac:dyDescent="0.25">
      <c r="J976" s="34"/>
      <c r="P976" s="22"/>
      <c r="Q976" s="22"/>
      <c r="R976" s="22"/>
    </row>
    <row r="977" spans="10:18" x14ac:dyDescent="0.25">
      <c r="J977" s="34"/>
      <c r="P977" s="22"/>
      <c r="Q977" s="22"/>
      <c r="R977" s="22"/>
    </row>
    <row r="978" spans="10:18" x14ac:dyDescent="0.25">
      <c r="J978" s="34"/>
      <c r="P978" s="22"/>
      <c r="Q978" s="22"/>
      <c r="R978" s="22"/>
    </row>
    <row r="979" spans="10:18" x14ac:dyDescent="0.25">
      <c r="J979" s="34"/>
      <c r="P979" s="22"/>
      <c r="Q979" s="22"/>
      <c r="R979" s="22"/>
    </row>
    <row r="980" spans="10:18" x14ac:dyDescent="0.25">
      <c r="J980" s="34"/>
      <c r="P980" s="22"/>
      <c r="Q980" s="22"/>
      <c r="R980" s="22"/>
    </row>
    <row r="981" spans="10:18" x14ac:dyDescent="0.25">
      <c r="J981" s="34"/>
      <c r="P981" s="22"/>
      <c r="Q981" s="22"/>
      <c r="R981" s="22"/>
    </row>
    <row r="982" spans="10:18" x14ac:dyDescent="0.25">
      <c r="J982" s="34"/>
      <c r="P982" s="22"/>
      <c r="Q982" s="22"/>
      <c r="R982" s="22"/>
    </row>
    <row r="983" spans="10:18" x14ac:dyDescent="0.25">
      <c r="J983" s="34"/>
      <c r="P983" s="22"/>
      <c r="Q983" s="22"/>
      <c r="R983" s="22"/>
    </row>
    <row r="984" spans="10:18" x14ac:dyDescent="0.25">
      <c r="J984" s="34"/>
      <c r="P984" s="22"/>
      <c r="Q984" s="22"/>
      <c r="R984" s="22"/>
    </row>
    <row r="985" spans="10:18" x14ac:dyDescent="0.25">
      <c r="J985" s="34"/>
      <c r="P985" s="22"/>
      <c r="Q985" s="22"/>
      <c r="R985" s="22"/>
    </row>
    <row r="986" spans="10:18" x14ac:dyDescent="0.25">
      <c r="J986" s="34"/>
      <c r="P986" s="22"/>
      <c r="Q986" s="22"/>
      <c r="R986" s="22"/>
    </row>
    <row r="987" spans="10:18" x14ac:dyDescent="0.25">
      <c r="J987" s="34"/>
      <c r="P987" s="22"/>
      <c r="Q987" s="22"/>
      <c r="R987" s="22"/>
    </row>
    <row r="988" spans="10:18" x14ac:dyDescent="0.25">
      <c r="J988" s="34"/>
      <c r="P988" s="22"/>
      <c r="Q988" s="22"/>
      <c r="R988" s="22"/>
    </row>
    <row r="989" spans="10:18" x14ac:dyDescent="0.25">
      <c r="J989" s="34"/>
      <c r="P989" s="22"/>
      <c r="Q989" s="22"/>
      <c r="R989" s="22"/>
    </row>
    <row r="990" spans="10:18" x14ac:dyDescent="0.25">
      <c r="J990" s="34"/>
      <c r="P990" s="22"/>
      <c r="Q990" s="22"/>
      <c r="R990" s="22"/>
    </row>
    <row r="991" spans="10:18" x14ac:dyDescent="0.25">
      <c r="J991" s="34"/>
      <c r="P991" s="22"/>
      <c r="Q991" s="22"/>
      <c r="R991" s="22"/>
    </row>
    <row r="992" spans="10:18" x14ac:dyDescent="0.25">
      <c r="J992" s="34"/>
      <c r="P992" s="22"/>
      <c r="Q992" s="22"/>
      <c r="R992" s="22"/>
    </row>
    <row r="993" spans="10:18" x14ac:dyDescent="0.25">
      <c r="J993" s="34"/>
      <c r="P993" s="22"/>
      <c r="Q993" s="22"/>
      <c r="R993" s="22"/>
    </row>
    <row r="994" spans="10:18" x14ac:dyDescent="0.25">
      <c r="J994" s="34"/>
      <c r="P994" s="22"/>
      <c r="Q994" s="22"/>
      <c r="R994" s="22"/>
    </row>
    <row r="995" spans="10:18" x14ac:dyDescent="0.25">
      <c r="J995" s="34"/>
      <c r="P995" s="22"/>
      <c r="Q995" s="22"/>
      <c r="R995" s="22"/>
    </row>
    <row r="996" spans="10:18" x14ac:dyDescent="0.25">
      <c r="J996" s="34"/>
      <c r="P996" s="22"/>
      <c r="Q996" s="22"/>
      <c r="R996" s="22"/>
    </row>
    <row r="997" spans="10:18" x14ac:dyDescent="0.25">
      <c r="J997" s="34"/>
      <c r="P997" s="22"/>
      <c r="Q997" s="22"/>
      <c r="R997" s="22"/>
    </row>
    <row r="998" spans="10:18" x14ac:dyDescent="0.25">
      <c r="J998" s="34"/>
      <c r="P998" s="22"/>
      <c r="Q998" s="22"/>
      <c r="R998" s="22"/>
    </row>
    <row r="999" spans="10:18" x14ac:dyDescent="0.25">
      <c r="J999" s="34"/>
      <c r="P999" s="22"/>
      <c r="Q999" s="22"/>
      <c r="R999" s="22"/>
    </row>
    <row r="1000" spans="10:18" x14ac:dyDescent="0.25">
      <c r="J1000" s="34"/>
      <c r="P1000" s="22"/>
      <c r="Q1000" s="22"/>
      <c r="R1000" s="22"/>
    </row>
    <row r="1001" spans="10:18" x14ac:dyDescent="0.25">
      <c r="J1001" s="34"/>
      <c r="P1001" s="22"/>
      <c r="Q1001" s="22"/>
      <c r="R1001" s="22"/>
    </row>
    <row r="1002" spans="10:18" x14ac:dyDescent="0.25">
      <c r="J1002" s="34"/>
      <c r="P1002" s="22"/>
      <c r="Q1002" s="22"/>
      <c r="R1002" s="22"/>
    </row>
    <row r="1003" spans="10:18" x14ac:dyDescent="0.25">
      <c r="J1003" s="34"/>
      <c r="P1003" s="22"/>
      <c r="Q1003" s="22"/>
      <c r="R1003" s="22"/>
    </row>
    <row r="1004" spans="10:18" x14ac:dyDescent="0.25">
      <c r="J1004" s="34"/>
      <c r="P1004" s="22"/>
      <c r="Q1004" s="22"/>
      <c r="R1004" s="22"/>
    </row>
    <row r="1005" spans="10:18" x14ac:dyDescent="0.25">
      <c r="J1005" s="34"/>
      <c r="P1005" s="22"/>
      <c r="Q1005" s="22"/>
      <c r="R1005" s="22"/>
    </row>
    <row r="1006" spans="10:18" x14ac:dyDescent="0.25">
      <c r="J1006" s="34"/>
      <c r="P1006" s="22"/>
      <c r="Q1006" s="22"/>
      <c r="R1006" s="22"/>
    </row>
    <row r="1007" spans="10:18" x14ac:dyDescent="0.25">
      <c r="J1007" s="34"/>
      <c r="P1007" s="22"/>
      <c r="Q1007" s="22"/>
      <c r="R1007" s="22"/>
    </row>
    <row r="1008" spans="10:18" x14ac:dyDescent="0.25">
      <c r="J1008" s="34"/>
      <c r="P1008" s="22"/>
      <c r="Q1008" s="22"/>
      <c r="R1008" s="22"/>
    </row>
    <row r="1009" spans="10:18" x14ac:dyDescent="0.25">
      <c r="J1009" s="34"/>
      <c r="P1009" s="22"/>
      <c r="Q1009" s="22"/>
      <c r="R1009" s="22"/>
    </row>
    <row r="1010" spans="10:18" x14ac:dyDescent="0.25">
      <c r="J1010" s="34"/>
      <c r="P1010" s="22"/>
      <c r="Q1010" s="22"/>
      <c r="R1010" s="22"/>
    </row>
    <row r="1011" spans="10:18" x14ac:dyDescent="0.25">
      <c r="J1011" s="34"/>
      <c r="P1011" s="22"/>
      <c r="Q1011" s="22"/>
      <c r="R1011" s="22"/>
    </row>
    <row r="1012" spans="10:18" x14ac:dyDescent="0.25">
      <c r="J1012" s="34"/>
      <c r="P1012" s="22"/>
      <c r="Q1012" s="22"/>
      <c r="R1012" s="22"/>
    </row>
    <row r="1013" spans="10:18" x14ac:dyDescent="0.25">
      <c r="J1013" s="34"/>
      <c r="P1013" s="22"/>
      <c r="Q1013" s="22"/>
      <c r="R1013" s="22"/>
    </row>
    <row r="1014" spans="10:18" x14ac:dyDescent="0.25">
      <c r="J1014" s="34"/>
      <c r="P1014" s="22"/>
      <c r="Q1014" s="22"/>
      <c r="R1014" s="22"/>
    </row>
    <row r="1015" spans="10:18" x14ac:dyDescent="0.25">
      <c r="J1015" s="34"/>
      <c r="P1015" s="22"/>
      <c r="Q1015" s="22"/>
      <c r="R1015" s="22"/>
    </row>
    <row r="1016" spans="10:18" x14ac:dyDescent="0.25">
      <c r="J1016" s="34"/>
      <c r="P1016" s="22"/>
      <c r="Q1016" s="22"/>
      <c r="R1016" s="22"/>
    </row>
    <row r="1017" spans="10:18" x14ac:dyDescent="0.25">
      <c r="J1017" s="34"/>
      <c r="P1017" s="22"/>
      <c r="Q1017" s="22"/>
      <c r="R1017" s="22"/>
    </row>
    <row r="1018" spans="10:18" x14ac:dyDescent="0.25">
      <c r="J1018" s="34"/>
      <c r="P1018" s="22"/>
      <c r="Q1018" s="22"/>
      <c r="R1018" s="22"/>
    </row>
    <row r="1019" spans="10:18" x14ac:dyDescent="0.25">
      <c r="J1019" s="34"/>
      <c r="P1019" s="22"/>
      <c r="Q1019" s="22"/>
      <c r="R1019" s="22"/>
    </row>
    <row r="1020" spans="10:18" x14ac:dyDescent="0.25">
      <c r="J1020" s="34"/>
      <c r="P1020" s="22"/>
      <c r="Q1020" s="22"/>
      <c r="R1020" s="22"/>
    </row>
    <row r="1021" spans="10:18" x14ac:dyDescent="0.25">
      <c r="J1021" s="34"/>
      <c r="P1021" s="22"/>
      <c r="Q1021" s="22"/>
      <c r="R1021" s="22"/>
    </row>
    <row r="1022" spans="10:18" x14ac:dyDescent="0.25">
      <c r="J1022" s="34"/>
      <c r="P1022" s="22"/>
      <c r="Q1022" s="22"/>
      <c r="R1022" s="22"/>
    </row>
    <row r="1023" spans="10:18" x14ac:dyDescent="0.25">
      <c r="J1023" s="34"/>
      <c r="P1023" s="22"/>
      <c r="Q1023" s="22"/>
      <c r="R1023" s="22"/>
    </row>
    <row r="1024" spans="10:18" x14ac:dyDescent="0.25">
      <c r="J1024" s="34"/>
      <c r="P1024" s="22"/>
      <c r="Q1024" s="22"/>
      <c r="R1024" s="22"/>
    </row>
    <row r="1025" spans="10:18" x14ac:dyDescent="0.25">
      <c r="J1025" s="34"/>
      <c r="P1025" s="22"/>
      <c r="Q1025" s="22"/>
      <c r="R1025" s="22"/>
    </row>
    <row r="1026" spans="10:18" x14ac:dyDescent="0.25">
      <c r="J1026" s="34"/>
      <c r="P1026" s="22"/>
      <c r="Q1026" s="22"/>
      <c r="R1026" s="22"/>
    </row>
    <row r="1027" spans="10:18" x14ac:dyDescent="0.25">
      <c r="J1027" s="34"/>
      <c r="P1027" s="22"/>
      <c r="Q1027" s="22"/>
      <c r="R1027" s="22"/>
    </row>
    <row r="1028" spans="10:18" x14ac:dyDescent="0.25">
      <c r="J1028" s="34"/>
      <c r="P1028" s="22"/>
      <c r="Q1028" s="22"/>
      <c r="R1028" s="22"/>
    </row>
    <row r="1029" spans="10:18" x14ac:dyDescent="0.25">
      <c r="J1029" s="34"/>
      <c r="P1029" s="22"/>
      <c r="Q1029" s="22"/>
      <c r="R1029" s="22"/>
    </row>
    <row r="1030" spans="10:18" x14ac:dyDescent="0.25">
      <c r="J1030" s="34"/>
      <c r="P1030" s="22"/>
      <c r="Q1030" s="22"/>
      <c r="R1030" s="22"/>
    </row>
    <row r="1031" spans="10:18" x14ac:dyDescent="0.25">
      <c r="J1031" s="34"/>
      <c r="P1031" s="22"/>
      <c r="Q1031" s="22"/>
      <c r="R1031" s="22"/>
    </row>
    <row r="1032" spans="10:18" x14ac:dyDescent="0.25">
      <c r="J1032" s="34"/>
      <c r="P1032" s="22"/>
      <c r="Q1032" s="22"/>
      <c r="R1032" s="22"/>
    </row>
    <row r="1033" spans="10:18" x14ac:dyDescent="0.25">
      <c r="J1033" s="34"/>
      <c r="P1033" s="22"/>
      <c r="Q1033" s="22"/>
      <c r="R1033" s="22"/>
    </row>
    <row r="1034" spans="10:18" x14ac:dyDescent="0.25">
      <c r="J1034" s="34"/>
      <c r="P1034" s="22"/>
      <c r="Q1034" s="22"/>
      <c r="R1034" s="22"/>
    </row>
    <row r="1035" spans="10:18" x14ac:dyDescent="0.25">
      <c r="J1035" s="34"/>
      <c r="P1035" s="22"/>
      <c r="Q1035" s="22"/>
      <c r="R1035" s="22"/>
    </row>
    <row r="1036" spans="10:18" x14ac:dyDescent="0.25">
      <c r="J1036" s="34"/>
      <c r="P1036" s="22"/>
      <c r="Q1036" s="22"/>
      <c r="R1036" s="22"/>
    </row>
    <row r="1037" spans="10:18" x14ac:dyDescent="0.25">
      <c r="J1037" s="34"/>
      <c r="P1037" s="22"/>
      <c r="Q1037" s="22"/>
      <c r="R1037" s="22"/>
    </row>
    <row r="1038" spans="10:18" x14ac:dyDescent="0.25">
      <c r="J1038" s="34"/>
      <c r="P1038" s="22"/>
      <c r="Q1038" s="22"/>
      <c r="R1038" s="22"/>
    </row>
    <row r="1039" spans="10:18" x14ac:dyDescent="0.25">
      <c r="J1039" s="34"/>
      <c r="P1039" s="22"/>
      <c r="Q1039" s="22"/>
      <c r="R1039" s="22"/>
    </row>
    <row r="1040" spans="10:18" x14ac:dyDescent="0.25">
      <c r="J1040" s="34"/>
      <c r="P1040" s="22"/>
      <c r="Q1040" s="22"/>
      <c r="R1040" s="22"/>
    </row>
    <row r="1041" spans="10:18" x14ac:dyDescent="0.25">
      <c r="J1041" s="34"/>
      <c r="P1041" s="22"/>
      <c r="Q1041" s="22"/>
      <c r="R1041" s="22"/>
    </row>
    <row r="1042" spans="10:18" x14ac:dyDescent="0.25">
      <c r="J1042" s="34"/>
      <c r="P1042" s="22"/>
      <c r="Q1042" s="22"/>
      <c r="R1042" s="22"/>
    </row>
    <row r="1043" spans="10:18" x14ac:dyDescent="0.25">
      <c r="J1043" s="34"/>
      <c r="P1043" s="22"/>
      <c r="Q1043" s="22"/>
      <c r="R1043" s="22"/>
    </row>
    <row r="1044" spans="10:18" x14ac:dyDescent="0.25">
      <c r="J1044" s="34"/>
      <c r="P1044" s="22"/>
      <c r="Q1044" s="22"/>
      <c r="R1044" s="22"/>
    </row>
    <row r="1045" spans="10:18" x14ac:dyDescent="0.25">
      <c r="J1045" s="34"/>
      <c r="P1045" s="22"/>
      <c r="Q1045" s="22"/>
      <c r="R1045" s="22"/>
    </row>
    <row r="1046" spans="10:18" x14ac:dyDescent="0.25">
      <c r="J1046" s="34"/>
      <c r="P1046" s="22"/>
      <c r="Q1046" s="22"/>
      <c r="R1046" s="22"/>
    </row>
    <row r="1047" spans="10:18" x14ac:dyDescent="0.25">
      <c r="J1047" s="34"/>
      <c r="P1047" s="22"/>
      <c r="Q1047" s="22"/>
      <c r="R1047" s="22"/>
    </row>
    <row r="1048" spans="10:18" x14ac:dyDescent="0.25">
      <c r="J1048" s="34"/>
      <c r="P1048" s="22"/>
      <c r="Q1048" s="22"/>
      <c r="R1048" s="22"/>
    </row>
    <row r="1049" spans="10:18" x14ac:dyDescent="0.25">
      <c r="J1049" s="34"/>
      <c r="P1049" s="22"/>
      <c r="Q1049" s="22"/>
      <c r="R1049" s="22"/>
    </row>
    <row r="1050" spans="10:18" x14ac:dyDescent="0.25">
      <c r="J1050" s="34"/>
      <c r="P1050" s="22"/>
      <c r="Q1050" s="22"/>
      <c r="R1050" s="22"/>
    </row>
    <row r="1051" spans="10:18" x14ac:dyDescent="0.25">
      <c r="J1051" s="34"/>
      <c r="P1051" s="22"/>
      <c r="Q1051" s="22"/>
      <c r="R1051" s="22"/>
    </row>
    <row r="1052" spans="10:18" x14ac:dyDescent="0.25">
      <c r="J1052" s="34"/>
      <c r="P1052" s="22"/>
      <c r="Q1052" s="22"/>
      <c r="R1052" s="22"/>
    </row>
    <row r="1053" spans="10:18" x14ac:dyDescent="0.25">
      <c r="J1053" s="34"/>
      <c r="P1053" s="22"/>
      <c r="Q1053" s="22"/>
      <c r="R1053" s="22"/>
    </row>
    <row r="1054" spans="10:18" x14ac:dyDescent="0.25">
      <c r="J1054" s="34"/>
      <c r="P1054" s="22"/>
      <c r="Q1054" s="22"/>
      <c r="R1054" s="22"/>
    </row>
    <row r="1055" spans="10:18" x14ac:dyDescent="0.25">
      <c r="J1055" s="34"/>
      <c r="P1055" s="22"/>
      <c r="Q1055" s="22"/>
      <c r="R1055" s="22"/>
    </row>
    <row r="1056" spans="10:18" x14ac:dyDescent="0.25">
      <c r="J1056" s="34"/>
      <c r="P1056" s="22"/>
      <c r="Q1056" s="22"/>
      <c r="R1056" s="22"/>
    </row>
    <row r="1057" spans="10:18" x14ac:dyDescent="0.25">
      <c r="J1057" s="34"/>
      <c r="P1057" s="22"/>
      <c r="Q1057" s="22"/>
      <c r="R1057" s="22"/>
    </row>
    <row r="1058" spans="10:18" x14ac:dyDescent="0.25">
      <c r="J1058" s="34"/>
      <c r="P1058" s="22"/>
      <c r="Q1058" s="22"/>
      <c r="R1058" s="22"/>
    </row>
    <row r="1059" spans="10:18" x14ac:dyDescent="0.25">
      <c r="J1059" s="34"/>
      <c r="P1059" s="22"/>
      <c r="Q1059" s="22"/>
      <c r="R1059" s="22"/>
    </row>
    <row r="1060" spans="10:18" x14ac:dyDescent="0.25">
      <c r="J1060" s="34"/>
      <c r="P1060" s="22"/>
      <c r="Q1060" s="22"/>
      <c r="R1060" s="22"/>
    </row>
    <row r="1061" spans="10:18" x14ac:dyDescent="0.25">
      <c r="J1061" s="34"/>
      <c r="P1061" s="22"/>
      <c r="Q1061" s="22"/>
      <c r="R1061" s="22"/>
    </row>
    <row r="1062" spans="10:18" x14ac:dyDescent="0.25">
      <c r="J1062" s="34"/>
      <c r="P1062" s="22"/>
      <c r="Q1062" s="22"/>
      <c r="R1062" s="22"/>
    </row>
    <row r="1063" spans="10:18" x14ac:dyDescent="0.25">
      <c r="J1063" s="34"/>
      <c r="P1063" s="22"/>
      <c r="Q1063" s="22"/>
      <c r="R1063" s="22"/>
    </row>
    <row r="1064" spans="10:18" x14ac:dyDescent="0.25">
      <c r="J1064" s="34"/>
      <c r="P1064" s="22"/>
      <c r="Q1064" s="22"/>
      <c r="R1064" s="22"/>
    </row>
    <row r="1065" spans="10:18" x14ac:dyDescent="0.25">
      <c r="J1065" s="34"/>
      <c r="P1065" s="22"/>
      <c r="Q1065" s="22"/>
      <c r="R1065" s="22"/>
    </row>
    <row r="1066" spans="10:18" x14ac:dyDescent="0.25">
      <c r="J1066" s="34"/>
      <c r="P1066" s="22"/>
      <c r="Q1066" s="22"/>
      <c r="R1066" s="22"/>
    </row>
    <row r="1067" spans="10:18" x14ac:dyDescent="0.25">
      <c r="J1067" s="34"/>
      <c r="P1067" s="22"/>
      <c r="Q1067" s="22"/>
      <c r="R1067" s="22"/>
    </row>
    <row r="1068" spans="10:18" x14ac:dyDescent="0.25">
      <c r="J1068" s="34"/>
      <c r="P1068" s="22"/>
      <c r="Q1068" s="22"/>
      <c r="R1068" s="22"/>
    </row>
    <row r="1069" spans="10:18" x14ac:dyDescent="0.25">
      <c r="J1069" s="34"/>
      <c r="P1069" s="22"/>
      <c r="Q1069" s="22"/>
      <c r="R1069" s="22"/>
    </row>
    <row r="1070" spans="10:18" x14ac:dyDescent="0.25">
      <c r="J1070" s="34"/>
      <c r="P1070" s="22"/>
      <c r="Q1070" s="22"/>
      <c r="R1070" s="22"/>
    </row>
    <row r="1071" spans="10:18" x14ac:dyDescent="0.25">
      <c r="J1071" s="34"/>
      <c r="P1071" s="22"/>
      <c r="Q1071" s="22"/>
      <c r="R1071" s="22"/>
    </row>
    <row r="1072" spans="10:18" x14ac:dyDescent="0.25">
      <c r="J1072" s="34"/>
      <c r="P1072" s="22"/>
      <c r="Q1072" s="22"/>
      <c r="R1072" s="22"/>
    </row>
    <row r="1073" spans="10:18" x14ac:dyDescent="0.25">
      <c r="J1073" s="34"/>
      <c r="P1073" s="22"/>
      <c r="Q1073" s="22"/>
      <c r="R1073" s="22"/>
    </row>
    <row r="1074" spans="10:18" x14ac:dyDescent="0.25">
      <c r="J1074" s="34"/>
      <c r="P1074" s="22"/>
      <c r="Q1074" s="22"/>
      <c r="R1074" s="22"/>
    </row>
    <row r="1075" spans="10:18" x14ac:dyDescent="0.25">
      <c r="J1075" s="34"/>
      <c r="P1075" s="22"/>
      <c r="Q1075" s="22"/>
      <c r="R1075" s="22"/>
    </row>
    <row r="1076" spans="10:18" x14ac:dyDescent="0.25">
      <c r="J1076" s="34"/>
      <c r="P1076" s="22"/>
      <c r="Q1076" s="22"/>
      <c r="R1076" s="22"/>
    </row>
    <row r="1077" spans="10:18" x14ac:dyDescent="0.25">
      <c r="J1077" s="34"/>
      <c r="P1077" s="22"/>
      <c r="Q1077" s="22"/>
      <c r="R1077" s="22"/>
    </row>
    <row r="1078" spans="10:18" x14ac:dyDescent="0.25">
      <c r="J1078" s="34"/>
      <c r="P1078" s="22"/>
      <c r="Q1078" s="22"/>
      <c r="R1078" s="22"/>
    </row>
    <row r="1079" spans="10:18" x14ac:dyDescent="0.25">
      <c r="J1079" s="34"/>
      <c r="P1079" s="22"/>
      <c r="Q1079" s="22"/>
      <c r="R1079" s="22"/>
    </row>
    <row r="1080" spans="10:18" x14ac:dyDescent="0.25">
      <c r="J1080" s="34"/>
      <c r="P1080" s="22"/>
      <c r="Q1080" s="22"/>
      <c r="R1080" s="22"/>
    </row>
    <row r="1081" spans="10:18" x14ac:dyDescent="0.25">
      <c r="J1081" s="34"/>
      <c r="P1081" s="22"/>
      <c r="Q1081" s="22"/>
      <c r="R1081" s="22"/>
    </row>
    <row r="1082" spans="10:18" x14ac:dyDescent="0.25">
      <c r="J1082" s="34"/>
      <c r="P1082" s="22"/>
      <c r="Q1082" s="22"/>
      <c r="R1082" s="22"/>
    </row>
    <row r="1083" spans="10:18" x14ac:dyDescent="0.25">
      <c r="J1083" s="34"/>
      <c r="P1083" s="22"/>
      <c r="Q1083" s="22"/>
      <c r="R1083" s="22"/>
    </row>
    <row r="1084" spans="10:18" x14ac:dyDescent="0.25">
      <c r="J1084" s="34"/>
      <c r="P1084" s="22"/>
      <c r="Q1084" s="22"/>
      <c r="R1084" s="22"/>
    </row>
    <row r="1085" spans="10:18" x14ac:dyDescent="0.25">
      <c r="J1085" s="34"/>
      <c r="P1085" s="22"/>
      <c r="Q1085" s="22"/>
      <c r="R1085" s="22"/>
    </row>
    <row r="1086" spans="10:18" x14ac:dyDescent="0.25">
      <c r="J1086" s="34"/>
      <c r="P1086" s="22"/>
      <c r="Q1086" s="22"/>
      <c r="R1086" s="22"/>
    </row>
    <row r="1087" spans="10:18" x14ac:dyDescent="0.25">
      <c r="J1087" s="34"/>
      <c r="P1087" s="22"/>
      <c r="Q1087" s="22"/>
      <c r="R1087" s="22"/>
    </row>
    <row r="1088" spans="10:18" x14ac:dyDescent="0.25">
      <c r="J1088" s="34"/>
      <c r="P1088" s="22"/>
      <c r="Q1088" s="22"/>
      <c r="R1088" s="22"/>
    </row>
    <row r="1089" spans="10:18" x14ac:dyDescent="0.25">
      <c r="J1089" s="34"/>
      <c r="P1089" s="22"/>
      <c r="Q1089" s="22"/>
      <c r="R1089" s="22"/>
    </row>
    <row r="1090" spans="10:18" x14ac:dyDescent="0.25">
      <c r="J1090" s="34"/>
      <c r="P1090" s="22"/>
      <c r="Q1090" s="22"/>
      <c r="R1090" s="22"/>
    </row>
    <row r="1091" spans="10:18" x14ac:dyDescent="0.25">
      <c r="J1091" s="34"/>
      <c r="P1091" s="22"/>
      <c r="Q1091" s="22"/>
      <c r="R1091" s="22"/>
    </row>
    <row r="1092" spans="10:18" x14ac:dyDescent="0.25">
      <c r="J1092" s="34"/>
      <c r="P1092" s="22"/>
      <c r="Q1092" s="22"/>
      <c r="R1092" s="22"/>
    </row>
    <row r="1093" spans="10:18" x14ac:dyDescent="0.25">
      <c r="J1093" s="34"/>
      <c r="P1093" s="22"/>
      <c r="Q1093" s="22"/>
      <c r="R1093" s="22"/>
    </row>
    <row r="1094" spans="10:18" x14ac:dyDescent="0.25">
      <c r="J1094" s="34"/>
      <c r="P1094" s="22"/>
      <c r="Q1094" s="22"/>
      <c r="R1094" s="22"/>
    </row>
    <row r="1095" spans="10:18" x14ac:dyDescent="0.25">
      <c r="J1095" s="34"/>
      <c r="P1095" s="22"/>
      <c r="Q1095" s="22"/>
      <c r="R1095" s="22"/>
    </row>
    <row r="1096" spans="10:18" x14ac:dyDescent="0.25">
      <c r="J1096" s="34"/>
      <c r="P1096" s="22"/>
      <c r="Q1096" s="22"/>
      <c r="R1096" s="22"/>
    </row>
    <row r="1097" spans="10:18" x14ac:dyDescent="0.25">
      <c r="J1097" s="34"/>
      <c r="P1097" s="22"/>
      <c r="Q1097" s="22"/>
      <c r="R1097" s="22"/>
    </row>
    <row r="1098" spans="10:18" x14ac:dyDescent="0.25">
      <c r="J1098" s="34"/>
      <c r="P1098" s="22"/>
      <c r="Q1098" s="22"/>
      <c r="R1098" s="22"/>
    </row>
    <row r="1099" spans="10:18" x14ac:dyDescent="0.25">
      <c r="J1099" s="34"/>
      <c r="P1099" s="22"/>
      <c r="Q1099" s="22"/>
      <c r="R1099" s="22"/>
    </row>
    <row r="1100" spans="10:18" x14ac:dyDescent="0.25">
      <c r="J1100" s="34"/>
      <c r="P1100" s="22"/>
      <c r="Q1100" s="22"/>
      <c r="R1100" s="22"/>
    </row>
    <row r="1101" spans="10:18" x14ac:dyDescent="0.25">
      <c r="J1101" s="34"/>
      <c r="P1101" s="22"/>
      <c r="Q1101" s="22"/>
      <c r="R1101" s="22"/>
    </row>
    <row r="1102" spans="10:18" x14ac:dyDescent="0.25">
      <c r="J1102" s="34"/>
      <c r="P1102" s="22"/>
      <c r="Q1102" s="22"/>
      <c r="R1102" s="22"/>
    </row>
    <row r="1103" spans="10:18" x14ac:dyDescent="0.25">
      <c r="J1103" s="34"/>
      <c r="P1103" s="22"/>
      <c r="Q1103" s="22"/>
      <c r="R1103" s="22"/>
    </row>
    <row r="1104" spans="10:18" x14ac:dyDescent="0.25">
      <c r="J1104" s="34"/>
      <c r="P1104" s="22"/>
      <c r="Q1104" s="22"/>
      <c r="R1104" s="22"/>
    </row>
    <row r="1105" spans="10:18" x14ac:dyDescent="0.25">
      <c r="J1105" s="34"/>
      <c r="P1105" s="22"/>
      <c r="Q1105" s="22"/>
      <c r="R1105" s="22"/>
    </row>
    <row r="1106" spans="10:18" x14ac:dyDescent="0.25">
      <c r="J1106" s="34"/>
      <c r="P1106" s="22"/>
      <c r="Q1106" s="22"/>
      <c r="R1106" s="22"/>
    </row>
    <row r="1107" spans="10:18" x14ac:dyDescent="0.25">
      <c r="J1107" s="34"/>
      <c r="P1107" s="22"/>
      <c r="Q1107" s="22"/>
      <c r="R1107" s="22"/>
    </row>
    <row r="1108" spans="10:18" x14ac:dyDescent="0.25">
      <c r="J1108" s="34"/>
      <c r="P1108" s="22"/>
      <c r="Q1108" s="22"/>
      <c r="R1108" s="22"/>
    </row>
    <row r="1109" spans="10:18" x14ac:dyDescent="0.25">
      <c r="J1109" s="34"/>
      <c r="P1109" s="22"/>
      <c r="Q1109" s="22"/>
      <c r="R1109" s="22"/>
    </row>
    <row r="1110" spans="10:18" x14ac:dyDescent="0.25">
      <c r="J1110" s="34"/>
      <c r="P1110" s="22"/>
      <c r="Q1110" s="22"/>
      <c r="R1110" s="22"/>
    </row>
    <row r="1111" spans="10:18" x14ac:dyDescent="0.25">
      <c r="J1111" s="34"/>
      <c r="P1111" s="22"/>
      <c r="Q1111" s="22"/>
      <c r="R1111" s="22"/>
    </row>
    <row r="1112" spans="10:18" x14ac:dyDescent="0.25">
      <c r="J1112" s="34"/>
      <c r="P1112" s="22"/>
      <c r="Q1112" s="22"/>
      <c r="R1112" s="22"/>
    </row>
    <row r="1113" spans="10:18" x14ac:dyDescent="0.25">
      <c r="J1113" s="34"/>
      <c r="P1113" s="22"/>
      <c r="Q1113" s="22"/>
      <c r="R1113" s="22"/>
    </row>
    <row r="1114" spans="10:18" x14ac:dyDescent="0.25">
      <c r="J1114" s="34"/>
      <c r="P1114" s="22"/>
      <c r="Q1114" s="22"/>
      <c r="R1114" s="22"/>
    </row>
    <row r="1115" spans="10:18" x14ac:dyDescent="0.25">
      <c r="J1115" s="34"/>
      <c r="P1115" s="22"/>
      <c r="Q1115" s="22"/>
      <c r="R1115" s="22"/>
    </row>
    <row r="1116" spans="10:18" x14ac:dyDescent="0.25">
      <c r="J1116" s="34"/>
      <c r="P1116" s="22"/>
      <c r="Q1116" s="22"/>
      <c r="R1116" s="22"/>
    </row>
    <row r="1117" spans="10:18" x14ac:dyDescent="0.25">
      <c r="J1117" s="34"/>
      <c r="P1117" s="22"/>
      <c r="Q1117" s="22"/>
      <c r="R1117" s="22"/>
    </row>
    <row r="1118" spans="10:18" x14ac:dyDescent="0.25">
      <c r="J1118" s="34"/>
      <c r="P1118" s="22"/>
      <c r="Q1118" s="22"/>
      <c r="R1118" s="22"/>
    </row>
    <row r="1119" spans="10:18" x14ac:dyDescent="0.25">
      <c r="J1119" s="34"/>
      <c r="P1119" s="22"/>
      <c r="Q1119" s="22"/>
      <c r="R1119" s="22"/>
    </row>
    <row r="1120" spans="10:18" x14ac:dyDescent="0.25">
      <c r="J1120" s="34"/>
      <c r="P1120" s="22"/>
      <c r="Q1120" s="22"/>
      <c r="R1120" s="22"/>
    </row>
    <row r="1121" spans="10:18" x14ac:dyDescent="0.25">
      <c r="J1121" s="34"/>
      <c r="P1121" s="22"/>
      <c r="Q1121" s="22"/>
      <c r="R1121" s="22"/>
    </row>
    <row r="1122" spans="10:18" x14ac:dyDescent="0.25">
      <c r="J1122" s="34"/>
      <c r="P1122" s="22"/>
      <c r="Q1122" s="22"/>
      <c r="R1122" s="22"/>
    </row>
    <row r="1123" spans="10:18" x14ac:dyDescent="0.25">
      <c r="J1123" s="34"/>
      <c r="P1123" s="22"/>
      <c r="Q1123" s="22"/>
      <c r="R1123" s="22"/>
    </row>
    <row r="1124" spans="10:18" x14ac:dyDescent="0.25">
      <c r="J1124" s="34"/>
      <c r="P1124" s="22"/>
      <c r="Q1124" s="22"/>
      <c r="R1124" s="22"/>
    </row>
    <row r="1125" spans="10:18" x14ac:dyDescent="0.25">
      <c r="J1125" s="34"/>
      <c r="P1125" s="22"/>
      <c r="Q1125" s="22"/>
      <c r="R1125" s="22"/>
    </row>
    <row r="1126" spans="10:18" x14ac:dyDescent="0.25">
      <c r="J1126" s="34"/>
      <c r="P1126" s="22"/>
      <c r="Q1126" s="22"/>
      <c r="R1126" s="22"/>
    </row>
    <row r="1127" spans="10:18" x14ac:dyDescent="0.25">
      <c r="J1127" s="34"/>
      <c r="P1127" s="22"/>
      <c r="Q1127" s="22"/>
      <c r="R1127" s="22"/>
    </row>
    <row r="1128" spans="10:18" x14ac:dyDescent="0.25">
      <c r="J1128" s="34"/>
      <c r="P1128" s="22"/>
      <c r="Q1128" s="22"/>
      <c r="R1128" s="22"/>
    </row>
    <row r="1129" spans="10:18" x14ac:dyDescent="0.25">
      <c r="J1129" s="34"/>
      <c r="P1129" s="22"/>
      <c r="Q1129" s="22"/>
      <c r="R1129" s="22"/>
    </row>
    <row r="1130" spans="10:18" x14ac:dyDescent="0.25">
      <c r="J1130" s="34"/>
      <c r="P1130" s="22"/>
      <c r="Q1130" s="22"/>
      <c r="R1130" s="22"/>
    </row>
    <row r="1131" spans="10:18" x14ac:dyDescent="0.25">
      <c r="J1131" s="34"/>
      <c r="P1131" s="22"/>
      <c r="Q1131" s="22"/>
      <c r="R1131" s="22"/>
    </row>
    <row r="1132" spans="10:18" x14ac:dyDescent="0.25">
      <c r="J1132" s="34"/>
      <c r="P1132" s="22"/>
      <c r="Q1132" s="22"/>
      <c r="R1132" s="22"/>
    </row>
    <row r="1133" spans="10:18" x14ac:dyDescent="0.25">
      <c r="J1133" s="34"/>
      <c r="P1133" s="22"/>
      <c r="Q1133" s="22"/>
      <c r="R1133" s="22"/>
    </row>
    <row r="1134" spans="10:18" x14ac:dyDescent="0.25">
      <c r="J1134" s="34"/>
      <c r="P1134" s="22"/>
      <c r="Q1134" s="22"/>
      <c r="R1134" s="22"/>
    </row>
    <row r="1135" spans="10:18" x14ac:dyDescent="0.25">
      <c r="J1135" s="34"/>
      <c r="P1135" s="22"/>
      <c r="Q1135" s="22"/>
      <c r="R1135" s="22"/>
    </row>
    <row r="1136" spans="10:18" x14ac:dyDescent="0.25">
      <c r="J1136" s="34"/>
      <c r="P1136" s="22"/>
      <c r="Q1136" s="22"/>
      <c r="R1136" s="22"/>
    </row>
    <row r="1137" spans="10:18" x14ac:dyDescent="0.25">
      <c r="J1137" s="34"/>
      <c r="P1137" s="22"/>
      <c r="Q1137" s="22"/>
      <c r="R1137" s="22"/>
    </row>
    <row r="1138" spans="10:18" x14ac:dyDescent="0.25">
      <c r="J1138" s="34"/>
      <c r="P1138" s="22"/>
      <c r="Q1138" s="22"/>
      <c r="R1138" s="22"/>
    </row>
    <row r="1139" spans="10:18" x14ac:dyDescent="0.25">
      <c r="J1139" s="34"/>
      <c r="P1139" s="22"/>
      <c r="Q1139" s="22"/>
      <c r="R1139" s="22"/>
    </row>
    <row r="1140" spans="10:18" x14ac:dyDescent="0.25">
      <c r="J1140" s="34"/>
      <c r="P1140" s="22"/>
      <c r="Q1140" s="22"/>
      <c r="R1140" s="22"/>
    </row>
    <row r="1141" spans="10:18" x14ac:dyDescent="0.25">
      <c r="J1141" s="34"/>
      <c r="P1141" s="22"/>
      <c r="Q1141" s="22"/>
      <c r="R1141" s="22"/>
    </row>
    <row r="1142" spans="10:18" x14ac:dyDescent="0.25">
      <c r="J1142" s="34"/>
      <c r="P1142" s="22"/>
      <c r="Q1142" s="22"/>
      <c r="R1142" s="22"/>
    </row>
    <row r="1143" spans="10:18" x14ac:dyDescent="0.25">
      <c r="J1143" s="34"/>
      <c r="P1143" s="22"/>
      <c r="Q1143" s="22"/>
      <c r="R1143" s="22"/>
    </row>
    <row r="1144" spans="10:18" x14ac:dyDescent="0.25">
      <c r="J1144" s="34"/>
      <c r="P1144" s="22"/>
      <c r="Q1144" s="22"/>
      <c r="R1144" s="22"/>
    </row>
    <row r="1145" spans="10:18" x14ac:dyDescent="0.25">
      <c r="J1145" s="34"/>
      <c r="P1145" s="22"/>
      <c r="Q1145" s="22"/>
      <c r="R1145" s="22"/>
    </row>
    <row r="1146" spans="10:18" x14ac:dyDescent="0.25">
      <c r="J1146" s="34"/>
      <c r="P1146" s="22"/>
      <c r="Q1146" s="22"/>
      <c r="R1146" s="22"/>
    </row>
    <row r="1147" spans="10:18" x14ac:dyDescent="0.25">
      <c r="J1147" s="34"/>
      <c r="P1147" s="22"/>
      <c r="Q1147" s="22"/>
      <c r="R1147" s="22"/>
    </row>
    <row r="1148" spans="10:18" x14ac:dyDescent="0.25">
      <c r="J1148" s="34"/>
      <c r="P1148" s="22"/>
      <c r="Q1148" s="22"/>
      <c r="R1148" s="22"/>
    </row>
    <row r="1149" spans="10:18" x14ac:dyDescent="0.25">
      <c r="J1149" s="34"/>
      <c r="P1149" s="22"/>
      <c r="Q1149" s="22"/>
      <c r="R1149" s="22"/>
    </row>
    <row r="1150" spans="10:18" x14ac:dyDescent="0.25">
      <c r="J1150" s="34"/>
      <c r="P1150" s="22"/>
      <c r="Q1150" s="22"/>
      <c r="R1150" s="22"/>
    </row>
    <row r="1151" spans="10:18" x14ac:dyDescent="0.25">
      <c r="J1151" s="34"/>
      <c r="P1151" s="22"/>
      <c r="Q1151" s="22"/>
      <c r="R1151" s="22"/>
    </row>
    <row r="1152" spans="10:18" x14ac:dyDescent="0.25">
      <c r="J1152" s="34"/>
      <c r="P1152" s="22"/>
      <c r="Q1152" s="22"/>
      <c r="R1152" s="22"/>
    </row>
    <row r="1153" spans="10:18" x14ac:dyDescent="0.25">
      <c r="J1153" s="34"/>
      <c r="P1153" s="22"/>
      <c r="Q1153" s="22"/>
      <c r="R1153" s="22"/>
    </row>
    <row r="1154" spans="10:18" x14ac:dyDescent="0.25">
      <c r="J1154" s="34"/>
      <c r="P1154" s="22"/>
      <c r="Q1154" s="22"/>
      <c r="R1154" s="22"/>
    </row>
    <row r="1155" spans="10:18" x14ac:dyDescent="0.25">
      <c r="J1155" s="34"/>
      <c r="P1155" s="22"/>
      <c r="Q1155" s="22"/>
      <c r="R1155" s="22"/>
    </row>
    <row r="1156" spans="10:18" x14ac:dyDescent="0.25">
      <c r="J1156" s="34"/>
      <c r="P1156" s="22"/>
      <c r="Q1156" s="22"/>
      <c r="R1156" s="22"/>
    </row>
    <row r="1157" spans="10:18" x14ac:dyDescent="0.25">
      <c r="J1157" s="34"/>
      <c r="P1157" s="22"/>
      <c r="Q1157" s="22"/>
      <c r="R1157" s="22"/>
    </row>
    <row r="1158" spans="10:18" x14ac:dyDescent="0.25">
      <c r="J1158" s="34"/>
      <c r="P1158" s="22"/>
      <c r="Q1158" s="22"/>
      <c r="R1158" s="22"/>
    </row>
    <row r="1159" spans="10:18" x14ac:dyDescent="0.25">
      <c r="J1159" s="34"/>
      <c r="P1159" s="22"/>
      <c r="Q1159" s="22"/>
      <c r="R1159" s="22"/>
    </row>
    <row r="1160" spans="10:18" x14ac:dyDescent="0.25">
      <c r="J1160" s="34"/>
      <c r="P1160" s="22"/>
      <c r="Q1160" s="22"/>
      <c r="R1160" s="22"/>
    </row>
    <row r="1161" spans="10:18" x14ac:dyDescent="0.25">
      <c r="J1161" s="34"/>
      <c r="P1161" s="22"/>
      <c r="Q1161" s="22"/>
      <c r="R1161" s="22"/>
    </row>
    <row r="1162" spans="10:18" x14ac:dyDescent="0.25">
      <c r="J1162" s="34"/>
      <c r="P1162" s="22"/>
      <c r="Q1162" s="22"/>
      <c r="R1162" s="22"/>
    </row>
    <row r="1163" spans="10:18" x14ac:dyDescent="0.25">
      <c r="J1163" s="34"/>
      <c r="P1163" s="22"/>
      <c r="Q1163" s="22"/>
      <c r="R1163" s="22"/>
    </row>
    <row r="1164" spans="10:18" x14ac:dyDescent="0.25">
      <c r="J1164" s="34"/>
      <c r="P1164" s="22"/>
      <c r="Q1164" s="22"/>
      <c r="R1164" s="22"/>
    </row>
    <row r="1165" spans="10:18" x14ac:dyDescent="0.25">
      <c r="J1165" s="34"/>
      <c r="P1165" s="22"/>
      <c r="Q1165" s="22"/>
      <c r="R1165" s="22"/>
    </row>
    <row r="1166" spans="10:18" x14ac:dyDescent="0.25">
      <c r="J1166" s="34"/>
      <c r="P1166" s="22"/>
      <c r="Q1166" s="22"/>
      <c r="R1166" s="22"/>
    </row>
    <row r="1167" spans="10:18" x14ac:dyDescent="0.25">
      <c r="J1167" s="34"/>
      <c r="P1167" s="22"/>
      <c r="Q1167" s="22"/>
      <c r="R1167" s="22"/>
    </row>
    <row r="1168" spans="10:18" x14ac:dyDescent="0.25">
      <c r="J1168" s="34"/>
      <c r="P1168" s="22"/>
      <c r="Q1168" s="22"/>
      <c r="R1168" s="22"/>
    </row>
    <row r="1169" spans="10:18" x14ac:dyDescent="0.25">
      <c r="J1169" s="34"/>
      <c r="P1169" s="22"/>
      <c r="Q1169" s="22"/>
      <c r="R1169" s="22"/>
    </row>
    <row r="1170" spans="10:18" x14ac:dyDescent="0.25">
      <c r="J1170" s="34"/>
      <c r="P1170" s="22"/>
      <c r="Q1170" s="22"/>
      <c r="R1170" s="22"/>
    </row>
    <row r="1171" spans="10:18" x14ac:dyDescent="0.25">
      <c r="J1171" s="34"/>
      <c r="P1171" s="22"/>
      <c r="Q1171" s="22"/>
      <c r="R1171" s="22"/>
    </row>
    <row r="1172" spans="10:18" x14ac:dyDescent="0.25">
      <c r="J1172" s="34"/>
      <c r="P1172" s="22"/>
      <c r="Q1172" s="22"/>
      <c r="R1172" s="22"/>
    </row>
    <row r="1173" spans="10:18" x14ac:dyDescent="0.25">
      <c r="J1173" s="34"/>
      <c r="P1173" s="22"/>
      <c r="Q1173" s="22"/>
      <c r="R1173" s="22"/>
    </row>
    <row r="1174" spans="10:18" x14ac:dyDescent="0.25">
      <c r="J1174" s="34"/>
      <c r="P1174" s="22"/>
      <c r="Q1174" s="22"/>
      <c r="R1174" s="22"/>
    </row>
    <row r="1175" spans="10:18" x14ac:dyDescent="0.25">
      <c r="J1175" s="34"/>
      <c r="P1175" s="22"/>
      <c r="Q1175" s="22"/>
      <c r="R1175" s="22"/>
    </row>
    <row r="1176" spans="10:18" x14ac:dyDescent="0.25">
      <c r="J1176" s="34"/>
      <c r="P1176" s="22"/>
      <c r="Q1176" s="22"/>
      <c r="R1176" s="22"/>
    </row>
    <row r="1177" spans="10:18" x14ac:dyDescent="0.25">
      <c r="J1177" s="34"/>
      <c r="P1177" s="22"/>
      <c r="Q1177" s="22"/>
      <c r="R1177" s="22"/>
    </row>
    <row r="1178" spans="10:18" x14ac:dyDescent="0.25">
      <c r="J1178" s="34"/>
      <c r="P1178" s="22"/>
      <c r="Q1178" s="22"/>
      <c r="R1178" s="22"/>
    </row>
    <row r="1179" spans="10:18" x14ac:dyDescent="0.25">
      <c r="J1179" s="34"/>
      <c r="P1179" s="22"/>
      <c r="Q1179" s="22"/>
      <c r="R1179" s="22"/>
    </row>
    <row r="1180" spans="10:18" x14ac:dyDescent="0.25">
      <c r="J1180" s="34"/>
      <c r="P1180" s="22"/>
      <c r="Q1180" s="22"/>
      <c r="R1180" s="22"/>
    </row>
    <row r="1181" spans="10:18" x14ac:dyDescent="0.25">
      <c r="J1181" s="34"/>
      <c r="P1181" s="22"/>
      <c r="Q1181" s="22"/>
      <c r="R1181" s="22"/>
    </row>
    <row r="1182" spans="10:18" x14ac:dyDescent="0.25">
      <c r="J1182" s="34"/>
      <c r="P1182" s="22"/>
      <c r="Q1182" s="22"/>
      <c r="R1182" s="22"/>
    </row>
    <row r="1183" spans="10:18" x14ac:dyDescent="0.25">
      <c r="J1183" s="34"/>
      <c r="P1183" s="22"/>
      <c r="Q1183" s="22"/>
      <c r="R1183" s="22"/>
    </row>
    <row r="1184" spans="10:18" x14ac:dyDescent="0.25">
      <c r="J1184" s="34"/>
      <c r="P1184" s="22"/>
      <c r="Q1184" s="22"/>
      <c r="R1184" s="22"/>
    </row>
    <row r="1185" spans="10:18" x14ac:dyDescent="0.25">
      <c r="J1185" s="34"/>
      <c r="P1185" s="22"/>
      <c r="Q1185" s="22"/>
      <c r="R1185" s="22"/>
    </row>
    <row r="1186" spans="10:18" x14ac:dyDescent="0.25">
      <c r="J1186" s="34"/>
      <c r="P1186" s="22"/>
      <c r="Q1186" s="22"/>
      <c r="R1186" s="22"/>
    </row>
    <row r="1187" spans="10:18" x14ac:dyDescent="0.25">
      <c r="J1187" s="34"/>
      <c r="P1187" s="22"/>
      <c r="Q1187" s="22"/>
      <c r="R1187" s="22"/>
    </row>
    <row r="1188" spans="10:18" x14ac:dyDescent="0.25">
      <c r="J1188" s="34"/>
      <c r="P1188" s="22"/>
      <c r="Q1188" s="22"/>
      <c r="R1188" s="22"/>
    </row>
    <row r="1189" spans="10:18" x14ac:dyDescent="0.25">
      <c r="J1189" s="34"/>
      <c r="P1189" s="22"/>
      <c r="Q1189" s="22"/>
      <c r="R1189" s="22"/>
    </row>
    <row r="1190" spans="10:18" x14ac:dyDescent="0.25">
      <c r="J1190" s="34"/>
      <c r="P1190" s="22"/>
      <c r="Q1190" s="22"/>
      <c r="R1190" s="22"/>
    </row>
    <row r="1191" spans="10:18" x14ac:dyDescent="0.25">
      <c r="J1191" s="34"/>
      <c r="P1191" s="22"/>
      <c r="Q1191" s="22"/>
      <c r="R1191" s="22"/>
    </row>
    <row r="1192" spans="10:18" x14ac:dyDescent="0.25">
      <c r="J1192" s="34"/>
      <c r="P1192" s="22"/>
      <c r="Q1192" s="22"/>
      <c r="R1192" s="22"/>
    </row>
    <row r="1193" spans="10:18" x14ac:dyDescent="0.25">
      <c r="J1193" s="34"/>
      <c r="P1193" s="22"/>
      <c r="Q1193" s="22"/>
      <c r="R1193" s="22"/>
    </row>
    <row r="1194" spans="10:18" x14ac:dyDescent="0.25">
      <c r="J1194" s="34"/>
      <c r="P1194" s="22"/>
      <c r="Q1194" s="22"/>
      <c r="R1194" s="22"/>
    </row>
    <row r="1195" spans="10:18" x14ac:dyDescent="0.25">
      <c r="J1195" s="34"/>
      <c r="P1195" s="22"/>
      <c r="Q1195" s="22"/>
      <c r="R1195" s="22"/>
    </row>
    <row r="1196" spans="10:18" x14ac:dyDescent="0.25">
      <c r="J1196" s="34"/>
      <c r="P1196" s="22"/>
      <c r="Q1196" s="22"/>
      <c r="R1196" s="22"/>
    </row>
    <row r="1197" spans="10:18" x14ac:dyDescent="0.25">
      <c r="J1197" s="34"/>
      <c r="P1197" s="22"/>
      <c r="Q1197" s="22"/>
      <c r="R1197" s="22"/>
    </row>
    <row r="1198" spans="10:18" x14ac:dyDescent="0.25">
      <c r="J1198" s="34"/>
      <c r="P1198" s="22"/>
      <c r="Q1198" s="22"/>
      <c r="R1198" s="22"/>
    </row>
    <row r="1199" spans="10:18" x14ac:dyDescent="0.25">
      <c r="J1199" s="34"/>
      <c r="P1199" s="22"/>
      <c r="Q1199" s="22"/>
      <c r="R1199" s="22"/>
    </row>
    <row r="1200" spans="10:18" x14ac:dyDescent="0.25">
      <c r="J1200" s="34"/>
      <c r="P1200" s="22"/>
      <c r="Q1200" s="22"/>
      <c r="R1200" s="22"/>
    </row>
    <row r="1201" spans="10:18" x14ac:dyDescent="0.25">
      <c r="J1201" s="34"/>
      <c r="P1201" s="22"/>
      <c r="Q1201" s="22"/>
      <c r="R1201" s="22"/>
    </row>
    <row r="1202" spans="10:18" x14ac:dyDescent="0.25">
      <c r="J1202" s="34"/>
      <c r="P1202" s="22"/>
      <c r="Q1202" s="22"/>
      <c r="R1202" s="22"/>
    </row>
    <row r="1203" spans="10:18" x14ac:dyDescent="0.25">
      <c r="J1203" s="34"/>
      <c r="P1203" s="22"/>
      <c r="Q1203" s="22"/>
      <c r="R1203" s="22"/>
    </row>
    <row r="1204" spans="10:18" x14ac:dyDescent="0.25">
      <c r="J1204" s="34"/>
      <c r="P1204" s="22"/>
      <c r="Q1204" s="22"/>
      <c r="R1204" s="22"/>
    </row>
    <row r="1205" spans="10:18" x14ac:dyDescent="0.25">
      <c r="J1205" s="34"/>
      <c r="P1205" s="22"/>
      <c r="Q1205" s="22"/>
      <c r="R1205" s="22"/>
    </row>
    <row r="1206" spans="10:18" x14ac:dyDescent="0.25">
      <c r="J1206" s="34"/>
      <c r="P1206" s="22"/>
      <c r="Q1206" s="22"/>
      <c r="R1206" s="22"/>
    </row>
    <row r="1207" spans="10:18" x14ac:dyDescent="0.25">
      <c r="J1207" s="34"/>
      <c r="P1207" s="22"/>
      <c r="Q1207" s="22"/>
      <c r="R1207" s="22"/>
    </row>
    <row r="1208" spans="10:18" x14ac:dyDescent="0.25">
      <c r="J1208" s="34"/>
      <c r="P1208" s="22"/>
      <c r="Q1208" s="22"/>
      <c r="R1208" s="22"/>
    </row>
    <row r="1209" spans="10:18" x14ac:dyDescent="0.25">
      <c r="J1209" s="34"/>
      <c r="P1209" s="22"/>
      <c r="Q1209" s="22"/>
      <c r="R1209" s="22"/>
    </row>
    <row r="1210" spans="10:18" x14ac:dyDescent="0.25">
      <c r="J1210" s="34"/>
      <c r="P1210" s="22"/>
      <c r="Q1210" s="22"/>
      <c r="R1210" s="22"/>
    </row>
    <row r="1211" spans="10:18" x14ac:dyDescent="0.25">
      <c r="J1211" s="34"/>
      <c r="P1211" s="22"/>
      <c r="Q1211" s="22"/>
      <c r="R1211" s="22"/>
    </row>
    <row r="1212" spans="10:18" x14ac:dyDescent="0.25">
      <c r="J1212" s="34"/>
      <c r="P1212" s="22"/>
      <c r="Q1212" s="22"/>
      <c r="R1212" s="22"/>
    </row>
    <row r="1213" spans="10:18" x14ac:dyDescent="0.25">
      <c r="J1213" s="34"/>
      <c r="P1213" s="22"/>
      <c r="Q1213" s="22"/>
      <c r="R1213" s="22"/>
    </row>
    <row r="1214" spans="10:18" x14ac:dyDescent="0.25">
      <c r="J1214" s="34"/>
      <c r="P1214" s="22"/>
      <c r="Q1214" s="22"/>
      <c r="R1214" s="22"/>
    </row>
    <row r="1215" spans="10:18" x14ac:dyDescent="0.25">
      <c r="J1215" s="34"/>
      <c r="P1215" s="22"/>
      <c r="Q1215" s="22"/>
      <c r="R1215" s="22"/>
    </row>
    <row r="1216" spans="10:18" x14ac:dyDescent="0.25">
      <c r="J1216" s="34"/>
      <c r="P1216" s="22"/>
      <c r="Q1216" s="22"/>
      <c r="R1216" s="22"/>
    </row>
    <row r="1217" spans="10:18" x14ac:dyDescent="0.25">
      <c r="J1217" s="34"/>
      <c r="P1217" s="22"/>
      <c r="Q1217" s="22"/>
      <c r="R1217" s="22"/>
    </row>
    <row r="1218" spans="10:18" x14ac:dyDescent="0.25">
      <c r="J1218" s="34"/>
      <c r="P1218" s="22"/>
      <c r="Q1218" s="22"/>
      <c r="R1218" s="22"/>
    </row>
    <row r="1219" spans="10:18" x14ac:dyDescent="0.25">
      <c r="J1219" s="34"/>
      <c r="P1219" s="22"/>
      <c r="Q1219" s="22"/>
      <c r="R1219" s="22"/>
    </row>
    <row r="1220" spans="10:18" x14ac:dyDescent="0.25">
      <c r="J1220" s="34"/>
      <c r="P1220" s="22"/>
      <c r="Q1220" s="22"/>
      <c r="R1220" s="22"/>
    </row>
    <row r="1221" spans="10:18" x14ac:dyDescent="0.25">
      <c r="J1221" s="34"/>
      <c r="P1221" s="22"/>
      <c r="Q1221" s="22"/>
      <c r="R1221" s="22"/>
    </row>
    <row r="1222" spans="10:18" x14ac:dyDescent="0.25">
      <c r="J1222" s="34"/>
      <c r="P1222" s="22"/>
      <c r="Q1222" s="22"/>
      <c r="R1222" s="22"/>
    </row>
    <row r="1223" spans="10:18" x14ac:dyDescent="0.25">
      <c r="J1223" s="34"/>
      <c r="P1223" s="22"/>
      <c r="Q1223" s="22"/>
      <c r="R1223" s="22"/>
    </row>
    <row r="1224" spans="10:18" x14ac:dyDescent="0.25">
      <c r="J1224" s="34"/>
      <c r="P1224" s="22"/>
      <c r="Q1224" s="22"/>
      <c r="R1224" s="22"/>
    </row>
    <row r="1225" spans="10:18" x14ac:dyDescent="0.25">
      <c r="J1225" s="34"/>
      <c r="P1225" s="22"/>
      <c r="Q1225" s="22"/>
      <c r="R1225" s="22"/>
    </row>
    <row r="1226" spans="10:18" x14ac:dyDescent="0.25">
      <c r="J1226" s="34"/>
      <c r="P1226" s="22"/>
      <c r="Q1226" s="22"/>
      <c r="R1226" s="22"/>
    </row>
    <row r="1227" spans="10:18" x14ac:dyDescent="0.25">
      <c r="J1227" s="34"/>
      <c r="P1227" s="22"/>
      <c r="Q1227" s="22"/>
      <c r="R1227" s="22"/>
    </row>
    <row r="1228" spans="10:18" x14ac:dyDescent="0.25">
      <c r="J1228" s="34"/>
      <c r="P1228" s="22"/>
      <c r="Q1228" s="22"/>
      <c r="R1228" s="22"/>
    </row>
    <row r="1229" spans="10:18" x14ac:dyDescent="0.25">
      <c r="J1229" s="34"/>
      <c r="P1229" s="22"/>
      <c r="Q1229" s="22"/>
      <c r="R1229" s="22"/>
    </row>
    <row r="1230" spans="10:18" x14ac:dyDescent="0.25">
      <c r="J1230" s="34"/>
      <c r="P1230" s="22"/>
      <c r="Q1230" s="22"/>
      <c r="R1230" s="22"/>
    </row>
    <row r="1231" spans="10:18" x14ac:dyDescent="0.25">
      <c r="J1231" s="34"/>
      <c r="P1231" s="22"/>
      <c r="Q1231" s="22"/>
      <c r="R1231" s="22"/>
    </row>
    <row r="1232" spans="10:18" x14ac:dyDescent="0.25">
      <c r="J1232" s="34"/>
      <c r="P1232" s="22"/>
      <c r="Q1232" s="22"/>
      <c r="R1232" s="22"/>
    </row>
    <row r="1233" spans="10:18" x14ac:dyDescent="0.25">
      <c r="J1233" s="34"/>
      <c r="P1233" s="22"/>
      <c r="Q1233" s="22"/>
      <c r="R1233" s="22"/>
    </row>
    <row r="1234" spans="10:18" x14ac:dyDescent="0.25">
      <c r="J1234" s="34"/>
      <c r="P1234" s="22"/>
      <c r="Q1234" s="22"/>
      <c r="R1234" s="22"/>
    </row>
    <row r="1235" spans="10:18" x14ac:dyDescent="0.25">
      <c r="J1235" s="34"/>
      <c r="P1235" s="22"/>
      <c r="Q1235" s="22"/>
      <c r="R1235" s="22"/>
    </row>
    <row r="1236" spans="10:18" x14ac:dyDescent="0.25">
      <c r="J1236" s="34"/>
      <c r="P1236" s="22"/>
      <c r="Q1236" s="22"/>
      <c r="R1236" s="22"/>
    </row>
    <row r="1237" spans="10:18" x14ac:dyDescent="0.25">
      <c r="J1237" s="34"/>
      <c r="P1237" s="22"/>
      <c r="Q1237" s="22"/>
      <c r="R1237" s="22"/>
    </row>
    <row r="1238" spans="10:18" x14ac:dyDescent="0.25">
      <c r="J1238" s="34"/>
      <c r="P1238" s="22"/>
      <c r="Q1238" s="22"/>
      <c r="R1238" s="22"/>
    </row>
    <row r="1239" spans="10:18" x14ac:dyDescent="0.25">
      <c r="J1239" s="34"/>
      <c r="P1239" s="22"/>
      <c r="Q1239" s="22"/>
      <c r="R1239" s="22"/>
    </row>
    <row r="1240" spans="10:18" x14ac:dyDescent="0.25">
      <c r="J1240" s="34"/>
      <c r="P1240" s="22"/>
      <c r="Q1240" s="22"/>
      <c r="R1240" s="22"/>
    </row>
    <row r="1241" spans="10:18" x14ac:dyDescent="0.25">
      <c r="J1241" s="34"/>
      <c r="P1241" s="22"/>
      <c r="Q1241" s="22"/>
      <c r="R1241" s="22"/>
    </row>
    <row r="1242" spans="10:18" x14ac:dyDescent="0.25">
      <c r="J1242" s="34"/>
      <c r="P1242" s="22"/>
      <c r="Q1242" s="22"/>
      <c r="R1242" s="22"/>
    </row>
    <row r="1243" spans="10:18" x14ac:dyDescent="0.25">
      <c r="J1243" s="34"/>
      <c r="P1243" s="22"/>
      <c r="Q1243" s="22"/>
      <c r="R1243" s="22"/>
    </row>
    <row r="1244" spans="10:18" x14ac:dyDescent="0.25">
      <c r="J1244" s="34"/>
      <c r="P1244" s="22"/>
      <c r="Q1244" s="22"/>
      <c r="R1244" s="22"/>
    </row>
    <row r="1245" spans="10:18" x14ac:dyDescent="0.25">
      <c r="J1245" s="34"/>
      <c r="P1245" s="22"/>
      <c r="Q1245" s="22"/>
      <c r="R1245" s="22"/>
    </row>
    <row r="1246" spans="10:18" x14ac:dyDescent="0.25">
      <c r="J1246" s="34"/>
      <c r="P1246" s="22"/>
      <c r="Q1246" s="22"/>
      <c r="R1246" s="22"/>
    </row>
    <row r="1247" spans="10:18" x14ac:dyDescent="0.25">
      <c r="J1247" s="34"/>
      <c r="P1247" s="22"/>
      <c r="Q1247" s="22"/>
      <c r="R1247" s="22"/>
    </row>
    <row r="1248" spans="10:18" x14ac:dyDescent="0.25">
      <c r="J1248" s="34"/>
      <c r="P1248" s="22"/>
      <c r="Q1248" s="22"/>
      <c r="R1248" s="22"/>
    </row>
    <row r="1249" spans="10:18" x14ac:dyDescent="0.25">
      <c r="J1249" s="34"/>
      <c r="P1249" s="22"/>
      <c r="Q1249" s="22"/>
      <c r="R1249" s="22"/>
    </row>
    <row r="1250" spans="10:18" x14ac:dyDescent="0.25">
      <c r="J1250" s="34"/>
      <c r="P1250" s="22"/>
      <c r="Q1250" s="22"/>
      <c r="R1250" s="22"/>
    </row>
    <row r="1251" spans="10:18" x14ac:dyDescent="0.25">
      <c r="J1251" s="34"/>
      <c r="P1251" s="22"/>
      <c r="Q1251" s="22"/>
      <c r="R1251" s="22"/>
    </row>
    <row r="1252" spans="10:18" x14ac:dyDescent="0.25">
      <c r="J1252" s="34"/>
      <c r="P1252" s="22"/>
      <c r="Q1252" s="22"/>
      <c r="R1252" s="22"/>
    </row>
    <row r="1253" spans="10:18" x14ac:dyDescent="0.25">
      <c r="J1253" s="34"/>
      <c r="P1253" s="22"/>
      <c r="Q1253" s="22"/>
      <c r="R1253" s="22"/>
    </row>
    <row r="1254" spans="10:18" x14ac:dyDescent="0.25">
      <c r="J1254" s="34"/>
      <c r="P1254" s="22"/>
      <c r="Q1254" s="22"/>
      <c r="R1254" s="22"/>
    </row>
    <row r="1255" spans="10:18" x14ac:dyDescent="0.25">
      <c r="J1255" s="34"/>
      <c r="P1255" s="22"/>
      <c r="Q1255" s="22"/>
      <c r="R1255" s="22"/>
    </row>
    <row r="1256" spans="10:18" x14ac:dyDescent="0.25">
      <c r="J1256" s="34"/>
      <c r="P1256" s="22"/>
      <c r="Q1256" s="22"/>
      <c r="R1256" s="22"/>
    </row>
    <row r="1257" spans="10:18" x14ac:dyDescent="0.25">
      <c r="J1257" s="34"/>
      <c r="P1257" s="22"/>
      <c r="Q1257" s="22"/>
      <c r="R1257" s="22"/>
    </row>
    <row r="1258" spans="10:18" x14ac:dyDescent="0.25">
      <c r="J1258" s="34"/>
      <c r="P1258" s="22"/>
      <c r="Q1258" s="22"/>
      <c r="R1258" s="22"/>
    </row>
    <row r="1259" spans="10:18" x14ac:dyDescent="0.25">
      <c r="J1259" s="34"/>
      <c r="P1259" s="22"/>
      <c r="Q1259" s="22"/>
      <c r="R1259" s="22"/>
    </row>
    <row r="1260" spans="10:18" x14ac:dyDescent="0.25">
      <c r="J1260" s="34"/>
      <c r="P1260" s="22"/>
      <c r="Q1260" s="22"/>
      <c r="R1260" s="22"/>
    </row>
    <row r="1261" spans="10:18" x14ac:dyDescent="0.25">
      <c r="J1261" s="34"/>
      <c r="P1261" s="22"/>
      <c r="Q1261" s="22"/>
      <c r="R1261" s="22"/>
    </row>
    <row r="1262" spans="10:18" x14ac:dyDescent="0.25">
      <c r="J1262" s="34"/>
      <c r="P1262" s="22"/>
      <c r="Q1262" s="22"/>
      <c r="R1262" s="22"/>
    </row>
    <row r="1263" spans="10:18" x14ac:dyDescent="0.25">
      <c r="J1263" s="34"/>
      <c r="P1263" s="22"/>
      <c r="Q1263" s="22"/>
      <c r="R1263" s="22"/>
    </row>
    <row r="1264" spans="10:18" x14ac:dyDescent="0.25">
      <c r="J1264" s="34"/>
      <c r="P1264" s="22"/>
      <c r="Q1264" s="22"/>
      <c r="R1264" s="22"/>
    </row>
    <row r="1265" spans="10:18" x14ac:dyDescent="0.25">
      <c r="J1265" s="34"/>
      <c r="P1265" s="22"/>
      <c r="Q1265" s="22"/>
      <c r="R1265" s="22"/>
    </row>
    <row r="1266" spans="10:18" x14ac:dyDescent="0.25">
      <c r="J1266" s="34"/>
      <c r="P1266" s="22"/>
      <c r="Q1266" s="22"/>
      <c r="R1266" s="22"/>
    </row>
    <row r="1267" spans="10:18" x14ac:dyDescent="0.25">
      <c r="J1267" s="34"/>
      <c r="P1267" s="22"/>
      <c r="Q1267" s="22"/>
      <c r="R1267" s="22"/>
    </row>
    <row r="1268" spans="10:18" x14ac:dyDescent="0.25">
      <c r="J1268" s="34"/>
      <c r="P1268" s="22"/>
      <c r="Q1268" s="22"/>
      <c r="R1268" s="22"/>
    </row>
    <row r="1269" spans="10:18" x14ac:dyDescent="0.25">
      <c r="J1269" s="34"/>
      <c r="P1269" s="22"/>
      <c r="Q1269" s="22"/>
      <c r="R1269" s="22"/>
    </row>
    <row r="1270" spans="10:18" x14ac:dyDescent="0.25">
      <c r="J1270" s="34"/>
      <c r="P1270" s="22"/>
      <c r="Q1270" s="22"/>
      <c r="R1270" s="22"/>
    </row>
    <row r="1271" spans="10:18" x14ac:dyDescent="0.25">
      <c r="J1271" s="34"/>
      <c r="P1271" s="22"/>
      <c r="Q1271" s="22"/>
      <c r="R1271" s="22"/>
    </row>
    <row r="1272" spans="10:18" x14ac:dyDescent="0.25">
      <c r="J1272" s="34"/>
      <c r="P1272" s="22"/>
      <c r="Q1272" s="22"/>
      <c r="R1272" s="22"/>
    </row>
    <row r="1273" spans="10:18" x14ac:dyDescent="0.25">
      <c r="J1273" s="34"/>
      <c r="P1273" s="22"/>
      <c r="Q1273" s="22"/>
      <c r="R1273" s="22"/>
    </row>
    <row r="1274" spans="10:18" x14ac:dyDescent="0.25">
      <c r="J1274" s="34"/>
      <c r="P1274" s="22"/>
      <c r="Q1274" s="22"/>
      <c r="R1274" s="22"/>
    </row>
    <row r="1275" spans="10:18" x14ac:dyDescent="0.25">
      <c r="J1275" s="34"/>
      <c r="P1275" s="22"/>
      <c r="Q1275" s="22"/>
      <c r="R1275" s="22"/>
    </row>
    <row r="1276" spans="10:18" x14ac:dyDescent="0.25">
      <c r="J1276" s="34"/>
      <c r="P1276" s="22"/>
      <c r="Q1276" s="22"/>
      <c r="R1276" s="22"/>
    </row>
    <row r="1277" spans="10:18" x14ac:dyDescent="0.25">
      <c r="J1277" s="34"/>
      <c r="P1277" s="22"/>
      <c r="Q1277" s="22"/>
      <c r="R1277" s="22"/>
    </row>
    <row r="1278" spans="10:18" x14ac:dyDescent="0.25">
      <c r="J1278" s="34"/>
      <c r="P1278" s="22"/>
      <c r="Q1278" s="22"/>
      <c r="R1278" s="22"/>
    </row>
    <row r="1279" spans="10:18" x14ac:dyDescent="0.25">
      <c r="J1279" s="34"/>
      <c r="P1279" s="22"/>
      <c r="Q1279" s="22"/>
      <c r="R1279" s="22"/>
    </row>
    <row r="1280" spans="10:18" x14ac:dyDescent="0.25">
      <c r="J1280" s="34"/>
      <c r="P1280" s="22"/>
      <c r="Q1280" s="22"/>
      <c r="R1280" s="22"/>
    </row>
    <row r="1281" spans="10:18" x14ac:dyDescent="0.25">
      <c r="J1281" s="34"/>
      <c r="P1281" s="22"/>
      <c r="Q1281" s="22"/>
      <c r="R1281" s="22"/>
    </row>
    <row r="1282" spans="10:18" x14ac:dyDescent="0.25">
      <c r="J1282" s="34"/>
      <c r="P1282" s="22"/>
      <c r="Q1282" s="22"/>
      <c r="R1282" s="22"/>
    </row>
    <row r="1283" spans="10:18" x14ac:dyDescent="0.25">
      <c r="J1283" s="34"/>
      <c r="P1283" s="22"/>
      <c r="Q1283" s="22"/>
      <c r="R1283" s="22"/>
    </row>
    <row r="1284" spans="10:18" x14ac:dyDescent="0.25">
      <c r="J1284" s="34"/>
      <c r="P1284" s="22"/>
      <c r="Q1284" s="22"/>
      <c r="R1284" s="22"/>
    </row>
    <row r="1285" spans="10:18" x14ac:dyDescent="0.25">
      <c r="J1285" s="34"/>
      <c r="P1285" s="22"/>
      <c r="Q1285" s="22"/>
      <c r="R1285" s="22"/>
    </row>
    <row r="1286" spans="10:18" x14ac:dyDescent="0.25">
      <c r="J1286" s="34"/>
      <c r="P1286" s="22"/>
      <c r="Q1286" s="22"/>
      <c r="R1286" s="22"/>
    </row>
    <row r="1287" spans="10:18" x14ac:dyDescent="0.25">
      <c r="J1287" s="34"/>
      <c r="P1287" s="22"/>
      <c r="Q1287" s="22"/>
      <c r="R1287" s="22"/>
    </row>
    <row r="1288" spans="10:18" x14ac:dyDescent="0.25">
      <c r="J1288" s="34"/>
      <c r="P1288" s="22"/>
      <c r="Q1288" s="22"/>
      <c r="R1288" s="22"/>
    </row>
    <row r="1289" spans="10:18" x14ac:dyDescent="0.25">
      <c r="J1289" s="34"/>
      <c r="P1289" s="22"/>
      <c r="Q1289" s="22"/>
      <c r="R1289" s="22"/>
    </row>
    <row r="1290" spans="10:18" x14ac:dyDescent="0.25">
      <c r="J1290" s="34"/>
      <c r="P1290" s="22"/>
      <c r="Q1290" s="22"/>
      <c r="R1290" s="22"/>
    </row>
    <row r="1291" spans="10:18" x14ac:dyDescent="0.25">
      <c r="J1291" s="34"/>
      <c r="P1291" s="22"/>
      <c r="Q1291" s="22"/>
      <c r="R1291" s="22"/>
    </row>
    <row r="1292" spans="10:18" x14ac:dyDescent="0.25">
      <c r="J1292" s="34"/>
      <c r="P1292" s="22"/>
      <c r="Q1292" s="22"/>
      <c r="R1292" s="22"/>
    </row>
    <row r="1293" spans="10:18" x14ac:dyDescent="0.25">
      <c r="J1293" s="34"/>
      <c r="P1293" s="22"/>
      <c r="Q1293" s="22"/>
      <c r="R1293" s="22"/>
    </row>
    <row r="1294" spans="10:18" x14ac:dyDescent="0.25">
      <c r="J1294" s="34"/>
      <c r="P1294" s="22"/>
      <c r="Q1294" s="22"/>
      <c r="R1294" s="22"/>
    </row>
    <row r="1295" spans="10:18" x14ac:dyDescent="0.25">
      <c r="J1295" s="34"/>
      <c r="P1295" s="22"/>
      <c r="Q1295" s="22"/>
      <c r="R1295" s="22"/>
    </row>
    <row r="1296" spans="10:18" x14ac:dyDescent="0.25">
      <c r="J1296" s="34"/>
      <c r="P1296" s="22"/>
      <c r="Q1296" s="22"/>
      <c r="R1296" s="22"/>
    </row>
    <row r="1297" spans="10:18" x14ac:dyDescent="0.25">
      <c r="J1297" s="34"/>
      <c r="P1297" s="22"/>
      <c r="Q1297" s="22"/>
      <c r="R1297" s="22"/>
    </row>
    <row r="1298" spans="10:18" x14ac:dyDescent="0.25">
      <c r="J1298" s="34"/>
      <c r="P1298" s="22"/>
      <c r="Q1298" s="22"/>
      <c r="R1298" s="22"/>
    </row>
    <row r="1299" spans="10:18" x14ac:dyDescent="0.25">
      <c r="J1299" s="34"/>
      <c r="P1299" s="22"/>
      <c r="Q1299" s="22"/>
      <c r="R1299" s="22"/>
    </row>
    <row r="1300" spans="10:18" x14ac:dyDescent="0.25">
      <c r="J1300" s="34"/>
      <c r="P1300" s="22"/>
      <c r="Q1300" s="22"/>
      <c r="R1300" s="22"/>
    </row>
    <row r="1301" spans="10:18" x14ac:dyDescent="0.25">
      <c r="J1301" s="34"/>
      <c r="P1301" s="22"/>
      <c r="Q1301" s="22"/>
      <c r="R1301" s="22"/>
    </row>
    <row r="1302" spans="10:18" x14ac:dyDescent="0.25">
      <c r="J1302" s="34"/>
      <c r="P1302" s="22"/>
      <c r="Q1302" s="22"/>
      <c r="R1302" s="22"/>
    </row>
    <row r="1303" spans="10:18" x14ac:dyDescent="0.25">
      <c r="J1303" s="34"/>
      <c r="P1303" s="22"/>
      <c r="Q1303" s="22"/>
      <c r="R1303" s="22"/>
    </row>
    <row r="1304" spans="10:18" x14ac:dyDescent="0.25">
      <c r="J1304" s="34"/>
      <c r="P1304" s="22"/>
      <c r="Q1304" s="22"/>
      <c r="R1304" s="22"/>
    </row>
    <row r="1305" spans="10:18" x14ac:dyDescent="0.25">
      <c r="J1305" s="34"/>
      <c r="P1305" s="22"/>
      <c r="Q1305" s="22"/>
      <c r="R1305" s="22"/>
    </row>
    <row r="1306" spans="10:18" x14ac:dyDescent="0.25">
      <c r="J1306" s="34"/>
      <c r="P1306" s="22"/>
      <c r="Q1306" s="22"/>
      <c r="R1306" s="22"/>
    </row>
    <row r="1307" spans="10:18" x14ac:dyDescent="0.25">
      <c r="J1307" s="34"/>
      <c r="P1307" s="22"/>
      <c r="Q1307" s="22"/>
      <c r="R1307" s="22"/>
    </row>
    <row r="1308" spans="10:18" x14ac:dyDescent="0.25">
      <c r="J1308" s="34"/>
      <c r="P1308" s="22"/>
      <c r="Q1308" s="22"/>
      <c r="R1308" s="22"/>
    </row>
    <row r="1309" spans="10:18" x14ac:dyDescent="0.25">
      <c r="J1309" s="34"/>
      <c r="P1309" s="22"/>
      <c r="Q1309" s="22"/>
      <c r="R1309" s="22"/>
    </row>
    <row r="1310" spans="10:18" x14ac:dyDescent="0.25">
      <c r="J1310" s="34"/>
      <c r="P1310" s="22"/>
      <c r="Q1310" s="22"/>
      <c r="R1310" s="22"/>
    </row>
    <row r="1311" spans="10:18" x14ac:dyDescent="0.25">
      <c r="J1311" s="34"/>
      <c r="P1311" s="22"/>
      <c r="Q1311" s="22"/>
      <c r="R1311" s="22"/>
    </row>
    <row r="1312" spans="10:18" x14ac:dyDescent="0.25">
      <c r="J1312" s="34"/>
      <c r="P1312" s="22"/>
      <c r="Q1312" s="22"/>
      <c r="R1312" s="22"/>
    </row>
    <row r="1313" spans="10:18" x14ac:dyDescent="0.25">
      <c r="J1313" s="34"/>
      <c r="P1313" s="22"/>
      <c r="Q1313" s="22"/>
      <c r="R1313" s="22"/>
    </row>
    <row r="1314" spans="10:18" x14ac:dyDescent="0.25">
      <c r="J1314" s="34"/>
      <c r="P1314" s="22"/>
      <c r="Q1314" s="22"/>
      <c r="R1314" s="22"/>
    </row>
    <row r="1315" spans="10:18" x14ac:dyDescent="0.25">
      <c r="J1315" s="34"/>
      <c r="P1315" s="22"/>
      <c r="Q1315" s="22"/>
      <c r="R1315" s="22"/>
    </row>
    <row r="1316" spans="10:18" x14ac:dyDescent="0.25">
      <c r="J1316" s="34"/>
      <c r="P1316" s="22"/>
      <c r="Q1316" s="22"/>
      <c r="R1316" s="22"/>
    </row>
    <row r="1317" spans="10:18" x14ac:dyDescent="0.25">
      <c r="J1317" s="34"/>
      <c r="P1317" s="22"/>
      <c r="Q1317" s="22"/>
      <c r="R1317" s="22"/>
    </row>
    <row r="1318" spans="10:18" x14ac:dyDescent="0.25">
      <c r="J1318" s="34"/>
      <c r="P1318" s="22"/>
      <c r="Q1318" s="22"/>
      <c r="R1318" s="22"/>
    </row>
    <row r="1319" spans="10:18" x14ac:dyDescent="0.25">
      <c r="J1319" s="34"/>
      <c r="P1319" s="22"/>
      <c r="Q1319" s="22"/>
      <c r="R1319" s="22"/>
    </row>
    <row r="1320" spans="10:18" x14ac:dyDescent="0.25">
      <c r="J1320" s="34"/>
      <c r="P1320" s="22"/>
      <c r="Q1320" s="22"/>
      <c r="R1320" s="22"/>
    </row>
    <row r="1321" spans="10:18" x14ac:dyDescent="0.25">
      <c r="J1321" s="34"/>
      <c r="P1321" s="22"/>
      <c r="Q1321" s="22"/>
      <c r="R1321" s="22"/>
    </row>
    <row r="1322" spans="10:18" x14ac:dyDescent="0.25">
      <c r="J1322" s="34"/>
      <c r="P1322" s="22"/>
      <c r="Q1322" s="22"/>
      <c r="R1322" s="22"/>
    </row>
    <row r="1323" spans="10:18" x14ac:dyDescent="0.25">
      <c r="J1323" s="34"/>
      <c r="P1323" s="22"/>
      <c r="Q1323" s="22"/>
      <c r="R1323" s="22"/>
    </row>
    <row r="1324" spans="10:18" x14ac:dyDescent="0.25">
      <c r="J1324" s="34"/>
      <c r="P1324" s="22"/>
      <c r="Q1324" s="22"/>
      <c r="R1324" s="22"/>
    </row>
    <row r="1325" spans="10:18" x14ac:dyDescent="0.25">
      <c r="J1325" s="34"/>
      <c r="P1325" s="22"/>
      <c r="Q1325" s="22"/>
      <c r="R1325" s="22"/>
    </row>
    <row r="1326" spans="10:18" x14ac:dyDescent="0.25">
      <c r="J1326" s="34"/>
      <c r="P1326" s="22"/>
      <c r="Q1326" s="22"/>
      <c r="R1326" s="22"/>
    </row>
    <row r="1327" spans="10:18" x14ac:dyDescent="0.25">
      <c r="J1327" s="34"/>
      <c r="P1327" s="22"/>
      <c r="Q1327" s="22"/>
      <c r="R1327" s="22"/>
    </row>
    <row r="1328" spans="10:18" x14ac:dyDescent="0.25">
      <c r="J1328" s="34"/>
      <c r="P1328" s="22"/>
      <c r="Q1328" s="22"/>
      <c r="R1328" s="22"/>
    </row>
    <row r="1329" spans="10:18" x14ac:dyDescent="0.25">
      <c r="J1329" s="34"/>
      <c r="P1329" s="22"/>
      <c r="Q1329" s="22"/>
      <c r="R1329" s="22"/>
    </row>
    <row r="1330" spans="10:18" x14ac:dyDescent="0.25">
      <c r="J1330" s="34"/>
      <c r="P1330" s="22"/>
      <c r="Q1330" s="22"/>
      <c r="R1330" s="22"/>
    </row>
    <row r="1331" spans="10:18" x14ac:dyDescent="0.25">
      <c r="J1331" s="34"/>
      <c r="P1331" s="22"/>
      <c r="Q1331" s="22"/>
      <c r="R1331" s="22"/>
    </row>
    <row r="1332" spans="10:18" x14ac:dyDescent="0.25">
      <c r="J1332" s="34"/>
      <c r="P1332" s="22"/>
      <c r="Q1332" s="22"/>
      <c r="R1332" s="22"/>
    </row>
    <row r="1333" spans="10:18" x14ac:dyDescent="0.25">
      <c r="J1333" s="34"/>
      <c r="P1333" s="22"/>
      <c r="Q1333" s="22"/>
      <c r="R1333" s="22"/>
    </row>
    <row r="1334" spans="10:18" x14ac:dyDescent="0.25">
      <c r="J1334" s="34"/>
      <c r="P1334" s="22"/>
      <c r="Q1334" s="22"/>
      <c r="R1334" s="22"/>
    </row>
    <row r="1335" spans="10:18" x14ac:dyDescent="0.25">
      <c r="J1335" s="34"/>
      <c r="P1335" s="22"/>
      <c r="Q1335" s="22"/>
      <c r="R1335" s="22"/>
    </row>
    <row r="1336" spans="10:18" x14ac:dyDescent="0.25">
      <c r="J1336" s="34"/>
      <c r="P1336" s="22"/>
      <c r="Q1336" s="22"/>
      <c r="R1336" s="22"/>
    </row>
    <row r="1337" spans="10:18" x14ac:dyDescent="0.25">
      <c r="J1337" s="34"/>
      <c r="P1337" s="22"/>
      <c r="Q1337" s="22"/>
      <c r="R1337" s="22"/>
    </row>
    <row r="1338" spans="10:18" x14ac:dyDescent="0.25">
      <c r="J1338" s="34"/>
      <c r="P1338" s="22"/>
      <c r="Q1338" s="22"/>
      <c r="R1338" s="22"/>
    </row>
    <row r="1339" spans="10:18" x14ac:dyDescent="0.25">
      <c r="J1339" s="34"/>
      <c r="P1339" s="22"/>
      <c r="Q1339" s="22"/>
      <c r="R1339" s="22"/>
    </row>
    <row r="1340" spans="10:18" x14ac:dyDescent="0.25">
      <c r="J1340" s="34"/>
      <c r="P1340" s="22"/>
      <c r="Q1340" s="22"/>
      <c r="R1340" s="22"/>
    </row>
    <row r="1341" spans="10:18" x14ac:dyDescent="0.25">
      <c r="J1341" s="34"/>
      <c r="P1341" s="22"/>
      <c r="Q1341" s="22"/>
      <c r="R1341" s="22"/>
    </row>
    <row r="1342" spans="10:18" x14ac:dyDescent="0.25">
      <c r="J1342" s="34"/>
      <c r="P1342" s="22"/>
      <c r="Q1342" s="22"/>
      <c r="R1342" s="22"/>
    </row>
    <row r="1343" spans="10:18" x14ac:dyDescent="0.25">
      <c r="J1343" s="34"/>
      <c r="P1343" s="22"/>
      <c r="Q1343" s="22"/>
      <c r="R1343" s="22"/>
    </row>
    <row r="1344" spans="10:18" x14ac:dyDescent="0.25">
      <c r="J1344" s="34"/>
      <c r="P1344" s="22"/>
      <c r="Q1344" s="22"/>
      <c r="R1344" s="22"/>
    </row>
    <row r="1345" spans="10:18" x14ac:dyDescent="0.25">
      <c r="J1345" s="34"/>
      <c r="P1345" s="22"/>
      <c r="Q1345" s="22"/>
      <c r="R1345" s="22"/>
    </row>
    <row r="1346" spans="10:18" x14ac:dyDescent="0.25">
      <c r="J1346" s="34"/>
      <c r="P1346" s="22"/>
      <c r="Q1346" s="22"/>
      <c r="R1346" s="22"/>
    </row>
    <row r="1347" spans="10:18" x14ac:dyDescent="0.25">
      <c r="J1347" s="34"/>
      <c r="P1347" s="22"/>
      <c r="Q1347" s="22"/>
      <c r="R1347" s="22"/>
    </row>
    <row r="1348" spans="10:18" x14ac:dyDescent="0.25">
      <c r="J1348" s="34"/>
      <c r="P1348" s="22"/>
      <c r="Q1348" s="22"/>
      <c r="R1348" s="22"/>
    </row>
    <row r="1349" spans="10:18" x14ac:dyDescent="0.25">
      <c r="J1349" s="34"/>
      <c r="P1349" s="22"/>
      <c r="Q1349" s="22"/>
      <c r="R1349" s="22"/>
    </row>
    <row r="1350" spans="10:18" x14ac:dyDescent="0.25">
      <c r="J1350" s="34"/>
      <c r="P1350" s="22"/>
      <c r="Q1350" s="22"/>
      <c r="R1350" s="22"/>
    </row>
    <row r="1351" spans="10:18" x14ac:dyDescent="0.25">
      <c r="J1351" s="34"/>
      <c r="P1351" s="22"/>
      <c r="Q1351" s="22"/>
      <c r="R1351" s="22"/>
    </row>
    <row r="1352" spans="10:18" x14ac:dyDescent="0.25">
      <c r="J1352" s="34"/>
      <c r="P1352" s="22"/>
      <c r="Q1352" s="22"/>
      <c r="R1352" s="22"/>
    </row>
    <row r="1353" spans="10:18" x14ac:dyDescent="0.25">
      <c r="J1353" s="34"/>
      <c r="P1353" s="22"/>
      <c r="Q1353" s="22"/>
      <c r="R1353" s="22"/>
    </row>
    <row r="1354" spans="10:18" x14ac:dyDescent="0.25">
      <c r="J1354" s="34"/>
      <c r="P1354" s="22"/>
      <c r="Q1354" s="22"/>
      <c r="R1354" s="22"/>
    </row>
    <row r="1355" spans="10:18" x14ac:dyDescent="0.25">
      <c r="J1355" s="34"/>
      <c r="P1355" s="22"/>
      <c r="Q1355" s="22"/>
      <c r="R1355" s="22"/>
    </row>
    <row r="1356" spans="10:18" x14ac:dyDescent="0.25">
      <c r="J1356" s="34"/>
      <c r="P1356" s="22"/>
      <c r="Q1356" s="22"/>
      <c r="R1356" s="22"/>
    </row>
    <row r="1357" spans="10:18" x14ac:dyDescent="0.25">
      <c r="J1357" s="34"/>
      <c r="P1357" s="22"/>
      <c r="Q1357" s="22"/>
      <c r="R1357" s="22"/>
    </row>
    <row r="1358" spans="10:18" x14ac:dyDescent="0.25">
      <c r="J1358" s="34"/>
      <c r="P1358" s="22"/>
      <c r="Q1358" s="22"/>
      <c r="R1358" s="22"/>
    </row>
    <row r="1359" spans="10:18" x14ac:dyDescent="0.25">
      <c r="J1359" s="34"/>
      <c r="P1359" s="22"/>
      <c r="Q1359" s="22"/>
      <c r="R1359" s="22"/>
    </row>
    <row r="1360" spans="10:18" x14ac:dyDescent="0.25">
      <c r="J1360" s="34"/>
      <c r="P1360" s="22"/>
      <c r="Q1360" s="22"/>
      <c r="R1360" s="22"/>
    </row>
    <row r="1361" spans="10:18" x14ac:dyDescent="0.25">
      <c r="J1361" s="34"/>
      <c r="P1361" s="22"/>
      <c r="Q1361" s="22"/>
      <c r="R1361" s="22"/>
    </row>
    <row r="1362" spans="10:18" x14ac:dyDescent="0.25">
      <c r="J1362" s="34"/>
      <c r="P1362" s="22"/>
      <c r="Q1362" s="22"/>
      <c r="R1362" s="22"/>
    </row>
    <row r="1363" spans="10:18" x14ac:dyDescent="0.25">
      <c r="J1363" s="34"/>
      <c r="P1363" s="22"/>
      <c r="Q1363" s="22"/>
      <c r="R1363" s="22"/>
    </row>
    <row r="1364" spans="10:18" x14ac:dyDescent="0.25">
      <c r="J1364" s="34"/>
      <c r="P1364" s="22"/>
      <c r="Q1364" s="22"/>
      <c r="R1364" s="22"/>
    </row>
    <row r="1365" spans="10:18" x14ac:dyDescent="0.25">
      <c r="J1365" s="34"/>
      <c r="P1365" s="22"/>
      <c r="Q1365" s="22"/>
      <c r="R1365" s="22"/>
    </row>
    <row r="1366" spans="10:18" x14ac:dyDescent="0.25">
      <c r="J1366" s="34"/>
      <c r="P1366" s="22"/>
      <c r="Q1366" s="22"/>
      <c r="R1366" s="22"/>
    </row>
    <row r="1367" spans="10:18" x14ac:dyDescent="0.25">
      <c r="J1367" s="34"/>
      <c r="P1367" s="22"/>
      <c r="Q1367" s="22"/>
      <c r="R1367" s="22"/>
    </row>
    <row r="1368" spans="10:18" x14ac:dyDescent="0.25">
      <c r="J1368" s="34"/>
      <c r="P1368" s="22"/>
      <c r="Q1368" s="22"/>
      <c r="R1368" s="22"/>
    </row>
    <row r="1369" spans="10:18" x14ac:dyDescent="0.25">
      <c r="J1369" s="34"/>
      <c r="P1369" s="22"/>
      <c r="Q1369" s="22"/>
      <c r="R1369" s="22"/>
    </row>
    <row r="1370" spans="10:18" x14ac:dyDescent="0.25">
      <c r="J1370" s="34"/>
      <c r="P1370" s="22"/>
      <c r="Q1370" s="22"/>
      <c r="R1370" s="22"/>
    </row>
    <row r="1371" spans="10:18" x14ac:dyDescent="0.25">
      <c r="J1371" s="34"/>
      <c r="P1371" s="22"/>
      <c r="Q1371" s="22"/>
      <c r="R1371" s="22"/>
    </row>
    <row r="1372" spans="10:18" x14ac:dyDescent="0.25">
      <c r="J1372" s="34"/>
      <c r="P1372" s="22"/>
      <c r="Q1372" s="22"/>
      <c r="R1372" s="22"/>
    </row>
    <row r="1373" spans="10:18" x14ac:dyDescent="0.25">
      <c r="J1373" s="34"/>
      <c r="P1373" s="22"/>
      <c r="Q1373" s="22"/>
      <c r="R1373" s="22"/>
    </row>
    <row r="1374" spans="10:18" x14ac:dyDescent="0.25">
      <c r="J1374" s="34"/>
      <c r="P1374" s="22"/>
      <c r="Q1374" s="22"/>
      <c r="R1374" s="22"/>
    </row>
    <row r="1375" spans="10:18" x14ac:dyDescent="0.25">
      <c r="J1375" s="34"/>
      <c r="P1375" s="22"/>
      <c r="Q1375" s="22"/>
      <c r="R1375" s="22"/>
    </row>
    <row r="1376" spans="10:18" x14ac:dyDescent="0.25">
      <c r="J1376" s="34"/>
      <c r="P1376" s="22"/>
      <c r="Q1376" s="22"/>
      <c r="R1376" s="22"/>
    </row>
    <row r="1377" spans="16:18" x14ac:dyDescent="0.25">
      <c r="P1377" s="28"/>
      <c r="Q1377" s="29"/>
      <c r="R1377" s="29"/>
    </row>
  </sheetData>
  <mergeCells count="50">
    <mergeCell ref="M298:N298"/>
    <mergeCell ref="I298:K298"/>
    <mergeCell ref="I302:K302"/>
    <mergeCell ref="M302:N302"/>
    <mergeCell ref="A205:E205"/>
    <mergeCell ref="A206:R206"/>
    <mergeCell ref="A254:E254"/>
    <mergeCell ref="A255:R255"/>
    <mergeCell ref="B290:F290"/>
    <mergeCell ref="A291:F291"/>
    <mergeCell ref="A144:R144"/>
    <mergeCell ref="A40:E40"/>
    <mergeCell ref="A41:R41"/>
    <mergeCell ref="A47:E47"/>
    <mergeCell ref="A48:R48"/>
    <mergeCell ref="A68:E68"/>
    <mergeCell ref="A69:R69"/>
    <mergeCell ref="A90:E90"/>
    <mergeCell ref="A91:R91"/>
    <mergeCell ref="A97:E97"/>
    <mergeCell ref="A99:R99"/>
    <mergeCell ref="A138:E138"/>
    <mergeCell ref="A139:R139"/>
    <mergeCell ref="A143:E143"/>
    <mergeCell ref="A32:R32"/>
    <mergeCell ref="H8:H10"/>
    <mergeCell ref="I8:I10"/>
    <mergeCell ref="J8:O8"/>
    <mergeCell ref="P8:Q8"/>
    <mergeCell ref="R8:R10"/>
    <mergeCell ref="J9:K9"/>
    <mergeCell ref="L9:L10"/>
    <mergeCell ref="M9:N9"/>
    <mergeCell ref="O9:O10"/>
    <mergeCell ref="P9:P10"/>
    <mergeCell ref="Q9:Q10"/>
    <mergeCell ref="A11:R11"/>
    <mergeCell ref="A19:E19"/>
    <mergeCell ref="A20:R20"/>
    <mergeCell ref="A31:E31"/>
    <mergeCell ref="A4:R4"/>
    <mergeCell ref="A5:R5"/>
    <mergeCell ref="A7:R7"/>
    <mergeCell ref="A8:A10"/>
    <mergeCell ref="B8:B10"/>
    <mergeCell ref="C8:C10"/>
    <mergeCell ref="D8:D10"/>
    <mergeCell ref="E8:E10"/>
    <mergeCell ref="F8:F10"/>
    <mergeCell ref="G8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5" scale="24" fitToHeight="0" orientation="landscape" r:id="rId1"/>
  <headerFooter differentOddEven="1" differentFirst="1" scaleWithDoc="0" alignWithMargins="0"/>
  <rowBreaks count="2" manualBreakCount="2">
    <brk id="52" max="17" man="1"/>
    <brk id="232" max="1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68A85-8479-462E-8E91-68813859DAA8}">
  <dimension ref="A1:M41"/>
  <sheetViews>
    <sheetView topLeftCell="A17" workbookViewId="0">
      <selection activeCell="H29" sqref="H29"/>
    </sheetView>
  </sheetViews>
  <sheetFormatPr defaultColWidth="9.140625" defaultRowHeight="15" x14ac:dyDescent="0.25"/>
  <cols>
    <col min="1" max="1" width="19.5703125" bestFit="1" customWidth="1"/>
    <col min="2" max="2" width="13.42578125" customWidth="1"/>
    <col min="3" max="4" width="13.7109375" customWidth="1"/>
    <col min="5" max="5" width="14.85546875" customWidth="1"/>
    <col min="6" max="6" width="13.85546875" customWidth="1"/>
    <col min="7" max="7" width="14.42578125" customWidth="1"/>
    <col min="8" max="8" width="16.5703125" customWidth="1"/>
    <col min="9" max="9" width="14" customWidth="1"/>
    <col min="10" max="10" width="16" customWidth="1"/>
    <col min="11" max="11" width="15.7109375" customWidth="1"/>
    <col min="12" max="12" width="11.7109375" bestFit="1" customWidth="1"/>
    <col min="13" max="13" width="10.140625" bestFit="1" customWidth="1"/>
  </cols>
  <sheetData>
    <row r="1" spans="1:13" ht="16.5" thickBot="1" x14ac:dyDescent="0.3">
      <c r="A1" s="223" t="s">
        <v>7</v>
      </c>
      <c r="B1" s="225" t="s">
        <v>9</v>
      </c>
      <c r="C1" s="228" t="s">
        <v>10</v>
      </c>
      <c r="D1" s="228"/>
      <c r="E1" s="229"/>
      <c r="F1" s="229"/>
      <c r="G1" s="229"/>
      <c r="H1" s="229"/>
      <c r="I1" s="230" t="s">
        <v>11</v>
      </c>
      <c r="J1" s="231"/>
      <c r="K1" s="214" t="s">
        <v>12</v>
      </c>
    </row>
    <row r="2" spans="1:13" ht="15.75" x14ac:dyDescent="0.25">
      <c r="A2" s="224"/>
      <c r="B2" s="226"/>
      <c r="C2" s="216" t="s">
        <v>13</v>
      </c>
      <c r="D2" s="216"/>
      <c r="E2" s="217" t="s">
        <v>14</v>
      </c>
      <c r="F2" s="219" t="s">
        <v>15</v>
      </c>
      <c r="G2" s="220"/>
      <c r="H2" s="214" t="s">
        <v>16</v>
      </c>
      <c r="I2" s="222" t="s">
        <v>17</v>
      </c>
      <c r="J2" s="214" t="s">
        <v>18</v>
      </c>
      <c r="K2" s="215"/>
    </row>
    <row r="3" spans="1:13" ht="32.25" thickBot="1" x14ac:dyDescent="0.3">
      <c r="A3" s="224"/>
      <c r="B3" s="227"/>
      <c r="C3" s="153" t="s">
        <v>19</v>
      </c>
      <c r="D3" s="154" t="s">
        <v>20</v>
      </c>
      <c r="E3" s="218"/>
      <c r="F3" s="155" t="s">
        <v>21</v>
      </c>
      <c r="G3" s="156" t="s">
        <v>22</v>
      </c>
      <c r="H3" s="221"/>
      <c r="I3" s="222"/>
      <c r="J3" s="221"/>
      <c r="K3" s="215"/>
    </row>
    <row r="4" spans="1:13" x14ac:dyDescent="0.25">
      <c r="A4" s="157">
        <v>22404000</v>
      </c>
      <c r="B4" s="157">
        <v>2410025.7799999998</v>
      </c>
      <c r="C4" s="157">
        <v>642623.14</v>
      </c>
      <c r="D4" s="157">
        <v>1589764.55</v>
      </c>
      <c r="E4" s="157">
        <v>185809.36</v>
      </c>
      <c r="F4" s="157">
        <v>667561.19999999995</v>
      </c>
      <c r="G4" s="157">
        <v>1556910.8</v>
      </c>
      <c r="H4" s="157">
        <v>190416.06</v>
      </c>
      <c r="I4" s="157">
        <f t="shared" ref="I4:I7" si="0">+B4+C4+F4+H4</f>
        <v>3910626.18</v>
      </c>
      <c r="J4" s="157">
        <f>+D4+E4+G4</f>
        <v>3332484.71</v>
      </c>
      <c r="K4" s="157">
        <f>+A4-B4-C4-F4-H4</f>
        <v>18493373.82</v>
      </c>
      <c r="L4" s="157"/>
    </row>
    <row r="5" spans="1:13" x14ac:dyDescent="0.25">
      <c r="A5" s="157">
        <v>1172000</v>
      </c>
      <c r="B5" s="157">
        <v>246068.8</v>
      </c>
      <c r="C5" s="157">
        <v>33636.400000000001</v>
      </c>
      <c r="D5" s="157">
        <v>83212</v>
      </c>
      <c r="E5" s="157">
        <v>4683.1400000000003</v>
      </c>
      <c r="F5" s="157">
        <v>35628.800000000003</v>
      </c>
      <c r="G5" s="157">
        <v>83094.8</v>
      </c>
      <c r="H5" s="157">
        <v>0</v>
      </c>
      <c r="I5" s="157">
        <f t="shared" si="0"/>
        <v>315334</v>
      </c>
      <c r="J5" s="157">
        <f>+D5+E5+G5</f>
        <v>170989.94</v>
      </c>
      <c r="K5" s="157">
        <f>+A5-B5-C5-F5-H5</f>
        <v>856665.99999999988</v>
      </c>
    </row>
    <row r="6" spans="1:13" x14ac:dyDescent="0.25">
      <c r="A6" s="157">
        <f>325000+60000</f>
        <v>385000</v>
      </c>
      <c r="B6" s="157">
        <f>74618.38+12275.57</f>
        <v>86893.950000000012</v>
      </c>
      <c r="C6" s="157">
        <f>9327.5+1722</f>
        <v>11049.5</v>
      </c>
      <c r="D6" s="157">
        <f>23075+4260</f>
        <v>27335</v>
      </c>
      <c r="E6" s="157">
        <f>438.02+383.02</f>
        <v>821.04</v>
      </c>
      <c r="F6" s="157">
        <f>9880+1824</f>
        <v>11704</v>
      </c>
      <c r="G6" s="157">
        <f>23042.5+4254</f>
        <v>27296.5</v>
      </c>
      <c r="H6" s="157">
        <v>0</v>
      </c>
      <c r="I6" s="157">
        <f t="shared" si="0"/>
        <v>109647.45000000001</v>
      </c>
      <c r="J6" s="157">
        <f>+D6+E6+G6</f>
        <v>55452.54</v>
      </c>
      <c r="K6" s="157">
        <f>+A6-B6-C6-F6-H6</f>
        <v>275352.55</v>
      </c>
    </row>
    <row r="7" spans="1:13" s="162" customFormat="1" x14ac:dyDescent="0.25">
      <c r="A7" s="161">
        <f>+A4+A5+A6</f>
        <v>23961000</v>
      </c>
      <c r="B7" s="161">
        <f t="shared" ref="B7:H7" si="1">+B4+B5+B6</f>
        <v>2742988.53</v>
      </c>
      <c r="C7" s="161">
        <f t="shared" si="1"/>
        <v>687309.04</v>
      </c>
      <c r="D7" s="161">
        <f t="shared" si="1"/>
        <v>1700311.55</v>
      </c>
      <c r="E7" s="161">
        <f t="shared" si="1"/>
        <v>191313.54</v>
      </c>
      <c r="F7" s="161">
        <f t="shared" si="1"/>
        <v>714894</v>
      </c>
      <c r="G7" s="161">
        <f t="shared" si="1"/>
        <v>1667302.1</v>
      </c>
      <c r="H7" s="161">
        <f t="shared" si="1"/>
        <v>190416.06</v>
      </c>
      <c r="I7" s="161">
        <f t="shared" si="0"/>
        <v>4335607.63</v>
      </c>
      <c r="J7" s="161">
        <f>+D7+E7+G7</f>
        <v>3558927.1900000004</v>
      </c>
      <c r="K7" s="161">
        <f>+A7-B7-C7-F7-H7</f>
        <v>19625392.370000001</v>
      </c>
    </row>
    <row r="8" spans="1:13" x14ac:dyDescent="0.25">
      <c r="A8" s="157"/>
      <c r="B8" s="157"/>
      <c r="C8" s="157"/>
      <c r="D8" s="157"/>
      <c r="E8" s="157"/>
      <c r="F8" s="157"/>
      <c r="G8" s="157"/>
      <c r="H8" s="157"/>
      <c r="I8" s="157"/>
      <c r="J8" s="157"/>
      <c r="K8" s="157"/>
    </row>
    <row r="9" spans="1:13" s="159" customFormat="1" x14ac:dyDescent="0.25">
      <c r="A9" s="157">
        <v>22901000</v>
      </c>
      <c r="B9" s="157">
        <v>2643115.11</v>
      </c>
      <c r="C9" s="157">
        <v>656887.03500000003</v>
      </c>
      <c r="D9" s="157">
        <v>1625051.55</v>
      </c>
      <c r="E9" s="157">
        <v>181584.47999999995</v>
      </c>
      <c r="F9" s="157">
        <v>682670</v>
      </c>
      <c r="G9" s="157">
        <v>1592148.1250000002</v>
      </c>
      <c r="H9" s="157">
        <v>176692.37999999998</v>
      </c>
      <c r="I9" s="158">
        <f t="shared" ref="I9:I13" si="2">+B9+C9+F9+H9</f>
        <v>4159364.5249999999</v>
      </c>
      <c r="J9" s="158">
        <f t="shared" ref="J9:J13" si="3">+D9+E9+G9</f>
        <v>3398784.1550000003</v>
      </c>
      <c r="K9" s="158">
        <f t="shared" ref="K9:K13" si="4">+A9-B9-C9-F9-H9</f>
        <v>18741635.475000001</v>
      </c>
    </row>
    <row r="10" spans="1:13" x14ac:dyDescent="0.25">
      <c r="A10" s="157">
        <v>400000</v>
      </c>
      <c r="B10" s="157">
        <v>43735.320000000007</v>
      </c>
      <c r="C10" s="157">
        <v>11480</v>
      </c>
      <c r="D10" s="157">
        <v>28400</v>
      </c>
      <c r="E10" s="157">
        <v>3434.5300000000007</v>
      </c>
      <c r="F10" s="157">
        <v>12160</v>
      </c>
      <c r="G10" s="157">
        <v>28360</v>
      </c>
      <c r="H10" s="157">
        <v>3430.92</v>
      </c>
      <c r="I10" s="158">
        <f t="shared" si="2"/>
        <v>70806.240000000005</v>
      </c>
      <c r="J10" s="157">
        <f t="shared" si="3"/>
        <v>60194.53</v>
      </c>
      <c r="K10" s="157">
        <f t="shared" si="4"/>
        <v>329193.76</v>
      </c>
    </row>
    <row r="11" spans="1:13" x14ac:dyDescent="0.25">
      <c r="A11" s="157">
        <v>370000</v>
      </c>
      <c r="B11" s="157">
        <v>36696.910000000003</v>
      </c>
      <c r="C11" s="157">
        <v>10619</v>
      </c>
      <c r="D11" s="157">
        <v>26270</v>
      </c>
      <c r="E11" s="157">
        <v>3243.0200000000004</v>
      </c>
      <c r="F11" s="157">
        <v>11248</v>
      </c>
      <c r="G11" s="157">
        <v>26233</v>
      </c>
      <c r="H11" s="157">
        <v>6861.84</v>
      </c>
      <c r="I11" s="158">
        <f t="shared" si="2"/>
        <v>65425.75</v>
      </c>
      <c r="J11" s="158">
        <f t="shared" si="3"/>
        <v>55746.020000000004</v>
      </c>
      <c r="K11" s="158">
        <f t="shared" si="4"/>
        <v>304574.24999999994</v>
      </c>
    </row>
    <row r="12" spans="1:13" x14ac:dyDescent="0.25">
      <c r="A12" s="157">
        <v>20000</v>
      </c>
      <c r="B12" s="157">
        <v>0</v>
      </c>
      <c r="C12" s="157">
        <v>574</v>
      </c>
      <c r="D12" s="157">
        <v>1420</v>
      </c>
      <c r="E12" s="157">
        <v>220.00000000000003</v>
      </c>
      <c r="F12" s="157">
        <v>608</v>
      </c>
      <c r="G12" s="157">
        <v>1418</v>
      </c>
      <c r="H12" s="157">
        <v>0</v>
      </c>
      <c r="I12" s="157">
        <f t="shared" si="2"/>
        <v>1182</v>
      </c>
      <c r="J12" s="157">
        <f t="shared" si="3"/>
        <v>3058</v>
      </c>
      <c r="K12" s="157">
        <f t="shared" si="4"/>
        <v>18818</v>
      </c>
    </row>
    <row r="13" spans="1:13" x14ac:dyDescent="0.25">
      <c r="A13" s="157">
        <v>270000</v>
      </c>
      <c r="B13" s="157">
        <v>19441.190000000002</v>
      </c>
      <c r="C13" s="157">
        <v>7749</v>
      </c>
      <c r="D13" s="157">
        <v>19170</v>
      </c>
      <c r="E13" s="157">
        <v>2831.51</v>
      </c>
      <c r="F13" s="157">
        <v>8208</v>
      </c>
      <c r="G13" s="157">
        <v>19143</v>
      </c>
      <c r="H13" s="157">
        <v>3430.92</v>
      </c>
      <c r="I13" s="157">
        <f t="shared" si="2"/>
        <v>38829.11</v>
      </c>
      <c r="J13" s="157">
        <f t="shared" si="3"/>
        <v>41144.51</v>
      </c>
      <c r="K13" s="157">
        <f t="shared" si="4"/>
        <v>231170.88999999998</v>
      </c>
    </row>
    <row r="14" spans="1:13" x14ac:dyDescent="0.25">
      <c r="A14" s="157"/>
      <c r="B14" s="157"/>
      <c r="C14" s="157"/>
      <c r="D14" s="157"/>
      <c r="E14" s="157"/>
      <c r="F14" s="157"/>
      <c r="G14" s="157"/>
      <c r="H14" s="157"/>
      <c r="I14" s="157"/>
      <c r="J14" s="157"/>
      <c r="K14" s="157"/>
      <c r="M14" s="157"/>
    </row>
    <row r="15" spans="1:13" x14ac:dyDescent="0.25">
      <c r="A15" s="157">
        <f>+A9+A10+A11+A12+A13</f>
        <v>23961000</v>
      </c>
      <c r="B15" s="157">
        <f t="shared" ref="B15:K15" si="5">+B9+B10+B11+B12+B13</f>
        <v>2742988.53</v>
      </c>
      <c r="C15" s="157">
        <f t="shared" si="5"/>
        <v>687309.03500000003</v>
      </c>
      <c r="D15" s="157">
        <f t="shared" si="5"/>
        <v>1700311.55</v>
      </c>
      <c r="E15" s="157">
        <f t="shared" si="5"/>
        <v>191313.53999999995</v>
      </c>
      <c r="F15" s="157">
        <f t="shared" si="5"/>
        <v>714894</v>
      </c>
      <c r="G15" s="157">
        <f t="shared" si="5"/>
        <v>1667302.1250000002</v>
      </c>
      <c r="H15" s="157">
        <f t="shared" si="5"/>
        <v>190416.06</v>
      </c>
      <c r="I15" s="157">
        <f t="shared" si="5"/>
        <v>4335607.625</v>
      </c>
      <c r="J15" s="157">
        <f t="shared" si="5"/>
        <v>3558927.2149999999</v>
      </c>
      <c r="K15" s="157">
        <f t="shared" si="5"/>
        <v>19625392.375000004</v>
      </c>
    </row>
    <row r="16" spans="1:13" x14ac:dyDescent="0.25">
      <c r="A16" s="157"/>
      <c r="B16" s="157"/>
      <c r="C16" s="157"/>
      <c r="D16" s="157"/>
      <c r="E16" s="157"/>
      <c r="F16" s="157"/>
      <c r="G16" s="157"/>
      <c r="H16" s="157"/>
      <c r="I16" s="157"/>
      <c r="J16" s="157"/>
      <c r="K16" s="157"/>
    </row>
    <row r="17" spans="1:11" s="164" customFormat="1" x14ac:dyDescent="0.25">
      <c r="A17" s="163">
        <f>+A7-A15</f>
        <v>0</v>
      </c>
      <c r="B17" s="163">
        <f t="shared" ref="B17:H17" si="6">+B7-B15</f>
        <v>0</v>
      </c>
      <c r="C17" s="163">
        <f t="shared" si="6"/>
        <v>5.0000000046566129E-3</v>
      </c>
      <c r="D17" s="163">
        <f t="shared" si="6"/>
        <v>0</v>
      </c>
      <c r="E17" s="163">
        <f t="shared" si="6"/>
        <v>0</v>
      </c>
      <c r="F17" s="163">
        <f t="shared" si="6"/>
        <v>0</v>
      </c>
      <c r="G17" s="163">
        <f t="shared" si="6"/>
        <v>-2.5000000139698386E-2</v>
      </c>
      <c r="H17" s="163">
        <f t="shared" si="6"/>
        <v>0</v>
      </c>
      <c r="I17" s="163">
        <f t="shared" ref="I17" si="7">+B17+C17+F17+H17</f>
        <v>5.0000000046566129E-3</v>
      </c>
      <c r="J17" s="163">
        <f t="shared" ref="J17" si="8">+D17+E17+G17</f>
        <v>-2.5000000139698386E-2</v>
      </c>
      <c r="K17" s="163">
        <f t="shared" ref="K17" si="9">+A17-B17-C17-F17-H17</f>
        <v>-5.0000000046566129E-3</v>
      </c>
    </row>
    <row r="18" spans="1:11" x14ac:dyDescent="0.25">
      <c r="A18" s="157"/>
      <c r="B18" s="157"/>
      <c r="C18" s="157"/>
      <c r="D18" s="157"/>
      <c r="E18" s="157"/>
      <c r="F18" s="157"/>
      <c r="G18" s="157"/>
      <c r="H18" s="157"/>
      <c r="I18" s="157"/>
      <c r="J18" s="157"/>
      <c r="K18" s="157"/>
    </row>
    <row r="19" spans="1:11" x14ac:dyDescent="0.25">
      <c r="A19" s="157"/>
      <c r="B19" s="157"/>
      <c r="C19" s="157"/>
      <c r="D19" s="157"/>
      <c r="E19" s="157"/>
      <c r="F19" s="157"/>
      <c r="G19" s="157"/>
      <c r="H19" s="157"/>
      <c r="I19" s="157"/>
      <c r="J19" s="157"/>
      <c r="K19" s="157"/>
    </row>
    <row r="24" spans="1:11" ht="15.75" thickBot="1" x14ac:dyDescent="0.3">
      <c r="A24" s="160" t="s">
        <v>399</v>
      </c>
    </row>
    <row r="25" spans="1:11" ht="16.5" thickBot="1" x14ac:dyDescent="0.3">
      <c r="A25" s="223" t="s">
        <v>7</v>
      </c>
      <c r="B25" s="225" t="s">
        <v>9</v>
      </c>
      <c r="C25" s="228" t="s">
        <v>10</v>
      </c>
      <c r="D25" s="228"/>
      <c r="E25" s="229"/>
      <c r="F25" s="229"/>
      <c r="G25" s="229"/>
      <c r="H25" s="229"/>
      <c r="I25" s="230" t="s">
        <v>11</v>
      </c>
      <c r="J25" s="231"/>
      <c r="K25" s="214" t="s">
        <v>12</v>
      </c>
    </row>
    <row r="26" spans="1:11" ht="15.75" x14ac:dyDescent="0.25">
      <c r="A26" s="224"/>
      <c r="B26" s="226"/>
      <c r="C26" s="216" t="s">
        <v>13</v>
      </c>
      <c r="D26" s="216"/>
      <c r="E26" s="217" t="s">
        <v>14</v>
      </c>
      <c r="F26" s="219" t="s">
        <v>15</v>
      </c>
      <c r="G26" s="220"/>
      <c r="H26" s="214" t="s">
        <v>16</v>
      </c>
      <c r="I26" s="222" t="s">
        <v>17</v>
      </c>
      <c r="J26" s="214" t="s">
        <v>18</v>
      </c>
      <c r="K26" s="215"/>
    </row>
    <row r="27" spans="1:11" ht="32.25" thickBot="1" x14ac:dyDescent="0.3">
      <c r="A27" s="224"/>
      <c r="B27" s="227"/>
      <c r="C27" s="153" t="s">
        <v>19</v>
      </c>
      <c r="D27" s="154" t="s">
        <v>20</v>
      </c>
      <c r="E27" s="218"/>
      <c r="F27" s="155" t="s">
        <v>21</v>
      </c>
      <c r="G27" s="156" t="s">
        <v>22</v>
      </c>
      <c r="H27" s="221"/>
      <c r="I27" s="222"/>
      <c r="J27" s="221"/>
      <c r="K27" s="215"/>
    </row>
    <row r="29" spans="1:11" x14ac:dyDescent="0.25">
      <c r="A29" s="157">
        <v>6034000</v>
      </c>
      <c r="B29" s="157">
        <v>703362.44</v>
      </c>
      <c r="C29" s="157">
        <v>173175.8</v>
      </c>
      <c r="D29" s="157">
        <v>428414</v>
      </c>
      <c r="E29" s="157">
        <v>51611.01</v>
      </c>
      <c r="F29" s="157">
        <v>183433.60000000001</v>
      </c>
      <c r="G29" s="157">
        <v>427810.6</v>
      </c>
      <c r="H29" s="157">
        <v>20585.52</v>
      </c>
      <c r="I29" s="157">
        <f t="shared" ref="I29" si="10">+B29+C29+F29+H29</f>
        <v>1080557.3600000001</v>
      </c>
      <c r="J29" s="157">
        <f t="shared" ref="J29" si="11">+D29+E29+G29</f>
        <v>907835.61</v>
      </c>
      <c r="K29" s="157">
        <f t="shared" ref="K29" si="12">+A29-B29-C29-F29-H29</f>
        <v>4953442.6400000015</v>
      </c>
    </row>
    <row r="30" spans="1:11" x14ac:dyDescent="0.25">
      <c r="A30" s="157"/>
      <c r="B30" s="157"/>
      <c r="C30" s="157"/>
      <c r="D30" s="157"/>
      <c r="E30" s="157"/>
      <c r="F30" s="157"/>
      <c r="G30" s="157"/>
      <c r="H30" s="157"/>
      <c r="I30" s="157"/>
      <c r="J30" s="157"/>
      <c r="K30" s="157"/>
    </row>
    <row r="31" spans="1:11" s="162" customFormat="1" x14ac:dyDescent="0.25">
      <c r="A31" s="161">
        <f>+A29</f>
        <v>6034000</v>
      </c>
      <c r="B31" s="161">
        <f t="shared" ref="B31:H31" si="13">+B29</f>
        <v>703362.44</v>
      </c>
      <c r="C31" s="161">
        <f t="shared" si="13"/>
        <v>173175.8</v>
      </c>
      <c r="D31" s="161">
        <f t="shared" si="13"/>
        <v>428414</v>
      </c>
      <c r="E31" s="161">
        <f t="shared" si="13"/>
        <v>51611.01</v>
      </c>
      <c r="F31" s="161">
        <f t="shared" si="13"/>
        <v>183433.60000000001</v>
      </c>
      <c r="G31" s="161">
        <f t="shared" si="13"/>
        <v>427810.6</v>
      </c>
      <c r="H31" s="161">
        <f t="shared" si="13"/>
        <v>20585.52</v>
      </c>
      <c r="I31" s="161">
        <f t="shared" ref="I31" si="14">+B31+C31+F31+H31</f>
        <v>1080557.3600000001</v>
      </c>
      <c r="J31" s="161">
        <f t="shared" ref="J31" si="15">+D31+E31+G31</f>
        <v>907835.61</v>
      </c>
      <c r="K31" s="161">
        <f t="shared" ref="K31" si="16">+A31-B31-C31-F31-H31</f>
        <v>4953442.6400000015</v>
      </c>
    </row>
    <row r="32" spans="1:11" x14ac:dyDescent="0.25">
      <c r="A32" s="157">
        <v>5544000</v>
      </c>
      <c r="B32" s="157">
        <v>664070.54999999993</v>
      </c>
      <c r="C32" s="157">
        <v>159112.79999999999</v>
      </c>
      <c r="D32" s="157">
        <v>393624</v>
      </c>
      <c r="E32" s="157">
        <v>46607.990000000005</v>
      </c>
      <c r="F32" s="157">
        <v>168537.60000000001</v>
      </c>
      <c r="G32" s="157">
        <v>393069.60000000003</v>
      </c>
      <c r="H32" s="157">
        <v>20585.519999999997</v>
      </c>
      <c r="I32" s="157">
        <f t="shared" ref="I32:I33" si="17">+B32+C32+F32+H32</f>
        <v>1012306.4699999999</v>
      </c>
      <c r="J32" s="157">
        <f t="shared" ref="J32:J33" si="18">+D32+E32+G32</f>
        <v>833301.59000000008</v>
      </c>
      <c r="K32" s="157">
        <f t="shared" ref="K32:K33" si="19">+A32-B32-C32-F32-H32</f>
        <v>4531693.5300000012</v>
      </c>
    </row>
    <row r="33" spans="1:11" x14ac:dyDescent="0.25">
      <c r="A33" s="157">
        <v>220000</v>
      </c>
      <c r="B33" s="157">
        <v>19078.73</v>
      </c>
      <c r="C33" s="157">
        <v>6314</v>
      </c>
      <c r="D33" s="157">
        <v>15620</v>
      </c>
      <c r="E33" s="157">
        <v>2171.5100000000002</v>
      </c>
      <c r="F33" s="157">
        <v>6688</v>
      </c>
      <c r="G33" s="157">
        <v>15598</v>
      </c>
      <c r="H33" s="157">
        <v>0</v>
      </c>
      <c r="I33" s="157">
        <f t="shared" si="17"/>
        <v>32080.73</v>
      </c>
      <c r="J33" s="157">
        <f t="shared" si="18"/>
        <v>33389.51</v>
      </c>
      <c r="K33" s="157">
        <f t="shared" si="19"/>
        <v>187919.27</v>
      </c>
    </row>
    <row r="34" spans="1:11" x14ac:dyDescent="0.25">
      <c r="A34" s="157">
        <v>210000</v>
      </c>
      <c r="B34" s="157">
        <v>16726.48</v>
      </c>
      <c r="C34" s="157">
        <v>6027</v>
      </c>
      <c r="D34" s="157">
        <v>14910</v>
      </c>
      <c r="E34" s="157">
        <v>2171.5100000000002</v>
      </c>
      <c r="F34" s="157">
        <v>6384</v>
      </c>
      <c r="G34" s="157">
        <v>14889</v>
      </c>
      <c r="H34" s="157">
        <v>0</v>
      </c>
      <c r="I34" s="157">
        <f t="shared" ref="I34:I35" si="20">+B34+C34+F34+H34</f>
        <v>29137.48</v>
      </c>
      <c r="J34" s="157">
        <f t="shared" ref="J34:J35" si="21">+D34+E34+G34</f>
        <v>31970.510000000002</v>
      </c>
      <c r="K34" s="157">
        <f t="shared" ref="K34:K35" si="22">+A34-B34-C34-F34-H34</f>
        <v>180862.52</v>
      </c>
    </row>
    <row r="35" spans="1:11" x14ac:dyDescent="0.25">
      <c r="A35" s="157">
        <v>60000</v>
      </c>
      <c r="B35" s="157">
        <v>3486.68</v>
      </c>
      <c r="C35" s="157">
        <v>1722</v>
      </c>
      <c r="D35" s="157">
        <v>4260</v>
      </c>
      <c r="E35" s="157">
        <v>660</v>
      </c>
      <c r="F35" s="157">
        <v>1824</v>
      </c>
      <c r="G35" s="157">
        <v>4254</v>
      </c>
      <c r="H35">
        <v>0</v>
      </c>
      <c r="I35" s="157">
        <f t="shared" si="20"/>
        <v>7032.68</v>
      </c>
      <c r="J35" s="157">
        <f t="shared" si="21"/>
        <v>9174</v>
      </c>
      <c r="K35" s="157">
        <f t="shared" si="22"/>
        <v>52967.32</v>
      </c>
    </row>
    <row r="36" spans="1:11" s="162" customFormat="1" x14ac:dyDescent="0.25">
      <c r="A36" s="161">
        <f>+A32+A33+A34+A35</f>
        <v>6034000</v>
      </c>
      <c r="B36" s="161">
        <f t="shared" ref="B36:H36" si="23">+B32+B33+B34+B35</f>
        <v>703362.44</v>
      </c>
      <c r="C36" s="161">
        <f t="shared" si="23"/>
        <v>173175.8</v>
      </c>
      <c r="D36" s="161">
        <f t="shared" si="23"/>
        <v>428414</v>
      </c>
      <c r="E36" s="161">
        <f t="shared" si="23"/>
        <v>51611.010000000009</v>
      </c>
      <c r="F36" s="161">
        <f t="shared" si="23"/>
        <v>183433.60000000001</v>
      </c>
      <c r="G36" s="161">
        <f t="shared" si="23"/>
        <v>427810.60000000003</v>
      </c>
      <c r="H36" s="161">
        <f t="shared" si="23"/>
        <v>20585.519999999997</v>
      </c>
      <c r="I36" s="161">
        <f t="shared" ref="I36" si="24">+B36+C36+F36+H36</f>
        <v>1080557.3600000001</v>
      </c>
      <c r="J36" s="161">
        <f t="shared" ref="J36" si="25">+D36+E36+G36</f>
        <v>907835.6100000001</v>
      </c>
      <c r="K36" s="161">
        <f t="shared" ref="K36" si="26">+A36-B36-C36-F36-H36</f>
        <v>4953442.6400000015</v>
      </c>
    </row>
    <row r="39" spans="1:11" s="164" customFormat="1" x14ac:dyDescent="0.25">
      <c r="A39" s="163">
        <f>+A31-A36</f>
        <v>0</v>
      </c>
      <c r="B39" s="163">
        <f>+B31-B36</f>
        <v>0</v>
      </c>
      <c r="C39" s="163">
        <f t="shared" ref="C39:G39" si="27">+C31-C36</f>
        <v>0</v>
      </c>
      <c r="D39" s="163">
        <f t="shared" si="27"/>
        <v>0</v>
      </c>
      <c r="E39" s="163">
        <f t="shared" si="27"/>
        <v>0</v>
      </c>
      <c r="F39" s="163">
        <f t="shared" si="27"/>
        <v>0</v>
      </c>
      <c r="G39" s="163">
        <f t="shared" si="27"/>
        <v>0</v>
      </c>
      <c r="H39" s="163">
        <f>+H29-H36</f>
        <v>0</v>
      </c>
      <c r="I39" s="163">
        <f t="shared" ref="I39" si="28">+B39+C39+F39+H39</f>
        <v>0</v>
      </c>
      <c r="J39" s="163">
        <f t="shared" ref="J39" si="29">+D39+E39+G39</f>
        <v>0</v>
      </c>
      <c r="K39" s="163">
        <f t="shared" ref="K39" si="30">+A39-B39-C39-F39-H39</f>
        <v>0</v>
      </c>
    </row>
    <row r="41" spans="1:11" x14ac:dyDescent="0.25">
      <c r="A41" s="157"/>
    </row>
  </sheetData>
  <mergeCells count="22">
    <mergeCell ref="A25:A27"/>
    <mergeCell ref="B25:B27"/>
    <mergeCell ref="C25:H25"/>
    <mergeCell ref="I25:J25"/>
    <mergeCell ref="A1:A3"/>
    <mergeCell ref="B1:B3"/>
    <mergeCell ref="C1:H1"/>
    <mergeCell ref="I1:J1"/>
    <mergeCell ref="K25:K27"/>
    <mergeCell ref="C26:D26"/>
    <mergeCell ref="E26:E27"/>
    <mergeCell ref="F26:G26"/>
    <mergeCell ref="H26:H27"/>
    <mergeCell ref="I26:I27"/>
    <mergeCell ref="J26:J27"/>
    <mergeCell ref="K1:K3"/>
    <mergeCell ref="C2:D2"/>
    <mergeCell ref="E2:E3"/>
    <mergeCell ref="F2:G2"/>
    <mergeCell ref="H2:H3"/>
    <mergeCell ref="I2:I3"/>
    <mergeCell ref="J2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Empleados fijos</vt:lpstr>
      <vt:lpstr>Sheet1</vt:lpstr>
      <vt:lpstr>'Empleados fijos'!Print_Area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Gomez</dc:creator>
  <cp:lastModifiedBy>Sulsiris De Paula Buret</cp:lastModifiedBy>
  <cp:lastPrinted>2024-08-05T18:47:32Z</cp:lastPrinted>
  <dcterms:created xsi:type="dcterms:W3CDTF">2024-01-31T14:20:20Z</dcterms:created>
  <dcterms:modified xsi:type="dcterms:W3CDTF">2024-10-03T15:43:48Z</dcterms:modified>
</cp:coreProperties>
</file>