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DEC69530-D651-4F38-9B44-78154DB52BEA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9" i="1" l="1"/>
  <c r="K86" i="1"/>
  <c r="M208" i="1" l="1"/>
  <c r="L208" i="1"/>
  <c r="O208" i="1" s="1"/>
  <c r="Q208" i="1" s="1"/>
  <c r="K208" i="1"/>
  <c r="J208" i="1"/>
  <c r="P208" i="1" s="1"/>
  <c r="I208" i="1"/>
  <c r="M207" i="1"/>
  <c r="L207" i="1"/>
  <c r="K207" i="1"/>
  <c r="J207" i="1"/>
  <c r="P207" i="1" s="1"/>
  <c r="I207" i="1"/>
  <c r="M206" i="1"/>
  <c r="L206" i="1"/>
  <c r="K206" i="1"/>
  <c r="P206" i="1" s="1"/>
  <c r="J206" i="1"/>
  <c r="I206" i="1"/>
  <c r="O206" i="1" s="1"/>
  <c r="Q206" i="1" s="1"/>
  <c r="M205" i="1"/>
  <c r="L205" i="1"/>
  <c r="K205" i="1"/>
  <c r="J205" i="1"/>
  <c r="P205" i="1" s="1"/>
  <c r="I205" i="1"/>
  <c r="M204" i="1"/>
  <c r="L204" i="1"/>
  <c r="K204" i="1"/>
  <c r="J204" i="1"/>
  <c r="I204" i="1"/>
  <c r="O204" i="1" s="1"/>
  <c r="Q204" i="1" s="1"/>
  <c r="M203" i="1"/>
  <c r="L203" i="1"/>
  <c r="K203" i="1"/>
  <c r="J203" i="1"/>
  <c r="P203" i="1" s="1"/>
  <c r="I203" i="1"/>
  <c r="M202" i="1"/>
  <c r="L202" i="1"/>
  <c r="K202" i="1"/>
  <c r="J202" i="1"/>
  <c r="I202" i="1"/>
  <c r="O202" i="1" s="1"/>
  <c r="Q202" i="1" s="1"/>
  <c r="M201" i="1"/>
  <c r="L201" i="1"/>
  <c r="O201" i="1" s="1"/>
  <c r="Q201" i="1" s="1"/>
  <c r="K201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N194" i="1"/>
  <c r="M200" i="1"/>
  <c r="L200" i="1"/>
  <c r="O200" i="1" s="1"/>
  <c r="Q200" i="1" s="1"/>
  <c r="M199" i="1"/>
  <c r="L199" i="1"/>
  <c r="M198" i="1"/>
  <c r="L198" i="1"/>
  <c r="O198" i="1" s="1"/>
  <c r="Q198" i="1" s="1"/>
  <c r="M197" i="1"/>
  <c r="L197" i="1"/>
  <c r="M196" i="1"/>
  <c r="L196" i="1"/>
  <c r="M195" i="1"/>
  <c r="L195" i="1"/>
  <c r="K200" i="1"/>
  <c r="K199" i="1"/>
  <c r="K198" i="1"/>
  <c r="K197" i="1"/>
  <c r="K196" i="1"/>
  <c r="K195" i="1"/>
  <c r="K194" i="1"/>
  <c r="I194" i="1"/>
  <c r="O194" i="1" s="1"/>
  <c r="Q194" i="1" s="1"/>
  <c r="J194" i="1"/>
  <c r="L194" i="1"/>
  <c r="M194" i="1"/>
  <c r="H210" i="1"/>
  <c r="G210" i="1"/>
  <c r="M173" i="1"/>
  <c r="L173" i="1"/>
  <c r="K173" i="1"/>
  <c r="J173" i="1"/>
  <c r="I173" i="1"/>
  <c r="N83" i="1"/>
  <c r="H83" i="1"/>
  <c r="G83" i="1"/>
  <c r="M79" i="1"/>
  <c r="L79" i="1"/>
  <c r="J79" i="1"/>
  <c r="I79" i="1"/>
  <c r="N41" i="1"/>
  <c r="M41" i="1"/>
  <c r="L41" i="1"/>
  <c r="K41" i="1"/>
  <c r="J41" i="1"/>
  <c r="I41" i="1"/>
  <c r="I40" i="1"/>
  <c r="K225" i="1"/>
  <c r="M225" i="1"/>
  <c r="L225" i="1"/>
  <c r="K224" i="1"/>
  <c r="I225" i="1"/>
  <c r="J225" i="1"/>
  <c r="I117" i="1"/>
  <c r="J117" i="1"/>
  <c r="K117" i="1"/>
  <c r="L117" i="1"/>
  <c r="M117" i="1"/>
  <c r="N164" i="1"/>
  <c r="N21" i="1"/>
  <c r="M36" i="1"/>
  <c r="L36" i="1"/>
  <c r="K36" i="1"/>
  <c r="I36" i="1"/>
  <c r="J36" i="1"/>
  <c r="I116" i="1"/>
  <c r="J116" i="1"/>
  <c r="K116" i="1"/>
  <c r="L116" i="1"/>
  <c r="M116" i="1"/>
  <c r="K169" i="1"/>
  <c r="I170" i="1"/>
  <c r="J170" i="1"/>
  <c r="K170" i="1"/>
  <c r="L170" i="1"/>
  <c r="M170" i="1"/>
  <c r="I169" i="1"/>
  <c r="J169" i="1"/>
  <c r="L169" i="1"/>
  <c r="M169" i="1"/>
  <c r="I168" i="1"/>
  <c r="J168" i="1"/>
  <c r="K168" i="1"/>
  <c r="L168" i="1"/>
  <c r="M168" i="1"/>
  <c r="K246" i="1"/>
  <c r="I246" i="1"/>
  <c r="J246" i="1"/>
  <c r="L246" i="1"/>
  <c r="M246" i="1"/>
  <c r="K27" i="1"/>
  <c r="I27" i="1"/>
  <c r="J27" i="1"/>
  <c r="L27" i="1"/>
  <c r="M27" i="1"/>
  <c r="N227" i="1"/>
  <c r="N217" i="1"/>
  <c r="N192" i="1"/>
  <c r="N187" i="1"/>
  <c r="N185" i="1"/>
  <c r="N175" i="1"/>
  <c r="M81" i="1"/>
  <c r="L81" i="1"/>
  <c r="K81" i="1"/>
  <c r="J81" i="1"/>
  <c r="I81" i="1"/>
  <c r="P194" i="1" l="1"/>
  <c r="P196" i="1"/>
  <c r="P200" i="1"/>
  <c r="P204" i="1"/>
  <c r="P198" i="1"/>
  <c r="P195" i="1"/>
  <c r="P197" i="1"/>
  <c r="P199" i="1"/>
  <c r="O196" i="1"/>
  <c r="Q196" i="1" s="1"/>
  <c r="P201" i="1"/>
  <c r="P202" i="1"/>
  <c r="O203" i="1"/>
  <c r="Q203" i="1" s="1"/>
  <c r="O195" i="1"/>
  <c r="Q195" i="1" s="1"/>
  <c r="O197" i="1"/>
  <c r="Q197" i="1" s="1"/>
  <c r="O199" i="1"/>
  <c r="Q199" i="1" s="1"/>
  <c r="O205" i="1"/>
  <c r="Q205" i="1" s="1"/>
  <c r="O207" i="1"/>
  <c r="Q207" i="1" s="1"/>
  <c r="N210" i="1"/>
  <c r="O41" i="1"/>
  <c r="Q41" i="1" s="1"/>
  <c r="P173" i="1"/>
  <c r="O173" i="1"/>
  <c r="P41" i="1"/>
  <c r="O79" i="1"/>
  <c r="P79" i="1"/>
  <c r="O225" i="1"/>
  <c r="Q225" i="1" s="1"/>
  <c r="P225" i="1"/>
  <c r="O117" i="1"/>
  <c r="Q117" i="1" s="1"/>
  <c r="P117" i="1"/>
  <c r="O170" i="1"/>
  <c r="Q170" i="1" s="1"/>
  <c r="P168" i="1"/>
  <c r="P116" i="1"/>
  <c r="P36" i="1"/>
  <c r="O36" i="1"/>
  <c r="Q36" i="1" s="1"/>
  <c r="O116" i="1"/>
  <c r="Q116" i="1" s="1"/>
  <c r="P170" i="1"/>
  <c r="O168" i="1"/>
  <c r="Q168" i="1" s="1"/>
  <c r="O169" i="1"/>
  <c r="Q169" i="1" s="1"/>
  <c r="P169" i="1"/>
  <c r="O246" i="1"/>
  <c r="Q246" i="1" s="1"/>
  <c r="O81" i="1"/>
  <c r="Q81" i="1" s="1"/>
  <c r="O27" i="1"/>
  <c r="Q27" i="1" s="1"/>
  <c r="P246" i="1"/>
  <c r="P27" i="1"/>
  <c r="P81" i="1"/>
  <c r="N138" i="1"/>
  <c r="N124" i="1"/>
  <c r="N92" i="1"/>
  <c r="N64" i="1"/>
  <c r="N55" i="1"/>
  <c r="N50" i="1"/>
  <c r="N42" i="1"/>
  <c r="N14" i="1"/>
  <c r="N13" i="1"/>
  <c r="H15" i="2"/>
  <c r="G15" i="2"/>
  <c r="F15" i="2"/>
  <c r="E15" i="2"/>
  <c r="D15" i="2"/>
  <c r="C15" i="2"/>
  <c r="B15" i="2"/>
  <c r="A15" i="2"/>
  <c r="K13" i="2"/>
  <c r="J13" i="2"/>
  <c r="I13" i="2"/>
  <c r="Q173" i="1" l="1"/>
  <c r="Q79" i="1"/>
  <c r="K238" i="1"/>
  <c r="I238" i="1"/>
  <c r="J238" i="1"/>
  <c r="L238" i="1"/>
  <c r="M238" i="1"/>
  <c r="K237" i="1"/>
  <c r="I237" i="1"/>
  <c r="J237" i="1"/>
  <c r="L237" i="1"/>
  <c r="M237" i="1"/>
  <c r="K236" i="1"/>
  <c r="I236" i="1"/>
  <c r="J236" i="1"/>
  <c r="L236" i="1"/>
  <c r="M236" i="1"/>
  <c r="O236" i="1" l="1"/>
  <c r="Q236" i="1" s="1"/>
  <c r="P237" i="1"/>
  <c r="P238" i="1"/>
  <c r="O238" i="1"/>
  <c r="Q238" i="1" s="1"/>
  <c r="P236" i="1"/>
  <c r="O237" i="1"/>
  <c r="Q237" i="1" s="1"/>
  <c r="M82" i="1"/>
  <c r="L82" i="1"/>
  <c r="K82" i="1"/>
  <c r="J82" i="1"/>
  <c r="I82" i="1"/>
  <c r="K26" i="1"/>
  <c r="I26" i="1"/>
  <c r="J26" i="1"/>
  <c r="L26" i="1"/>
  <c r="M26" i="1"/>
  <c r="K11" i="2"/>
  <c r="J11" i="2"/>
  <c r="I11" i="2"/>
  <c r="H18" i="1"/>
  <c r="O82" i="1" l="1"/>
  <c r="Q82" i="1" s="1"/>
  <c r="O26" i="1"/>
  <c r="Q26" i="1" s="1"/>
  <c r="P82" i="1"/>
  <c r="P26" i="1"/>
  <c r="E36" i="2"/>
  <c r="E39" i="2" s="1"/>
  <c r="M134" i="1" l="1"/>
  <c r="L134" i="1"/>
  <c r="K134" i="1"/>
  <c r="J134" i="1"/>
  <c r="I134" i="1"/>
  <c r="I133" i="1"/>
  <c r="J133" i="1"/>
  <c r="K133" i="1"/>
  <c r="L133" i="1"/>
  <c r="M133" i="1"/>
  <c r="I135" i="1"/>
  <c r="J135" i="1"/>
  <c r="K135" i="1"/>
  <c r="L135" i="1"/>
  <c r="M135" i="1"/>
  <c r="M240" i="1"/>
  <c r="L240" i="1"/>
  <c r="H249" i="1"/>
  <c r="H171" i="1"/>
  <c r="H119" i="1"/>
  <c r="H77" i="1"/>
  <c r="H61" i="1"/>
  <c r="H43" i="1"/>
  <c r="N37" i="1"/>
  <c r="H37" i="1"/>
  <c r="H29" i="1"/>
  <c r="O133" i="1" l="1"/>
  <c r="Q133" i="1" s="1"/>
  <c r="O134" i="1"/>
  <c r="Q134" i="1" s="1"/>
  <c r="P134" i="1"/>
  <c r="O135" i="1"/>
  <c r="Q135" i="1" s="1"/>
  <c r="P133" i="1"/>
  <c r="P135" i="1"/>
  <c r="I113" i="1"/>
  <c r="J113" i="1"/>
  <c r="K113" i="1"/>
  <c r="L113" i="1"/>
  <c r="M113" i="1"/>
  <c r="H36" i="2"/>
  <c r="H39" i="2" s="1"/>
  <c r="G36" i="2"/>
  <c r="G39" i="2" s="1"/>
  <c r="F36" i="2"/>
  <c r="F39" i="2" s="1"/>
  <c r="D36" i="2"/>
  <c r="D39" i="2" s="1"/>
  <c r="C36" i="2"/>
  <c r="C39" i="2" s="1"/>
  <c r="B36" i="2"/>
  <c r="B39" i="2" s="1"/>
  <c r="A36" i="2"/>
  <c r="A39" i="2" s="1"/>
  <c r="K33" i="2"/>
  <c r="J33" i="2"/>
  <c r="K34" i="2"/>
  <c r="J34" i="2"/>
  <c r="I34" i="2"/>
  <c r="I33" i="2"/>
  <c r="O113" i="1" l="1"/>
  <c r="Q113" i="1" s="1"/>
  <c r="P113" i="1"/>
  <c r="K36" i="2"/>
  <c r="I36" i="2"/>
  <c r="J36" i="2" l="1"/>
  <c r="M114" i="1" l="1"/>
  <c r="L114" i="1"/>
  <c r="K114" i="1"/>
  <c r="J114" i="1"/>
  <c r="I114" i="1"/>
  <c r="M112" i="1"/>
  <c r="L112" i="1"/>
  <c r="K112" i="1"/>
  <c r="J112" i="1"/>
  <c r="I112" i="1"/>
  <c r="M69" i="1"/>
  <c r="L69" i="1"/>
  <c r="K69" i="1"/>
  <c r="J69" i="1"/>
  <c r="I69" i="1"/>
  <c r="M68" i="1"/>
  <c r="L68" i="1"/>
  <c r="K68" i="1"/>
  <c r="J68" i="1"/>
  <c r="I68" i="1"/>
  <c r="M64" i="1"/>
  <c r="L64" i="1"/>
  <c r="K64" i="1"/>
  <c r="J64" i="1"/>
  <c r="I64" i="1"/>
  <c r="M55" i="1"/>
  <c r="L55" i="1"/>
  <c r="K55" i="1"/>
  <c r="J55" i="1"/>
  <c r="I55" i="1"/>
  <c r="M48" i="1"/>
  <c r="L48" i="1"/>
  <c r="K48" i="1"/>
  <c r="J48" i="1"/>
  <c r="I48" i="1"/>
  <c r="O114" i="1" l="1"/>
  <c r="Q114" i="1" s="1"/>
  <c r="P114" i="1"/>
  <c r="P112" i="1"/>
  <c r="O112" i="1"/>
  <c r="Q112" i="1" s="1"/>
  <c r="O64" i="1"/>
  <c r="Q64" i="1" s="1"/>
  <c r="O68" i="1"/>
  <c r="Q68" i="1" s="1"/>
  <c r="P69" i="1"/>
  <c r="P64" i="1"/>
  <c r="P68" i="1"/>
  <c r="O48" i="1"/>
  <c r="Q48" i="1" s="1"/>
  <c r="O69" i="1"/>
  <c r="Q69" i="1" s="1"/>
  <c r="O55" i="1"/>
  <c r="Q55" i="1" s="1"/>
  <c r="P55" i="1"/>
  <c r="P48" i="1"/>
  <c r="K24" i="1"/>
  <c r="H17" i="2"/>
  <c r="G17" i="2"/>
  <c r="F17" i="2"/>
  <c r="E17" i="2"/>
  <c r="D17" i="2"/>
  <c r="C17" i="2"/>
  <c r="B17" i="2"/>
  <c r="A17" i="2"/>
  <c r="J17" i="2" l="1"/>
  <c r="I17" i="2"/>
  <c r="K17" i="2"/>
  <c r="I115" i="1" l="1"/>
  <c r="J115" i="1"/>
  <c r="K115" i="1"/>
  <c r="L115" i="1"/>
  <c r="M115" i="1"/>
  <c r="I111" i="1"/>
  <c r="J111" i="1"/>
  <c r="K111" i="1"/>
  <c r="L111" i="1"/>
  <c r="M111" i="1"/>
  <c r="I110" i="1"/>
  <c r="J110" i="1"/>
  <c r="K110" i="1"/>
  <c r="L110" i="1"/>
  <c r="M110" i="1"/>
  <c r="I109" i="1"/>
  <c r="J109" i="1"/>
  <c r="K109" i="1"/>
  <c r="L109" i="1"/>
  <c r="M109" i="1"/>
  <c r="I108" i="1"/>
  <c r="J108" i="1"/>
  <c r="K108" i="1"/>
  <c r="L108" i="1"/>
  <c r="M108" i="1"/>
  <c r="O108" i="1" l="1"/>
  <c r="Q108" i="1" s="1"/>
  <c r="O111" i="1"/>
  <c r="Q111" i="1" s="1"/>
  <c r="O110" i="1"/>
  <c r="Q110" i="1" s="1"/>
  <c r="O109" i="1"/>
  <c r="Q109" i="1" s="1"/>
  <c r="O115" i="1"/>
  <c r="Q115" i="1" s="1"/>
  <c r="P108" i="1"/>
  <c r="P110" i="1"/>
  <c r="P111" i="1"/>
  <c r="P115" i="1"/>
  <c r="P109" i="1"/>
  <c r="I4" i="2"/>
  <c r="G29" i="1"/>
  <c r="M28" i="1"/>
  <c r="L28" i="1"/>
  <c r="K28" i="1"/>
  <c r="J28" i="1"/>
  <c r="I28" i="1"/>
  <c r="P28" i="1" l="1"/>
  <c r="O28" i="1"/>
  <c r="Q28" i="1" s="1"/>
  <c r="K29" i="2" l="1"/>
  <c r="K39" i="2" s="1"/>
  <c r="J29" i="2"/>
  <c r="J39" i="2" s="1"/>
  <c r="I29" i="2"/>
  <c r="I39" i="2" s="1"/>
  <c r="M216" i="1" l="1"/>
  <c r="M215" i="1"/>
  <c r="M214" i="1"/>
  <c r="M213" i="1"/>
  <c r="L216" i="1" l="1"/>
  <c r="L215" i="1"/>
  <c r="L214" i="1"/>
  <c r="L213" i="1"/>
  <c r="M212" i="1"/>
  <c r="L212" i="1"/>
  <c r="K239" i="1"/>
  <c r="K235" i="1"/>
  <c r="K234" i="1"/>
  <c r="K233" i="1"/>
  <c r="K232" i="1"/>
  <c r="K231" i="1"/>
  <c r="K230" i="1"/>
  <c r="K229" i="1"/>
  <c r="K228" i="1"/>
  <c r="K227" i="1"/>
  <c r="K226" i="1"/>
  <c r="K223" i="1"/>
  <c r="K222" i="1"/>
  <c r="K221" i="1"/>
  <c r="K220" i="1"/>
  <c r="K219" i="1"/>
  <c r="K218" i="1"/>
  <c r="K216" i="1"/>
  <c r="K215" i="1"/>
  <c r="K214" i="1"/>
  <c r="K240" i="1"/>
  <c r="K213" i="1"/>
  <c r="K212" i="1"/>
  <c r="K209" i="1"/>
  <c r="K193" i="1"/>
  <c r="K192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217" i="1"/>
  <c r="M121" i="1"/>
  <c r="L121" i="1"/>
  <c r="K131" i="1"/>
  <c r="K130" i="1"/>
  <c r="K129" i="1"/>
  <c r="K128" i="1"/>
  <c r="K127" i="1"/>
  <c r="K126" i="1"/>
  <c r="K125" i="1"/>
  <c r="K124" i="1"/>
  <c r="K123" i="1"/>
  <c r="K122" i="1"/>
  <c r="K121" i="1"/>
  <c r="M86" i="1"/>
  <c r="L86" i="1"/>
  <c r="K92" i="1"/>
  <c r="K91" i="1"/>
  <c r="K90" i="1"/>
  <c r="K89" i="1"/>
  <c r="K88" i="1"/>
  <c r="K87" i="1"/>
  <c r="K67" i="1"/>
  <c r="K66" i="1"/>
  <c r="K65" i="1"/>
  <c r="K63" i="1"/>
  <c r="M45" i="1"/>
  <c r="L45" i="1"/>
  <c r="K58" i="1"/>
  <c r="K57" i="1"/>
  <c r="K54" i="1"/>
  <c r="K53" i="1"/>
  <c r="K52" i="1"/>
  <c r="K51" i="1"/>
  <c r="K50" i="1"/>
  <c r="K49" i="1"/>
  <c r="K47" i="1"/>
  <c r="K46" i="1"/>
  <c r="K45" i="1"/>
  <c r="K42" i="1"/>
  <c r="K40" i="1"/>
  <c r="K39" i="1"/>
  <c r="K35" i="1"/>
  <c r="K34" i="1"/>
  <c r="K33" i="1"/>
  <c r="K32" i="1"/>
  <c r="K31" i="1"/>
  <c r="M31" i="1"/>
  <c r="L31" i="1"/>
  <c r="K25" i="1"/>
  <c r="K22" i="1"/>
  <c r="K21" i="1"/>
  <c r="M20" i="1"/>
  <c r="L20" i="1"/>
  <c r="K20" i="1"/>
  <c r="K16" i="1"/>
  <c r="K15" i="1"/>
  <c r="K14" i="1"/>
  <c r="K13" i="1"/>
  <c r="M12" i="1"/>
  <c r="L12" i="1"/>
  <c r="K12" i="1"/>
  <c r="J12" i="1"/>
  <c r="I12" i="1"/>
  <c r="I209" i="1"/>
  <c r="J209" i="1"/>
  <c r="L209" i="1"/>
  <c r="M209" i="1"/>
  <c r="K43" i="1" l="1"/>
  <c r="O209" i="1"/>
  <c r="Q209" i="1" s="1"/>
  <c r="P209" i="1"/>
  <c r="L35" i="1"/>
  <c r="J35" i="1"/>
  <c r="I35" i="1"/>
  <c r="G37" i="1"/>
  <c r="M35" i="1"/>
  <c r="G119" i="1"/>
  <c r="I118" i="1"/>
  <c r="J118" i="1"/>
  <c r="K118" i="1"/>
  <c r="L118" i="1"/>
  <c r="M118" i="1"/>
  <c r="P35" i="1" l="1"/>
  <c r="O35" i="1"/>
  <c r="Q35" i="1" s="1"/>
  <c r="O118" i="1"/>
  <c r="Q118" i="1" s="1"/>
  <c r="P118" i="1"/>
  <c r="K12" i="2" l="1"/>
  <c r="J12" i="2"/>
  <c r="I12" i="2"/>
  <c r="K10" i="2"/>
  <c r="J10" i="2"/>
  <c r="I10" i="2"/>
  <c r="K9" i="2"/>
  <c r="J9" i="2"/>
  <c r="I9" i="2"/>
  <c r="N119" i="1"/>
  <c r="N77" i="1"/>
  <c r="N43" i="1"/>
  <c r="N29" i="1"/>
  <c r="G171" i="1"/>
  <c r="I193" i="1"/>
  <c r="J193" i="1"/>
  <c r="L193" i="1"/>
  <c r="M193" i="1"/>
  <c r="I192" i="1"/>
  <c r="J192" i="1"/>
  <c r="L192" i="1"/>
  <c r="M192" i="1"/>
  <c r="K241" i="1"/>
  <c r="K15" i="2" l="1"/>
  <c r="I15" i="2"/>
  <c r="J15" i="2"/>
  <c r="N18" i="1"/>
  <c r="N249" i="1"/>
  <c r="N61" i="1"/>
  <c r="N171" i="1"/>
  <c r="O192" i="1"/>
  <c r="Q192" i="1" s="1"/>
  <c r="O193" i="1"/>
  <c r="Q193" i="1" s="1"/>
  <c r="P192" i="1"/>
  <c r="P193" i="1"/>
  <c r="K247" i="1"/>
  <c r="K245" i="1"/>
  <c r="K244" i="1"/>
  <c r="K243" i="1"/>
  <c r="K242" i="1"/>
  <c r="K191" i="1"/>
  <c r="K190" i="1"/>
  <c r="K166" i="1"/>
  <c r="K165" i="1"/>
  <c r="K164" i="1"/>
  <c r="K163" i="1"/>
  <c r="K162" i="1"/>
  <c r="K161" i="1"/>
  <c r="K167" i="1"/>
  <c r="K37" i="1" s="1"/>
  <c r="K59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2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80" i="1"/>
  <c r="K83" i="1" s="1"/>
  <c r="K76" i="1"/>
  <c r="K75" i="1"/>
  <c r="K74" i="1"/>
  <c r="K73" i="1"/>
  <c r="K72" i="1"/>
  <c r="K71" i="1"/>
  <c r="K70" i="1"/>
  <c r="K60" i="1"/>
  <c r="K56" i="1"/>
  <c r="K23" i="1"/>
  <c r="K29" i="1" s="1"/>
  <c r="K17" i="1"/>
  <c r="K18" i="1" s="1"/>
  <c r="M247" i="1"/>
  <c r="M245" i="1"/>
  <c r="M244" i="1"/>
  <c r="M243" i="1"/>
  <c r="M242" i="1"/>
  <c r="M241" i="1"/>
  <c r="M239" i="1"/>
  <c r="M235" i="1"/>
  <c r="M234" i="1"/>
  <c r="M233" i="1"/>
  <c r="M232" i="1"/>
  <c r="M231" i="1"/>
  <c r="M230" i="1"/>
  <c r="M229" i="1"/>
  <c r="M228" i="1"/>
  <c r="M227" i="1"/>
  <c r="M226" i="1"/>
  <c r="M224" i="1"/>
  <c r="M223" i="1"/>
  <c r="M222" i="1"/>
  <c r="M221" i="1"/>
  <c r="M220" i="1"/>
  <c r="M219" i="1"/>
  <c r="M218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217" i="1"/>
  <c r="M166" i="1"/>
  <c r="M165" i="1"/>
  <c r="M164" i="1"/>
  <c r="M163" i="1"/>
  <c r="M162" i="1"/>
  <c r="M161" i="1"/>
  <c r="M167" i="1"/>
  <c r="M59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2" i="1"/>
  <c r="M131" i="1"/>
  <c r="M130" i="1"/>
  <c r="M129" i="1"/>
  <c r="M128" i="1"/>
  <c r="M127" i="1"/>
  <c r="M126" i="1"/>
  <c r="M125" i="1"/>
  <c r="M124" i="1"/>
  <c r="M123" i="1"/>
  <c r="M122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0" i="1"/>
  <c r="M83" i="1" s="1"/>
  <c r="M76" i="1"/>
  <c r="M75" i="1"/>
  <c r="M74" i="1"/>
  <c r="M73" i="1"/>
  <c r="M72" i="1"/>
  <c r="M71" i="1"/>
  <c r="M70" i="1"/>
  <c r="M67" i="1"/>
  <c r="M66" i="1"/>
  <c r="M65" i="1"/>
  <c r="M63" i="1"/>
  <c r="M60" i="1"/>
  <c r="M58" i="1"/>
  <c r="M57" i="1"/>
  <c r="M56" i="1"/>
  <c r="M54" i="1"/>
  <c r="M53" i="1"/>
  <c r="M52" i="1"/>
  <c r="M51" i="1"/>
  <c r="M50" i="1"/>
  <c r="M49" i="1"/>
  <c r="M47" i="1"/>
  <c r="M46" i="1"/>
  <c r="M42" i="1"/>
  <c r="M40" i="1"/>
  <c r="M39" i="1"/>
  <c r="M34" i="1"/>
  <c r="M33" i="1"/>
  <c r="M32" i="1"/>
  <c r="M25" i="1"/>
  <c r="M24" i="1"/>
  <c r="M23" i="1"/>
  <c r="M22" i="1"/>
  <c r="M21" i="1"/>
  <c r="M17" i="1"/>
  <c r="M16" i="1"/>
  <c r="M15" i="1"/>
  <c r="M14" i="1"/>
  <c r="K210" i="1" l="1"/>
  <c r="M210" i="1"/>
  <c r="M43" i="1"/>
  <c r="M37" i="1"/>
  <c r="M77" i="1"/>
  <c r="M249" i="1"/>
  <c r="K77" i="1"/>
  <c r="K249" i="1"/>
  <c r="K61" i="1"/>
  <c r="M171" i="1"/>
  <c r="K119" i="1"/>
  <c r="K171" i="1"/>
  <c r="M29" i="1"/>
  <c r="M61" i="1"/>
  <c r="M119" i="1"/>
  <c r="L176" i="1"/>
  <c r="L174" i="1"/>
  <c r="L217" i="1"/>
  <c r="L88" i="1"/>
  <c r="L87" i="1"/>
  <c r="L47" i="1"/>
  <c r="L46" i="1"/>
  <c r="L39" i="1"/>
  <c r="L21" i="1"/>
  <c r="L14" i="1"/>
  <c r="M13" i="1"/>
  <c r="M18" i="1" s="1"/>
  <c r="L13" i="1"/>
  <c r="J212" i="1"/>
  <c r="I212" i="1"/>
  <c r="I86" i="1"/>
  <c r="O12" i="1" l="1"/>
  <c r="K4" i="2"/>
  <c r="J4" i="2"/>
  <c r="Q12" i="1" l="1"/>
  <c r="P12" i="1"/>
  <c r="G249" i="1"/>
  <c r="G77" i="1" l="1"/>
  <c r="L91" i="1" l="1"/>
  <c r="J91" i="1"/>
  <c r="I91" i="1"/>
  <c r="L71" i="1"/>
  <c r="J71" i="1"/>
  <c r="I71" i="1"/>
  <c r="L65" i="1"/>
  <c r="J65" i="1"/>
  <c r="I65" i="1"/>
  <c r="L63" i="1"/>
  <c r="J63" i="1"/>
  <c r="I63" i="1"/>
  <c r="O91" i="1" l="1"/>
  <c r="Q91" i="1" s="1"/>
  <c r="P91" i="1"/>
  <c r="O63" i="1"/>
  <c r="O71" i="1"/>
  <c r="Q71" i="1" s="1"/>
  <c r="P71" i="1"/>
  <c r="O65" i="1"/>
  <c r="Q65" i="1" s="1"/>
  <c r="P65" i="1"/>
  <c r="P63" i="1"/>
  <c r="Q63" i="1" l="1"/>
  <c r="L130" i="1"/>
  <c r="J130" i="1"/>
  <c r="P130" i="1" s="1"/>
  <c r="I130" i="1"/>
  <c r="G18" i="1"/>
  <c r="O130" i="1" l="1"/>
  <c r="Q130" i="1"/>
  <c r="L16" i="1"/>
  <c r="J16" i="1"/>
  <c r="I16" i="1"/>
  <c r="O16" i="1" l="1"/>
  <c r="Q16" i="1"/>
  <c r="P16" i="1"/>
  <c r="L239" i="1"/>
  <c r="J239" i="1"/>
  <c r="I239" i="1"/>
  <c r="O239" i="1" l="1"/>
  <c r="Q239" i="1" s="1"/>
  <c r="P239" i="1"/>
  <c r="L105" i="1" l="1"/>
  <c r="I105" i="1"/>
  <c r="J105" i="1"/>
  <c r="I188" i="1"/>
  <c r="J188" i="1"/>
  <c r="L188" i="1"/>
  <c r="I131" i="1"/>
  <c r="J131" i="1"/>
  <c r="P131" i="1" s="1"/>
  <c r="L131" i="1"/>
  <c r="O188" i="1" l="1"/>
  <c r="Q188" i="1" s="1"/>
  <c r="O131" i="1"/>
  <c r="Q131" i="1" s="1"/>
  <c r="O86" i="1"/>
  <c r="P188" i="1"/>
  <c r="O105" i="1"/>
  <c r="O212" i="1"/>
  <c r="I235" i="1" l="1"/>
  <c r="J235" i="1"/>
  <c r="L235" i="1"/>
  <c r="L191" i="1"/>
  <c r="J191" i="1"/>
  <c r="I191" i="1"/>
  <c r="L76" i="1"/>
  <c r="J76" i="1"/>
  <c r="I76" i="1"/>
  <c r="I75" i="1"/>
  <c r="J75" i="1"/>
  <c r="L75" i="1"/>
  <c r="L164" i="1"/>
  <c r="J164" i="1"/>
  <c r="P164" i="1" s="1"/>
  <c r="I164" i="1"/>
  <c r="I104" i="1"/>
  <c r="J104" i="1"/>
  <c r="L104" i="1"/>
  <c r="O164" i="1" l="1"/>
  <c r="O191" i="1"/>
  <c r="Q191" i="1" s="1"/>
  <c r="O104" i="1"/>
  <c r="Q104" i="1" s="1"/>
  <c r="O235" i="1"/>
  <c r="Q235" i="1" s="1"/>
  <c r="O75" i="1"/>
  <c r="Q75" i="1" s="1"/>
  <c r="O76" i="1"/>
  <c r="Q76" i="1" s="1"/>
  <c r="P235" i="1"/>
  <c r="P191" i="1"/>
  <c r="P75" i="1"/>
  <c r="P76" i="1"/>
  <c r="P104" i="1"/>
  <c r="I163" i="1"/>
  <c r="J163" i="1"/>
  <c r="P163" i="1" s="1"/>
  <c r="L163" i="1"/>
  <c r="I162" i="1"/>
  <c r="J162" i="1"/>
  <c r="P162" i="1" s="1"/>
  <c r="L162" i="1"/>
  <c r="O162" i="1" l="1"/>
  <c r="Q162" i="1" s="1"/>
  <c r="O163" i="1"/>
  <c r="Q163" i="1" s="1"/>
  <c r="Q164" i="1"/>
  <c r="G61" i="1"/>
  <c r="I60" i="1"/>
  <c r="J60" i="1"/>
  <c r="L60" i="1"/>
  <c r="O60" i="1" l="1"/>
  <c r="Q60" i="1" s="1"/>
  <c r="P60" i="1"/>
  <c r="I167" i="1" l="1"/>
  <c r="J167" i="1"/>
  <c r="P167" i="1" s="1"/>
  <c r="L167" i="1"/>
  <c r="I59" i="1"/>
  <c r="J59" i="1"/>
  <c r="P59" i="1" s="1"/>
  <c r="L59" i="1"/>
  <c r="I160" i="1"/>
  <c r="J160" i="1"/>
  <c r="P160" i="1" s="1"/>
  <c r="L160" i="1"/>
  <c r="O167" i="1" l="1"/>
  <c r="Q167" i="1" s="1"/>
  <c r="O59" i="1"/>
  <c r="Q59" i="1" s="1"/>
  <c r="O160" i="1"/>
  <c r="Q160" i="1" s="1"/>
  <c r="I224" i="1"/>
  <c r="J224" i="1"/>
  <c r="L224" i="1"/>
  <c r="I245" i="1"/>
  <c r="J245" i="1"/>
  <c r="L245" i="1"/>
  <c r="O245" i="1" l="1"/>
  <c r="Q245" i="1" s="1"/>
  <c r="O224" i="1"/>
  <c r="Q224" i="1" s="1"/>
  <c r="P245" i="1"/>
  <c r="P224" i="1"/>
  <c r="I161" i="1"/>
  <c r="J161" i="1"/>
  <c r="P161" i="1" s="1"/>
  <c r="L161" i="1"/>
  <c r="I103" i="1"/>
  <c r="J103" i="1"/>
  <c r="L103" i="1"/>
  <c r="O161" i="1" l="1"/>
  <c r="Q161" i="1" s="1"/>
  <c r="O103" i="1"/>
  <c r="Q103" i="1" s="1"/>
  <c r="P103" i="1"/>
  <c r="I232" i="1" l="1"/>
  <c r="I234" i="1" l="1"/>
  <c r="J234" i="1"/>
  <c r="L234" i="1"/>
  <c r="I146" i="1"/>
  <c r="J146" i="1"/>
  <c r="P146" i="1" s="1"/>
  <c r="L146" i="1"/>
  <c r="I145" i="1"/>
  <c r="J145" i="1"/>
  <c r="P145" i="1" s="1"/>
  <c r="L145" i="1"/>
  <c r="I129" i="1"/>
  <c r="J129" i="1"/>
  <c r="P129" i="1" s="1"/>
  <c r="L129" i="1"/>
  <c r="O129" i="1" l="1"/>
  <c r="Q129" i="1" s="1"/>
  <c r="O146" i="1"/>
  <c r="Q146" i="1" s="1"/>
  <c r="O145" i="1"/>
  <c r="Q145" i="1" s="1"/>
  <c r="O234" i="1"/>
  <c r="Q234" i="1" s="1"/>
  <c r="P234" i="1"/>
  <c r="I34" i="1" l="1"/>
  <c r="J34" i="1"/>
  <c r="L34" i="1"/>
  <c r="O34" i="1" l="1"/>
  <c r="Q34" i="1" s="1"/>
  <c r="P34" i="1"/>
  <c r="I80" i="1" l="1"/>
  <c r="I83" i="1" s="1"/>
  <c r="J80" i="1"/>
  <c r="J83" i="1" s="1"/>
  <c r="L80" i="1"/>
  <c r="L83" i="1" s="1"/>
  <c r="I102" i="1"/>
  <c r="J102" i="1"/>
  <c r="L102" i="1"/>
  <c r="I56" i="1"/>
  <c r="J56" i="1"/>
  <c r="L56" i="1"/>
  <c r="O102" i="1" l="1"/>
  <c r="Q102" i="1" s="1"/>
  <c r="O80" i="1"/>
  <c r="O83" i="1" s="1"/>
  <c r="O56" i="1"/>
  <c r="Q56" i="1" s="1"/>
  <c r="P80" i="1"/>
  <c r="P83" i="1" s="1"/>
  <c r="P102" i="1"/>
  <c r="P56" i="1"/>
  <c r="Q80" i="1" l="1"/>
  <c r="Q83" i="1" s="1"/>
  <c r="I233" i="1"/>
  <c r="J233" i="1"/>
  <c r="L233" i="1"/>
  <c r="I231" i="1"/>
  <c r="J231" i="1"/>
  <c r="L231" i="1"/>
  <c r="L94" i="1"/>
  <c r="I93" i="1"/>
  <c r="J93" i="1"/>
  <c r="L93" i="1"/>
  <c r="I54" i="1"/>
  <c r="J54" i="1"/>
  <c r="L54" i="1"/>
  <c r="J21" i="1"/>
  <c r="I21" i="1"/>
  <c r="O21" i="1" s="1"/>
  <c r="O54" i="1" l="1"/>
  <c r="Q54" i="1" s="1"/>
  <c r="O93" i="1"/>
  <c r="Q93" i="1" s="1"/>
  <c r="O231" i="1"/>
  <c r="Q231" i="1" s="1"/>
  <c r="O233" i="1"/>
  <c r="Q233" i="1" s="1"/>
  <c r="P21" i="1"/>
  <c r="Q21" i="1"/>
  <c r="P231" i="1"/>
  <c r="P233" i="1"/>
  <c r="P93" i="1"/>
  <c r="P54" i="1"/>
  <c r="L23" i="1"/>
  <c r="J23" i="1"/>
  <c r="I23" i="1"/>
  <c r="O23" i="1" l="1"/>
  <c r="Q23" i="1" s="1"/>
  <c r="P23" i="1"/>
  <c r="I176" i="1"/>
  <c r="J176" i="1"/>
  <c r="I166" i="1"/>
  <c r="J166" i="1"/>
  <c r="P166" i="1" s="1"/>
  <c r="L166" i="1"/>
  <c r="O166" i="1" l="1"/>
  <c r="Q166" i="1" s="1"/>
  <c r="O176" i="1"/>
  <c r="Q176" i="1" s="1"/>
  <c r="P176" i="1"/>
  <c r="L143" i="1" l="1"/>
  <c r="J143" i="1"/>
  <c r="P143" i="1" s="1"/>
  <c r="I143" i="1"/>
  <c r="J94" i="1"/>
  <c r="I94" i="1"/>
  <c r="O94" i="1" s="1"/>
  <c r="O143" i="1" l="1"/>
  <c r="Q143" i="1" s="1"/>
  <c r="Q94" i="1"/>
  <c r="L74" i="1"/>
  <c r="L73" i="1"/>
  <c r="L72" i="1"/>
  <c r="J74" i="1"/>
  <c r="J73" i="1"/>
  <c r="J72" i="1"/>
  <c r="I74" i="1"/>
  <c r="I73" i="1"/>
  <c r="I70" i="1"/>
  <c r="I72" i="1"/>
  <c r="O72" i="1" l="1"/>
  <c r="Q72" i="1" s="1"/>
  <c r="O73" i="1"/>
  <c r="Q73" i="1" s="1"/>
  <c r="O74" i="1"/>
  <c r="Q74" i="1" s="1"/>
  <c r="P73" i="1"/>
  <c r="P72" i="1"/>
  <c r="P74" i="1"/>
  <c r="L159" i="1"/>
  <c r="J159" i="1"/>
  <c r="P159" i="1" s="1"/>
  <c r="I159" i="1"/>
  <c r="O159" i="1" l="1"/>
  <c r="Q159" i="1" s="1"/>
  <c r="L144" i="1" l="1"/>
  <c r="J144" i="1"/>
  <c r="P144" i="1" s="1"/>
  <c r="I144" i="1"/>
  <c r="Q105" i="1"/>
  <c r="O144" i="1" l="1"/>
  <c r="Q144" i="1" s="1"/>
  <c r="P105" i="1"/>
  <c r="D251" i="1" l="1"/>
  <c r="I58" i="1" l="1"/>
  <c r="J58" i="1"/>
  <c r="L58" i="1"/>
  <c r="O58" i="1" l="1"/>
  <c r="Q58" i="1" s="1"/>
  <c r="P58" i="1"/>
  <c r="L89" i="1" l="1"/>
  <c r="L90" i="1"/>
  <c r="L92" i="1"/>
  <c r="L106" i="1"/>
  <c r="L95" i="1"/>
  <c r="L107" i="1"/>
  <c r="L99" i="1"/>
  <c r="L100" i="1"/>
  <c r="L101" i="1"/>
  <c r="L96" i="1"/>
  <c r="L97" i="1"/>
  <c r="L98" i="1"/>
  <c r="I33" i="1"/>
  <c r="J33" i="1"/>
  <c r="L33" i="1"/>
  <c r="O33" i="1" l="1"/>
  <c r="Q33" i="1" s="1"/>
  <c r="P33" i="1"/>
  <c r="L17" i="1"/>
  <c r="I158" i="1" l="1"/>
  <c r="J158" i="1"/>
  <c r="P158" i="1" s="1"/>
  <c r="L158" i="1"/>
  <c r="I157" i="1"/>
  <c r="J157" i="1"/>
  <c r="P157" i="1" s="1"/>
  <c r="L157" i="1"/>
  <c r="L119" i="1"/>
  <c r="I98" i="1"/>
  <c r="O98" i="1" s="1"/>
  <c r="J98" i="1"/>
  <c r="O157" i="1" l="1"/>
  <c r="Q157" i="1" s="1"/>
  <c r="O158" i="1"/>
  <c r="Q158" i="1" s="1"/>
  <c r="Q98" i="1"/>
  <c r="P98" i="1"/>
  <c r="L155" i="1" l="1"/>
  <c r="L156" i="1"/>
  <c r="J156" i="1"/>
  <c r="P156" i="1" s="1"/>
  <c r="J155" i="1"/>
  <c r="P155" i="1" s="1"/>
  <c r="I155" i="1"/>
  <c r="I156" i="1"/>
  <c r="O155" i="1" l="1"/>
  <c r="Q155" i="1" s="1"/>
  <c r="O156" i="1"/>
  <c r="Q156" i="1" s="1"/>
  <c r="I226" i="1"/>
  <c r="I190" i="1" l="1"/>
  <c r="J190" i="1"/>
  <c r="L190" i="1"/>
  <c r="O190" i="1" l="1"/>
  <c r="Q190" i="1" s="1"/>
  <c r="P190" i="1"/>
  <c r="I142" i="1"/>
  <c r="J142" i="1"/>
  <c r="P142" i="1" s="1"/>
  <c r="L142" i="1"/>
  <c r="I141" i="1"/>
  <c r="J141" i="1"/>
  <c r="P141" i="1" s="1"/>
  <c r="L141" i="1"/>
  <c r="I140" i="1"/>
  <c r="J140" i="1"/>
  <c r="P140" i="1" s="1"/>
  <c r="L140" i="1"/>
  <c r="O142" i="1" l="1"/>
  <c r="Q142" i="1" s="1"/>
  <c r="O141" i="1"/>
  <c r="Q141" i="1" s="1"/>
  <c r="O140" i="1"/>
  <c r="Q140" i="1" s="1"/>
  <c r="L154" i="1" l="1"/>
  <c r="L149" i="1" l="1"/>
  <c r="L150" i="1"/>
  <c r="L151" i="1"/>
  <c r="L152" i="1"/>
  <c r="L153" i="1"/>
  <c r="J149" i="1"/>
  <c r="P149" i="1" s="1"/>
  <c r="J150" i="1"/>
  <c r="P150" i="1" s="1"/>
  <c r="J151" i="1"/>
  <c r="P151" i="1" s="1"/>
  <c r="J152" i="1"/>
  <c r="P152" i="1" s="1"/>
  <c r="J153" i="1"/>
  <c r="P153" i="1" s="1"/>
  <c r="J154" i="1"/>
  <c r="P154" i="1" s="1"/>
  <c r="I149" i="1"/>
  <c r="I150" i="1"/>
  <c r="I151" i="1"/>
  <c r="I152" i="1"/>
  <c r="I153" i="1"/>
  <c r="I154" i="1"/>
  <c r="O154" i="1" s="1"/>
  <c r="I96" i="1"/>
  <c r="O96" i="1" s="1"/>
  <c r="J96" i="1"/>
  <c r="O153" i="1" l="1"/>
  <c r="Q153" i="1" s="1"/>
  <c r="O150" i="1"/>
  <c r="O152" i="1"/>
  <c r="Q152" i="1" s="1"/>
  <c r="O149" i="1"/>
  <c r="Q149" i="1" s="1"/>
  <c r="O151" i="1"/>
  <c r="Q151" i="1" s="1"/>
  <c r="Q154" i="1"/>
  <c r="Q96" i="1"/>
  <c r="P96" i="1"/>
  <c r="Q150" i="1" l="1"/>
  <c r="G43" i="1"/>
  <c r="J17" i="1" l="1"/>
  <c r="I17" i="1"/>
  <c r="O17" i="1" s="1"/>
  <c r="P17" i="1" l="1"/>
  <c r="Q17" i="1"/>
  <c r="I265" i="1" l="1"/>
  <c r="I267" i="1" s="1"/>
  <c r="J265" i="1"/>
  <c r="J267" i="1" s="1"/>
  <c r="K265" i="1"/>
  <c r="K267" i="1" s="1"/>
  <c r="L265" i="1"/>
  <c r="L267" i="1" s="1"/>
  <c r="M265" i="1"/>
  <c r="M267" i="1" s="1"/>
  <c r="N265" i="1"/>
  <c r="N267" i="1" s="1"/>
  <c r="O265" i="1"/>
  <c r="O267" i="1" s="1"/>
  <c r="P265" i="1"/>
  <c r="P267" i="1" s="1"/>
  <c r="Q265" i="1"/>
  <c r="Q267" i="1" s="1"/>
  <c r="Q269" i="1" s="1"/>
  <c r="H265" i="1"/>
  <c r="H267" i="1" s="1"/>
  <c r="H269" i="1" s="1"/>
  <c r="G265" i="1" l="1"/>
  <c r="G267" i="1" l="1"/>
  <c r="L244" i="1" l="1"/>
  <c r="J244" i="1"/>
  <c r="I244" i="1"/>
  <c r="O244" i="1" l="1"/>
  <c r="Q244" i="1" s="1"/>
  <c r="P244" i="1"/>
  <c r="I227" i="1"/>
  <c r="J227" i="1"/>
  <c r="L227" i="1"/>
  <c r="O227" i="1" l="1"/>
  <c r="Q227" i="1" s="1"/>
  <c r="P227" i="1"/>
  <c r="I217" i="1" l="1"/>
  <c r="J217" i="1"/>
  <c r="I174" i="1"/>
  <c r="J174" i="1"/>
  <c r="I175" i="1"/>
  <c r="J175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9" i="1"/>
  <c r="J189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J210" i="1" l="1"/>
  <c r="L210" i="1"/>
  <c r="O174" i="1"/>
  <c r="I210" i="1"/>
  <c r="O180" i="1"/>
  <c r="O189" i="1"/>
  <c r="O184" i="1"/>
  <c r="O217" i="1"/>
  <c r="H250" i="1"/>
  <c r="O186" i="1"/>
  <c r="O178" i="1"/>
  <c r="O175" i="1"/>
  <c r="O182" i="1"/>
  <c r="O187" i="1"/>
  <c r="O185" i="1"/>
  <c r="O183" i="1"/>
  <c r="O181" i="1"/>
  <c r="O179" i="1"/>
  <c r="O177" i="1"/>
  <c r="L218" i="1"/>
  <c r="L219" i="1"/>
  <c r="L220" i="1"/>
  <c r="L221" i="1"/>
  <c r="L226" i="1"/>
  <c r="O226" i="1" s="1"/>
  <c r="L222" i="1"/>
  <c r="L223" i="1"/>
  <c r="L228" i="1"/>
  <c r="L229" i="1"/>
  <c r="L230" i="1"/>
  <c r="L232" i="1"/>
  <c r="O232" i="1" s="1"/>
  <c r="L242" i="1"/>
  <c r="L241" i="1"/>
  <c r="L243" i="1"/>
  <c r="L247" i="1"/>
  <c r="I240" i="1"/>
  <c r="J240" i="1"/>
  <c r="I214" i="1"/>
  <c r="O214" i="1" s="1"/>
  <c r="J214" i="1"/>
  <c r="I216" i="1"/>
  <c r="O216" i="1" s="1"/>
  <c r="J216" i="1"/>
  <c r="I218" i="1"/>
  <c r="J218" i="1"/>
  <c r="I219" i="1"/>
  <c r="J219" i="1"/>
  <c r="I220" i="1"/>
  <c r="J220" i="1"/>
  <c r="I221" i="1"/>
  <c r="J221" i="1"/>
  <c r="I215" i="1"/>
  <c r="J215" i="1"/>
  <c r="J226" i="1"/>
  <c r="I222" i="1"/>
  <c r="J222" i="1"/>
  <c r="I223" i="1"/>
  <c r="J223" i="1"/>
  <c r="I228" i="1"/>
  <c r="J228" i="1"/>
  <c r="I229" i="1"/>
  <c r="J229" i="1"/>
  <c r="I230" i="1"/>
  <c r="J230" i="1"/>
  <c r="J232" i="1"/>
  <c r="I242" i="1"/>
  <c r="J242" i="1"/>
  <c r="I241" i="1"/>
  <c r="J241" i="1"/>
  <c r="I243" i="1"/>
  <c r="J243" i="1"/>
  <c r="I247" i="1"/>
  <c r="J247" i="1"/>
  <c r="J213" i="1"/>
  <c r="I213" i="1"/>
  <c r="I122" i="1"/>
  <c r="J122" i="1"/>
  <c r="P122" i="1" s="1"/>
  <c r="L122" i="1"/>
  <c r="L123" i="1"/>
  <c r="L124" i="1"/>
  <c r="L126" i="1"/>
  <c r="L125" i="1"/>
  <c r="L132" i="1"/>
  <c r="L127" i="1"/>
  <c r="L128" i="1"/>
  <c r="L136" i="1"/>
  <c r="L137" i="1"/>
  <c r="L138" i="1"/>
  <c r="L147" i="1"/>
  <c r="L165" i="1"/>
  <c r="L24" i="1"/>
  <c r="L139" i="1"/>
  <c r="L148" i="1"/>
  <c r="L25" i="1"/>
  <c r="I123" i="1"/>
  <c r="J123" i="1"/>
  <c r="P123" i="1" s="1"/>
  <c r="I124" i="1"/>
  <c r="J124" i="1"/>
  <c r="P124" i="1" s="1"/>
  <c r="I126" i="1"/>
  <c r="J126" i="1"/>
  <c r="P126" i="1" s="1"/>
  <c r="I125" i="1"/>
  <c r="J125" i="1"/>
  <c r="P125" i="1" s="1"/>
  <c r="I132" i="1"/>
  <c r="J132" i="1"/>
  <c r="P132" i="1" s="1"/>
  <c r="I127" i="1"/>
  <c r="J127" i="1"/>
  <c r="P127" i="1" s="1"/>
  <c r="I128" i="1"/>
  <c r="J128" i="1"/>
  <c r="P128" i="1" s="1"/>
  <c r="I136" i="1"/>
  <c r="J136" i="1"/>
  <c r="P136" i="1" s="1"/>
  <c r="I137" i="1"/>
  <c r="J137" i="1"/>
  <c r="P137" i="1" s="1"/>
  <c r="I138" i="1"/>
  <c r="J138" i="1"/>
  <c r="P138" i="1" s="1"/>
  <c r="I147" i="1"/>
  <c r="J147" i="1"/>
  <c r="P147" i="1" s="1"/>
  <c r="I165" i="1"/>
  <c r="J165" i="1"/>
  <c r="P165" i="1" s="1"/>
  <c r="I24" i="1"/>
  <c r="J24" i="1"/>
  <c r="I139" i="1"/>
  <c r="J139" i="1"/>
  <c r="P139" i="1" s="1"/>
  <c r="I148" i="1"/>
  <c r="J148" i="1"/>
  <c r="P148" i="1" s="1"/>
  <c r="I25" i="1"/>
  <c r="J25" i="1"/>
  <c r="I97" i="1"/>
  <c r="O97" i="1" s="1"/>
  <c r="J97" i="1"/>
  <c r="J121" i="1"/>
  <c r="I121" i="1"/>
  <c r="J86" i="1"/>
  <c r="L70" i="1"/>
  <c r="O70" i="1" s="1"/>
  <c r="J101" i="1"/>
  <c r="I101" i="1"/>
  <c r="O101" i="1" s="1"/>
  <c r="J100" i="1"/>
  <c r="I100" i="1"/>
  <c r="O100" i="1" s="1"/>
  <c r="J99" i="1"/>
  <c r="I99" i="1"/>
  <c r="O99" i="1" s="1"/>
  <c r="J107" i="1"/>
  <c r="I107" i="1"/>
  <c r="O107" i="1" s="1"/>
  <c r="J95" i="1"/>
  <c r="I95" i="1"/>
  <c r="O95" i="1" s="1"/>
  <c r="J106" i="1"/>
  <c r="I106" i="1"/>
  <c r="O106" i="1" s="1"/>
  <c r="J92" i="1"/>
  <c r="I92" i="1"/>
  <c r="O92" i="1" s="1"/>
  <c r="J90" i="1"/>
  <c r="I90" i="1"/>
  <c r="O90" i="1" s="1"/>
  <c r="J89" i="1"/>
  <c r="I89" i="1"/>
  <c r="J88" i="1"/>
  <c r="I88" i="1"/>
  <c r="O88" i="1" s="1"/>
  <c r="J87" i="1"/>
  <c r="I87" i="1"/>
  <c r="I45" i="1"/>
  <c r="J45" i="1"/>
  <c r="L67" i="1"/>
  <c r="L66" i="1"/>
  <c r="J70" i="1"/>
  <c r="J67" i="1"/>
  <c r="I67" i="1"/>
  <c r="J66" i="1"/>
  <c r="I66" i="1"/>
  <c r="L57" i="1"/>
  <c r="L53" i="1"/>
  <c r="L52" i="1"/>
  <c r="L51" i="1"/>
  <c r="L50" i="1"/>
  <c r="L49" i="1"/>
  <c r="L42" i="1"/>
  <c r="L40" i="1"/>
  <c r="J42" i="1"/>
  <c r="I42" i="1"/>
  <c r="J40" i="1"/>
  <c r="J39" i="1"/>
  <c r="I39" i="1"/>
  <c r="J57" i="1"/>
  <c r="I57" i="1"/>
  <c r="J53" i="1"/>
  <c r="I53" i="1"/>
  <c r="J52" i="1"/>
  <c r="I52" i="1"/>
  <c r="J51" i="1"/>
  <c r="I51" i="1"/>
  <c r="J50" i="1"/>
  <c r="I50" i="1"/>
  <c r="J49" i="1"/>
  <c r="I49" i="1"/>
  <c r="J47" i="1"/>
  <c r="I47" i="1"/>
  <c r="O47" i="1" s="1"/>
  <c r="J46" i="1"/>
  <c r="I46" i="1"/>
  <c r="O46" i="1" s="1"/>
  <c r="L32" i="1"/>
  <c r="J32" i="1"/>
  <c r="I32" i="1"/>
  <c r="J31" i="1"/>
  <c r="I31" i="1"/>
  <c r="I20" i="1"/>
  <c r="J20" i="1"/>
  <c r="L22" i="1"/>
  <c r="J22" i="1"/>
  <c r="I22" i="1"/>
  <c r="I13" i="1"/>
  <c r="J13" i="1"/>
  <c r="L15" i="1"/>
  <c r="I15" i="1"/>
  <c r="J15" i="1"/>
  <c r="I14" i="1"/>
  <c r="O14" i="1" s="1"/>
  <c r="J14" i="1"/>
  <c r="O210" i="1" l="1"/>
  <c r="O125" i="1"/>
  <c r="L18" i="1"/>
  <c r="J18" i="1"/>
  <c r="I18" i="1"/>
  <c r="J43" i="1"/>
  <c r="L43" i="1"/>
  <c r="O147" i="1"/>
  <c r="O128" i="1"/>
  <c r="O32" i="1"/>
  <c r="O126" i="1"/>
  <c r="O139" i="1"/>
  <c r="O138" i="1"/>
  <c r="L77" i="1"/>
  <c r="J171" i="1"/>
  <c r="O137" i="1"/>
  <c r="L249" i="1"/>
  <c r="I29" i="1"/>
  <c r="I37" i="1"/>
  <c r="L29" i="1"/>
  <c r="J61" i="1"/>
  <c r="L171" i="1"/>
  <c r="I77" i="1"/>
  <c r="J37" i="1"/>
  <c r="J77" i="1"/>
  <c r="I61" i="1"/>
  <c r="J119" i="1"/>
  <c r="J249" i="1"/>
  <c r="J29" i="1"/>
  <c r="L37" i="1"/>
  <c r="I43" i="1"/>
  <c r="L61" i="1"/>
  <c r="I119" i="1"/>
  <c r="I171" i="1"/>
  <c r="O240" i="1"/>
  <c r="I249" i="1"/>
  <c r="O148" i="1"/>
  <c r="Q148" i="1" s="1"/>
  <c r="O165" i="1"/>
  <c r="O136" i="1"/>
  <c r="O132" i="1"/>
  <c r="O123" i="1"/>
  <c r="O122" i="1"/>
  <c r="O45" i="1"/>
  <c r="O39" i="1"/>
  <c r="O127" i="1"/>
  <c r="O124" i="1"/>
  <c r="O51" i="1"/>
  <c r="O57" i="1"/>
  <c r="O20" i="1"/>
  <c r="O242" i="1"/>
  <c r="O50" i="1"/>
  <c r="O53" i="1"/>
  <c r="Q53" i="1" s="1"/>
  <c r="O49" i="1"/>
  <c r="O52" i="1"/>
  <c r="O243" i="1"/>
  <c r="O220" i="1"/>
  <c r="O121" i="1"/>
  <c r="O241" i="1"/>
  <c r="O247" i="1"/>
  <c r="O40" i="1"/>
  <c r="O42" i="1"/>
  <c r="O87" i="1"/>
  <c r="O15" i="1"/>
  <c r="O31" i="1"/>
  <c r="O13" i="1"/>
  <c r="O229" i="1"/>
  <c r="O223" i="1"/>
  <c r="O215" i="1"/>
  <c r="O218" i="1"/>
  <c r="O67" i="1"/>
  <c r="O213" i="1"/>
  <c r="O22" i="1"/>
  <c r="P121" i="1"/>
  <c r="P171" i="1" s="1"/>
  <c r="O230" i="1"/>
  <c r="O228" i="1"/>
  <c r="O222" i="1"/>
  <c r="O89" i="1"/>
  <c r="Q89" i="1" s="1"/>
  <c r="O25" i="1"/>
  <c r="Q25" i="1" s="1"/>
  <c r="O24" i="1"/>
  <c r="O66" i="1"/>
  <c r="O221" i="1"/>
  <c r="O219" i="1"/>
  <c r="P45" i="1"/>
  <c r="Q101" i="1"/>
  <c r="P53" i="1"/>
  <c r="P97" i="1"/>
  <c r="Q97" i="1"/>
  <c r="P25" i="1"/>
  <c r="O18" i="1" l="1"/>
  <c r="O171" i="1"/>
  <c r="O61" i="1"/>
  <c r="O77" i="1"/>
  <c r="O37" i="1"/>
  <c r="O43" i="1"/>
  <c r="O249" i="1"/>
  <c r="O29" i="1"/>
  <c r="O119" i="1"/>
  <c r="Q121" i="1"/>
  <c r="Q45" i="1"/>
  <c r="P232" i="1" l="1"/>
  <c r="P242" i="1" l="1"/>
  <c r="A252" i="1" l="1"/>
  <c r="P247" i="1"/>
  <c r="P243" i="1"/>
  <c r="P241" i="1"/>
  <c r="P230" i="1"/>
  <c r="P229" i="1"/>
  <c r="P222" i="1"/>
  <c r="P228" i="1"/>
  <c r="P223" i="1"/>
  <c r="P226" i="1"/>
  <c r="P215" i="1"/>
  <c r="P221" i="1"/>
  <c r="P220" i="1"/>
  <c r="P219" i="1"/>
  <c r="P218" i="1"/>
  <c r="P216" i="1"/>
  <c r="P214" i="1"/>
  <c r="P240" i="1"/>
  <c r="P213" i="1"/>
  <c r="P212" i="1"/>
  <c r="P189" i="1"/>
  <c r="P187" i="1"/>
  <c r="P186" i="1"/>
  <c r="P185" i="1"/>
  <c r="P184" i="1"/>
  <c r="P183" i="1"/>
  <c r="P182" i="1"/>
  <c r="P181" i="1"/>
  <c r="P180" i="1"/>
  <c r="P179" i="1"/>
  <c r="P178" i="1"/>
  <c r="P177" i="1"/>
  <c r="P175" i="1"/>
  <c r="P174" i="1"/>
  <c r="P217" i="1"/>
  <c r="P24" i="1"/>
  <c r="P94" i="1"/>
  <c r="P101" i="1"/>
  <c r="P100" i="1"/>
  <c r="P99" i="1"/>
  <c r="P107" i="1"/>
  <c r="P95" i="1"/>
  <c r="P106" i="1"/>
  <c r="P92" i="1"/>
  <c r="P90" i="1"/>
  <c r="P89" i="1"/>
  <c r="P88" i="1"/>
  <c r="P87" i="1"/>
  <c r="P86" i="1"/>
  <c r="P70" i="1"/>
  <c r="P67" i="1"/>
  <c r="P66" i="1"/>
  <c r="P57" i="1"/>
  <c r="P52" i="1"/>
  <c r="P51" i="1"/>
  <c r="P50" i="1"/>
  <c r="P49" i="1"/>
  <c r="P47" i="1"/>
  <c r="P46" i="1"/>
  <c r="P39" i="1"/>
  <c r="P40" i="1"/>
  <c r="P42" i="1"/>
  <c r="P32" i="1"/>
  <c r="P31" i="1"/>
  <c r="P22" i="1"/>
  <c r="P20" i="1"/>
  <c r="P14" i="1"/>
  <c r="P15" i="1"/>
  <c r="P13" i="1"/>
  <c r="P210" i="1" l="1"/>
  <c r="P18" i="1"/>
  <c r="P249" i="1"/>
  <c r="P37" i="1"/>
  <c r="P119" i="1"/>
  <c r="P43" i="1"/>
  <c r="P29" i="1"/>
  <c r="P61" i="1"/>
  <c r="P77" i="1"/>
  <c r="J250" i="1" l="1"/>
  <c r="N250" i="1"/>
  <c r="M250" i="1"/>
  <c r="L250" i="1"/>
  <c r="K250" i="1"/>
  <c r="I250" i="1"/>
  <c r="Q32" i="1" l="1"/>
  <c r="Q213" i="1" l="1"/>
  <c r="Q240" i="1"/>
  <c r="Q214" i="1"/>
  <c r="Q229" i="1"/>
  <c r="Q215" i="1"/>
  <c r="Q228" i="1"/>
  <c r="Q243" i="1"/>
  <c r="Q223" i="1"/>
  <c r="Q220" i="1"/>
  <c r="Q219" i="1"/>
  <c r="Q216" i="1"/>
  <c r="Q218" i="1"/>
  <c r="Q221" i="1"/>
  <c r="Q247" i="1"/>
  <c r="Q222" i="1"/>
  <c r="Q230" i="1"/>
  <c r="Q226" i="1"/>
  <c r="Q241" i="1"/>
  <c r="Q242" i="1"/>
  <c r="Q217" i="1"/>
  <c r="Q178" i="1"/>
  <c r="Q177" i="1"/>
  <c r="Q174" i="1"/>
  <c r="Q181" i="1"/>
  <c r="Q179" i="1"/>
  <c r="Q180" i="1"/>
  <c r="Q189" i="1"/>
  <c r="Q183" i="1"/>
  <c r="Q187" i="1"/>
  <c r="Q186" i="1"/>
  <c r="Q185" i="1"/>
  <c r="Q182" i="1"/>
  <c r="Q175" i="1"/>
  <c r="Q232" i="1"/>
  <c r="Q184" i="1"/>
  <c r="Q125" i="1"/>
  <c r="Q122" i="1"/>
  <c r="Q147" i="1"/>
  <c r="Q128" i="1"/>
  <c r="Q165" i="1"/>
  <c r="Q14" i="1"/>
  <c r="Q127" i="1"/>
  <c r="Q132" i="1"/>
  <c r="Q137" i="1"/>
  <c r="Q126" i="1"/>
  <c r="Q138" i="1"/>
  <c r="Q24" i="1"/>
  <c r="Q136" i="1"/>
  <c r="Q139" i="1"/>
  <c r="Q87" i="1"/>
  <c r="Q88" i="1"/>
  <c r="Q90" i="1"/>
  <c r="Q92" i="1"/>
  <c r="Q107" i="1"/>
  <c r="Q106" i="1"/>
  <c r="Q95" i="1"/>
  <c r="Q100" i="1"/>
  <c r="Q99" i="1"/>
  <c r="Q66" i="1"/>
  <c r="Q67" i="1"/>
  <c r="Q70" i="1"/>
  <c r="Q47" i="1"/>
  <c r="Q52" i="1"/>
  <c r="Q51" i="1"/>
  <c r="Q49" i="1"/>
  <c r="Q57" i="1"/>
  <c r="Q50" i="1"/>
  <c r="Q42" i="1"/>
  <c r="Q39" i="1"/>
  <c r="Q40" i="1"/>
  <c r="Q22" i="1"/>
  <c r="Q15" i="1"/>
  <c r="Q210" i="1" l="1"/>
  <c r="Q43" i="1"/>
  <c r="Q77" i="1"/>
  <c r="Q46" i="1"/>
  <c r="Q61" i="1" s="1"/>
  <c r="Q31" i="1"/>
  <c r="Q37" i="1" s="1"/>
  <c r="Q20" i="1"/>
  <c r="Q29" i="1" s="1"/>
  <c r="Q123" i="1"/>
  <c r="Q86" i="1"/>
  <c r="Q119" i="1" s="1"/>
  <c r="Q13" i="1"/>
  <c r="Q18" i="1" s="1"/>
  <c r="Q124" i="1"/>
  <c r="Q212" i="1"/>
  <c r="Q249" i="1" s="1"/>
  <c r="P250" i="1"/>
  <c r="Q171" i="1" l="1"/>
  <c r="O250" i="1"/>
  <c r="Q250" i="1" l="1"/>
  <c r="G250" i="1" l="1"/>
  <c r="G270" i="1" s="1"/>
</calcChain>
</file>

<file path=xl/sharedStrings.xml><?xml version="1.0" encoding="utf-8"?>
<sst xmlns="http://schemas.openxmlformats.org/spreadsheetml/2006/main" count="1167" uniqueCount="388">
  <si>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</si>
  <si>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</si>
  <si>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</si>
  <si>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</si>
  <si>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</si>
  <si>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</si>
  <si>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</si>
  <si>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</si>
  <si>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</si>
  <si>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</si>
  <si>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</si>
  <si>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</si>
  <si>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</si>
  <si>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</si>
  <si>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</si>
  <si>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</si>
  <si>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</si>
  <si>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</si>
  <si>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</si>
  <si>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</si>
  <si>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</si>
  <si>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</si>
  <si>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</si>
  <si>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</si>
  <si>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</si>
  <si>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</si>
  <si>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</si>
  <si>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</si>
  <si>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</si>
  <si>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</si>
  <si>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</si>
  <si>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</si>
  <si>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</si>
  <si>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</si>
  <si>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</si>
  <si>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</si>
  <si>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</si>
  <si>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</si>
  <si>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</si>
  <si>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</si>
  <si>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</si>
  <si>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</si>
  <si>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</si>
  <si>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LUCILA FERMIN DE LA CRUZ</t>
  </si>
  <si>
    <t>LEIDY ESTEFANI ROSARIO MONTILLA</t>
  </si>
  <si>
    <t>AMERICA QUISQUEYA SANTANA BAUTISTA</t>
  </si>
  <si>
    <t>PARALEGAL</t>
  </si>
  <si>
    <t>RAMONA ESPINAL SOLIS</t>
  </si>
  <si>
    <t>ARLIN YAJAIRA MERCEDES VILLA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</si>
  <si>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</si>
  <si>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</si>
  <si>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</si>
  <si>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</si>
  <si>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</si>
  <si>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</si>
  <si>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</si>
  <si>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</si>
  <si>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</si>
  <si>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</si>
  <si>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</si>
  <si>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</si>
  <si>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</si>
  <si>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</si>
  <si>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</si>
  <si>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</si>
  <si>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</si>
  <si>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</si>
  <si>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</si>
  <si>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</si>
  <si>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</si>
  <si>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</si>
  <si>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</si>
  <si>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</si>
  <si>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</si>
  <si>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</si>
  <si>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</si>
  <si>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</si>
  <si>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</si>
  <si>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</si>
  <si>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</si>
  <si>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</si>
  <si>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</si>
  <si>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</si>
  <si>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</si>
  <si>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</si>
  <si>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</si>
  <si>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</si>
  <si>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</si>
  <si>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</si>
  <si>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</si>
  <si>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</si>
  <si>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</si>
  <si>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</si>
  <si>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</si>
  <si>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</si>
  <si>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</si>
  <si>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</si>
  <si>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</si>
  <si>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</si>
  <si>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</si>
  <si>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</si>
  <si>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</si>
  <si>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</si>
  <si>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</si>
  <si>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</si>
  <si>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</si>
  <si>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</si>
  <si>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</si>
  <si>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</si>
  <si>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</si>
  <si>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</si>
  <si>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</si>
  <si>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</si>
  <si>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</si>
  <si>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</si>
  <si>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</si>
  <si>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</si>
  <si>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</si>
  <si>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</si>
  <si>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</si>
  <si>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</si>
  <si>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</si>
  <si>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</si>
  <si>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</si>
  <si>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</si>
  <si>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</si>
  <si>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</si>
  <si>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</si>
  <si>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</si>
  <si>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</si>
  <si>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</si>
  <si>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ADELAIDA ESTELA DE LA A BAUTISTA LARA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</si>
  <si>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</si>
  <si>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</si>
  <si>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</si>
  <si>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</si>
  <si>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</si>
  <si>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</si>
  <si>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</si>
  <si>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</si>
  <si>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</si>
  <si>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</si>
  <si>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</si>
  <si>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</si>
  <si>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</si>
  <si>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</si>
  <si>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</si>
  <si>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</si>
  <si>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</si>
  <si>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</si>
  <si>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</si>
  <si>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</si>
  <si>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</si>
  <si>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</si>
  <si>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</si>
  <si>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</si>
  <si>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</si>
  <si>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</si>
  <si>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</si>
  <si>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</si>
  <si>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</si>
  <si>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</si>
  <si>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</si>
  <si>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</si>
  <si>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</si>
  <si>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</si>
  <si>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</si>
  <si>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</si>
  <si>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</si>
  <si>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</si>
  <si>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ISAIRA SOTO SANCHEZ</t>
  </si>
  <si>
    <t>KEYLA NYNOSKA JIMENEZ RAMIREZ</t>
  </si>
  <si>
    <t>YESEBEL CORDERO HENRIQUEZ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</si>
  <si>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</si>
  <si>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</si>
  <si>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</si>
  <si>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</si>
  <si>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</si>
  <si>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</si>
  <si>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</si>
  <si>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</si>
  <si>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</si>
  <si>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</si>
  <si>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</si>
  <si>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</si>
  <si>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</si>
  <si>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MASSIEL BRITO CACERES</t>
  </si>
  <si>
    <t>MAYRENI ALEXANDRA MENDEZ RODRIGUEZ</t>
  </si>
  <si>
    <t>LISMARY MABEL FERNANDEZ MARTINEZ</t>
  </si>
  <si>
    <t>AMBAR PAOLA CRUZ CANAAN</t>
  </si>
  <si>
    <t>LUZ DEL CARMEN MEJIA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</si>
  <si>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</si>
  <si>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</si>
  <si>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</si>
  <si>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</si>
  <si>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</si>
  <si>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</si>
  <si>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</si>
  <si>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</si>
  <si>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</si>
  <si>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</si>
  <si>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</si>
  <si>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</si>
  <si>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</si>
  <si>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>LORENDY ROMERO JIMENEZ</t>
  </si>
  <si>
    <t>NELLI TAVERAS UREÑA</t>
  </si>
  <si>
    <t xml:space="preserve">ENCARGADO (A) DEPARTAMENTO DE CUMPLIMIENTO DE EMPLEADORES </t>
  </si>
  <si>
    <t>TECNICO DE RECURSOS HUMANOS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</si>
  <si>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</si>
  <si>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</si>
  <si>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</si>
  <si>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</si>
  <si>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</si>
  <si>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</si>
  <si>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</si>
  <si>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</si>
  <si>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</si>
  <si>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</si>
  <si>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</si>
  <si>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</si>
  <si>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</si>
  <si>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</si>
  <si>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</si>
  <si>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</si>
  <si>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</si>
  <si>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</si>
  <si>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</si>
  <si>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</si>
  <si>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</si>
  <si>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</si>
  <si>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</si>
  <si>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</si>
  <si>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</si>
  <si>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</si>
  <si>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</si>
  <si>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</si>
  <si>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</si>
  <si>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</si>
  <si>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</si>
  <si>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</si>
  <si>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</si>
  <si>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</si>
  <si>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</si>
  <si>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</si>
  <si>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</si>
  <si>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</si>
  <si>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</si>
  <si>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</si>
  <si>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>RECEPCIONISTA</t>
  </si>
  <si>
    <t>FISCALIZADOR (A) INTERNO</t>
  </si>
  <si>
    <t>ANALISTA DE CALIDAD EN LA GESTION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</si>
  <si>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</si>
  <si>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</si>
  <si>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</si>
  <si>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</si>
  <si>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</si>
  <si>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</si>
  <si>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</si>
  <si>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</si>
  <si>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</si>
  <si>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</si>
  <si>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</si>
  <si>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</si>
  <si>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</si>
  <si>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</si>
  <si>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</si>
  <si>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</si>
  <si>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</si>
  <si>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</si>
  <si>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</si>
  <si>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</si>
  <si>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</si>
  <si>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</si>
  <si>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</si>
  <si>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</si>
  <si>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</si>
  <si>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</si>
  <si>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</si>
  <si>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</si>
  <si>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</si>
  <si>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</si>
  <si>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</si>
  <si>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</si>
  <si>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</si>
  <si>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</si>
  <si>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</si>
  <si>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</si>
  <si>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</si>
  <si>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</si>
  <si>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</si>
  <si>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</si>
  <si>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</si>
  <si>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</si>
  <si>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</si>
  <si>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</si>
  <si>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</si>
  <si>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>MARIA DEL PILAR DE LOS SANTOS PEREZ</t>
  </si>
  <si>
    <t>CANDIDA CRISTINA BAEZ HENRIQUEZ</t>
  </si>
  <si>
    <t>SULSIRIS DE PAULA BURET</t>
  </si>
  <si>
    <t>ANALISTA DE REGISTRO, CONTROL Y NÓMINAS</t>
  </si>
  <si>
    <t>CARLOS JAVIER RODRIGUEZ MARTINEZ</t>
  </si>
  <si>
    <t>MARGARITA FELIZ FELIZ</t>
  </si>
  <si>
    <t>JOSE PEÑA BATISTA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</si>
  <si>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</si>
  <si>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</si>
  <si>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</si>
  <si>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</si>
  <si>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</si>
  <si>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</si>
  <si>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</si>
  <si>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</si>
  <si>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</si>
  <si>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</si>
  <si>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</si>
  <si>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</si>
  <si>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</si>
  <si>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Enc. Depto. Contabilidad del SUIR</t>
  </si>
  <si>
    <t>Abogado (a)</t>
  </si>
  <si>
    <t xml:space="preserve">Nelson Mayobanex Soler Mendez </t>
  </si>
  <si>
    <t xml:space="preserve">Isabel Ramirez Marte </t>
  </si>
  <si>
    <t>DARLING ALEXIS MENDEZ OGANDO</t>
  </si>
  <si>
    <t>PAMELA GUERRERO MIRANDA</t>
  </si>
  <si>
    <t>EDDY MONTERO FLORES</t>
  </si>
  <si>
    <t>ENCARGADO (A) DEPTO. ADMINISTRACIÓN DE PROYECTOS TIC</t>
  </si>
  <si>
    <t>JOSE ALBERTO LUNA PEÑA</t>
  </si>
  <si>
    <t>ASESOR DE CIBERSEGURIDAD</t>
  </si>
  <si>
    <t>AUXIILIAR DE TRÁMITES Y GESTIÓN DE SERVICIOS</t>
  </si>
  <si>
    <t>ENC. DEPTO. DE DESARROLLO INSTITUCIONAL Y CALIDAD EN LA GESTIÓN</t>
  </si>
  <si>
    <t>MARCIA MARIA MEJIA ARACENA</t>
  </si>
  <si>
    <t>OPERADOR CENTRO DE ASISTENCIA AL USUARIO</t>
  </si>
  <si>
    <t>MANUEL RAMSES SANABIA MONEGRO</t>
  </si>
  <si>
    <t>MARCIANO CARLOS BOBADILLA MONTERO</t>
  </si>
  <si>
    <t>CLAUDIA MOTA JIMENEZ</t>
  </si>
  <si>
    <t>KENIA MARTINEZ BEREGUETE</t>
  </si>
  <si>
    <t>EMERSON YSRAEL CALCAÑO CASTILLO</t>
  </si>
  <si>
    <t>ENC. DEPTO. DE LITIGACIÓN</t>
  </si>
  <si>
    <t>TÉCNICO DE FISCALIZACIÓN EXTERNA</t>
  </si>
  <si>
    <t>ASESOR ANALITICO DE FISCALIZACIÓN</t>
  </si>
  <si>
    <t>KAREN JOSE CARRASCO</t>
  </si>
  <si>
    <t>ANALISTA DE RECLUTAMIENTO Y SELECCIÓN</t>
  </si>
  <si>
    <t>ANA ALEJANDRA VARGAS CASTILLO</t>
  </si>
  <si>
    <t>DISEÑADOR (A) GRAFICO</t>
  </si>
  <si>
    <t>ABRAHAM MENDEZ BATISTA</t>
  </si>
  <si>
    <t>ADMINISTRADOR DE SERVIDORES Y CONFIGURACION</t>
  </si>
  <si>
    <t>JULIO CESAR PEREZ GARCIA</t>
  </si>
  <si>
    <t>ANALISTA DE INTELIGENCIA DE NEGOCIOS TIC</t>
  </si>
  <si>
    <t>FAUSTO EROSMANARDO MONTERO ANGOMAS</t>
  </si>
  <si>
    <t>Estatuto Simplificado</t>
  </si>
  <si>
    <t>AUXILIAR DE ACCESO A LA INFORMACION</t>
  </si>
  <si>
    <t>Confianza</t>
  </si>
  <si>
    <t xml:space="preserve">  SAMIRA PICHARDO GUZMAN </t>
  </si>
  <si>
    <t xml:space="preserve">Gestor de Redes Sociales </t>
  </si>
  <si>
    <t xml:space="preserve">   (4*) Deducción directa declaración TSS del SUIRPLUS por registro de dependientes adicionales al SDSS. RD$1,1,512.45 por cada dependiente adicional registrado.</t>
  </si>
  <si>
    <t>LIDEYSIS ALTAGRACIA ALIX BELTRAN</t>
  </si>
  <si>
    <t>Analista de Capacitación y Desarrollo</t>
  </si>
  <si>
    <t>BRYAN NUÑEZ</t>
  </si>
  <si>
    <t>DANIULKA ALEXANDRA MEJIA CONTRERAS</t>
  </si>
  <si>
    <t>IVET DARIANY MARQUEZ ALIES</t>
  </si>
  <si>
    <t>DANIELA OVIEDO BARIAS</t>
  </si>
  <si>
    <t>CRISTOPHER ENCARNACION MONTERO</t>
  </si>
  <si>
    <t>GLENNYS ROSA MELO MATOS</t>
  </si>
  <si>
    <t>SAHONY ANYELINE SANTANA OSORIA</t>
  </si>
  <si>
    <t>CLERIDA BEATA CASADO ARIAS</t>
  </si>
  <si>
    <t>AUXILIAR DE TRAMITES Y GESTION DE SERVICIOS</t>
  </si>
  <si>
    <t>JEISSON ELIAS CABELO ROSARIO</t>
  </si>
  <si>
    <t>Correspondiente al mes de febrero del año 2023</t>
  </si>
  <si>
    <t>RAMON EMILIO FLAQUER SANTANA</t>
  </si>
  <si>
    <t>ASESOR</t>
  </si>
  <si>
    <t>PAOLA IBET VENTURA PEÑA</t>
  </si>
  <si>
    <t>MARIA TERESA DE LOS SANTOS SENA</t>
  </si>
  <si>
    <t>ENC. DEPTO. DE COMUNICACIONES</t>
  </si>
  <si>
    <t>JULIA CRISTIANA ALBERTY CREALES</t>
  </si>
  <si>
    <t>DIRECTOR (A) FISCALIZACIÓN EXTERNA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</si>
  <si>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</si>
  <si>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</si>
  <si>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</si>
  <si>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</si>
  <si>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</si>
  <si>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</si>
  <si>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</si>
  <si>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ROMULO RAFAEL NUÑEZ GUZMAN</t>
  </si>
  <si>
    <t>ANA DELQUIS REYES DE LA CRUZ</t>
  </si>
  <si>
    <t>JUANA RAMIREZ LORENZO</t>
  </si>
  <si>
    <t>CLARIBEL CONTRERAS CONTRERAS</t>
  </si>
  <si>
    <t>RUTH NOEMI CONCEPCION BAEZ</t>
  </si>
  <si>
    <t>KARY ESTHER FABIAN HEREDIA</t>
  </si>
  <si>
    <t>EVELYN KARINA HENRIQUEZ GARCIA</t>
  </si>
  <si>
    <t>CLEOTIRDE MONTERO 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</si>
</sst>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  <font>
      <sz val="2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8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8" fillId="0" borderId="6" xfId="0" applyFont="1" applyBorder="1" applyAlignment="1">
      <alignment vertical="top" wrapText="1" readingOrder="1"/>
    </xf>
    <xf numFmtId="0" fontId="18" fillId="0" borderId="6" xfId="0" applyFont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Border="1" applyAlignment="1">
      <alignment horizontal="right" vertical="top" wrapText="1"/>
    </xf>
    <xf numFmtId="16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Border="1" applyAlignment="1">
      <alignment horizontal="right" vertical="top" wrapText="1" readingOrder="1"/>
    </xf>
    <xf numFmtId="0" fontId="18" fillId="0" borderId="0" xfId="0" applyFont="1" applyAlignment="1">
      <alignment horizontal="center" vertical="top" wrapText="1" readingOrder="1"/>
    </xf>
    <xf numFmtId="165" fontId="18" fillId="0" borderId="6" xfId="0" applyNumberFormat="1" applyFont="1" applyBorder="1" applyAlignment="1">
      <alignment horizontal="right" vertical="top" wrapText="1" readingOrder="1"/>
    </xf>
    <xf numFmtId="0" fontId="13" fillId="0" borderId="6" xfId="0" applyFont="1" applyBorder="1" applyAlignment="1">
      <alignment vertical="top" wrapText="1" readingOrder="1"/>
    </xf>
    <xf numFmtId="165" fontId="19" fillId="0" borderId="17" xfId="0" applyNumberFormat="1" applyFont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Border="1" applyAlignment="1">
      <alignment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readingOrder="1"/>
    </xf>
    <xf numFmtId="0" fontId="13" fillId="0" borderId="6" xfId="0" applyFont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 wrapText="1" readingOrder="1"/>
    </xf>
    <xf numFmtId="0" fontId="18" fillId="0" borderId="0" xfId="0" applyFont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Border="1" applyAlignment="1">
      <alignment horizontal="right" vertical="top" wrapText="1"/>
    </xf>
    <xf numFmtId="164" fontId="13" fillId="0" borderId="7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4" applyFont="1" applyFill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6" fillId="0" borderId="6" xfId="0" applyNumberFormat="1" applyFont="1" applyBorder="1" applyAlignment="1">
      <alignment horizontal="right" vertical="center"/>
    </xf>
    <xf numFmtId="165" fontId="19" fillId="0" borderId="6" xfId="0" applyNumberFormat="1" applyFont="1" applyBorder="1" applyAlignment="1">
      <alignment horizontal="right" vertical="top" wrapText="1"/>
    </xf>
    <xf numFmtId="165" fontId="19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 applyAlignment="1">
      <alignment horizontal="right" vertical="center" wrapText="1"/>
    </xf>
    <xf numFmtId="4" fontId="16" fillId="0" borderId="6" xfId="0" applyNumberFormat="1" applyFont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4" fontId="16" fillId="0" borderId="24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right" vertical="top" wrapText="1" readingOrder="1"/>
    </xf>
    <xf numFmtId="4" fontId="16" fillId="0" borderId="24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right" wrapText="1"/>
    </xf>
    <xf numFmtId="4" fontId="13" fillId="0" borderId="6" xfId="0" applyNumberFormat="1" applyFont="1" applyBorder="1" applyAlignment="1">
      <alignment horizontal="right" wrapText="1" readingOrder="1"/>
    </xf>
    <xf numFmtId="0" fontId="13" fillId="0" borderId="6" xfId="0" applyFont="1" applyBorder="1" applyAlignment="1">
      <alignment vertical="center" readingOrder="1"/>
    </xf>
    <xf numFmtId="165" fontId="18" fillId="0" borderId="6" xfId="0" applyNumberFormat="1" applyFont="1" applyBorder="1" applyAlignment="1">
      <alignment horizontal="right" readingOrder="1"/>
    </xf>
    <xf numFmtId="4" fontId="13" fillId="0" borderId="2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64" fontId="13" fillId="0" borderId="4" xfId="0" applyNumberFormat="1" applyFont="1" applyBorder="1" applyAlignment="1">
      <alignment horizontal="right"/>
    </xf>
    <xf numFmtId="165" fontId="18" fillId="0" borderId="4" xfId="0" applyNumberFormat="1" applyFont="1" applyBorder="1" applyAlignment="1">
      <alignment horizontal="right" vertical="top" wrapText="1" readingOrder="1"/>
    </xf>
    <xf numFmtId="4" fontId="13" fillId="0" borderId="11" xfId="0" applyNumberFormat="1" applyFont="1" applyBorder="1" applyAlignment="1">
      <alignment horizontal="right" readingOrder="1"/>
    </xf>
    <xf numFmtId="165" fontId="19" fillId="0" borderId="7" xfId="0" applyNumberFormat="1" applyFont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4" fontId="0" fillId="11" borderId="0" xfId="0" applyNumberFormat="1" applyFill="1"/>
    <xf numFmtId="0" fontId="0" fillId="11" borderId="0" xfId="0" applyFill="1"/>
    <xf numFmtId="165" fontId="24" fillId="0" borderId="6" xfId="0" applyNumberFormat="1" applyFont="1" applyBorder="1" applyAlignment="1">
      <alignment horizontal="right" vertical="top" wrapText="1" readingOrder="1"/>
    </xf>
    <xf numFmtId="0" fontId="13" fillId="0" borderId="39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top" wrapText="1"/>
    </xf>
    <xf numFmtId="0" fontId="18" fillId="0" borderId="39" xfId="0" applyFont="1" applyBorder="1" applyAlignment="1">
      <alignment horizontal="center" vertical="top" wrapText="1" readingOrder="1"/>
    </xf>
    <xf numFmtId="164" fontId="13" fillId="0" borderId="39" xfId="4" applyFont="1" applyFill="1" applyBorder="1" applyAlignment="1">
      <alignment horizontal="left"/>
    </xf>
    <xf numFmtId="165" fontId="15" fillId="0" borderId="39" xfId="0" applyNumberFormat="1" applyFont="1" applyBorder="1" applyAlignment="1">
      <alignment horizontal="right" vertical="top" wrapText="1" readingOrder="1"/>
    </xf>
    <xf numFmtId="164" fontId="13" fillId="0" borderId="39" xfId="4" applyFont="1" applyFill="1" applyBorder="1" applyAlignment="1">
      <alignment horizontal="right" vertical="top" wrapText="1"/>
    </xf>
    <xf numFmtId="165" fontId="18" fillId="0" borderId="39" xfId="0" applyNumberFormat="1" applyFont="1" applyBorder="1" applyAlignment="1">
      <alignment horizontal="right" vertical="top" wrapText="1"/>
    </xf>
    <xf numFmtId="164" fontId="13" fillId="0" borderId="39" xfId="0" applyNumberFormat="1" applyFont="1" applyBorder="1" applyAlignment="1">
      <alignment horizontal="right"/>
    </xf>
    <xf numFmtId="165" fontId="18" fillId="0" borderId="39" xfId="0" applyNumberFormat="1" applyFont="1" applyBorder="1" applyAlignment="1">
      <alignment horizontal="right" vertical="top" wrapText="1" readingOrder="1"/>
    </xf>
    <xf numFmtId="4" fontId="13" fillId="0" borderId="3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164" fontId="13" fillId="0" borderId="0" xfId="4" applyFont="1" applyFill="1" applyBorder="1" applyAlignment="1">
      <alignment horizontal="left"/>
    </xf>
    <xf numFmtId="165" fontId="15" fillId="0" borderId="0" xfId="0" applyNumberFormat="1" applyFont="1" applyAlignment="1">
      <alignment horizontal="right" vertical="top" wrapText="1" readingOrder="1"/>
    </xf>
    <xf numFmtId="164" fontId="13" fillId="0" borderId="0" xfId="4" applyFont="1" applyFill="1" applyBorder="1" applyAlignment="1">
      <alignment horizontal="right" vertical="top" wrapText="1"/>
    </xf>
    <xf numFmtId="165" fontId="18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 vertical="top" wrapText="1" readingOrder="1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6" fillId="0" borderId="35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16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20" fillId="2" borderId="33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4" xfId="0" applyFont="1" applyFill="1" applyBorder="1" applyAlignment="1">
      <alignment horizontal="left" vertical="top"/>
    </xf>
    <xf numFmtId="0" fontId="16" fillId="0" borderId="30" xfId="0" applyFont="1" applyBorder="1" applyAlignment="1">
      <alignment horizontal="right" vertical="center"/>
    </xf>
    <xf numFmtId="0" fontId="16" fillId="0" borderId="36" xfId="0" applyFont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0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57150</xdr:rowOff>
    </xdr:from>
    <xdr:to>
      <xdr:col>1</xdr:col>
      <xdr:colOff>2330585</xdr:colOff>
      <xdr:row>4</xdr:row>
      <xdr:rowOff>648510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0"/>
          <a:ext cx="3120956" cy="26584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722725</xdr:colOff>
      <xdr:row>0</xdr:row>
      <xdr:rowOff>222927</xdr:rowOff>
    </xdr:from>
    <xdr:to>
      <xdr:col>16</xdr:col>
      <xdr:colOff>2206414</xdr:colOff>
      <xdr:row>5</xdr:row>
      <xdr:rowOff>121597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647463-1158-4CE9-A50A-E65887FB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4853" y="222927"/>
          <a:ext cx="3145497" cy="2695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644"/>
  <sheetViews>
    <sheetView tabSelected="1" view="pageBreakPreview" zoomScale="47" zoomScaleNormal="70" zoomScaleSheetLayoutView="47" workbookViewId="0">
      <pane xSplit="3" ySplit="11" topLeftCell="D151" activePane="bottomRight" state="frozen"/>
      <selection pane="topRight" activeCell="D1" sqref="D1"/>
      <selection pane="bottomLeft" activeCell="A12" sqref="A12"/>
      <selection pane="bottomRight" activeCell="A5" sqref="A5:Q5"/>
    </sheetView>
  </sheetViews>
  <sheetFormatPr defaultColWidth="11.42578125" defaultRowHeight="15" x14ac:dyDescent="0.2"/>
  <cols>
    <col min="1" max="1" width="11.7109375" style="3" customWidth="1"/>
    <col min="2" max="2" width="58.140625" style="2" bestFit="1" customWidth="1"/>
    <col min="3" max="3" width="17.42578125" style="2" customWidth="1"/>
    <col min="4" max="4" width="82.42578125" style="2" bestFit="1" customWidth="1"/>
    <col min="5" max="5" width="130.7109375" style="2" customWidth="1"/>
    <col min="6" max="6" width="35.5703125" style="4" customWidth="1"/>
    <col min="7" max="7" width="27.28515625" style="4" customWidth="1"/>
    <col min="8" max="8" width="24.5703125" style="11" customWidth="1"/>
    <col min="9" max="9" width="23.85546875" style="12" customWidth="1"/>
    <col min="10" max="10" width="26.140625" style="3" customWidth="1"/>
    <col min="11" max="11" width="29" style="1" customWidth="1"/>
    <col min="12" max="12" width="25.85546875" style="5" customWidth="1"/>
    <col min="13" max="13" width="25.5703125" style="3" customWidth="1"/>
    <col min="14" max="14" width="30.28515625" style="3" customWidth="1"/>
    <col min="15" max="15" width="25.42578125" style="79" customWidth="1"/>
    <col min="16" max="16" width="25" style="83" customWidth="1"/>
    <col min="17" max="17" width="35" style="83" customWidth="1"/>
    <col min="18" max="18" width="25.42578125" style="2" bestFit="1" customWidth="1"/>
    <col min="19" max="16384" width="11.42578125" style="2"/>
  </cols>
  <sheetData>
    <row r="1" spans="1:17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1"/>
    </row>
    <row r="2" spans="1:17" ht="18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2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5"/>
      <c r="K3" s="64"/>
      <c r="L3" s="64"/>
      <c r="M3" s="64"/>
      <c r="N3" s="64"/>
      <c r="O3" s="64"/>
      <c r="P3" s="64"/>
      <c r="Q3" s="64"/>
    </row>
    <row r="4" spans="1:17" ht="71.25" customHeight="1" x14ac:dyDescent="0.2">
      <c r="A4" s="196" t="s">
        <v>294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ht="57" customHeight="1" x14ac:dyDescent="0.2">
      <c r="A5" s="197" t="s">
        <v>295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15.75" x14ac:dyDescent="0.2">
      <c r="A6" s="17"/>
      <c r="B6" s="17"/>
      <c r="C6" s="17"/>
      <c r="D6" s="17"/>
      <c r="E6" s="17"/>
      <c r="F6" s="17"/>
      <c r="G6" s="66"/>
      <c r="H6" s="67"/>
      <c r="I6" s="68"/>
      <c r="J6" s="17"/>
      <c r="K6" s="17"/>
      <c r="L6" s="17"/>
      <c r="M6" s="17"/>
      <c r="N6" s="17"/>
      <c r="O6" s="17"/>
      <c r="P6" s="17"/>
      <c r="Q6" s="17"/>
    </row>
    <row r="7" spans="1:17" ht="43.5" customHeight="1" thickBot="1" x14ac:dyDescent="0.25">
      <c r="A7" s="202" t="s">
        <v>365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</row>
    <row r="8" spans="1:17" ht="54" customHeight="1" thickBot="1" x14ac:dyDescent="0.25">
      <c r="A8" s="188" t="s">
        <v>17</v>
      </c>
      <c r="B8" s="186" t="s">
        <v>14</v>
      </c>
      <c r="C8" s="186" t="s">
        <v>291</v>
      </c>
      <c r="D8" s="186" t="s">
        <v>19</v>
      </c>
      <c r="E8" s="186" t="s">
        <v>160</v>
      </c>
      <c r="F8" s="186" t="s">
        <v>18</v>
      </c>
      <c r="G8" s="190" t="s">
        <v>15</v>
      </c>
      <c r="H8" s="192" t="s">
        <v>10</v>
      </c>
      <c r="I8" s="206" t="s">
        <v>8</v>
      </c>
      <c r="J8" s="206"/>
      <c r="K8" s="207"/>
      <c r="L8" s="207"/>
      <c r="M8" s="207"/>
      <c r="N8" s="207"/>
      <c r="O8" s="208" t="s">
        <v>1</v>
      </c>
      <c r="P8" s="209"/>
      <c r="Q8" s="184" t="s">
        <v>16</v>
      </c>
    </row>
    <row r="9" spans="1:17" ht="63.75" customHeight="1" x14ac:dyDescent="0.2">
      <c r="A9" s="189"/>
      <c r="B9" s="187"/>
      <c r="C9" s="187"/>
      <c r="D9" s="187"/>
      <c r="E9" s="187"/>
      <c r="F9" s="187"/>
      <c r="G9" s="191"/>
      <c r="H9" s="193"/>
      <c r="I9" s="205" t="s">
        <v>12</v>
      </c>
      <c r="J9" s="205"/>
      <c r="K9" s="199" t="s">
        <v>9</v>
      </c>
      <c r="L9" s="182" t="s">
        <v>13</v>
      </c>
      <c r="M9" s="183"/>
      <c r="N9" s="190" t="s">
        <v>11</v>
      </c>
      <c r="O9" s="185" t="s">
        <v>3</v>
      </c>
      <c r="P9" s="184" t="s">
        <v>0</v>
      </c>
      <c r="Q9" s="184"/>
    </row>
    <row r="10" spans="1:17" ht="76.5" customHeight="1" thickBot="1" x14ac:dyDescent="0.25">
      <c r="A10" s="189"/>
      <c r="B10" s="187"/>
      <c r="C10" s="195"/>
      <c r="D10" s="195"/>
      <c r="E10" s="195"/>
      <c r="F10" s="195"/>
      <c r="G10" s="191"/>
      <c r="H10" s="194"/>
      <c r="I10" s="121" t="s">
        <v>4</v>
      </c>
      <c r="J10" s="122" t="s">
        <v>5</v>
      </c>
      <c r="K10" s="200"/>
      <c r="L10" s="123" t="s">
        <v>6</v>
      </c>
      <c r="M10" s="124" t="s">
        <v>7</v>
      </c>
      <c r="N10" s="198"/>
      <c r="O10" s="185"/>
      <c r="P10" s="184"/>
      <c r="Q10" s="184"/>
    </row>
    <row r="11" spans="1:17" s="4" customFormat="1" ht="31.5" customHeight="1" x14ac:dyDescent="0.2">
      <c r="A11" s="177" t="s">
        <v>21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ht="36.75" customHeight="1" x14ac:dyDescent="0.35">
      <c r="A12" s="38">
        <v>1</v>
      </c>
      <c r="B12" s="19" t="s">
        <v>34</v>
      </c>
      <c r="C12" s="19" t="s">
        <v>292</v>
      </c>
      <c r="D12" s="19" t="s">
        <v>21</v>
      </c>
      <c r="E12" s="19" t="s">
        <v>35</v>
      </c>
      <c r="F12" s="20" t="s">
        <v>29</v>
      </c>
      <c r="G12" s="21">
        <v>400000</v>
      </c>
      <c r="H12" s="26">
        <v>85013.25</v>
      </c>
      <c r="I12" s="23">
        <f>325250*2.87%</f>
        <v>9334.6749999999993</v>
      </c>
      <c r="J12" s="33">
        <f>325250*7.1%</f>
        <v>23092.749999999996</v>
      </c>
      <c r="K12" s="87">
        <f>65050*1.1%</f>
        <v>715.55000000000007</v>
      </c>
      <c r="L12" s="33">
        <f>162625*3.04%</f>
        <v>4943.8</v>
      </c>
      <c r="M12" s="33">
        <f>162625*7.09%</f>
        <v>11530.112500000001</v>
      </c>
      <c r="N12" s="33">
        <v>0</v>
      </c>
      <c r="O12" s="27">
        <f t="shared" ref="O12:O17" si="0">H12+I12+L12+N12</f>
        <v>99291.725000000006</v>
      </c>
      <c r="P12" s="27">
        <f t="shared" ref="P12:P17" si="1">J12+K12+M12</f>
        <v>35338.412499999999</v>
      </c>
      <c r="Q12" s="27">
        <f t="shared" ref="Q12:Q17" si="2">G12-O12</f>
        <v>300708.27500000002</v>
      </c>
    </row>
    <row r="13" spans="1:17" ht="34.5" customHeight="1" x14ac:dyDescent="0.35">
      <c r="A13" s="38">
        <v>2</v>
      </c>
      <c r="B13" s="19" t="s">
        <v>36</v>
      </c>
      <c r="C13" s="19" t="s">
        <v>293</v>
      </c>
      <c r="D13" s="19" t="s">
        <v>21</v>
      </c>
      <c r="E13" s="19" t="s">
        <v>37</v>
      </c>
      <c r="F13" s="20" t="s">
        <v>32</v>
      </c>
      <c r="G13" s="21">
        <v>150000</v>
      </c>
      <c r="H13" s="22">
        <v>23110.39</v>
      </c>
      <c r="I13" s="23">
        <f>G13*2.87/100</f>
        <v>4305</v>
      </c>
      <c r="J13" s="24">
        <f>G13*7.1/100</f>
        <v>10650</v>
      </c>
      <c r="K13" s="87">
        <f t="shared" ref="K13:K16" si="3">65050*1.1%</f>
        <v>715.55000000000007</v>
      </c>
      <c r="L13" s="25">
        <f>+G13*3.04%</f>
        <v>4560</v>
      </c>
      <c r="M13" s="33">
        <f>+G13*7.09%</f>
        <v>10635</v>
      </c>
      <c r="N13" s="26">
        <f>1512.45*2</f>
        <v>3024.9</v>
      </c>
      <c r="O13" s="27">
        <f t="shared" si="0"/>
        <v>35000.29</v>
      </c>
      <c r="P13" s="27">
        <f t="shared" si="1"/>
        <v>22000.55</v>
      </c>
      <c r="Q13" s="27">
        <f t="shared" si="2"/>
        <v>114999.70999999999</v>
      </c>
    </row>
    <row r="14" spans="1:17" ht="48" customHeight="1" x14ac:dyDescent="0.35">
      <c r="A14" s="38">
        <v>3</v>
      </c>
      <c r="B14" s="19" t="s">
        <v>90</v>
      </c>
      <c r="C14" s="19" t="s">
        <v>293</v>
      </c>
      <c r="D14" s="19" t="s">
        <v>21</v>
      </c>
      <c r="E14" s="19" t="s">
        <v>276</v>
      </c>
      <c r="F14" s="20" t="s">
        <v>29</v>
      </c>
      <c r="G14" s="21">
        <v>150000</v>
      </c>
      <c r="H14" s="22">
        <v>23110.39</v>
      </c>
      <c r="I14" s="23">
        <f>G14*2.87/100</f>
        <v>4305</v>
      </c>
      <c r="J14" s="24">
        <f>G14*7.1/100</f>
        <v>10650</v>
      </c>
      <c r="K14" s="87">
        <f t="shared" si="3"/>
        <v>715.55000000000007</v>
      </c>
      <c r="L14" s="25">
        <f>+G14*3.04%</f>
        <v>4560</v>
      </c>
      <c r="M14" s="33">
        <f t="shared" ref="M14:M17" si="4">+G14*7.09%</f>
        <v>10635</v>
      </c>
      <c r="N14" s="26">
        <f>1512.45*2</f>
        <v>3024.9</v>
      </c>
      <c r="O14" s="27">
        <f>H14+I14+L14+N14</f>
        <v>35000.29</v>
      </c>
      <c r="P14" s="27">
        <f>J14+K14+M14</f>
        <v>22000.55</v>
      </c>
      <c r="Q14" s="27">
        <f>G14-O14</f>
        <v>114999.70999999999</v>
      </c>
    </row>
    <row r="15" spans="1:17" ht="40.5" customHeight="1" x14ac:dyDescent="0.35">
      <c r="A15" s="38">
        <v>4</v>
      </c>
      <c r="B15" s="19" t="s">
        <v>38</v>
      </c>
      <c r="C15" s="19" t="s">
        <v>293</v>
      </c>
      <c r="D15" s="19" t="s">
        <v>21</v>
      </c>
      <c r="E15" s="19" t="s">
        <v>39</v>
      </c>
      <c r="F15" s="88" t="s">
        <v>40</v>
      </c>
      <c r="G15" s="21">
        <v>85000</v>
      </c>
      <c r="H15" s="89">
        <v>8576.99</v>
      </c>
      <c r="I15" s="23">
        <f>G15*2.87/100</f>
        <v>2439.5</v>
      </c>
      <c r="J15" s="24">
        <f>G15*7.1/100</f>
        <v>6035</v>
      </c>
      <c r="K15" s="87">
        <f t="shared" si="3"/>
        <v>715.55000000000007</v>
      </c>
      <c r="L15" s="25">
        <f>G15*3.04/100</f>
        <v>2584</v>
      </c>
      <c r="M15" s="33">
        <f t="shared" si="4"/>
        <v>6026.5</v>
      </c>
      <c r="N15" s="51">
        <v>0</v>
      </c>
      <c r="O15" s="27">
        <f t="shared" si="0"/>
        <v>13600.49</v>
      </c>
      <c r="P15" s="27">
        <f t="shared" si="1"/>
        <v>12777.05</v>
      </c>
      <c r="Q15" s="27">
        <f t="shared" si="2"/>
        <v>71399.509999999995</v>
      </c>
    </row>
    <row r="16" spans="1:17" ht="21" x14ac:dyDescent="0.35">
      <c r="A16" s="38">
        <v>5</v>
      </c>
      <c r="B16" s="19" t="s">
        <v>285</v>
      </c>
      <c r="C16" s="19" t="s">
        <v>293</v>
      </c>
      <c r="D16" s="19" t="s">
        <v>21</v>
      </c>
      <c r="E16" s="19" t="s">
        <v>249</v>
      </c>
      <c r="F16" s="90" t="s">
        <v>32</v>
      </c>
      <c r="G16" s="91">
        <v>75000</v>
      </c>
      <c r="H16" s="92">
        <v>6309.38</v>
      </c>
      <c r="I16" s="53">
        <f t="shared" ref="I16" si="5">G16*2.87/100</f>
        <v>2152.5</v>
      </c>
      <c r="J16" s="53">
        <f t="shared" ref="J16" si="6">G16*7.1/100</f>
        <v>5325</v>
      </c>
      <c r="K16" s="87">
        <f t="shared" si="3"/>
        <v>715.55000000000007</v>
      </c>
      <c r="L16" s="53">
        <f t="shared" ref="L16" si="7">G16*3.04/100</f>
        <v>2280</v>
      </c>
      <c r="M16" s="33">
        <f t="shared" si="4"/>
        <v>5317.5</v>
      </c>
      <c r="N16" s="93">
        <v>0</v>
      </c>
      <c r="O16" s="86">
        <f>+H16+I16+L16</f>
        <v>10741.880000000001</v>
      </c>
      <c r="P16" s="53">
        <f>+J16+K16+M16</f>
        <v>11358.05</v>
      </c>
      <c r="Q16" s="27">
        <f>+G16-H16-I16-L16-N16</f>
        <v>64258.119999999995</v>
      </c>
    </row>
    <row r="17" spans="1:17" ht="21" x14ac:dyDescent="0.35">
      <c r="A17" s="38">
        <v>6</v>
      </c>
      <c r="B17" s="19" t="s">
        <v>47</v>
      </c>
      <c r="C17" s="19" t="s">
        <v>293</v>
      </c>
      <c r="D17" s="19" t="s">
        <v>21</v>
      </c>
      <c r="E17" s="19" t="s">
        <v>348</v>
      </c>
      <c r="F17" s="20" t="s">
        <v>347</v>
      </c>
      <c r="G17" s="28">
        <v>45000</v>
      </c>
      <c r="H17" s="22">
        <v>921.46</v>
      </c>
      <c r="I17" s="23">
        <f>G17*2.87/100</f>
        <v>1291.5</v>
      </c>
      <c r="J17" s="24">
        <f>G17*7.1/100</f>
        <v>3195</v>
      </c>
      <c r="K17" s="25">
        <f>+G17*1.1%</f>
        <v>495.00000000000006</v>
      </c>
      <c r="L17" s="25">
        <f>G17*3.04/100</f>
        <v>1368</v>
      </c>
      <c r="M17" s="33">
        <f t="shared" si="4"/>
        <v>3190.5</v>
      </c>
      <c r="N17" s="26">
        <v>1512.45</v>
      </c>
      <c r="O17" s="27">
        <f t="shared" si="0"/>
        <v>5093.41</v>
      </c>
      <c r="P17" s="27">
        <f t="shared" si="1"/>
        <v>6880.5</v>
      </c>
      <c r="Q17" s="27">
        <f t="shared" si="2"/>
        <v>39906.589999999997</v>
      </c>
    </row>
    <row r="18" spans="1:17" ht="21" x14ac:dyDescent="0.2">
      <c r="A18" s="171" t="s">
        <v>280</v>
      </c>
      <c r="B18" s="171"/>
      <c r="C18" s="171"/>
      <c r="D18" s="171"/>
      <c r="E18" s="171"/>
      <c r="F18" s="94"/>
      <c r="G18" s="72">
        <f t="shared" ref="G18:Q18" si="8">SUM(G12:G17)</f>
        <v>905000</v>
      </c>
      <c r="H18" s="72">
        <f t="shared" si="8"/>
        <v>147041.85999999999</v>
      </c>
      <c r="I18" s="72">
        <f t="shared" si="8"/>
        <v>23828.174999999999</v>
      </c>
      <c r="J18" s="72">
        <f t="shared" si="8"/>
        <v>58947.75</v>
      </c>
      <c r="K18" s="72">
        <f t="shared" si="8"/>
        <v>4072.7500000000005</v>
      </c>
      <c r="L18" s="72">
        <f t="shared" si="8"/>
        <v>20295.8</v>
      </c>
      <c r="M18" s="72">
        <f t="shared" si="8"/>
        <v>47334.612500000003</v>
      </c>
      <c r="N18" s="72">
        <f t="shared" si="8"/>
        <v>7562.25</v>
      </c>
      <c r="O18" s="72">
        <f t="shared" si="8"/>
        <v>198728.08500000002</v>
      </c>
      <c r="P18" s="72">
        <f t="shared" si="8"/>
        <v>110355.1125</v>
      </c>
      <c r="Q18" s="72">
        <f t="shared" si="8"/>
        <v>706271.91499999992</v>
      </c>
    </row>
    <row r="19" spans="1:17" ht="31.5" x14ac:dyDescent="0.2">
      <c r="A19" s="201" t="s">
        <v>22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</row>
    <row r="20" spans="1:17" ht="33" customHeight="1" x14ac:dyDescent="0.35">
      <c r="A20" s="38">
        <v>7</v>
      </c>
      <c r="B20" s="19" t="s">
        <v>30</v>
      </c>
      <c r="C20" s="19" t="s">
        <v>293</v>
      </c>
      <c r="D20" s="19" t="s">
        <v>22</v>
      </c>
      <c r="E20" s="19" t="s">
        <v>31</v>
      </c>
      <c r="F20" s="20" t="s">
        <v>29</v>
      </c>
      <c r="G20" s="30">
        <v>210000</v>
      </c>
      <c r="H20" s="22">
        <v>34212.06</v>
      </c>
      <c r="I20" s="23">
        <f t="shared" ref="I20:I27" si="9">G20*2.87/100</f>
        <v>6027</v>
      </c>
      <c r="J20" s="24">
        <f t="shared" ref="J20:J27" si="10">G20*7.1/100</f>
        <v>14910</v>
      </c>
      <c r="K20" s="87">
        <f t="shared" ref="K20:K22" si="11">65050*1.1%</f>
        <v>715.55000000000007</v>
      </c>
      <c r="L20" s="33">
        <f>162625*3.04%</f>
        <v>4943.8</v>
      </c>
      <c r="M20" s="33">
        <f>162625*7.09%</f>
        <v>11530.112500000001</v>
      </c>
      <c r="N20" s="51">
        <v>1512.45</v>
      </c>
      <c r="O20" s="27">
        <f t="shared" ref="O20:O25" si="12">H20+I20+L20+N20</f>
        <v>46695.31</v>
      </c>
      <c r="P20" s="27">
        <f t="shared" ref="P20:P25" si="13">J20+K20+M20</f>
        <v>27155.662499999999</v>
      </c>
      <c r="Q20" s="27">
        <f t="shared" ref="Q20:Q25" si="14">G20-O20</f>
        <v>163304.69</v>
      </c>
    </row>
    <row r="21" spans="1:17" ht="42.75" customHeight="1" x14ac:dyDescent="0.35">
      <c r="A21" s="38">
        <v>8</v>
      </c>
      <c r="B21" s="19" t="s">
        <v>208</v>
      </c>
      <c r="C21" s="19" t="s">
        <v>293</v>
      </c>
      <c r="D21" s="19" t="s">
        <v>22</v>
      </c>
      <c r="E21" s="19" t="s">
        <v>209</v>
      </c>
      <c r="F21" s="20" t="s">
        <v>32</v>
      </c>
      <c r="G21" s="30">
        <v>150000</v>
      </c>
      <c r="H21" s="22">
        <v>23488.51</v>
      </c>
      <c r="I21" s="23">
        <f t="shared" si="9"/>
        <v>4305</v>
      </c>
      <c r="J21" s="24">
        <f t="shared" si="10"/>
        <v>10650</v>
      </c>
      <c r="K21" s="87">
        <f t="shared" si="11"/>
        <v>715.55000000000007</v>
      </c>
      <c r="L21" s="33">
        <f>+G21*3.04%</f>
        <v>4560</v>
      </c>
      <c r="M21" s="33">
        <f t="shared" ref="M21:M27" si="15">+G21*7.09%</f>
        <v>10635</v>
      </c>
      <c r="N21" s="51">
        <f>1512.45</f>
        <v>1512.45</v>
      </c>
      <c r="O21" s="27">
        <f t="shared" si="12"/>
        <v>33865.96</v>
      </c>
      <c r="P21" s="27">
        <f t="shared" si="13"/>
        <v>22000.55</v>
      </c>
      <c r="Q21" s="27">
        <f t="shared" si="14"/>
        <v>116134.04000000001</v>
      </c>
    </row>
    <row r="22" spans="1:17" ht="42.75" customHeight="1" x14ac:dyDescent="0.35">
      <c r="A22" s="38">
        <v>9</v>
      </c>
      <c r="B22" s="19" t="s">
        <v>33</v>
      </c>
      <c r="C22" s="19" t="s">
        <v>293</v>
      </c>
      <c r="D22" s="19" t="s">
        <v>22</v>
      </c>
      <c r="E22" s="19" t="s">
        <v>278</v>
      </c>
      <c r="F22" s="20" t="s">
        <v>29</v>
      </c>
      <c r="G22" s="30">
        <v>150000</v>
      </c>
      <c r="H22" s="22">
        <v>23488.51</v>
      </c>
      <c r="I22" s="23">
        <f t="shared" si="9"/>
        <v>4305</v>
      </c>
      <c r="J22" s="24">
        <f t="shared" si="10"/>
        <v>10650</v>
      </c>
      <c r="K22" s="87">
        <f t="shared" si="11"/>
        <v>715.55000000000007</v>
      </c>
      <c r="L22" s="33">
        <f t="shared" ref="L22:L27" si="16">G22*3.04/100</f>
        <v>4560</v>
      </c>
      <c r="M22" s="33">
        <f t="shared" si="15"/>
        <v>10635</v>
      </c>
      <c r="N22" s="51">
        <v>1512.45</v>
      </c>
      <c r="O22" s="27">
        <f t="shared" si="12"/>
        <v>33865.96</v>
      </c>
      <c r="P22" s="27">
        <f t="shared" si="13"/>
        <v>22000.55</v>
      </c>
      <c r="Q22" s="27">
        <f t="shared" si="14"/>
        <v>116134.04000000001</v>
      </c>
    </row>
    <row r="23" spans="1:17" ht="42.75" customHeight="1" x14ac:dyDescent="0.35">
      <c r="A23" s="38">
        <v>10</v>
      </c>
      <c r="B23" s="19" t="s">
        <v>178</v>
      </c>
      <c r="C23" s="19" t="s">
        <v>293</v>
      </c>
      <c r="D23" s="19" t="s">
        <v>22</v>
      </c>
      <c r="E23" s="19" t="s">
        <v>207</v>
      </c>
      <c r="F23" s="20" t="s">
        <v>29</v>
      </c>
      <c r="G23" s="30">
        <v>50000</v>
      </c>
      <c r="H23" s="22">
        <v>1854</v>
      </c>
      <c r="I23" s="23">
        <f t="shared" si="9"/>
        <v>1435</v>
      </c>
      <c r="J23" s="24">
        <f t="shared" si="10"/>
        <v>3550</v>
      </c>
      <c r="K23" s="25">
        <f t="shared" ref="K23" si="17">+G23*1.1%</f>
        <v>550</v>
      </c>
      <c r="L23" s="33">
        <f t="shared" si="16"/>
        <v>1520</v>
      </c>
      <c r="M23" s="33">
        <f t="shared" si="15"/>
        <v>3545.0000000000005</v>
      </c>
      <c r="N23" s="51">
        <v>0</v>
      </c>
      <c r="O23" s="27">
        <f t="shared" si="12"/>
        <v>4809</v>
      </c>
      <c r="P23" s="27">
        <f t="shared" si="13"/>
        <v>7645</v>
      </c>
      <c r="Q23" s="27">
        <f t="shared" si="14"/>
        <v>45191</v>
      </c>
    </row>
    <row r="24" spans="1:17" ht="42.75" customHeight="1" x14ac:dyDescent="0.35">
      <c r="A24" s="38">
        <v>11</v>
      </c>
      <c r="B24" s="19" t="s">
        <v>314</v>
      </c>
      <c r="C24" s="19" t="s">
        <v>293</v>
      </c>
      <c r="D24" s="19" t="s">
        <v>22</v>
      </c>
      <c r="E24" s="19" t="s">
        <v>313</v>
      </c>
      <c r="F24" s="20" t="s">
        <v>32</v>
      </c>
      <c r="G24" s="30">
        <v>75000</v>
      </c>
      <c r="H24" s="22">
        <v>6006.89</v>
      </c>
      <c r="I24" s="23">
        <f t="shared" si="9"/>
        <v>2152.5</v>
      </c>
      <c r="J24" s="24">
        <f t="shared" si="10"/>
        <v>5325</v>
      </c>
      <c r="K24" s="25">
        <f>65050*1.1%</f>
        <v>715.55000000000007</v>
      </c>
      <c r="L24" s="33">
        <f t="shared" si="16"/>
        <v>2280</v>
      </c>
      <c r="M24" s="33">
        <f t="shared" si="15"/>
        <v>5317.5</v>
      </c>
      <c r="N24" s="51">
        <v>1512.45</v>
      </c>
      <c r="O24" s="27">
        <f t="shared" si="12"/>
        <v>11951.84</v>
      </c>
      <c r="P24" s="27">
        <f t="shared" si="13"/>
        <v>11358.05</v>
      </c>
      <c r="Q24" s="27">
        <f t="shared" si="14"/>
        <v>63048.160000000003</v>
      </c>
    </row>
    <row r="25" spans="1:17" ht="42.75" customHeight="1" x14ac:dyDescent="0.35">
      <c r="A25" s="38">
        <v>12</v>
      </c>
      <c r="B25" s="19" t="s">
        <v>298</v>
      </c>
      <c r="C25" s="19" t="s">
        <v>293</v>
      </c>
      <c r="D25" s="19" t="s">
        <v>22</v>
      </c>
      <c r="E25" s="19" t="s">
        <v>299</v>
      </c>
      <c r="F25" s="20" t="s">
        <v>32</v>
      </c>
      <c r="G25" s="30">
        <v>75000</v>
      </c>
      <c r="H25" s="22">
        <v>6006.89</v>
      </c>
      <c r="I25" s="23">
        <f t="shared" si="9"/>
        <v>2152.5</v>
      </c>
      <c r="J25" s="24">
        <f t="shared" si="10"/>
        <v>5325</v>
      </c>
      <c r="K25" s="87">
        <f t="shared" ref="K25:K27" si="18">65050*1.1%</f>
        <v>715.55000000000007</v>
      </c>
      <c r="L25" s="33">
        <f t="shared" si="16"/>
        <v>2280</v>
      </c>
      <c r="M25" s="33">
        <f t="shared" si="15"/>
        <v>5317.5</v>
      </c>
      <c r="N25" s="51">
        <v>1512.45</v>
      </c>
      <c r="O25" s="27">
        <f t="shared" si="12"/>
        <v>11951.84</v>
      </c>
      <c r="P25" s="27">
        <f t="shared" si="13"/>
        <v>11358.05</v>
      </c>
      <c r="Q25" s="27">
        <f t="shared" si="14"/>
        <v>63048.160000000003</v>
      </c>
    </row>
    <row r="26" spans="1:17" ht="42.75" customHeight="1" x14ac:dyDescent="0.35">
      <c r="A26" s="38">
        <v>13</v>
      </c>
      <c r="B26" s="19" t="s">
        <v>338</v>
      </c>
      <c r="C26" s="19" t="s">
        <v>293</v>
      </c>
      <c r="D26" s="19" t="s">
        <v>22</v>
      </c>
      <c r="E26" s="19" t="s">
        <v>339</v>
      </c>
      <c r="F26" s="20" t="s">
        <v>32</v>
      </c>
      <c r="G26" s="30">
        <v>70000</v>
      </c>
      <c r="H26" s="22">
        <v>5065.99</v>
      </c>
      <c r="I26" s="23">
        <f t="shared" si="9"/>
        <v>2009</v>
      </c>
      <c r="J26" s="24">
        <f t="shared" si="10"/>
        <v>4970</v>
      </c>
      <c r="K26" s="87">
        <f t="shared" si="18"/>
        <v>715.55000000000007</v>
      </c>
      <c r="L26" s="33">
        <f t="shared" si="16"/>
        <v>2128</v>
      </c>
      <c r="M26" s="33">
        <f t="shared" si="15"/>
        <v>4963</v>
      </c>
      <c r="N26" s="51">
        <v>1512.45</v>
      </c>
      <c r="O26" s="27">
        <f t="shared" ref="O26" si="19">H26+I26+L26+N26</f>
        <v>10715.44</v>
      </c>
      <c r="P26" s="27">
        <f t="shared" ref="P26" si="20">J26+K26+M26</f>
        <v>10648.55</v>
      </c>
      <c r="Q26" s="27">
        <f t="shared" ref="Q26" si="21">G26-O26</f>
        <v>59284.56</v>
      </c>
    </row>
    <row r="27" spans="1:17" ht="42.75" customHeight="1" x14ac:dyDescent="0.35">
      <c r="A27" s="38">
        <v>14</v>
      </c>
      <c r="B27" s="19" t="s">
        <v>353</v>
      </c>
      <c r="C27" s="19" t="s">
        <v>293</v>
      </c>
      <c r="D27" s="19" t="s">
        <v>22</v>
      </c>
      <c r="E27" s="19" t="s">
        <v>354</v>
      </c>
      <c r="F27" s="20" t="s">
        <v>32</v>
      </c>
      <c r="G27" s="30">
        <v>70000</v>
      </c>
      <c r="H27" s="22">
        <v>5368.48</v>
      </c>
      <c r="I27" s="23">
        <f t="shared" si="9"/>
        <v>2009</v>
      </c>
      <c r="J27" s="24">
        <f t="shared" si="10"/>
        <v>4970</v>
      </c>
      <c r="K27" s="87">
        <f t="shared" si="18"/>
        <v>715.55000000000007</v>
      </c>
      <c r="L27" s="33">
        <f t="shared" si="16"/>
        <v>2128</v>
      </c>
      <c r="M27" s="33">
        <f t="shared" si="15"/>
        <v>4963</v>
      </c>
      <c r="N27" s="51">
        <v>0</v>
      </c>
      <c r="O27" s="27">
        <f t="shared" ref="O27" si="22">H27+I27+L27+N27</f>
        <v>9505.48</v>
      </c>
      <c r="P27" s="27">
        <f t="shared" ref="P27" si="23">J27+K27+M27</f>
        <v>10648.55</v>
      </c>
      <c r="Q27" s="27">
        <f t="shared" ref="Q27" si="24">G27-O27</f>
        <v>60494.520000000004</v>
      </c>
    </row>
    <row r="28" spans="1:17" ht="42.75" customHeight="1" x14ac:dyDescent="0.35">
      <c r="A28" s="38">
        <v>15</v>
      </c>
      <c r="B28" s="19" t="s">
        <v>306</v>
      </c>
      <c r="C28" s="19" t="s">
        <v>293</v>
      </c>
      <c r="D28" s="19" t="s">
        <v>22</v>
      </c>
      <c r="E28" s="19" t="s">
        <v>253</v>
      </c>
      <c r="F28" s="20" t="s">
        <v>347</v>
      </c>
      <c r="G28" s="30">
        <v>38000</v>
      </c>
      <c r="H28" s="22">
        <v>0</v>
      </c>
      <c r="I28" s="23">
        <f t="shared" ref="I28" si="25">G28*2.87/100</f>
        <v>1090.5999999999999</v>
      </c>
      <c r="J28" s="24">
        <f t="shared" ref="J28" si="26">G28*7.1/100</f>
        <v>2698</v>
      </c>
      <c r="K28" s="25">
        <f t="shared" ref="K28" si="27">+G28*1.1%</f>
        <v>418.00000000000006</v>
      </c>
      <c r="L28" s="33">
        <f t="shared" ref="L28" si="28">G28*3.04/100</f>
        <v>1155.2</v>
      </c>
      <c r="M28" s="33">
        <f t="shared" ref="M28" si="29">+G28*7.09%</f>
        <v>2694.2000000000003</v>
      </c>
      <c r="N28" s="51">
        <v>1512.45</v>
      </c>
      <c r="O28" s="27">
        <f t="shared" ref="O28" si="30">H28+I28+L28+N28</f>
        <v>3758.25</v>
      </c>
      <c r="P28" s="27">
        <f t="shared" ref="P28" si="31">J28+K28+M28</f>
        <v>5810.2000000000007</v>
      </c>
      <c r="Q28" s="27">
        <f t="shared" ref="Q28" si="32">G28-O28</f>
        <v>34241.75</v>
      </c>
    </row>
    <row r="29" spans="1:17" ht="28.5" customHeight="1" x14ac:dyDescent="0.2">
      <c r="A29" s="171" t="s">
        <v>147</v>
      </c>
      <c r="B29" s="171"/>
      <c r="C29" s="171"/>
      <c r="D29" s="171"/>
      <c r="E29" s="171"/>
      <c r="F29" s="20"/>
      <c r="G29" s="73">
        <f>SUM(G20:G28)</f>
        <v>888000</v>
      </c>
      <c r="H29" s="73">
        <f t="shared" ref="H29:Q29" si="33">SUM(H20:H28)</f>
        <v>105491.32999999999</v>
      </c>
      <c r="I29" s="73">
        <f t="shared" si="33"/>
        <v>25485.599999999999</v>
      </c>
      <c r="J29" s="73">
        <f t="shared" si="33"/>
        <v>63048</v>
      </c>
      <c r="K29" s="73">
        <f t="shared" si="33"/>
        <v>5976.85</v>
      </c>
      <c r="L29" s="73">
        <f t="shared" si="33"/>
        <v>25555</v>
      </c>
      <c r="M29" s="73">
        <f t="shared" si="33"/>
        <v>59600.3125</v>
      </c>
      <c r="N29" s="73">
        <f t="shared" si="33"/>
        <v>10587.150000000001</v>
      </c>
      <c r="O29" s="73">
        <f t="shared" si="33"/>
        <v>167119.07999999999</v>
      </c>
      <c r="P29" s="73">
        <f t="shared" si="33"/>
        <v>128625.16250000001</v>
      </c>
      <c r="Q29" s="73">
        <f t="shared" si="33"/>
        <v>720880.92000000016</v>
      </c>
    </row>
    <row r="30" spans="1:17" ht="36" customHeight="1" x14ac:dyDescent="0.2">
      <c r="A30" s="172" t="s">
        <v>239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4"/>
    </row>
    <row r="31" spans="1:17" ht="24.75" customHeight="1" x14ac:dyDescent="0.35">
      <c r="A31" s="38">
        <v>16</v>
      </c>
      <c r="B31" s="19" t="s">
        <v>28</v>
      </c>
      <c r="C31" s="19" t="s">
        <v>293</v>
      </c>
      <c r="D31" s="19" t="s">
        <v>239</v>
      </c>
      <c r="E31" s="19" t="s">
        <v>154</v>
      </c>
      <c r="F31" s="20" t="s">
        <v>29</v>
      </c>
      <c r="G31" s="30">
        <v>210000</v>
      </c>
      <c r="H31" s="22">
        <v>38340.17</v>
      </c>
      <c r="I31" s="23">
        <f t="shared" ref="I31:I34" si="34">G31*2.87/100</f>
        <v>6027</v>
      </c>
      <c r="J31" s="24">
        <f t="shared" ref="J31:J34" si="35">G31*7.1/100</f>
        <v>14910</v>
      </c>
      <c r="K31" s="87">
        <f t="shared" ref="K31:K34" si="36">65050*1.1%</f>
        <v>715.55000000000007</v>
      </c>
      <c r="L31" s="33">
        <f>162625*3.04%</f>
        <v>4943.8</v>
      </c>
      <c r="M31" s="33">
        <f>162625*7.09%</f>
        <v>11530.112500000001</v>
      </c>
      <c r="N31" s="33">
        <v>0</v>
      </c>
      <c r="O31" s="27">
        <f t="shared" ref="O31:O34" si="37">H31+I31+L31+N31</f>
        <v>49310.97</v>
      </c>
      <c r="P31" s="27">
        <f t="shared" ref="P31:P34" si="38">J31+K31+M31</f>
        <v>27155.662499999999</v>
      </c>
      <c r="Q31" s="27">
        <f t="shared" ref="Q31:Q34" si="39">G31-O31</f>
        <v>160689.03</v>
      </c>
    </row>
    <row r="32" spans="1:17" ht="24.75" customHeight="1" x14ac:dyDescent="0.35">
      <c r="A32" s="38">
        <v>17</v>
      </c>
      <c r="B32" s="19" t="s">
        <v>148</v>
      </c>
      <c r="C32" s="19" t="s">
        <v>293</v>
      </c>
      <c r="D32" s="19" t="s">
        <v>239</v>
      </c>
      <c r="E32" s="19" t="s">
        <v>250</v>
      </c>
      <c r="F32" s="20" t="s">
        <v>29</v>
      </c>
      <c r="G32" s="30">
        <v>75000</v>
      </c>
      <c r="H32" s="22">
        <v>6309.38</v>
      </c>
      <c r="I32" s="23">
        <f t="shared" si="34"/>
        <v>2152.5</v>
      </c>
      <c r="J32" s="24">
        <f t="shared" si="35"/>
        <v>5325</v>
      </c>
      <c r="K32" s="87">
        <f t="shared" si="36"/>
        <v>715.55000000000007</v>
      </c>
      <c r="L32" s="33">
        <f t="shared" ref="L32:L34" si="40">G32*3.04/100</f>
        <v>2280</v>
      </c>
      <c r="M32" s="33">
        <f t="shared" ref="M32:M34" si="41">+G32*7.09%</f>
        <v>5317.5</v>
      </c>
      <c r="N32" s="33">
        <v>0</v>
      </c>
      <c r="O32" s="27">
        <f t="shared" si="37"/>
        <v>10741.880000000001</v>
      </c>
      <c r="P32" s="27">
        <f t="shared" si="38"/>
        <v>11358.05</v>
      </c>
      <c r="Q32" s="27">
        <f t="shared" si="39"/>
        <v>64258.119999999995</v>
      </c>
    </row>
    <row r="33" spans="1:17" ht="24.75" customHeight="1" x14ac:dyDescent="0.35">
      <c r="A33" s="38">
        <v>18</v>
      </c>
      <c r="B33" s="19" t="s">
        <v>192</v>
      </c>
      <c r="C33" s="19" t="s">
        <v>292</v>
      </c>
      <c r="D33" s="19" t="s">
        <v>239</v>
      </c>
      <c r="E33" s="19" t="s">
        <v>250</v>
      </c>
      <c r="F33" s="20" t="s">
        <v>32</v>
      </c>
      <c r="G33" s="30">
        <v>75000</v>
      </c>
      <c r="H33" s="22">
        <v>6006.89</v>
      </c>
      <c r="I33" s="23">
        <f t="shared" si="34"/>
        <v>2152.5</v>
      </c>
      <c r="J33" s="24">
        <f t="shared" si="35"/>
        <v>5325</v>
      </c>
      <c r="K33" s="87">
        <f t="shared" si="36"/>
        <v>715.55000000000007</v>
      </c>
      <c r="L33" s="33">
        <f t="shared" si="40"/>
        <v>2280</v>
      </c>
      <c r="M33" s="33">
        <f t="shared" si="41"/>
        <v>5317.5</v>
      </c>
      <c r="N33" s="33">
        <v>1512.45</v>
      </c>
      <c r="O33" s="27">
        <f t="shared" si="37"/>
        <v>11951.84</v>
      </c>
      <c r="P33" s="27">
        <f t="shared" si="38"/>
        <v>11358.05</v>
      </c>
      <c r="Q33" s="27">
        <f t="shared" si="39"/>
        <v>63048.160000000003</v>
      </c>
    </row>
    <row r="34" spans="1:17" ht="24.75" customHeight="1" x14ac:dyDescent="0.35">
      <c r="A34" s="38">
        <v>19</v>
      </c>
      <c r="B34" s="19" t="s">
        <v>221</v>
      </c>
      <c r="C34" s="19" t="s">
        <v>293</v>
      </c>
      <c r="D34" s="19" t="s">
        <v>239</v>
      </c>
      <c r="E34" s="19" t="s">
        <v>227</v>
      </c>
      <c r="F34" s="20" t="s">
        <v>32</v>
      </c>
      <c r="G34" s="30">
        <v>75000</v>
      </c>
      <c r="H34" s="22">
        <v>6309.38</v>
      </c>
      <c r="I34" s="23">
        <f t="shared" si="34"/>
        <v>2152.5</v>
      </c>
      <c r="J34" s="24">
        <f t="shared" si="35"/>
        <v>5325</v>
      </c>
      <c r="K34" s="87">
        <f t="shared" si="36"/>
        <v>715.55000000000007</v>
      </c>
      <c r="L34" s="33">
        <f t="shared" si="40"/>
        <v>2280</v>
      </c>
      <c r="M34" s="33">
        <f t="shared" si="41"/>
        <v>5317.5</v>
      </c>
      <c r="N34" s="33">
        <v>0</v>
      </c>
      <c r="O34" s="27">
        <f t="shared" si="37"/>
        <v>10741.880000000001</v>
      </c>
      <c r="P34" s="27">
        <f t="shared" si="38"/>
        <v>11358.05</v>
      </c>
      <c r="Q34" s="27">
        <f t="shared" si="39"/>
        <v>64258.119999999995</v>
      </c>
    </row>
    <row r="35" spans="1:17" ht="28.5" customHeight="1" x14ac:dyDescent="0.35">
      <c r="A35" s="38">
        <v>20</v>
      </c>
      <c r="B35" s="19" t="s">
        <v>301</v>
      </c>
      <c r="C35" s="19" t="s">
        <v>293</v>
      </c>
      <c r="D35" s="19" t="s">
        <v>239</v>
      </c>
      <c r="E35" s="19" t="s">
        <v>327</v>
      </c>
      <c r="F35" s="20" t="s">
        <v>32</v>
      </c>
      <c r="G35" s="30">
        <v>150000</v>
      </c>
      <c r="H35" s="22">
        <v>23866.62</v>
      </c>
      <c r="I35" s="23">
        <f t="shared" ref="I35:I36" si="42">G35*2.87/100</f>
        <v>4305</v>
      </c>
      <c r="J35" s="24">
        <f t="shared" ref="J35:J36" si="43">G35*7.1/100</f>
        <v>10650</v>
      </c>
      <c r="K35" s="87">
        <f t="shared" ref="K35:K36" si="44">65050*1.1%</f>
        <v>715.55000000000007</v>
      </c>
      <c r="L35" s="33">
        <f>+G35*3.04%</f>
        <v>4560</v>
      </c>
      <c r="M35" s="33">
        <f>+G35*7.09%</f>
        <v>10635</v>
      </c>
      <c r="N35" s="33">
        <v>0</v>
      </c>
      <c r="O35" s="27">
        <f>H35+I35+L35+N35</f>
        <v>32731.62</v>
      </c>
      <c r="P35" s="27">
        <f>J35+K35+M35</f>
        <v>22000.55</v>
      </c>
      <c r="Q35" s="27">
        <f>G35-O35</f>
        <v>117268.38</v>
      </c>
    </row>
    <row r="36" spans="1:17" ht="24.75" customHeight="1" x14ac:dyDescent="0.35">
      <c r="A36" s="38">
        <v>21</v>
      </c>
      <c r="B36" s="19" t="s">
        <v>360</v>
      </c>
      <c r="C36" s="19" t="s">
        <v>293</v>
      </c>
      <c r="D36" s="19" t="s">
        <v>239</v>
      </c>
      <c r="E36" s="19" t="s">
        <v>227</v>
      </c>
      <c r="F36" s="20" t="s">
        <v>32</v>
      </c>
      <c r="G36" s="30">
        <v>75000</v>
      </c>
      <c r="H36" s="22">
        <v>6309.38</v>
      </c>
      <c r="I36" s="23">
        <f t="shared" si="42"/>
        <v>2152.5</v>
      </c>
      <c r="J36" s="24">
        <f t="shared" si="43"/>
        <v>5325</v>
      </c>
      <c r="K36" s="87">
        <f t="shared" si="44"/>
        <v>715.55000000000007</v>
      </c>
      <c r="L36" s="33">
        <f t="shared" ref="L36" si="45">G36*3.04/100</f>
        <v>2280</v>
      </c>
      <c r="M36" s="33">
        <f t="shared" ref="M36" si="46">+G36*7.09%</f>
        <v>5317.5</v>
      </c>
      <c r="N36" s="33">
        <v>0</v>
      </c>
      <c r="O36" s="27">
        <f>H36+I36+L36+N36</f>
        <v>10741.880000000001</v>
      </c>
      <c r="P36" s="27">
        <f t="shared" ref="P36" si="47">J36+K36+M36</f>
        <v>11358.05</v>
      </c>
      <c r="Q36" s="27">
        <f t="shared" ref="Q36" si="48">G36-O36</f>
        <v>64258.119999999995</v>
      </c>
    </row>
    <row r="37" spans="1:17" ht="24.75" customHeight="1" x14ac:dyDescent="0.2">
      <c r="A37" s="171" t="s">
        <v>147</v>
      </c>
      <c r="B37" s="171"/>
      <c r="C37" s="171"/>
      <c r="D37" s="171"/>
      <c r="E37" s="171"/>
      <c r="F37" s="20"/>
      <c r="G37" s="74">
        <f t="shared" ref="G37:Q37" si="49">SUM(G31:G36)</f>
        <v>660000</v>
      </c>
      <c r="H37" s="74">
        <f t="shared" si="49"/>
        <v>87141.819999999992</v>
      </c>
      <c r="I37" s="74">
        <f t="shared" si="49"/>
        <v>18942</v>
      </c>
      <c r="J37" s="74">
        <f t="shared" si="49"/>
        <v>46860</v>
      </c>
      <c r="K37" s="74">
        <f t="shared" si="49"/>
        <v>4293.3</v>
      </c>
      <c r="L37" s="74">
        <f t="shared" si="49"/>
        <v>18623.8</v>
      </c>
      <c r="M37" s="74">
        <f t="shared" si="49"/>
        <v>43435.112500000003</v>
      </c>
      <c r="N37" s="74">
        <f t="shared" si="49"/>
        <v>1512.45</v>
      </c>
      <c r="O37" s="74">
        <f t="shared" si="49"/>
        <v>126220.07</v>
      </c>
      <c r="P37" s="74">
        <f t="shared" si="49"/>
        <v>94588.412500000006</v>
      </c>
      <c r="Q37" s="74">
        <f t="shared" si="49"/>
        <v>533779.92999999993</v>
      </c>
    </row>
    <row r="38" spans="1:17" ht="36" customHeight="1" x14ac:dyDescent="0.2">
      <c r="A38" s="172" t="s">
        <v>23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</row>
    <row r="39" spans="1:17" s="63" customFormat="1" ht="41.25" customHeight="1" x14ac:dyDescent="0.35">
      <c r="A39" s="95">
        <v>22</v>
      </c>
      <c r="B39" s="19" t="s">
        <v>101</v>
      </c>
      <c r="C39" s="19" t="s">
        <v>293</v>
      </c>
      <c r="D39" s="19" t="s">
        <v>23</v>
      </c>
      <c r="E39" s="19" t="s">
        <v>157</v>
      </c>
      <c r="F39" s="20" t="s">
        <v>32</v>
      </c>
      <c r="G39" s="48">
        <v>150000</v>
      </c>
      <c r="H39" s="22">
        <v>23488.51</v>
      </c>
      <c r="I39" s="23">
        <f>G39*2.87/100</f>
        <v>4305</v>
      </c>
      <c r="J39" s="24">
        <f>G39*7.1/100</f>
        <v>10650</v>
      </c>
      <c r="K39" s="87">
        <f t="shared" ref="K39:K42" si="50">65050*1.1%</f>
        <v>715.55000000000007</v>
      </c>
      <c r="L39" s="96">
        <f>+G39*3.04%</f>
        <v>4560</v>
      </c>
      <c r="M39" s="33">
        <f t="shared" ref="M39:M42" si="51">+G39*7.09%</f>
        <v>10635</v>
      </c>
      <c r="N39" s="97">
        <v>1512.45</v>
      </c>
      <c r="O39" s="75">
        <f t="shared" ref="O39:O42" si="52">H39+I39+L39+N39</f>
        <v>33865.96</v>
      </c>
      <c r="P39" s="75">
        <f>+J39+K39+M39</f>
        <v>22000.55</v>
      </c>
      <c r="Q39" s="75">
        <f>G39-O39</f>
        <v>116134.04000000001</v>
      </c>
    </row>
    <row r="40" spans="1:17" s="63" customFormat="1" ht="41.25" customHeight="1" x14ac:dyDescent="0.35">
      <c r="A40" s="95">
        <v>23</v>
      </c>
      <c r="B40" s="19" t="s">
        <v>102</v>
      </c>
      <c r="C40" s="19" t="s">
        <v>293</v>
      </c>
      <c r="D40" s="19" t="s">
        <v>23</v>
      </c>
      <c r="E40" s="19" t="s">
        <v>99</v>
      </c>
      <c r="F40" s="20" t="s">
        <v>32</v>
      </c>
      <c r="G40" s="48">
        <v>75000</v>
      </c>
      <c r="H40" s="22">
        <v>6006.89</v>
      </c>
      <c r="I40" s="23">
        <f>G40*2.87/100</f>
        <v>2152.5</v>
      </c>
      <c r="J40" s="24">
        <f>G40*7.1/100</f>
        <v>5325</v>
      </c>
      <c r="K40" s="87">
        <f t="shared" si="50"/>
        <v>715.55000000000007</v>
      </c>
      <c r="L40" s="96">
        <f>G40*3.04/100</f>
        <v>2280</v>
      </c>
      <c r="M40" s="33">
        <f t="shared" si="51"/>
        <v>5317.5</v>
      </c>
      <c r="N40" s="97">
        <v>1512.45</v>
      </c>
      <c r="O40" s="75">
        <f t="shared" si="52"/>
        <v>11951.84</v>
      </c>
      <c r="P40" s="75">
        <f>+J40+K40+M40</f>
        <v>11358.05</v>
      </c>
      <c r="Q40" s="75">
        <f>G40-O40</f>
        <v>63048.160000000003</v>
      </c>
    </row>
    <row r="41" spans="1:17" s="63" customFormat="1" ht="41.25" customHeight="1" x14ac:dyDescent="0.35">
      <c r="A41" s="95">
        <v>24</v>
      </c>
      <c r="B41" s="19" t="s">
        <v>368</v>
      </c>
      <c r="C41" s="19" t="s">
        <v>293</v>
      </c>
      <c r="D41" s="19" t="s">
        <v>23</v>
      </c>
      <c r="E41" s="19" t="s">
        <v>99</v>
      </c>
      <c r="F41" s="20" t="s">
        <v>32</v>
      </c>
      <c r="G41" s="48">
        <v>70000</v>
      </c>
      <c r="H41" s="22">
        <v>4763.5</v>
      </c>
      <c r="I41" s="23">
        <f>G41*2.87/100</f>
        <v>2009</v>
      </c>
      <c r="J41" s="24">
        <f>G41*7.1/100</f>
        <v>4970</v>
      </c>
      <c r="K41" s="87">
        <f t="shared" si="50"/>
        <v>715.55000000000007</v>
      </c>
      <c r="L41" s="96">
        <f>G41*3.04/100</f>
        <v>2128</v>
      </c>
      <c r="M41" s="33">
        <f t="shared" ref="M41" si="53">+G41*7.09%</f>
        <v>4963</v>
      </c>
      <c r="N41" s="97">
        <f>+N40*2</f>
        <v>3024.9</v>
      </c>
      <c r="O41" s="75">
        <f t="shared" ref="O41" si="54">H41+I41+L41+N41</f>
        <v>11925.4</v>
      </c>
      <c r="P41" s="75">
        <f>+J41+K41+M41</f>
        <v>10648.55</v>
      </c>
      <c r="Q41" s="75">
        <f>G41-O41</f>
        <v>58074.6</v>
      </c>
    </row>
    <row r="42" spans="1:17" s="63" customFormat="1" ht="41.25" customHeight="1" x14ac:dyDescent="0.35">
      <c r="A42" s="95">
        <v>25</v>
      </c>
      <c r="B42" s="19" t="s">
        <v>100</v>
      </c>
      <c r="C42" s="19" t="s">
        <v>292</v>
      </c>
      <c r="D42" s="19" t="s">
        <v>23</v>
      </c>
      <c r="E42" s="19" t="s">
        <v>99</v>
      </c>
      <c r="F42" s="20" t="s">
        <v>32</v>
      </c>
      <c r="G42" s="48">
        <v>80000</v>
      </c>
      <c r="H42" s="22">
        <v>6645.3</v>
      </c>
      <c r="I42" s="23">
        <f>G42*2.87/100</f>
        <v>2296</v>
      </c>
      <c r="J42" s="24">
        <f>G42*7.1/100</f>
        <v>5680</v>
      </c>
      <c r="K42" s="87">
        <f t="shared" si="50"/>
        <v>715.55000000000007</v>
      </c>
      <c r="L42" s="96">
        <f>G42*3.04/100</f>
        <v>2432</v>
      </c>
      <c r="M42" s="33">
        <f t="shared" si="51"/>
        <v>5672</v>
      </c>
      <c r="N42" s="97">
        <f>1512.45*2</f>
        <v>3024.9</v>
      </c>
      <c r="O42" s="75">
        <f t="shared" si="52"/>
        <v>14398.199999999999</v>
      </c>
      <c r="P42" s="75">
        <f>+J42+K42+M42</f>
        <v>12067.55</v>
      </c>
      <c r="Q42" s="75">
        <f>G42-O42</f>
        <v>65601.8</v>
      </c>
    </row>
    <row r="43" spans="1:17" ht="26.25" customHeight="1" x14ac:dyDescent="0.2">
      <c r="A43" s="171" t="s">
        <v>147</v>
      </c>
      <c r="B43" s="171"/>
      <c r="C43" s="171"/>
      <c r="D43" s="171"/>
      <c r="E43" s="171"/>
      <c r="F43" s="20"/>
      <c r="G43" s="73">
        <f t="shared" ref="G43:Q43" si="55">SUM(G39:G42)</f>
        <v>375000</v>
      </c>
      <c r="H43" s="73">
        <f t="shared" si="55"/>
        <v>40904.199999999997</v>
      </c>
      <c r="I43" s="73">
        <f t="shared" si="55"/>
        <v>10762.5</v>
      </c>
      <c r="J43" s="73">
        <f t="shared" si="55"/>
        <v>26625</v>
      </c>
      <c r="K43" s="73">
        <f t="shared" si="55"/>
        <v>2862.2000000000003</v>
      </c>
      <c r="L43" s="73">
        <f t="shared" si="55"/>
        <v>11400</v>
      </c>
      <c r="M43" s="73">
        <f t="shared" si="55"/>
        <v>26587.5</v>
      </c>
      <c r="N43" s="73">
        <f t="shared" si="55"/>
        <v>9074.7000000000007</v>
      </c>
      <c r="O43" s="73">
        <f t="shared" si="55"/>
        <v>72141.400000000009</v>
      </c>
      <c r="P43" s="73">
        <f t="shared" si="55"/>
        <v>56074.7</v>
      </c>
      <c r="Q43" s="73">
        <f t="shared" si="55"/>
        <v>302858.60000000003</v>
      </c>
    </row>
    <row r="44" spans="1:17" ht="34.5" customHeight="1" x14ac:dyDescent="0.2">
      <c r="A44" s="172" t="s">
        <v>24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4"/>
    </row>
    <row r="45" spans="1:17" ht="21.75" customHeight="1" x14ac:dyDescent="0.35">
      <c r="A45" s="38">
        <v>26</v>
      </c>
      <c r="B45" s="19" t="s">
        <v>68</v>
      </c>
      <c r="C45" s="19" t="s">
        <v>292</v>
      </c>
      <c r="D45" s="19" t="s">
        <v>24</v>
      </c>
      <c r="E45" s="19" t="s">
        <v>69</v>
      </c>
      <c r="F45" s="20" t="s">
        <v>29</v>
      </c>
      <c r="G45" s="36">
        <v>210000</v>
      </c>
      <c r="H45" s="31">
        <v>38340.17</v>
      </c>
      <c r="I45" s="23">
        <f>G45*2.87/100</f>
        <v>6027</v>
      </c>
      <c r="J45" s="24">
        <f>G45*7.1/100</f>
        <v>14910</v>
      </c>
      <c r="K45" s="87">
        <f t="shared" ref="K45:K55" si="56">65050*1.1%</f>
        <v>715.55000000000007</v>
      </c>
      <c r="L45" s="33">
        <f>162625*3.04%</f>
        <v>4943.8</v>
      </c>
      <c r="M45" s="33">
        <f>162625*7.09%</f>
        <v>11530.112500000001</v>
      </c>
      <c r="N45" s="31">
        <v>0</v>
      </c>
      <c r="O45" s="27">
        <f t="shared" ref="O45:O60" si="57">H45+I45+L45+N45</f>
        <v>49310.97</v>
      </c>
      <c r="P45" s="27">
        <f>+J45+K45+M45</f>
        <v>27155.662499999999</v>
      </c>
      <c r="Q45" s="27">
        <f>G45-O45</f>
        <v>160689.03</v>
      </c>
    </row>
    <row r="46" spans="1:17" ht="21.75" customHeight="1" x14ac:dyDescent="0.35">
      <c r="A46" s="38">
        <v>27</v>
      </c>
      <c r="B46" s="19" t="s">
        <v>70</v>
      </c>
      <c r="C46" s="19" t="s">
        <v>293</v>
      </c>
      <c r="D46" s="19" t="s">
        <v>24</v>
      </c>
      <c r="E46" s="19" t="s">
        <v>71</v>
      </c>
      <c r="F46" s="20" t="s">
        <v>32</v>
      </c>
      <c r="G46" s="36">
        <v>150000</v>
      </c>
      <c r="H46" s="31">
        <v>23866.62</v>
      </c>
      <c r="I46" s="23">
        <f t="shared" ref="I46:I60" si="58">G46*2.87/100</f>
        <v>4305</v>
      </c>
      <c r="J46" s="24">
        <f t="shared" ref="J46:J60" si="59">G46*7.1/100</f>
        <v>10650</v>
      </c>
      <c r="K46" s="87">
        <f t="shared" si="56"/>
        <v>715.55000000000007</v>
      </c>
      <c r="L46" s="33">
        <f>+G46*3.04%</f>
        <v>4560</v>
      </c>
      <c r="M46" s="33">
        <f t="shared" ref="M46:M60" si="60">+G46*7.09%</f>
        <v>10635</v>
      </c>
      <c r="N46" s="31">
        <v>0</v>
      </c>
      <c r="O46" s="27">
        <f t="shared" si="57"/>
        <v>32731.62</v>
      </c>
      <c r="P46" s="27">
        <f t="shared" ref="P46:P58" si="61">J46+K46+M46</f>
        <v>22000.55</v>
      </c>
      <c r="Q46" s="27">
        <f t="shared" ref="Q46:Q60" si="62">G46-O46</f>
        <v>117268.38</v>
      </c>
    </row>
    <row r="47" spans="1:17" ht="21.75" customHeight="1" x14ac:dyDescent="0.35">
      <c r="A47" s="38">
        <v>28</v>
      </c>
      <c r="B47" s="19" t="s">
        <v>72</v>
      </c>
      <c r="C47" s="19" t="s">
        <v>293</v>
      </c>
      <c r="D47" s="19" t="s">
        <v>24</v>
      </c>
      <c r="E47" s="19" t="s">
        <v>73</v>
      </c>
      <c r="F47" s="20" t="s">
        <v>29</v>
      </c>
      <c r="G47" s="36">
        <v>150000</v>
      </c>
      <c r="H47" s="31">
        <v>23866.62</v>
      </c>
      <c r="I47" s="23">
        <f t="shared" si="58"/>
        <v>4305</v>
      </c>
      <c r="J47" s="24">
        <f t="shared" si="59"/>
        <v>10650</v>
      </c>
      <c r="K47" s="87">
        <f t="shared" si="56"/>
        <v>715.55000000000007</v>
      </c>
      <c r="L47" s="33">
        <f>+G47*3.04%</f>
        <v>4560</v>
      </c>
      <c r="M47" s="33">
        <f t="shared" si="60"/>
        <v>10635</v>
      </c>
      <c r="N47" s="31">
        <v>0</v>
      </c>
      <c r="O47" s="27">
        <f t="shared" si="57"/>
        <v>32731.62</v>
      </c>
      <c r="P47" s="27">
        <f t="shared" si="61"/>
        <v>22000.55</v>
      </c>
      <c r="Q47" s="27">
        <f t="shared" si="62"/>
        <v>117268.38</v>
      </c>
    </row>
    <row r="48" spans="1:17" ht="21" x14ac:dyDescent="0.35">
      <c r="A48" s="38">
        <v>29</v>
      </c>
      <c r="B48" s="19" t="s">
        <v>332</v>
      </c>
      <c r="C48" s="19" t="s">
        <v>293</v>
      </c>
      <c r="D48" s="19" t="s">
        <v>24</v>
      </c>
      <c r="E48" s="19" t="s">
        <v>316</v>
      </c>
      <c r="F48" s="20" t="s">
        <v>32</v>
      </c>
      <c r="G48" s="36">
        <v>150000</v>
      </c>
      <c r="H48" s="31">
        <v>23488.51</v>
      </c>
      <c r="I48" s="23">
        <f t="shared" ref="I48" si="63">G48*2.87/100</f>
        <v>4305</v>
      </c>
      <c r="J48" s="24">
        <f t="shared" ref="J48" si="64">G48*7.1/100</f>
        <v>10650</v>
      </c>
      <c r="K48" s="87">
        <f t="shared" si="56"/>
        <v>715.55000000000007</v>
      </c>
      <c r="L48" s="33">
        <f t="shared" ref="L48" si="65">+G48*3.04%</f>
        <v>4560</v>
      </c>
      <c r="M48" s="33">
        <f t="shared" ref="M48" si="66">+G48*7.09%</f>
        <v>10635</v>
      </c>
      <c r="N48" s="31">
        <v>1512.45</v>
      </c>
      <c r="O48" s="27">
        <f t="shared" ref="O48" si="67">H48+I48+L48+N48</f>
        <v>33865.96</v>
      </c>
      <c r="P48" s="27">
        <f t="shared" ref="P48" si="68">J48+K48+M48</f>
        <v>22000.55</v>
      </c>
      <c r="Q48" s="27">
        <f t="shared" ref="Q48" si="69">G48-O48</f>
        <v>116134.04000000001</v>
      </c>
    </row>
    <row r="49" spans="1:17" ht="21.75" customHeight="1" x14ac:dyDescent="0.35">
      <c r="A49" s="38">
        <v>30</v>
      </c>
      <c r="B49" s="19" t="s">
        <v>78</v>
      </c>
      <c r="C49" s="19" t="s">
        <v>293</v>
      </c>
      <c r="D49" s="19" t="s">
        <v>24</v>
      </c>
      <c r="E49" s="19" t="s">
        <v>74</v>
      </c>
      <c r="F49" s="20" t="s">
        <v>32</v>
      </c>
      <c r="G49" s="36">
        <v>85000</v>
      </c>
      <c r="H49" s="31">
        <v>8576.99</v>
      </c>
      <c r="I49" s="23">
        <f t="shared" si="58"/>
        <v>2439.5</v>
      </c>
      <c r="J49" s="24">
        <f t="shared" si="59"/>
        <v>6035</v>
      </c>
      <c r="K49" s="87">
        <f t="shared" si="56"/>
        <v>715.55000000000007</v>
      </c>
      <c r="L49" s="33">
        <f t="shared" ref="L49:L60" si="70">G49*3.04/100</f>
        <v>2584</v>
      </c>
      <c r="M49" s="33">
        <f t="shared" si="60"/>
        <v>6026.5</v>
      </c>
      <c r="N49" s="31">
        <v>0</v>
      </c>
      <c r="O49" s="27">
        <f t="shared" si="57"/>
        <v>13600.49</v>
      </c>
      <c r="P49" s="27">
        <f t="shared" si="61"/>
        <v>12777.05</v>
      </c>
      <c r="Q49" s="27">
        <f t="shared" si="62"/>
        <v>71399.509999999995</v>
      </c>
    </row>
    <row r="50" spans="1:17" ht="21.75" customHeight="1" x14ac:dyDescent="0.35">
      <c r="A50" s="38">
        <v>31</v>
      </c>
      <c r="B50" s="19" t="s">
        <v>80</v>
      </c>
      <c r="C50" s="19" t="s">
        <v>293</v>
      </c>
      <c r="D50" s="19" t="s">
        <v>24</v>
      </c>
      <c r="E50" s="19" t="s">
        <v>74</v>
      </c>
      <c r="F50" s="20" t="s">
        <v>32</v>
      </c>
      <c r="G50" s="36">
        <v>85000</v>
      </c>
      <c r="H50" s="31">
        <v>7820.77</v>
      </c>
      <c r="I50" s="23">
        <f t="shared" si="58"/>
        <v>2439.5</v>
      </c>
      <c r="J50" s="24">
        <f t="shared" si="59"/>
        <v>6035</v>
      </c>
      <c r="K50" s="87">
        <f t="shared" si="56"/>
        <v>715.55000000000007</v>
      </c>
      <c r="L50" s="33">
        <f t="shared" si="70"/>
        <v>2584</v>
      </c>
      <c r="M50" s="33">
        <f t="shared" si="60"/>
        <v>6026.5</v>
      </c>
      <c r="N50" s="31">
        <f>1512.45*2</f>
        <v>3024.9</v>
      </c>
      <c r="O50" s="27">
        <f t="shared" si="57"/>
        <v>15869.17</v>
      </c>
      <c r="P50" s="27">
        <f t="shared" si="61"/>
        <v>12777.05</v>
      </c>
      <c r="Q50" s="27">
        <f t="shared" si="62"/>
        <v>69130.83</v>
      </c>
    </row>
    <row r="51" spans="1:17" ht="21.75" customHeight="1" x14ac:dyDescent="0.35">
      <c r="A51" s="38">
        <v>32</v>
      </c>
      <c r="B51" s="19" t="s">
        <v>77</v>
      </c>
      <c r="C51" s="19" t="s">
        <v>293</v>
      </c>
      <c r="D51" s="19" t="s">
        <v>24</v>
      </c>
      <c r="E51" s="19" t="s">
        <v>74</v>
      </c>
      <c r="F51" s="20" t="s">
        <v>32</v>
      </c>
      <c r="G51" s="36">
        <v>85000</v>
      </c>
      <c r="H51" s="31">
        <v>8576.99</v>
      </c>
      <c r="I51" s="23">
        <f t="shared" si="58"/>
        <v>2439.5</v>
      </c>
      <c r="J51" s="24">
        <f t="shared" si="59"/>
        <v>6035</v>
      </c>
      <c r="K51" s="87">
        <f t="shared" si="56"/>
        <v>715.55000000000007</v>
      </c>
      <c r="L51" s="33">
        <f t="shared" si="70"/>
        <v>2584</v>
      </c>
      <c r="M51" s="33">
        <f t="shared" si="60"/>
        <v>6026.5</v>
      </c>
      <c r="N51" s="31">
        <v>0</v>
      </c>
      <c r="O51" s="27">
        <f t="shared" si="57"/>
        <v>13600.49</v>
      </c>
      <c r="P51" s="27">
        <f t="shared" si="61"/>
        <v>12777.05</v>
      </c>
      <c r="Q51" s="27">
        <f t="shared" si="62"/>
        <v>71399.509999999995</v>
      </c>
    </row>
    <row r="52" spans="1:17" ht="21.75" customHeight="1" x14ac:dyDescent="0.35">
      <c r="A52" s="38">
        <v>33</v>
      </c>
      <c r="B52" s="19" t="s">
        <v>75</v>
      </c>
      <c r="C52" s="19" t="s">
        <v>293</v>
      </c>
      <c r="D52" s="19" t="s">
        <v>24</v>
      </c>
      <c r="E52" s="19" t="s">
        <v>76</v>
      </c>
      <c r="F52" s="20" t="s">
        <v>29</v>
      </c>
      <c r="G52" s="36">
        <v>75000</v>
      </c>
      <c r="H52" s="31">
        <v>6309.38</v>
      </c>
      <c r="I52" s="23">
        <f t="shared" si="58"/>
        <v>2152.5</v>
      </c>
      <c r="J52" s="24">
        <f t="shared" si="59"/>
        <v>5325</v>
      </c>
      <c r="K52" s="87">
        <f t="shared" si="56"/>
        <v>715.55000000000007</v>
      </c>
      <c r="L52" s="33">
        <f t="shared" si="70"/>
        <v>2280</v>
      </c>
      <c r="M52" s="33">
        <f t="shared" si="60"/>
        <v>5317.5</v>
      </c>
      <c r="N52" s="31">
        <v>0</v>
      </c>
      <c r="O52" s="27">
        <f t="shared" si="57"/>
        <v>10741.880000000001</v>
      </c>
      <c r="P52" s="27">
        <f t="shared" si="61"/>
        <v>11358.05</v>
      </c>
      <c r="Q52" s="27">
        <f t="shared" si="62"/>
        <v>64258.119999999995</v>
      </c>
    </row>
    <row r="53" spans="1:17" ht="21.75" customHeight="1" x14ac:dyDescent="0.35">
      <c r="A53" s="38">
        <v>34</v>
      </c>
      <c r="B53" s="19" t="s">
        <v>159</v>
      </c>
      <c r="C53" s="19" t="s">
        <v>293</v>
      </c>
      <c r="D53" s="19" t="s">
        <v>24</v>
      </c>
      <c r="E53" s="19" t="s">
        <v>251</v>
      </c>
      <c r="F53" s="20" t="s">
        <v>29</v>
      </c>
      <c r="G53" s="36">
        <v>75000</v>
      </c>
      <c r="H53" s="31">
        <v>6006.89</v>
      </c>
      <c r="I53" s="23">
        <f t="shared" si="58"/>
        <v>2152.5</v>
      </c>
      <c r="J53" s="24">
        <f t="shared" si="59"/>
        <v>5325</v>
      </c>
      <c r="K53" s="87">
        <f t="shared" si="56"/>
        <v>715.55000000000007</v>
      </c>
      <c r="L53" s="33">
        <f t="shared" si="70"/>
        <v>2280</v>
      </c>
      <c r="M53" s="33">
        <f t="shared" si="60"/>
        <v>5317.5</v>
      </c>
      <c r="N53" s="31">
        <v>1512.45</v>
      </c>
      <c r="O53" s="27">
        <f t="shared" si="57"/>
        <v>11951.84</v>
      </c>
      <c r="P53" s="27">
        <f>J53+K53+M53</f>
        <v>11358.05</v>
      </c>
      <c r="Q53" s="27">
        <f>G53-O53</f>
        <v>63048.160000000003</v>
      </c>
    </row>
    <row r="54" spans="1:17" ht="21.75" customHeight="1" x14ac:dyDescent="0.35">
      <c r="A54" s="38">
        <v>35</v>
      </c>
      <c r="B54" s="19" t="s">
        <v>210</v>
      </c>
      <c r="C54" s="19" t="s">
        <v>293</v>
      </c>
      <c r="D54" s="19" t="s">
        <v>24</v>
      </c>
      <c r="E54" s="19" t="s">
        <v>252</v>
      </c>
      <c r="F54" s="20" t="s">
        <v>32</v>
      </c>
      <c r="G54" s="36">
        <v>75000</v>
      </c>
      <c r="H54" s="31">
        <v>6006.89</v>
      </c>
      <c r="I54" s="23">
        <f t="shared" si="58"/>
        <v>2152.5</v>
      </c>
      <c r="J54" s="24">
        <f t="shared" si="59"/>
        <v>5325</v>
      </c>
      <c r="K54" s="87">
        <f t="shared" si="56"/>
        <v>715.55000000000007</v>
      </c>
      <c r="L54" s="33">
        <f t="shared" si="70"/>
        <v>2280</v>
      </c>
      <c r="M54" s="33">
        <f t="shared" si="60"/>
        <v>5317.5</v>
      </c>
      <c r="N54" s="31">
        <v>1512.45</v>
      </c>
      <c r="O54" s="27">
        <f t="shared" si="57"/>
        <v>11951.84</v>
      </c>
      <c r="P54" s="27">
        <f>J54+K54+M54</f>
        <v>11358.05</v>
      </c>
      <c r="Q54" s="27">
        <f>G54-O54</f>
        <v>63048.160000000003</v>
      </c>
    </row>
    <row r="55" spans="1:17" ht="21" x14ac:dyDescent="0.35">
      <c r="A55" s="38">
        <v>36</v>
      </c>
      <c r="B55" s="19" t="s">
        <v>333</v>
      </c>
      <c r="C55" s="19" t="s">
        <v>293</v>
      </c>
      <c r="D55" s="19" t="s">
        <v>24</v>
      </c>
      <c r="E55" s="19" t="s">
        <v>74</v>
      </c>
      <c r="F55" s="20" t="s">
        <v>32</v>
      </c>
      <c r="G55" s="36">
        <v>75000</v>
      </c>
      <c r="H55" s="31">
        <v>5704.4</v>
      </c>
      <c r="I55" s="23">
        <f t="shared" ref="I55" si="71">G55*2.87/100</f>
        <v>2152.5</v>
      </c>
      <c r="J55" s="24">
        <f t="shared" ref="J55" si="72">G55*7.1/100</f>
        <v>5325</v>
      </c>
      <c r="K55" s="87">
        <f t="shared" si="56"/>
        <v>715.55000000000007</v>
      </c>
      <c r="L55" s="33">
        <f t="shared" ref="L55" si="73">G55*3.04/100</f>
        <v>2280</v>
      </c>
      <c r="M55" s="33">
        <f t="shared" ref="M55" si="74">+G55*7.09%</f>
        <v>5317.5</v>
      </c>
      <c r="N55" s="31">
        <f>1512.45*2</f>
        <v>3024.9</v>
      </c>
      <c r="O55" s="27">
        <f t="shared" ref="O55" si="75">H55+I55+L55+N55</f>
        <v>13161.8</v>
      </c>
      <c r="P55" s="27">
        <f>J55+K55+M55</f>
        <v>11358.05</v>
      </c>
      <c r="Q55" s="27">
        <f>G55-O55</f>
        <v>61838.2</v>
      </c>
    </row>
    <row r="56" spans="1:17" ht="21.75" customHeight="1" x14ac:dyDescent="0.35">
      <c r="A56" s="38">
        <v>37</v>
      </c>
      <c r="B56" s="19" t="s">
        <v>216</v>
      </c>
      <c r="C56" s="19" t="s">
        <v>293</v>
      </c>
      <c r="D56" s="19" t="s">
        <v>24</v>
      </c>
      <c r="E56" s="19" t="s">
        <v>253</v>
      </c>
      <c r="F56" s="20" t="s">
        <v>347</v>
      </c>
      <c r="G56" s="36">
        <v>38000</v>
      </c>
      <c r="H56" s="31">
        <v>160.38</v>
      </c>
      <c r="I56" s="23">
        <f t="shared" si="58"/>
        <v>1090.5999999999999</v>
      </c>
      <c r="J56" s="24">
        <f t="shared" si="59"/>
        <v>2698</v>
      </c>
      <c r="K56" s="25">
        <f>+G56*1.1%</f>
        <v>418.00000000000006</v>
      </c>
      <c r="L56" s="33">
        <f t="shared" si="70"/>
        <v>1155.2</v>
      </c>
      <c r="M56" s="33">
        <f t="shared" si="60"/>
        <v>2694.2000000000003</v>
      </c>
      <c r="N56" s="31">
        <v>0</v>
      </c>
      <c r="O56" s="27">
        <f t="shared" si="57"/>
        <v>2406.1800000000003</v>
      </c>
      <c r="P56" s="27">
        <f>J56+K56+M56</f>
        <v>5810.2000000000007</v>
      </c>
      <c r="Q56" s="27">
        <f>G56-O56</f>
        <v>35593.82</v>
      </c>
    </row>
    <row r="57" spans="1:17" ht="21.75" customHeight="1" x14ac:dyDescent="0.35">
      <c r="A57" s="38">
        <v>38</v>
      </c>
      <c r="B57" s="19" t="s">
        <v>79</v>
      </c>
      <c r="C57" s="19" t="s">
        <v>292</v>
      </c>
      <c r="D57" s="19" t="s">
        <v>24</v>
      </c>
      <c r="E57" s="19" t="s">
        <v>158</v>
      </c>
      <c r="F57" s="20" t="s">
        <v>29</v>
      </c>
      <c r="G57" s="36">
        <v>85000</v>
      </c>
      <c r="H57" s="31">
        <v>8576.99</v>
      </c>
      <c r="I57" s="23">
        <f t="shared" si="58"/>
        <v>2439.5</v>
      </c>
      <c r="J57" s="24">
        <f t="shared" si="59"/>
        <v>6035</v>
      </c>
      <c r="K57" s="87">
        <f t="shared" ref="K57:K58" si="76">65050*1.1%</f>
        <v>715.55000000000007</v>
      </c>
      <c r="L57" s="33">
        <f t="shared" si="70"/>
        <v>2584</v>
      </c>
      <c r="M57" s="33">
        <f t="shared" si="60"/>
        <v>6026.5</v>
      </c>
      <c r="N57" s="31">
        <v>0</v>
      </c>
      <c r="O57" s="27">
        <f t="shared" si="57"/>
        <v>13600.49</v>
      </c>
      <c r="P57" s="27">
        <f t="shared" si="61"/>
        <v>12777.05</v>
      </c>
      <c r="Q57" s="27">
        <f t="shared" si="62"/>
        <v>71399.509999999995</v>
      </c>
    </row>
    <row r="58" spans="1:17" ht="21.75" customHeight="1" x14ac:dyDescent="0.35">
      <c r="A58" s="38">
        <v>39</v>
      </c>
      <c r="B58" s="19" t="s">
        <v>194</v>
      </c>
      <c r="C58" s="19" t="s">
        <v>293</v>
      </c>
      <c r="D58" s="19" t="s">
        <v>24</v>
      </c>
      <c r="E58" s="19" t="s">
        <v>195</v>
      </c>
      <c r="F58" s="20" t="s">
        <v>32</v>
      </c>
      <c r="G58" s="36">
        <v>75000</v>
      </c>
      <c r="H58" s="31">
        <v>6309.38</v>
      </c>
      <c r="I58" s="23">
        <f t="shared" si="58"/>
        <v>2152.5</v>
      </c>
      <c r="J58" s="24">
        <f t="shared" si="59"/>
        <v>5325</v>
      </c>
      <c r="K58" s="87">
        <f t="shared" si="76"/>
        <v>715.55000000000007</v>
      </c>
      <c r="L58" s="33">
        <f t="shared" si="70"/>
        <v>2280</v>
      </c>
      <c r="M58" s="33">
        <f t="shared" si="60"/>
        <v>5317.5</v>
      </c>
      <c r="N58" s="31">
        <v>0</v>
      </c>
      <c r="O58" s="27">
        <f t="shared" si="57"/>
        <v>10741.880000000001</v>
      </c>
      <c r="P58" s="27">
        <f t="shared" si="61"/>
        <v>11358.05</v>
      </c>
      <c r="Q58" s="27">
        <f t="shared" si="62"/>
        <v>64258.119999999995</v>
      </c>
    </row>
    <row r="59" spans="1:17" ht="30" customHeight="1" x14ac:dyDescent="0.35">
      <c r="A59" s="38">
        <v>40</v>
      </c>
      <c r="B59" s="34" t="s">
        <v>241</v>
      </c>
      <c r="C59" s="34" t="s">
        <v>293</v>
      </c>
      <c r="D59" s="19" t="s">
        <v>24</v>
      </c>
      <c r="E59" s="19" t="s">
        <v>253</v>
      </c>
      <c r="F59" s="38" t="s">
        <v>347</v>
      </c>
      <c r="G59" s="30">
        <v>38000</v>
      </c>
      <c r="H59" s="27">
        <v>160.38</v>
      </c>
      <c r="I59" s="23">
        <f>G59*2.87/100</f>
        <v>1090.5999999999999</v>
      </c>
      <c r="J59" s="24">
        <f>G59*7.1/100</f>
        <v>2698</v>
      </c>
      <c r="K59" s="25">
        <f>+G59*1.1%</f>
        <v>418.00000000000006</v>
      </c>
      <c r="L59" s="25">
        <f>G59*3.04/100</f>
        <v>1155.2</v>
      </c>
      <c r="M59" s="33">
        <f>+G59*7.09%</f>
        <v>2694.2000000000003</v>
      </c>
      <c r="N59" s="31">
        <v>0</v>
      </c>
      <c r="O59" s="27">
        <f>H59+I59+L59+N59</f>
        <v>2406.1800000000003</v>
      </c>
      <c r="P59" s="27">
        <f>J59+K59+M59</f>
        <v>5810.2000000000007</v>
      </c>
      <c r="Q59" s="27">
        <f>G59-O59</f>
        <v>35593.82</v>
      </c>
    </row>
    <row r="60" spans="1:17" ht="21.75" customHeight="1" x14ac:dyDescent="0.35">
      <c r="A60" s="38">
        <v>41</v>
      </c>
      <c r="B60" s="19" t="s">
        <v>244</v>
      </c>
      <c r="C60" s="19" t="s">
        <v>292</v>
      </c>
      <c r="D60" s="19" t="s">
        <v>24</v>
      </c>
      <c r="E60" s="19" t="s">
        <v>253</v>
      </c>
      <c r="F60" s="20" t="s">
        <v>347</v>
      </c>
      <c r="G60" s="36">
        <v>38000</v>
      </c>
      <c r="H60" s="31">
        <v>160.38</v>
      </c>
      <c r="I60" s="23">
        <f t="shared" si="58"/>
        <v>1090.5999999999999</v>
      </c>
      <c r="J60" s="24">
        <f t="shared" si="59"/>
        <v>2698</v>
      </c>
      <c r="K60" s="25">
        <f>+G60*1.1%</f>
        <v>418.00000000000006</v>
      </c>
      <c r="L60" s="33">
        <f t="shared" si="70"/>
        <v>1155.2</v>
      </c>
      <c r="M60" s="33">
        <f t="shared" si="60"/>
        <v>2694.2000000000003</v>
      </c>
      <c r="N60" s="31">
        <v>0</v>
      </c>
      <c r="O60" s="27">
        <f t="shared" si="57"/>
        <v>2406.1800000000003</v>
      </c>
      <c r="P60" s="27">
        <f>J60+K60+M60</f>
        <v>5810.2000000000007</v>
      </c>
      <c r="Q60" s="27">
        <f t="shared" si="62"/>
        <v>35593.82</v>
      </c>
    </row>
    <row r="61" spans="1:17" ht="24.75" customHeight="1" x14ac:dyDescent="0.2">
      <c r="A61" s="171" t="s">
        <v>147</v>
      </c>
      <c r="B61" s="171"/>
      <c r="C61" s="171"/>
      <c r="D61" s="171"/>
      <c r="E61" s="171"/>
      <c r="F61" s="20"/>
      <c r="G61" s="77">
        <f t="shared" ref="G61:Q61" si="77">SUM(G45:G60)</f>
        <v>1489000</v>
      </c>
      <c r="H61" s="77">
        <f t="shared" si="77"/>
        <v>173931.74000000002</v>
      </c>
      <c r="I61" s="77">
        <f t="shared" si="77"/>
        <v>42734.299999999996</v>
      </c>
      <c r="J61" s="77">
        <f t="shared" si="77"/>
        <v>105719</v>
      </c>
      <c r="K61" s="77">
        <f t="shared" si="77"/>
        <v>10556.15</v>
      </c>
      <c r="L61" s="77">
        <f t="shared" si="77"/>
        <v>43825.399999999994</v>
      </c>
      <c r="M61" s="77">
        <f t="shared" si="77"/>
        <v>102211.21249999999</v>
      </c>
      <c r="N61" s="77">
        <f t="shared" si="77"/>
        <v>10587.15</v>
      </c>
      <c r="O61" s="77">
        <f t="shared" si="77"/>
        <v>271078.58999999991</v>
      </c>
      <c r="P61" s="77">
        <f t="shared" si="77"/>
        <v>218486.36249999996</v>
      </c>
      <c r="Q61" s="77">
        <f t="shared" si="77"/>
        <v>1217921.4100000001</v>
      </c>
    </row>
    <row r="62" spans="1:17" ht="30.75" customHeight="1" x14ac:dyDescent="0.2">
      <c r="A62" s="172" t="s">
        <v>25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4"/>
    </row>
    <row r="63" spans="1:17" ht="22.5" customHeight="1" x14ac:dyDescent="0.35">
      <c r="A63" s="38">
        <v>42</v>
      </c>
      <c r="B63" s="19" t="s">
        <v>41</v>
      </c>
      <c r="C63" s="19" t="s">
        <v>293</v>
      </c>
      <c r="D63" s="19" t="s">
        <v>25</v>
      </c>
      <c r="E63" s="19" t="s">
        <v>42</v>
      </c>
      <c r="F63" s="20" t="s">
        <v>29</v>
      </c>
      <c r="G63" s="30">
        <v>126000</v>
      </c>
      <c r="H63" s="22">
        <v>18221.22</v>
      </c>
      <c r="I63" s="23">
        <f t="shared" ref="I63:I65" si="78">G63*2.87/100</f>
        <v>3616.2</v>
      </c>
      <c r="J63" s="24">
        <f t="shared" ref="J63:J65" si="79">G63*7.1/100</f>
        <v>8946</v>
      </c>
      <c r="K63" s="87">
        <f t="shared" ref="K63:K69" si="80">65050*1.1%</f>
        <v>715.55000000000007</v>
      </c>
      <c r="L63" s="25">
        <f t="shared" ref="L63:L65" si="81">G63*3.04/100</f>
        <v>3830.4</v>
      </c>
      <c r="M63" s="33">
        <f t="shared" ref="M63:M76" si="82">+G63*7.09%</f>
        <v>8933.4000000000015</v>
      </c>
      <c r="N63" s="31">
        <v>0</v>
      </c>
      <c r="O63" s="27">
        <f t="shared" ref="O63:O65" si="83">H63+I63+L63+N63</f>
        <v>25667.820000000003</v>
      </c>
      <c r="P63" s="27">
        <f t="shared" ref="P63:P65" si="84">J63+K63+M63</f>
        <v>18594.95</v>
      </c>
      <c r="Q63" s="27">
        <f t="shared" ref="Q63:Q65" si="85">G63-O63</f>
        <v>100332.18</v>
      </c>
    </row>
    <row r="64" spans="1:17" ht="22.5" customHeight="1" x14ac:dyDescent="0.35">
      <c r="A64" s="38">
        <v>43</v>
      </c>
      <c r="B64" s="19" t="s">
        <v>334</v>
      </c>
      <c r="C64" s="19" t="s">
        <v>292</v>
      </c>
      <c r="D64" s="19" t="s">
        <v>25</v>
      </c>
      <c r="E64" s="19" t="s">
        <v>335</v>
      </c>
      <c r="F64" s="20" t="s">
        <v>32</v>
      </c>
      <c r="G64" s="30">
        <v>150000</v>
      </c>
      <c r="H64" s="22">
        <v>23110.39</v>
      </c>
      <c r="I64" s="23">
        <f t="shared" ref="I64" si="86">G64*2.87/100</f>
        <v>4305</v>
      </c>
      <c r="J64" s="24">
        <f t="shared" ref="J64" si="87">G64*7.1/100</f>
        <v>10650</v>
      </c>
      <c r="K64" s="87">
        <f t="shared" si="80"/>
        <v>715.55000000000007</v>
      </c>
      <c r="L64" s="25">
        <f t="shared" ref="L64" si="88">G64*3.04/100</f>
        <v>4560</v>
      </c>
      <c r="M64" s="33">
        <f t="shared" ref="M64" si="89">+G64*7.09%</f>
        <v>10635</v>
      </c>
      <c r="N64" s="31">
        <f>1512.45*2</f>
        <v>3024.9</v>
      </c>
      <c r="O64" s="27">
        <f t="shared" ref="O64" si="90">H64+I64+L64+N64</f>
        <v>35000.29</v>
      </c>
      <c r="P64" s="27">
        <f t="shared" ref="P64" si="91">J64+K64+M64</f>
        <v>22000.55</v>
      </c>
      <c r="Q64" s="27">
        <f t="shared" ref="Q64" si="92">G64-O64</f>
        <v>114999.70999999999</v>
      </c>
    </row>
    <row r="65" spans="1:1021 1025:5118 5122:9215 9219:13312 13316:16384" ht="22.5" customHeight="1" x14ac:dyDescent="0.35">
      <c r="A65" s="38">
        <v>44</v>
      </c>
      <c r="B65" s="19" t="s">
        <v>48</v>
      </c>
      <c r="C65" s="19" t="s">
        <v>293</v>
      </c>
      <c r="D65" s="19" t="s">
        <v>25</v>
      </c>
      <c r="E65" s="19" t="s">
        <v>255</v>
      </c>
      <c r="F65" s="20" t="s">
        <v>29</v>
      </c>
      <c r="G65" s="30">
        <v>85000</v>
      </c>
      <c r="H65" s="22">
        <v>8576.99</v>
      </c>
      <c r="I65" s="23">
        <f t="shared" si="78"/>
        <v>2439.5</v>
      </c>
      <c r="J65" s="24">
        <f t="shared" si="79"/>
        <v>6035</v>
      </c>
      <c r="K65" s="87">
        <f t="shared" si="80"/>
        <v>715.55000000000007</v>
      </c>
      <c r="L65" s="25">
        <f t="shared" si="81"/>
        <v>2584</v>
      </c>
      <c r="M65" s="33">
        <f t="shared" si="82"/>
        <v>6026.5</v>
      </c>
      <c r="N65" s="31">
        <v>0</v>
      </c>
      <c r="O65" s="27">
        <f t="shared" si="83"/>
        <v>13600.49</v>
      </c>
      <c r="P65" s="27">
        <f t="shared" si="84"/>
        <v>12777.05</v>
      </c>
      <c r="Q65" s="27">
        <f t="shared" si="85"/>
        <v>71399.509999999995</v>
      </c>
    </row>
    <row r="66" spans="1:1021 1025:5118 5122:9215 9219:13312 13316:16384" ht="22.5" customHeight="1" x14ac:dyDescent="0.35">
      <c r="A66" s="38">
        <v>45</v>
      </c>
      <c r="B66" s="19" t="s">
        <v>43</v>
      </c>
      <c r="C66" s="19" t="s">
        <v>293</v>
      </c>
      <c r="D66" s="19" t="s">
        <v>25</v>
      </c>
      <c r="E66" s="19" t="s">
        <v>254</v>
      </c>
      <c r="F66" s="20" t="s">
        <v>32</v>
      </c>
      <c r="G66" s="30">
        <v>85000</v>
      </c>
      <c r="H66" s="22">
        <v>8576.99</v>
      </c>
      <c r="I66" s="23">
        <f t="shared" ref="I66:I76" si="93">G66*2.87/100</f>
        <v>2439.5</v>
      </c>
      <c r="J66" s="24">
        <f t="shared" ref="J66:J76" si="94">G66*7.1/100</f>
        <v>6035</v>
      </c>
      <c r="K66" s="87">
        <f t="shared" si="80"/>
        <v>715.55000000000007</v>
      </c>
      <c r="L66" s="25">
        <f t="shared" ref="L66:L76" si="95">G66*3.04/100</f>
        <v>2584</v>
      </c>
      <c r="M66" s="33">
        <f t="shared" si="82"/>
        <v>6026.5</v>
      </c>
      <c r="N66" s="31">
        <v>0</v>
      </c>
      <c r="O66" s="27">
        <f t="shared" ref="O66:O76" si="96">H66+I66+L66+N66</f>
        <v>13600.49</v>
      </c>
      <c r="P66" s="27">
        <f t="shared" ref="P66:P76" si="97">J66+K66+M66</f>
        <v>12777.05</v>
      </c>
      <c r="Q66" s="27">
        <f t="shared" ref="Q66:Q74" si="98">G66-O66</f>
        <v>71399.509999999995</v>
      </c>
    </row>
    <row r="67" spans="1:1021 1025:5118 5122:9215 9219:13312 13316:16384" ht="22.5" customHeight="1" x14ac:dyDescent="0.35">
      <c r="A67" s="38">
        <v>46</v>
      </c>
      <c r="B67" s="19" t="s">
        <v>44</v>
      </c>
      <c r="C67" s="19" t="s">
        <v>293</v>
      </c>
      <c r="D67" s="19" t="s">
        <v>25</v>
      </c>
      <c r="E67" s="19" t="s">
        <v>256</v>
      </c>
      <c r="F67" s="20" t="s">
        <v>29</v>
      </c>
      <c r="G67" s="30">
        <v>75000</v>
      </c>
      <c r="H67" s="22">
        <v>6006.89</v>
      </c>
      <c r="I67" s="23">
        <f t="shared" si="93"/>
        <v>2152.5</v>
      </c>
      <c r="J67" s="24">
        <f t="shared" si="94"/>
        <v>5325</v>
      </c>
      <c r="K67" s="87">
        <f t="shared" si="80"/>
        <v>715.55000000000007</v>
      </c>
      <c r="L67" s="25">
        <f t="shared" si="95"/>
        <v>2280</v>
      </c>
      <c r="M67" s="33">
        <f t="shared" si="82"/>
        <v>5317.5</v>
      </c>
      <c r="N67" s="31">
        <v>1512.45</v>
      </c>
      <c r="O67" s="27">
        <f t="shared" si="96"/>
        <v>11951.84</v>
      </c>
      <c r="P67" s="27">
        <f t="shared" si="97"/>
        <v>11358.05</v>
      </c>
      <c r="Q67" s="27">
        <f t="shared" si="98"/>
        <v>63048.160000000003</v>
      </c>
    </row>
    <row r="68" spans="1:1021 1025:5118 5122:9215 9219:13312 13316:16384" ht="22.5" customHeight="1" x14ac:dyDescent="0.35">
      <c r="A68" s="38">
        <v>47</v>
      </c>
      <c r="B68" s="19" t="s">
        <v>318</v>
      </c>
      <c r="C68" s="19" t="s">
        <v>292</v>
      </c>
      <c r="D68" s="19" t="s">
        <v>25</v>
      </c>
      <c r="E68" s="19" t="s">
        <v>317</v>
      </c>
      <c r="F68" s="20" t="s">
        <v>32</v>
      </c>
      <c r="G68" s="30">
        <v>75000</v>
      </c>
      <c r="H68" s="22">
        <v>6309.38</v>
      </c>
      <c r="I68" s="23">
        <f t="shared" ref="I68" si="99">G68*2.87/100</f>
        <v>2152.5</v>
      </c>
      <c r="J68" s="24">
        <f t="shared" ref="J68" si="100">G68*7.1/100</f>
        <v>5325</v>
      </c>
      <c r="K68" s="87">
        <f t="shared" si="80"/>
        <v>715.55000000000007</v>
      </c>
      <c r="L68" s="25">
        <f t="shared" ref="L68" si="101">G68*3.04/100</f>
        <v>2280</v>
      </c>
      <c r="M68" s="33">
        <f t="shared" ref="M68" si="102">+G68*7.09%</f>
        <v>5317.5</v>
      </c>
      <c r="N68" s="31">
        <v>0</v>
      </c>
      <c r="O68" s="27">
        <f t="shared" si="96"/>
        <v>10741.880000000001</v>
      </c>
      <c r="P68" s="27">
        <f t="shared" si="97"/>
        <v>11358.05</v>
      </c>
      <c r="Q68" s="27">
        <f t="shared" si="98"/>
        <v>64258.119999999995</v>
      </c>
    </row>
    <row r="69" spans="1:1021 1025:5118 5122:9215 9219:13312 13316:16384" ht="22.5" customHeight="1" x14ac:dyDescent="0.35">
      <c r="A69" s="38">
        <v>48</v>
      </c>
      <c r="B69" s="19" t="s">
        <v>319</v>
      </c>
      <c r="C69" s="19" t="s">
        <v>293</v>
      </c>
      <c r="D69" s="19" t="s">
        <v>25</v>
      </c>
      <c r="E69" s="19" t="s">
        <v>317</v>
      </c>
      <c r="F69" s="20" t="s">
        <v>32</v>
      </c>
      <c r="G69" s="30">
        <v>75000</v>
      </c>
      <c r="H69" s="22">
        <v>6006.89</v>
      </c>
      <c r="I69" s="23">
        <f t="shared" ref="I69" si="103">G69*2.87/100</f>
        <v>2152.5</v>
      </c>
      <c r="J69" s="24">
        <f t="shared" ref="J69" si="104">G69*7.1/100</f>
        <v>5325</v>
      </c>
      <c r="K69" s="87">
        <f t="shared" si="80"/>
        <v>715.55000000000007</v>
      </c>
      <c r="L69" s="25">
        <f t="shared" ref="L69" si="105">G69*3.04/100</f>
        <v>2280</v>
      </c>
      <c r="M69" s="33">
        <f t="shared" ref="M69" si="106">+G69*7.09%</f>
        <v>5317.5</v>
      </c>
      <c r="N69" s="31">
        <v>1512.45</v>
      </c>
      <c r="O69" s="27">
        <f t="shared" ref="O69" si="107">H69+I69+L69+N69</f>
        <v>11951.84</v>
      </c>
      <c r="P69" s="27">
        <f t="shared" ref="P69" si="108">J69+K69+M69</f>
        <v>11358.05</v>
      </c>
      <c r="Q69" s="27">
        <f t="shared" ref="Q69" si="109">G69-O69</f>
        <v>63048.160000000003</v>
      </c>
    </row>
    <row r="70" spans="1:1021 1025:5118 5122:9215 9219:13312 13316:16384" ht="22.5" customHeight="1" x14ac:dyDescent="0.35">
      <c r="A70" s="38">
        <v>49</v>
      </c>
      <c r="B70" s="19" t="s">
        <v>45</v>
      </c>
      <c r="C70" s="19" t="s">
        <v>293</v>
      </c>
      <c r="D70" s="19" t="s">
        <v>25</v>
      </c>
      <c r="E70" s="19" t="s">
        <v>46</v>
      </c>
      <c r="F70" s="20" t="s">
        <v>29</v>
      </c>
      <c r="G70" s="30">
        <v>60000</v>
      </c>
      <c r="H70" s="22">
        <v>3486.68</v>
      </c>
      <c r="I70" s="23">
        <f>G70*2.87/100</f>
        <v>1722</v>
      </c>
      <c r="J70" s="24">
        <f t="shared" si="94"/>
        <v>4260</v>
      </c>
      <c r="K70" s="25">
        <f t="shared" ref="K70:K76" si="110">+G70*1.1%</f>
        <v>660.00000000000011</v>
      </c>
      <c r="L70" s="25">
        <f t="shared" si="95"/>
        <v>1824</v>
      </c>
      <c r="M70" s="33">
        <f t="shared" si="82"/>
        <v>4254</v>
      </c>
      <c r="N70" s="31">
        <v>0</v>
      </c>
      <c r="O70" s="27">
        <f t="shared" si="96"/>
        <v>7032.68</v>
      </c>
      <c r="P70" s="27">
        <f t="shared" si="97"/>
        <v>9174</v>
      </c>
      <c r="Q70" s="27">
        <f t="shared" si="98"/>
        <v>52967.32</v>
      </c>
    </row>
    <row r="71" spans="1:1021 1025:5118 5122:9215 9219:13312 13316:16384" ht="22.5" customHeight="1" x14ac:dyDescent="0.35">
      <c r="A71" s="38">
        <v>50</v>
      </c>
      <c r="B71" s="19" t="s">
        <v>49</v>
      </c>
      <c r="C71" s="19" t="s">
        <v>293</v>
      </c>
      <c r="D71" s="19" t="s">
        <v>25</v>
      </c>
      <c r="E71" s="19" t="s">
        <v>46</v>
      </c>
      <c r="F71" s="20" t="s">
        <v>29</v>
      </c>
      <c r="G71" s="30">
        <v>50000</v>
      </c>
      <c r="H71" s="22">
        <v>1854</v>
      </c>
      <c r="I71" s="23">
        <f t="shared" ref="I71" si="111">G71*2.87/100</f>
        <v>1435</v>
      </c>
      <c r="J71" s="24">
        <f t="shared" ref="J71" si="112">G71*7.1/100</f>
        <v>3550</v>
      </c>
      <c r="K71" s="25">
        <f t="shared" si="110"/>
        <v>550</v>
      </c>
      <c r="L71" s="25">
        <f t="shared" ref="L71" si="113">G71*3.04/100</f>
        <v>1520</v>
      </c>
      <c r="M71" s="33">
        <f t="shared" si="82"/>
        <v>3545.0000000000005</v>
      </c>
      <c r="N71" s="31">
        <v>0</v>
      </c>
      <c r="O71" s="27">
        <f t="shared" ref="O71" si="114">H71+I71+L71+N71</f>
        <v>4809</v>
      </c>
      <c r="P71" s="27">
        <f t="shared" ref="P71" si="115">J71+K71+M71</f>
        <v>7645</v>
      </c>
      <c r="Q71" s="27">
        <f t="shared" ref="Q71" si="116">G71-O71</f>
        <v>45191</v>
      </c>
    </row>
    <row r="72" spans="1:1021 1025:5118 5122:9215 9219:13312 13316:16384" ht="22.5" customHeight="1" x14ac:dyDescent="0.35">
      <c r="A72" s="38">
        <v>51</v>
      </c>
      <c r="B72" s="19" t="s">
        <v>199</v>
      </c>
      <c r="C72" s="19" t="s">
        <v>292</v>
      </c>
      <c r="D72" s="19" t="s">
        <v>25</v>
      </c>
      <c r="E72" s="19" t="s">
        <v>257</v>
      </c>
      <c r="F72" s="20" t="s">
        <v>32</v>
      </c>
      <c r="G72" s="30">
        <v>50000</v>
      </c>
      <c r="H72" s="22">
        <v>1627.13</v>
      </c>
      <c r="I72" s="23">
        <f>G72*2.87/100</f>
        <v>1435</v>
      </c>
      <c r="J72" s="24">
        <f>G72*7.1/100</f>
        <v>3550</v>
      </c>
      <c r="K72" s="25">
        <f t="shared" si="110"/>
        <v>550</v>
      </c>
      <c r="L72" s="25">
        <f>G72*3.04/100</f>
        <v>1520</v>
      </c>
      <c r="M72" s="33">
        <f t="shared" si="82"/>
        <v>3545.0000000000005</v>
      </c>
      <c r="N72" s="31">
        <v>1512.45</v>
      </c>
      <c r="O72" s="27">
        <f t="shared" si="96"/>
        <v>6094.58</v>
      </c>
      <c r="P72" s="27">
        <f t="shared" si="97"/>
        <v>7645</v>
      </c>
      <c r="Q72" s="27">
        <f t="shared" si="98"/>
        <v>43905.42</v>
      </c>
    </row>
    <row r="73" spans="1:1021 1025:5118 5122:9215 9219:13312 13316:16384" ht="22.5" customHeight="1" x14ac:dyDescent="0.35">
      <c r="A73" s="38">
        <v>52</v>
      </c>
      <c r="B73" s="19" t="s">
        <v>200</v>
      </c>
      <c r="C73" s="19" t="s">
        <v>293</v>
      </c>
      <c r="D73" s="19" t="s">
        <v>25</v>
      </c>
      <c r="E73" s="19" t="s">
        <v>46</v>
      </c>
      <c r="F73" s="20" t="s">
        <v>32</v>
      </c>
      <c r="G73" s="30">
        <v>50000</v>
      </c>
      <c r="H73" s="22">
        <v>1854</v>
      </c>
      <c r="I73" s="23">
        <f>G73*2.87/100</f>
        <v>1435</v>
      </c>
      <c r="J73" s="24">
        <f>G73*7.1/100</f>
        <v>3550</v>
      </c>
      <c r="K73" s="25">
        <f t="shared" si="110"/>
        <v>550</v>
      </c>
      <c r="L73" s="25">
        <f>G73*3.04/100</f>
        <v>1520</v>
      </c>
      <c r="M73" s="33">
        <f t="shared" si="82"/>
        <v>3545.0000000000005</v>
      </c>
      <c r="N73" s="31">
        <v>0</v>
      </c>
      <c r="O73" s="27">
        <f t="shared" si="96"/>
        <v>4809</v>
      </c>
      <c r="P73" s="27">
        <f t="shared" si="97"/>
        <v>7645</v>
      </c>
      <c r="Q73" s="27">
        <f t="shared" si="98"/>
        <v>45191</v>
      </c>
    </row>
    <row r="74" spans="1:1021 1025:5118 5122:9215 9219:13312 13316:16384" ht="22.5" customHeight="1" x14ac:dyDescent="0.35">
      <c r="A74" s="38">
        <v>53</v>
      </c>
      <c r="B74" s="19" t="s">
        <v>201</v>
      </c>
      <c r="C74" s="19" t="s">
        <v>293</v>
      </c>
      <c r="D74" s="19" t="s">
        <v>25</v>
      </c>
      <c r="E74" s="19" t="s">
        <v>257</v>
      </c>
      <c r="F74" s="20" t="s">
        <v>32</v>
      </c>
      <c r="G74" s="30">
        <v>50000</v>
      </c>
      <c r="H74" s="22">
        <v>1627.13</v>
      </c>
      <c r="I74" s="23">
        <f>G74*2.87/100</f>
        <v>1435</v>
      </c>
      <c r="J74" s="24">
        <f>G74*7.1/100</f>
        <v>3550</v>
      </c>
      <c r="K74" s="25">
        <f t="shared" si="110"/>
        <v>550</v>
      </c>
      <c r="L74" s="25">
        <f>G74*3.04/100</f>
        <v>1520</v>
      </c>
      <c r="M74" s="33">
        <f t="shared" si="82"/>
        <v>3545.0000000000005</v>
      </c>
      <c r="N74" s="31">
        <v>1512.45</v>
      </c>
      <c r="O74" s="27">
        <f t="shared" si="96"/>
        <v>6094.58</v>
      </c>
      <c r="P74" s="27">
        <f t="shared" si="97"/>
        <v>7645</v>
      </c>
      <c r="Q74" s="27">
        <f t="shared" si="98"/>
        <v>43905.42</v>
      </c>
    </row>
    <row r="75" spans="1:1021 1025:5118 5122:9215 9219:13312 13316:16384" ht="22.5" customHeight="1" x14ac:dyDescent="0.35">
      <c r="A75" s="38">
        <v>54</v>
      </c>
      <c r="B75" s="19" t="s">
        <v>258</v>
      </c>
      <c r="C75" s="19" t="s">
        <v>293</v>
      </c>
      <c r="D75" s="19" t="s">
        <v>25</v>
      </c>
      <c r="E75" s="19" t="s">
        <v>257</v>
      </c>
      <c r="F75" s="20" t="s">
        <v>32</v>
      </c>
      <c r="G75" s="30">
        <v>50000</v>
      </c>
      <c r="H75" s="22">
        <v>1627.13</v>
      </c>
      <c r="I75" s="23">
        <f t="shared" si="93"/>
        <v>1435</v>
      </c>
      <c r="J75" s="24">
        <f t="shared" si="94"/>
        <v>3550</v>
      </c>
      <c r="K75" s="25">
        <f t="shared" si="110"/>
        <v>550</v>
      </c>
      <c r="L75" s="25">
        <f t="shared" si="95"/>
        <v>1520</v>
      </c>
      <c r="M75" s="33">
        <f t="shared" si="82"/>
        <v>3545.0000000000005</v>
      </c>
      <c r="N75" s="31">
        <v>1512.45</v>
      </c>
      <c r="O75" s="27">
        <f t="shared" si="96"/>
        <v>6094.58</v>
      </c>
      <c r="P75" s="27">
        <f t="shared" si="97"/>
        <v>7645</v>
      </c>
      <c r="Q75" s="27">
        <f>G75-O75</f>
        <v>43905.42</v>
      </c>
    </row>
    <row r="76" spans="1:1021 1025:5118 5122:9215 9219:13312 13316:16384" ht="22.5" customHeight="1" x14ac:dyDescent="0.35">
      <c r="A76" s="38">
        <v>55</v>
      </c>
      <c r="B76" s="19" t="s">
        <v>219</v>
      </c>
      <c r="C76" s="19" t="s">
        <v>293</v>
      </c>
      <c r="D76" s="19" t="s">
        <v>25</v>
      </c>
      <c r="E76" s="19" t="s">
        <v>253</v>
      </c>
      <c r="F76" s="20" t="s">
        <v>347</v>
      </c>
      <c r="G76" s="30">
        <v>38000</v>
      </c>
      <c r="H76" s="22">
        <v>0</v>
      </c>
      <c r="I76" s="23">
        <f t="shared" si="93"/>
        <v>1090.5999999999999</v>
      </c>
      <c r="J76" s="24">
        <f t="shared" si="94"/>
        <v>2698</v>
      </c>
      <c r="K76" s="25">
        <f t="shared" si="110"/>
        <v>418.00000000000006</v>
      </c>
      <c r="L76" s="25">
        <f t="shared" si="95"/>
        <v>1155.2</v>
      </c>
      <c r="M76" s="33">
        <f t="shared" si="82"/>
        <v>2694.2000000000003</v>
      </c>
      <c r="N76" s="31">
        <v>1512.45</v>
      </c>
      <c r="O76" s="27">
        <f t="shared" si="96"/>
        <v>3758.25</v>
      </c>
      <c r="P76" s="27">
        <f t="shared" si="97"/>
        <v>5810.2000000000007</v>
      </c>
      <c r="Q76" s="27">
        <f t="shared" ref="Q76" si="117">G76-O76</f>
        <v>34241.75</v>
      </c>
    </row>
    <row r="77" spans="1:1021 1025:5118 5122:9215 9219:13312 13316:16384" ht="23.25" customHeight="1" x14ac:dyDescent="0.2">
      <c r="A77" s="171" t="s">
        <v>147</v>
      </c>
      <c r="B77" s="171"/>
      <c r="C77" s="171"/>
      <c r="D77" s="171"/>
      <c r="E77" s="171"/>
      <c r="F77" s="94"/>
      <c r="G77" s="77">
        <f t="shared" ref="G77:Q77" si="118">SUM(G63:G76)</f>
        <v>1019000</v>
      </c>
      <c r="H77" s="77">
        <f t="shared" si="118"/>
        <v>88884.82</v>
      </c>
      <c r="I77" s="77">
        <f t="shared" si="118"/>
        <v>29245.3</v>
      </c>
      <c r="J77" s="77">
        <f t="shared" si="118"/>
        <v>72349</v>
      </c>
      <c r="K77" s="77">
        <f t="shared" si="118"/>
        <v>8836.85</v>
      </c>
      <c r="L77" s="77">
        <f t="shared" si="118"/>
        <v>30977.600000000002</v>
      </c>
      <c r="M77" s="77">
        <f t="shared" si="118"/>
        <v>72247.100000000006</v>
      </c>
      <c r="N77" s="77">
        <f t="shared" si="118"/>
        <v>12099.600000000002</v>
      </c>
      <c r="O77" s="77">
        <f t="shared" si="118"/>
        <v>161207.31999999998</v>
      </c>
      <c r="P77" s="77">
        <f t="shared" si="118"/>
        <v>153432.95000000001</v>
      </c>
      <c r="Q77" s="77">
        <f t="shared" si="118"/>
        <v>857792.68</v>
      </c>
    </row>
    <row r="78" spans="1:1021 1025:5118 5122:9215 9219:13312 13316:16384" ht="34.5" customHeight="1" x14ac:dyDescent="0.2">
      <c r="A78" s="172" t="s">
        <v>289</v>
      </c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4"/>
    </row>
    <row r="79" spans="1:1021 1025:5118 5122:9215 9219:13312 13316:16384" s="159" customFormat="1" ht="34.5" customHeight="1" x14ac:dyDescent="0.35">
      <c r="A79" s="38">
        <v>56</v>
      </c>
      <c r="B79" s="39" t="s">
        <v>369</v>
      </c>
      <c r="C79" s="39" t="s">
        <v>293</v>
      </c>
      <c r="D79" s="39" t="s">
        <v>369</v>
      </c>
      <c r="E79" s="142" t="s">
        <v>370</v>
      </c>
      <c r="F79" s="20" t="s">
        <v>228</v>
      </c>
      <c r="G79" s="30">
        <v>140000</v>
      </c>
      <c r="H79" s="22">
        <v>21514.37</v>
      </c>
      <c r="I79" s="23">
        <f>G79*2.87/100</f>
        <v>4018</v>
      </c>
      <c r="J79" s="24">
        <f>G79*7.1/100</f>
        <v>9940</v>
      </c>
      <c r="K79" s="25">
        <f>65050*1.1%</f>
        <v>715.55000000000007</v>
      </c>
      <c r="L79" s="25">
        <f>G79*3.04/100</f>
        <v>4256</v>
      </c>
      <c r="M79" s="33">
        <f>+G79*7.09%</f>
        <v>9926</v>
      </c>
      <c r="N79" s="33">
        <v>0</v>
      </c>
      <c r="O79" s="27">
        <f>H79+I79+L79+N79</f>
        <v>29788.37</v>
      </c>
      <c r="P79" s="27">
        <f>J79+K79+M79</f>
        <v>20581.55</v>
      </c>
      <c r="Q79" s="27">
        <f>G79-O79</f>
        <v>110211.63</v>
      </c>
      <c r="R79" s="113"/>
      <c r="V79" s="167"/>
      <c r="W79" s="32"/>
      <c r="X79" s="160"/>
      <c r="Y79" s="161"/>
      <c r="Z79" s="162"/>
      <c r="AA79" s="163"/>
      <c r="AB79" s="164"/>
      <c r="AC79" s="164"/>
      <c r="AD79" s="165"/>
      <c r="AE79" s="165"/>
      <c r="AF79" s="166"/>
      <c r="AG79" s="166"/>
      <c r="AH79" s="166"/>
      <c r="AI79" s="113"/>
      <c r="AM79" s="167"/>
      <c r="AN79" s="32"/>
      <c r="AO79" s="160"/>
      <c r="AP79" s="161"/>
      <c r="AQ79" s="162"/>
      <c r="AR79" s="163"/>
      <c r="AS79" s="164"/>
      <c r="AT79" s="164"/>
      <c r="AU79" s="165"/>
      <c r="AV79" s="165"/>
      <c r="AW79" s="166"/>
      <c r="AX79" s="166"/>
      <c r="AY79" s="166"/>
      <c r="AZ79" s="113"/>
      <c r="BD79" s="167"/>
      <c r="BE79" s="32"/>
      <c r="BF79" s="160"/>
      <c r="BG79" s="161"/>
      <c r="BH79" s="162"/>
      <c r="BI79" s="163"/>
      <c r="BJ79" s="164"/>
      <c r="BK79" s="164"/>
      <c r="BL79" s="165"/>
      <c r="BM79" s="165"/>
      <c r="BN79" s="166"/>
      <c r="BO79" s="166"/>
      <c r="BP79" s="166"/>
      <c r="BQ79" s="113"/>
      <c r="BU79" s="167"/>
      <c r="BV79" s="32"/>
      <c r="BW79" s="160"/>
      <c r="BX79" s="161"/>
      <c r="BY79" s="162"/>
      <c r="BZ79" s="163"/>
      <c r="CA79" s="164"/>
      <c r="CB79" s="164"/>
      <c r="CC79" s="165"/>
      <c r="CD79" s="165"/>
      <c r="CE79" s="166"/>
      <c r="CF79" s="166"/>
      <c r="CG79" s="166"/>
      <c r="CH79" s="113"/>
      <c r="CL79" s="167"/>
      <c r="CM79" s="32"/>
      <c r="CN79" s="160"/>
      <c r="CO79" s="161"/>
      <c r="CP79" s="162"/>
      <c r="CQ79" s="163"/>
      <c r="CR79" s="164"/>
      <c r="CS79" s="164"/>
      <c r="CT79" s="165"/>
      <c r="CU79" s="165"/>
      <c r="CV79" s="166"/>
      <c r="CW79" s="166"/>
      <c r="CX79" s="166"/>
      <c r="CY79" s="113"/>
      <c r="DC79" s="167"/>
      <c r="DD79" s="32"/>
      <c r="DE79" s="160"/>
      <c r="DF79" s="161"/>
      <c r="DG79" s="162"/>
      <c r="DH79" s="163"/>
      <c r="DI79" s="164"/>
      <c r="DJ79" s="164"/>
      <c r="DK79" s="165"/>
      <c r="DL79" s="165"/>
      <c r="DM79" s="166"/>
      <c r="DN79" s="166"/>
      <c r="DO79" s="166"/>
      <c r="DP79" s="113"/>
      <c r="DT79" s="167"/>
      <c r="DU79" s="32"/>
      <c r="DV79" s="160"/>
      <c r="DW79" s="161"/>
      <c r="DX79" s="162"/>
      <c r="DY79" s="163"/>
      <c r="DZ79" s="164"/>
      <c r="EA79" s="164"/>
      <c r="EB79" s="165"/>
      <c r="EC79" s="165"/>
      <c r="ED79" s="166"/>
      <c r="EE79" s="166"/>
      <c r="EF79" s="166"/>
      <c r="EG79" s="113"/>
      <c r="EK79" s="167"/>
      <c r="EL79" s="32"/>
      <c r="EM79" s="160"/>
      <c r="EN79" s="161"/>
      <c r="EO79" s="162"/>
      <c r="EP79" s="163"/>
      <c r="EQ79" s="164"/>
      <c r="ER79" s="164"/>
      <c r="ES79" s="165"/>
      <c r="ET79" s="165"/>
      <c r="EU79" s="166"/>
      <c r="EV79" s="166"/>
      <c r="EW79" s="166"/>
      <c r="EX79" s="113"/>
      <c r="FB79" s="167"/>
      <c r="FC79" s="32"/>
      <c r="FD79" s="160"/>
      <c r="FE79" s="161"/>
      <c r="FF79" s="162"/>
      <c r="FG79" s="163"/>
      <c r="FH79" s="164"/>
      <c r="FI79" s="164"/>
      <c r="FJ79" s="165"/>
      <c r="FK79" s="165"/>
      <c r="FL79" s="166"/>
      <c r="FM79" s="166"/>
      <c r="FN79" s="166"/>
      <c r="FO79" s="113"/>
      <c r="FS79" s="167"/>
      <c r="FT79" s="32"/>
      <c r="FU79" s="160"/>
      <c r="FV79" s="161"/>
      <c r="FW79" s="162"/>
      <c r="FX79" s="163"/>
      <c r="FY79" s="164"/>
      <c r="FZ79" s="164"/>
      <c r="GA79" s="165"/>
      <c r="GB79" s="165"/>
      <c r="GC79" s="166"/>
      <c r="GD79" s="166"/>
      <c r="GE79" s="166"/>
      <c r="GF79" s="113"/>
      <c r="GJ79" s="167"/>
      <c r="GK79" s="32"/>
      <c r="GL79" s="160"/>
      <c r="GM79" s="161"/>
      <c r="GN79" s="162"/>
      <c r="GO79" s="163"/>
      <c r="GP79" s="164"/>
      <c r="GQ79" s="164"/>
      <c r="GR79" s="165"/>
      <c r="GS79" s="165"/>
      <c r="GT79" s="166"/>
      <c r="GU79" s="166"/>
      <c r="GV79" s="166"/>
      <c r="GW79" s="113"/>
      <c r="HA79" s="167"/>
      <c r="HB79" s="32"/>
      <c r="HC79" s="160"/>
      <c r="HD79" s="161"/>
      <c r="HE79" s="162"/>
      <c r="HF79" s="163"/>
      <c r="HG79" s="164"/>
      <c r="HH79" s="164"/>
      <c r="HI79" s="165"/>
      <c r="HJ79" s="165"/>
      <c r="HK79" s="166"/>
      <c r="HL79" s="166"/>
      <c r="HM79" s="166"/>
      <c r="HN79" s="113"/>
      <c r="HR79" s="167"/>
      <c r="HS79" s="32"/>
      <c r="HT79" s="160"/>
      <c r="HU79" s="161"/>
      <c r="HV79" s="162"/>
      <c r="HW79" s="163"/>
      <c r="HX79" s="164"/>
      <c r="HY79" s="164"/>
      <c r="HZ79" s="165"/>
      <c r="IA79" s="165"/>
      <c r="IB79" s="166"/>
      <c r="IC79" s="166"/>
      <c r="ID79" s="166"/>
      <c r="IE79" s="113"/>
      <c r="II79" s="167"/>
      <c r="IJ79" s="32"/>
      <c r="IK79" s="160"/>
      <c r="IL79" s="161"/>
      <c r="IM79" s="162"/>
      <c r="IN79" s="163"/>
      <c r="IO79" s="164"/>
      <c r="IP79" s="164"/>
      <c r="IQ79" s="165"/>
      <c r="IR79" s="165"/>
      <c r="IS79" s="166"/>
      <c r="IT79" s="166"/>
      <c r="IU79" s="166"/>
      <c r="IV79" s="113"/>
      <c r="IZ79" s="167"/>
      <c r="JA79" s="32"/>
      <c r="JB79" s="160"/>
      <c r="JC79" s="161"/>
      <c r="JD79" s="162"/>
      <c r="JE79" s="163"/>
      <c r="JF79" s="164"/>
      <c r="JG79" s="164"/>
      <c r="JH79" s="165"/>
      <c r="JI79" s="165"/>
      <c r="JJ79" s="166"/>
      <c r="JK79" s="166"/>
      <c r="JL79" s="166"/>
      <c r="JM79" s="113"/>
      <c r="JQ79" s="167"/>
      <c r="JR79" s="32"/>
      <c r="JS79" s="160"/>
      <c r="JT79" s="161"/>
      <c r="JU79" s="162"/>
      <c r="JV79" s="163"/>
      <c r="JW79" s="164"/>
      <c r="JX79" s="164"/>
      <c r="JY79" s="165"/>
      <c r="JZ79" s="165"/>
      <c r="KA79" s="166"/>
      <c r="KB79" s="166"/>
      <c r="KC79" s="166"/>
      <c r="KD79" s="113"/>
      <c r="KH79" s="167"/>
      <c r="KI79" s="32"/>
      <c r="KJ79" s="160"/>
      <c r="KK79" s="161"/>
      <c r="KL79" s="162"/>
      <c r="KM79" s="163"/>
      <c r="KN79" s="164"/>
      <c r="KO79" s="164"/>
      <c r="KP79" s="165"/>
      <c r="KQ79" s="165"/>
      <c r="KR79" s="166"/>
      <c r="KS79" s="166"/>
      <c r="KT79" s="166"/>
      <c r="KU79" s="113"/>
      <c r="KY79" s="167"/>
      <c r="KZ79" s="32"/>
      <c r="LA79" s="160"/>
      <c r="LB79" s="161"/>
      <c r="LC79" s="162"/>
      <c r="LD79" s="163"/>
      <c r="LE79" s="164"/>
      <c r="LF79" s="164"/>
      <c r="LG79" s="165"/>
      <c r="LH79" s="165"/>
      <c r="LI79" s="166"/>
      <c r="LJ79" s="166"/>
      <c r="LK79" s="166"/>
      <c r="LL79" s="113"/>
      <c r="LP79" s="167"/>
      <c r="LQ79" s="32"/>
      <c r="LR79" s="160"/>
      <c r="LS79" s="161"/>
      <c r="LT79" s="162"/>
      <c r="LU79" s="163"/>
      <c r="LV79" s="164"/>
      <c r="LW79" s="164"/>
      <c r="LX79" s="165"/>
      <c r="LY79" s="165"/>
      <c r="LZ79" s="166"/>
      <c r="MA79" s="166"/>
      <c r="MB79" s="166"/>
      <c r="MC79" s="113"/>
      <c r="MG79" s="167"/>
      <c r="MH79" s="32"/>
      <c r="MI79" s="160"/>
      <c r="MJ79" s="161"/>
      <c r="MK79" s="162"/>
      <c r="ML79" s="163"/>
      <c r="MM79" s="164"/>
      <c r="MN79" s="164"/>
      <c r="MO79" s="165"/>
      <c r="MP79" s="165"/>
      <c r="MQ79" s="166"/>
      <c r="MR79" s="166"/>
      <c r="MS79" s="166"/>
      <c r="MT79" s="113"/>
      <c r="MX79" s="167"/>
      <c r="MY79" s="32"/>
      <c r="MZ79" s="160"/>
      <c r="NA79" s="161"/>
      <c r="NB79" s="162"/>
      <c r="NC79" s="163"/>
      <c r="ND79" s="164"/>
      <c r="NE79" s="164"/>
      <c r="NF79" s="165"/>
      <c r="NG79" s="165"/>
      <c r="NH79" s="166"/>
      <c r="NI79" s="166"/>
      <c r="NJ79" s="166"/>
      <c r="NK79" s="113"/>
      <c r="NO79" s="167"/>
      <c r="NP79" s="32"/>
      <c r="NQ79" s="160"/>
      <c r="NR79" s="161"/>
      <c r="NS79" s="162"/>
      <c r="NT79" s="163"/>
      <c r="NU79" s="164"/>
      <c r="NV79" s="164"/>
      <c r="NW79" s="165"/>
      <c r="NX79" s="165"/>
      <c r="NY79" s="166"/>
      <c r="NZ79" s="166"/>
      <c r="OA79" s="166"/>
      <c r="OB79" s="113"/>
      <c r="OF79" s="167"/>
      <c r="OG79" s="32"/>
      <c r="OH79" s="160"/>
      <c r="OI79" s="161"/>
      <c r="OJ79" s="162"/>
      <c r="OK79" s="163"/>
      <c r="OL79" s="164"/>
      <c r="OM79" s="164"/>
      <c r="ON79" s="165"/>
      <c r="OO79" s="165"/>
      <c r="OP79" s="166"/>
      <c r="OQ79" s="166"/>
      <c r="OR79" s="166"/>
      <c r="OS79" s="113"/>
      <c r="OW79" s="167"/>
      <c r="OX79" s="32"/>
      <c r="OY79" s="160"/>
      <c r="OZ79" s="161"/>
      <c r="PA79" s="162"/>
      <c r="PB79" s="163"/>
      <c r="PC79" s="164"/>
      <c r="PD79" s="164"/>
      <c r="PE79" s="165"/>
      <c r="PF79" s="165"/>
      <c r="PG79" s="166"/>
      <c r="PH79" s="166"/>
      <c r="PI79" s="166"/>
      <c r="PJ79" s="113"/>
      <c r="PN79" s="167"/>
      <c r="PO79" s="32"/>
      <c r="PP79" s="160"/>
      <c r="PQ79" s="161"/>
      <c r="PR79" s="162"/>
      <c r="PS79" s="163"/>
      <c r="PT79" s="164"/>
      <c r="PU79" s="164"/>
      <c r="PV79" s="165"/>
      <c r="PW79" s="165"/>
      <c r="PX79" s="166"/>
      <c r="PY79" s="166"/>
      <c r="PZ79" s="166"/>
      <c r="QA79" s="113"/>
      <c r="QE79" s="167"/>
      <c r="QF79" s="32"/>
      <c r="QG79" s="160"/>
      <c r="QH79" s="161"/>
      <c r="QI79" s="162"/>
      <c r="QJ79" s="163"/>
      <c r="QK79" s="164"/>
      <c r="QL79" s="164"/>
      <c r="QM79" s="165"/>
      <c r="QN79" s="165"/>
      <c r="QO79" s="166"/>
      <c r="QP79" s="166"/>
      <c r="QQ79" s="166"/>
      <c r="QR79" s="113"/>
      <c r="QV79" s="167"/>
      <c r="QW79" s="32"/>
      <c r="QX79" s="160"/>
      <c r="QY79" s="161"/>
      <c r="QZ79" s="162"/>
      <c r="RA79" s="163"/>
      <c r="RB79" s="164"/>
      <c r="RC79" s="164"/>
      <c r="RD79" s="165"/>
      <c r="RE79" s="165"/>
      <c r="RF79" s="166"/>
      <c r="RG79" s="166"/>
      <c r="RH79" s="166"/>
      <c r="RI79" s="113"/>
      <c r="RM79" s="167"/>
      <c r="RN79" s="32"/>
      <c r="RO79" s="160"/>
      <c r="RP79" s="161"/>
      <c r="RQ79" s="162"/>
      <c r="RR79" s="163"/>
      <c r="RS79" s="164"/>
      <c r="RT79" s="164"/>
      <c r="RU79" s="165"/>
      <c r="RV79" s="165"/>
      <c r="RW79" s="166"/>
      <c r="RX79" s="166"/>
      <c r="RY79" s="166"/>
      <c r="RZ79" s="113"/>
      <c r="SD79" s="167"/>
      <c r="SE79" s="32"/>
      <c r="SF79" s="160"/>
      <c r="SG79" s="161"/>
      <c r="SH79" s="162"/>
      <c r="SI79" s="163"/>
      <c r="SJ79" s="164"/>
      <c r="SK79" s="164"/>
      <c r="SL79" s="165"/>
      <c r="SM79" s="165"/>
      <c r="SN79" s="166"/>
      <c r="SO79" s="166"/>
      <c r="SP79" s="166"/>
      <c r="SQ79" s="113"/>
      <c r="SU79" s="167"/>
      <c r="SV79" s="32"/>
      <c r="SW79" s="160"/>
      <c r="SX79" s="161"/>
      <c r="SY79" s="162"/>
      <c r="SZ79" s="163"/>
      <c r="TA79" s="164"/>
      <c r="TB79" s="164"/>
      <c r="TC79" s="165"/>
      <c r="TD79" s="165"/>
      <c r="TE79" s="166"/>
      <c r="TF79" s="166"/>
      <c r="TG79" s="166"/>
      <c r="TH79" s="113"/>
      <c r="TL79" s="167"/>
      <c r="TM79" s="32"/>
      <c r="TN79" s="160"/>
      <c r="TO79" s="161"/>
      <c r="TP79" s="162"/>
      <c r="TQ79" s="163"/>
      <c r="TR79" s="164"/>
      <c r="TS79" s="164"/>
      <c r="TT79" s="165"/>
      <c r="TU79" s="165"/>
      <c r="TV79" s="166"/>
      <c r="TW79" s="166"/>
      <c r="TX79" s="166"/>
      <c r="TY79" s="113"/>
      <c r="UC79" s="167"/>
      <c r="UD79" s="32"/>
      <c r="UE79" s="160"/>
      <c r="UF79" s="161"/>
      <c r="UG79" s="162"/>
      <c r="UH79" s="163"/>
      <c r="UI79" s="164"/>
      <c r="UJ79" s="164"/>
      <c r="UK79" s="165"/>
      <c r="UL79" s="165"/>
      <c r="UM79" s="166"/>
      <c r="UN79" s="166"/>
      <c r="UO79" s="166"/>
      <c r="UP79" s="113"/>
      <c r="UT79" s="167"/>
      <c r="UU79" s="32"/>
      <c r="UV79" s="160"/>
      <c r="UW79" s="161"/>
      <c r="UX79" s="162"/>
      <c r="UY79" s="163"/>
      <c r="UZ79" s="164"/>
      <c r="VA79" s="164"/>
      <c r="VB79" s="165"/>
      <c r="VC79" s="165"/>
      <c r="VD79" s="166"/>
      <c r="VE79" s="166"/>
      <c r="VF79" s="166"/>
      <c r="VG79" s="113"/>
      <c r="VK79" s="167"/>
      <c r="VL79" s="32"/>
      <c r="VM79" s="160"/>
      <c r="VN79" s="161"/>
      <c r="VO79" s="162"/>
      <c r="VP79" s="163"/>
      <c r="VQ79" s="164"/>
      <c r="VR79" s="164"/>
      <c r="VS79" s="165"/>
      <c r="VT79" s="165"/>
      <c r="VU79" s="166"/>
      <c r="VV79" s="166"/>
      <c r="VW79" s="166"/>
      <c r="VX79" s="113"/>
      <c r="WB79" s="167"/>
      <c r="WC79" s="32"/>
      <c r="WD79" s="160"/>
      <c r="WE79" s="161"/>
      <c r="WF79" s="162"/>
      <c r="WG79" s="163"/>
      <c r="WH79" s="164"/>
      <c r="WI79" s="164"/>
      <c r="WJ79" s="165"/>
      <c r="WK79" s="165"/>
      <c r="WL79" s="166"/>
      <c r="WM79" s="166"/>
      <c r="WN79" s="166"/>
      <c r="WO79" s="113"/>
      <c r="WS79" s="167"/>
      <c r="WT79" s="32"/>
      <c r="WU79" s="160"/>
      <c r="WV79" s="161"/>
      <c r="WW79" s="162"/>
      <c r="WX79" s="163"/>
      <c r="WY79" s="164"/>
      <c r="WZ79" s="164"/>
      <c r="XA79" s="165"/>
      <c r="XB79" s="165"/>
      <c r="XC79" s="166"/>
      <c r="XD79" s="166"/>
      <c r="XE79" s="166"/>
      <c r="XF79" s="113"/>
      <c r="XJ79" s="167"/>
      <c r="XK79" s="32"/>
      <c r="XL79" s="160"/>
      <c r="XM79" s="161"/>
      <c r="XN79" s="162"/>
      <c r="XO79" s="163"/>
      <c r="XP79" s="164"/>
      <c r="XQ79" s="164"/>
      <c r="XR79" s="165"/>
      <c r="XS79" s="165"/>
      <c r="XT79" s="166"/>
      <c r="XU79" s="166"/>
      <c r="XV79" s="166"/>
      <c r="XW79" s="113"/>
      <c r="YA79" s="167"/>
      <c r="YB79" s="32"/>
      <c r="YC79" s="160"/>
      <c r="YD79" s="161"/>
      <c r="YE79" s="162"/>
      <c r="YF79" s="163"/>
      <c r="YG79" s="164"/>
      <c r="YH79" s="164"/>
      <c r="YI79" s="165"/>
      <c r="YJ79" s="165"/>
      <c r="YK79" s="166"/>
      <c r="YL79" s="166"/>
      <c r="YM79" s="166"/>
      <c r="YN79" s="113"/>
      <c r="YR79" s="167"/>
      <c r="YS79" s="32"/>
      <c r="YT79" s="160"/>
      <c r="YU79" s="161"/>
      <c r="YV79" s="162"/>
      <c r="YW79" s="163"/>
      <c r="YX79" s="164"/>
      <c r="YY79" s="164"/>
      <c r="YZ79" s="165"/>
      <c r="ZA79" s="165"/>
      <c r="ZB79" s="166"/>
      <c r="ZC79" s="166"/>
      <c r="ZD79" s="166"/>
      <c r="ZE79" s="113"/>
      <c r="ZI79" s="167"/>
      <c r="ZJ79" s="32"/>
      <c r="ZK79" s="160"/>
      <c r="ZL79" s="161"/>
      <c r="ZM79" s="162"/>
      <c r="ZN79" s="163"/>
      <c r="ZO79" s="164"/>
      <c r="ZP79" s="164"/>
      <c r="ZQ79" s="165"/>
      <c r="ZR79" s="165"/>
      <c r="ZS79" s="166"/>
      <c r="ZT79" s="166"/>
      <c r="ZU79" s="166"/>
      <c r="ZV79" s="113"/>
      <c r="ZZ79" s="167"/>
      <c r="AAA79" s="32"/>
      <c r="AAB79" s="160"/>
      <c r="AAC79" s="161"/>
      <c r="AAD79" s="162"/>
      <c r="AAE79" s="163"/>
      <c r="AAF79" s="164"/>
      <c r="AAG79" s="164"/>
      <c r="AAH79" s="165"/>
      <c r="AAI79" s="165"/>
      <c r="AAJ79" s="166"/>
      <c r="AAK79" s="166"/>
      <c r="AAL79" s="166"/>
      <c r="AAM79" s="113"/>
      <c r="AAQ79" s="167"/>
      <c r="AAR79" s="32"/>
      <c r="AAS79" s="160"/>
      <c r="AAT79" s="161"/>
      <c r="AAU79" s="162"/>
      <c r="AAV79" s="163"/>
      <c r="AAW79" s="164"/>
      <c r="AAX79" s="164"/>
      <c r="AAY79" s="165"/>
      <c r="AAZ79" s="165"/>
      <c r="ABA79" s="166"/>
      <c r="ABB79" s="166"/>
      <c r="ABC79" s="166"/>
      <c r="ABD79" s="113"/>
      <c r="ABH79" s="167"/>
      <c r="ABI79" s="32"/>
      <c r="ABJ79" s="160"/>
      <c r="ABK79" s="161"/>
      <c r="ABL79" s="162"/>
      <c r="ABM79" s="163"/>
      <c r="ABN79" s="164"/>
      <c r="ABO79" s="164"/>
      <c r="ABP79" s="165"/>
      <c r="ABQ79" s="165"/>
      <c r="ABR79" s="166"/>
      <c r="ABS79" s="166"/>
      <c r="ABT79" s="166"/>
      <c r="ABU79" s="113"/>
      <c r="ABY79" s="167"/>
      <c r="ABZ79" s="32"/>
      <c r="ACA79" s="160"/>
      <c r="ACB79" s="161"/>
      <c r="ACC79" s="162"/>
      <c r="ACD79" s="163"/>
      <c r="ACE79" s="164"/>
      <c r="ACF79" s="164"/>
      <c r="ACG79" s="165"/>
      <c r="ACH79" s="165"/>
      <c r="ACI79" s="166"/>
      <c r="ACJ79" s="166"/>
      <c r="ACK79" s="166"/>
      <c r="ACL79" s="113"/>
      <c r="ACP79" s="167"/>
      <c r="ACQ79" s="32"/>
      <c r="ACR79" s="160"/>
      <c r="ACS79" s="161"/>
      <c r="ACT79" s="162"/>
      <c r="ACU79" s="163"/>
      <c r="ACV79" s="164"/>
      <c r="ACW79" s="164"/>
      <c r="ACX79" s="165"/>
      <c r="ACY79" s="165"/>
      <c r="ACZ79" s="166"/>
      <c r="ADA79" s="166"/>
      <c r="ADB79" s="166"/>
      <c r="ADC79" s="113"/>
      <c r="ADG79" s="167"/>
      <c r="ADH79" s="32"/>
      <c r="ADI79" s="160"/>
      <c r="ADJ79" s="161"/>
      <c r="ADK79" s="162"/>
      <c r="ADL79" s="163"/>
      <c r="ADM79" s="164"/>
      <c r="ADN79" s="164"/>
      <c r="ADO79" s="165"/>
      <c r="ADP79" s="165"/>
      <c r="ADQ79" s="166"/>
      <c r="ADR79" s="166"/>
      <c r="ADS79" s="166"/>
      <c r="ADT79" s="113"/>
      <c r="ADX79" s="167"/>
      <c r="ADY79" s="32"/>
      <c r="ADZ79" s="160"/>
      <c r="AEA79" s="161"/>
      <c r="AEB79" s="162"/>
      <c r="AEC79" s="163"/>
      <c r="AED79" s="164"/>
      <c r="AEE79" s="164"/>
      <c r="AEF79" s="165"/>
      <c r="AEG79" s="165"/>
      <c r="AEH79" s="166"/>
      <c r="AEI79" s="166"/>
      <c r="AEJ79" s="166"/>
      <c r="AEK79" s="113"/>
      <c r="AEO79" s="167"/>
      <c r="AEP79" s="32"/>
      <c r="AEQ79" s="160"/>
      <c r="AER79" s="161"/>
      <c r="AES79" s="162"/>
      <c r="AET79" s="163"/>
      <c r="AEU79" s="164"/>
      <c r="AEV79" s="164"/>
      <c r="AEW79" s="165"/>
      <c r="AEX79" s="165"/>
      <c r="AEY79" s="166"/>
      <c r="AEZ79" s="166"/>
      <c r="AFA79" s="166"/>
      <c r="AFB79" s="113"/>
      <c r="AFF79" s="167"/>
      <c r="AFG79" s="32"/>
      <c r="AFH79" s="160"/>
      <c r="AFI79" s="161"/>
      <c r="AFJ79" s="162"/>
      <c r="AFK79" s="163"/>
      <c r="AFL79" s="164"/>
      <c r="AFM79" s="164"/>
      <c r="AFN79" s="165"/>
      <c r="AFO79" s="165"/>
      <c r="AFP79" s="166"/>
      <c r="AFQ79" s="166"/>
      <c r="AFR79" s="166"/>
      <c r="AFS79" s="113"/>
      <c r="AFW79" s="167"/>
      <c r="AFX79" s="32"/>
      <c r="AFY79" s="160"/>
      <c r="AFZ79" s="161"/>
      <c r="AGA79" s="162"/>
      <c r="AGB79" s="163"/>
      <c r="AGC79" s="164"/>
      <c r="AGD79" s="164"/>
      <c r="AGE79" s="165"/>
      <c r="AGF79" s="165"/>
      <c r="AGG79" s="166"/>
      <c r="AGH79" s="166"/>
      <c r="AGI79" s="166"/>
      <c r="AGJ79" s="113"/>
      <c r="AGN79" s="167"/>
      <c r="AGO79" s="32"/>
      <c r="AGP79" s="160"/>
      <c r="AGQ79" s="161"/>
      <c r="AGR79" s="162"/>
      <c r="AGS79" s="163"/>
      <c r="AGT79" s="164"/>
      <c r="AGU79" s="164"/>
      <c r="AGV79" s="165"/>
      <c r="AGW79" s="165"/>
      <c r="AGX79" s="166"/>
      <c r="AGY79" s="166"/>
      <c r="AGZ79" s="166"/>
      <c r="AHA79" s="113"/>
      <c r="AHE79" s="167"/>
      <c r="AHF79" s="32"/>
      <c r="AHG79" s="160"/>
      <c r="AHH79" s="161"/>
      <c r="AHI79" s="162"/>
      <c r="AHJ79" s="163"/>
      <c r="AHK79" s="164"/>
      <c r="AHL79" s="164"/>
      <c r="AHM79" s="165"/>
      <c r="AHN79" s="165"/>
      <c r="AHO79" s="166"/>
      <c r="AHP79" s="166"/>
      <c r="AHQ79" s="166"/>
      <c r="AHR79" s="113"/>
      <c r="AHV79" s="167"/>
      <c r="AHW79" s="32"/>
      <c r="AHX79" s="160"/>
      <c r="AHY79" s="161"/>
      <c r="AHZ79" s="162"/>
      <c r="AIA79" s="163"/>
      <c r="AIB79" s="164"/>
      <c r="AIC79" s="164"/>
      <c r="AID79" s="165"/>
      <c r="AIE79" s="165"/>
      <c r="AIF79" s="166"/>
      <c r="AIG79" s="166"/>
      <c r="AIH79" s="166"/>
      <c r="AII79" s="113"/>
      <c r="AIM79" s="167"/>
      <c r="AIN79" s="32"/>
      <c r="AIO79" s="160"/>
      <c r="AIP79" s="161"/>
      <c r="AIQ79" s="162"/>
      <c r="AIR79" s="163"/>
      <c r="AIS79" s="164"/>
      <c r="AIT79" s="164"/>
      <c r="AIU79" s="165"/>
      <c r="AIV79" s="165"/>
      <c r="AIW79" s="166"/>
      <c r="AIX79" s="166"/>
      <c r="AIY79" s="166"/>
      <c r="AIZ79" s="113"/>
      <c r="AJD79" s="167"/>
      <c r="AJE79" s="32"/>
      <c r="AJF79" s="160"/>
      <c r="AJG79" s="161"/>
      <c r="AJH79" s="162"/>
      <c r="AJI79" s="163"/>
      <c r="AJJ79" s="164"/>
      <c r="AJK79" s="164"/>
      <c r="AJL79" s="165"/>
      <c r="AJM79" s="165"/>
      <c r="AJN79" s="166"/>
      <c r="AJO79" s="166"/>
      <c r="AJP79" s="166"/>
      <c r="AJQ79" s="113"/>
      <c r="AJU79" s="167"/>
      <c r="AJV79" s="32"/>
      <c r="AJW79" s="160"/>
      <c r="AJX79" s="161"/>
      <c r="AJY79" s="162"/>
      <c r="AJZ79" s="163"/>
      <c r="AKA79" s="164"/>
      <c r="AKB79" s="164"/>
      <c r="AKC79" s="165"/>
      <c r="AKD79" s="165"/>
      <c r="AKE79" s="166"/>
      <c r="AKF79" s="166"/>
      <c r="AKG79" s="166"/>
      <c r="AKH79" s="113"/>
      <c r="AKL79" s="167"/>
      <c r="AKM79" s="32"/>
      <c r="AKN79" s="160"/>
      <c r="AKO79" s="161"/>
      <c r="AKP79" s="162"/>
      <c r="AKQ79" s="163"/>
      <c r="AKR79" s="164"/>
      <c r="AKS79" s="164"/>
      <c r="AKT79" s="165"/>
      <c r="AKU79" s="165"/>
      <c r="AKV79" s="166"/>
      <c r="AKW79" s="166"/>
      <c r="AKX79" s="166"/>
      <c r="AKY79" s="113"/>
      <c r="ALC79" s="167"/>
      <c r="ALD79" s="32"/>
      <c r="ALE79" s="160"/>
      <c r="ALF79" s="161"/>
      <c r="ALG79" s="162"/>
      <c r="ALH79" s="163"/>
      <c r="ALI79" s="164"/>
      <c r="ALJ79" s="164"/>
      <c r="ALK79" s="165"/>
      <c r="ALL79" s="165"/>
      <c r="ALM79" s="166"/>
      <c r="ALN79" s="166"/>
      <c r="ALO79" s="166"/>
      <c r="ALP79" s="113"/>
      <c r="ALT79" s="167"/>
      <c r="ALU79" s="32"/>
      <c r="ALV79" s="160"/>
      <c r="ALW79" s="161"/>
      <c r="ALX79" s="162"/>
      <c r="ALY79" s="163"/>
      <c r="ALZ79" s="164"/>
      <c r="AMA79" s="164"/>
      <c r="AMB79" s="165"/>
      <c r="AMC79" s="165"/>
      <c r="AMD79" s="166"/>
      <c r="AME79" s="166"/>
      <c r="AMF79" s="166"/>
      <c r="AMG79" s="113"/>
      <c r="AMK79" s="167"/>
      <c r="AML79" s="32"/>
      <c r="AMM79" s="160"/>
      <c r="AMN79" s="161"/>
      <c r="AMO79" s="162"/>
      <c r="AMP79" s="163"/>
      <c r="AMQ79" s="164"/>
      <c r="AMR79" s="164"/>
      <c r="AMS79" s="165"/>
      <c r="AMT79" s="165"/>
      <c r="AMU79" s="166"/>
      <c r="AMV79" s="166"/>
      <c r="AMW79" s="166"/>
      <c r="AMX79" s="113"/>
      <c r="ANB79" s="167"/>
      <c r="ANC79" s="32"/>
      <c r="AND79" s="160"/>
      <c r="ANE79" s="161"/>
      <c r="ANF79" s="162"/>
      <c r="ANG79" s="163"/>
      <c r="ANH79" s="164"/>
      <c r="ANI79" s="164"/>
      <c r="ANJ79" s="165"/>
      <c r="ANK79" s="165"/>
      <c r="ANL79" s="166"/>
      <c r="ANM79" s="166"/>
      <c r="ANN79" s="166"/>
      <c r="ANO79" s="113"/>
      <c r="ANS79" s="167"/>
      <c r="ANT79" s="32"/>
      <c r="ANU79" s="160"/>
      <c r="ANV79" s="161"/>
      <c r="ANW79" s="162"/>
      <c r="ANX79" s="163"/>
      <c r="ANY79" s="164"/>
      <c r="ANZ79" s="164"/>
      <c r="AOA79" s="165"/>
      <c r="AOB79" s="165"/>
      <c r="AOC79" s="166"/>
      <c r="AOD79" s="166"/>
      <c r="AOE79" s="166"/>
      <c r="AOF79" s="113"/>
      <c r="AOJ79" s="167"/>
      <c r="AOK79" s="32"/>
      <c r="AOL79" s="160"/>
      <c r="AOM79" s="161"/>
      <c r="AON79" s="162"/>
      <c r="AOO79" s="163"/>
      <c r="AOP79" s="164"/>
      <c r="AOQ79" s="164"/>
      <c r="AOR79" s="165"/>
      <c r="AOS79" s="165"/>
      <c r="AOT79" s="166"/>
      <c r="AOU79" s="166"/>
      <c r="AOV79" s="166"/>
      <c r="AOW79" s="113"/>
      <c r="APA79" s="167"/>
      <c r="APB79" s="32"/>
      <c r="APC79" s="160"/>
      <c r="APD79" s="161"/>
      <c r="APE79" s="162"/>
      <c r="APF79" s="163"/>
      <c r="APG79" s="164"/>
      <c r="APH79" s="164"/>
      <c r="API79" s="165"/>
      <c r="APJ79" s="165"/>
      <c r="APK79" s="166"/>
      <c r="APL79" s="166"/>
      <c r="APM79" s="166"/>
      <c r="APN79" s="113"/>
      <c r="APR79" s="167"/>
      <c r="APS79" s="32"/>
      <c r="APT79" s="160"/>
      <c r="APU79" s="161"/>
      <c r="APV79" s="162"/>
      <c r="APW79" s="163"/>
      <c r="APX79" s="164"/>
      <c r="APY79" s="164"/>
      <c r="APZ79" s="165"/>
      <c r="AQA79" s="165"/>
      <c r="AQB79" s="166"/>
      <c r="AQC79" s="166"/>
      <c r="AQD79" s="166"/>
      <c r="AQE79" s="113"/>
      <c r="AQI79" s="167"/>
      <c r="AQJ79" s="32"/>
      <c r="AQK79" s="160"/>
      <c r="AQL79" s="161"/>
      <c r="AQM79" s="162"/>
      <c r="AQN79" s="163"/>
      <c r="AQO79" s="164"/>
      <c r="AQP79" s="164"/>
      <c r="AQQ79" s="165"/>
      <c r="AQR79" s="165"/>
      <c r="AQS79" s="166"/>
      <c r="AQT79" s="166"/>
      <c r="AQU79" s="166"/>
      <c r="AQV79" s="113"/>
      <c r="AQZ79" s="167"/>
      <c r="ARA79" s="32"/>
      <c r="ARB79" s="160"/>
      <c r="ARC79" s="161"/>
      <c r="ARD79" s="162"/>
      <c r="ARE79" s="163"/>
      <c r="ARF79" s="164"/>
      <c r="ARG79" s="164"/>
      <c r="ARH79" s="165"/>
      <c r="ARI79" s="165"/>
      <c r="ARJ79" s="166"/>
      <c r="ARK79" s="166"/>
      <c r="ARL79" s="166"/>
      <c r="ARM79" s="113"/>
      <c r="ARQ79" s="167"/>
      <c r="ARR79" s="32"/>
      <c r="ARS79" s="160"/>
      <c r="ART79" s="161"/>
      <c r="ARU79" s="162"/>
      <c r="ARV79" s="163"/>
      <c r="ARW79" s="164"/>
      <c r="ARX79" s="164"/>
      <c r="ARY79" s="165"/>
      <c r="ARZ79" s="165"/>
      <c r="ASA79" s="166"/>
      <c r="ASB79" s="166"/>
      <c r="ASC79" s="166"/>
      <c r="ASD79" s="113"/>
      <c r="ASH79" s="167"/>
      <c r="ASI79" s="32"/>
      <c r="ASJ79" s="160"/>
      <c r="ASK79" s="161"/>
      <c r="ASL79" s="162"/>
      <c r="ASM79" s="163"/>
      <c r="ASN79" s="164"/>
      <c r="ASO79" s="164"/>
      <c r="ASP79" s="165"/>
      <c r="ASQ79" s="165"/>
      <c r="ASR79" s="166"/>
      <c r="ASS79" s="166"/>
      <c r="AST79" s="166"/>
      <c r="ASU79" s="113"/>
      <c r="ASY79" s="167"/>
      <c r="ASZ79" s="32"/>
      <c r="ATA79" s="160"/>
      <c r="ATB79" s="161"/>
      <c r="ATC79" s="162"/>
      <c r="ATD79" s="163"/>
      <c r="ATE79" s="164"/>
      <c r="ATF79" s="164"/>
      <c r="ATG79" s="165"/>
      <c r="ATH79" s="165"/>
      <c r="ATI79" s="166"/>
      <c r="ATJ79" s="166"/>
      <c r="ATK79" s="166"/>
      <c r="ATL79" s="113"/>
      <c r="ATP79" s="167"/>
      <c r="ATQ79" s="32"/>
      <c r="ATR79" s="160"/>
      <c r="ATS79" s="161"/>
      <c r="ATT79" s="162"/>
      <c r="ATU79" s="163"/>
      <c r="ATV79" s="164"/>
      <c r="ATW79" s="164"/>
      <c r="ATX79" s="165"/>
      <c r="ATY79" s="165"/>
      <c r="ATZ79" s="166"/>
      <c r="AUA79" s="166"/>
      <c r="AUB79" s="166"/>
      <c r="AUC79" s="113"/>
      <c r="AUG79" s="167"/>
      <c r="AUH79" s="32"/>
      <c r="AUI79" s="160"/>
      <c r="AUJ79" s="161"/>
      <c r="AUK79" s="162"/>
      <c r="AUL79" s="163"/>
      <c r="AUM79" s="164"/>
      <c r="AUN79" s="164"/>
      <c r="AUO79" s="165"/>
      <c r="AUP79" s="165"/>
      <c r="AUQ79" s="166"/>
      <c r="AUR79" s="166"/>
      <c r="AUS79" s="166"/>
      <c r="AUT79" s="113"/>
      <c r="AUX79" s="167"/>
      <c r="AUY79" s="32"/>
      <c r="AUZ79" s="160"/>
      <c r="AVA79" s="161"/>
      <c r="AVB79" s="162"/>
      <c r="AVC79" s="163"/>
      <c r="AVD79" s="164"/>
      <c r="AVE79" s="164"/>
      <c r="AVF79" s="165"/>
      <c r="AVG79" s="165"/>
      <c r="AVH79" s="166"/>
      <c r="AVI79" s="166"/>
      <c r="AVJ79" s="166"/>
      <c r="AVK79" s="113"/>
      <c r="AVO79" s="167"/>
      <c r="AVP79" s="32"/>
      <c r="AVQ79" s="160"/>
      <c r="AVR79" s="161"/>
      <c r="AVS79" s="162"/>
      <c r="AVT79" s="163"/>
      <c r="AVU79" s="164"/>
      <c r="AVV79" s="164"/>
      <c r="AVW79" s="165"/>
      <c r="AVX79" s="165"/>
      <c r="AVY79" s="166"/>
      <c r="AVZ79" s="166"/>
      <c r="AWA79" s="166"/>
      <c r="AWB79" s="113"/>
      <c r="AWF79" s="167"/>
      <c r="AWG79" s="32"/>
      <c r="AWH79" s="160"/>
      <c r="AWI79" s="161"/>
      <c r="AWJ79" s="162"/>
      <c r="AWK79" s="163"/>
      <c r="AWL79" s="164"/>
      <c r="AWM79" s="164"/>
      <c r="AWN79" s="165"/>
      <c r="AWO79" s="165"/>
      <c r="AWP79" s="166"/>
      <c r="AWQ79" s="166"/>
      <c r="AWR79" s="166"/>
      <c r="AWS79" s="113"/>
      <c r="AWW79" s="167"/>
      <c r="AWX79" s="32"/>
      <c r="AWY79" s="160"/>
      <c r="AWZ79" s="161"/>
      <c r="AXA79" s="162"/>
      <c r="AXB79" s="163"/>
      <c r="AXC79" s="164"/>
      <c r="AXD79" s="164"/>
      <c r="AXE79" s="165"/>
      <c r="AXF79" s="165"/>
      <c r="AXG79" s="166"/>
      <c r="AXH79" s="166"/>
      <c r="AXI79" s="166"/>
      <c r="AXJ79" s="113"/>
      <c r="AXN79" s="167"/>
      <c r="AXO79" s="32"/>
      <c r="AXP79" s="160"/>
      <c r="AXQ79" s="161"/>
      <c r="AXR79" s="162"/>
      <c r="AXS79" s="163"/>
      <c r="AXT79" s="164"/>
      <c r="AXU79" s="164"/>
      <c r="AXV79" s="165"/>
      <c r="AXW79" s="165"/>
      <c r="AXX79" s="166"/>
      <c r="AXY79" s="166"/>
      <c r="AXZ79" s="166"/>
      <c r="AYA79" s="113"/>
      <c r="AYE79" s="167"/>
      <c r="AYF79" s="32"/>
      <c r="AYG79" s="160"/>
      <c r="AYH79" s="161"/>
      <c r="AYI79" s="162"/>
      <c r="AYJ79" s="163"/>
      <c r="AYK79" s="164"/>
      <c r="AYL79" s="164"/>
      <c r="AYM79" s="165"/>
      <c r="AYN79" s="165"/>
      <c r="AYO79" s="166"/>
      <c r="AYP79" s="166"/>
      <c r="AYQ79" s="166"/>
      <c r="AYR79" s="113"/>
      <c r="AYV79" s="167"/>
      <c r="AYW79" s="32"/>
      <c r="AYX79" s="160"/>
      <c r="AYY79" s="161"/>
      <c r="AYZ79" s="162"/>
      <c r="AZA79" s="163"/>
      <c r="AZB79" s="164"/>
      <c r="AZC79" s="164"/>
      <c r="AZD79" s="165"/>
      <c r="AZE79" s="165"/>
      <c r="AZF79" s="166"/>
      <c r="AZG79" s="166"/>
      <c r="AZH79" s="166"/>
      <c r="AZI79" s="113"/>
      <c r="AZM79" s="167"/>
      <c r="AZN79" s="32"/>
      <c r="AZO79" s="160"/>
      <c r="AZP79" s="161"/>
      <c r="AZQ79" s="162"/>
      <c r="AZR79" s="163"/>
      <c r="AZS79" s="164"/>
      <c r="AZT79" s="164"/>
      <c r="AZU79" s="165"/>
      <c r="AZV79" s="165"/>
      <c r="AZW79" s="166"/>
      <c r="AZX79" s="166"/>
      <c r="AZY79" s="166"/>
      <c r="AZZ79" s="113"/>
      <c r="BAD79" s="167"/>
      <c r="BAE79" s="32"/>
      <c r="BAF79" s="160"/>
      <c r="BAG79" s="161"/>
      <c r="BAH79" s="162"/>
      <c r="BAI79" s="163"/>
      <c r="BAJ79" s="164"/>
      <c r="BAK79" s="164"/>
      <c r="BAL79" s="165"/>
      <c r="BAM79" s="165"/>
      <c r="BAN79" s="166"/>
      <c r="BAO79" s="166"/>
      <c r="BAP79" s="166"/>
      <c r="BAQ79" s="113"/>
      <c r="BAU79" s="167"/>
      <c r="BAV79" s="32"/>
      <c r="BAW79" s="160"/>
      <c r="BAX79" s="161"/>
      <c r="BAY79" s="162"/>
      <c r="BAZ79" s="163"/>
      <c r="BBA79" s="164"/>
      <c r="BBB79" s="164"/>
      <c r="BBC79" s="165"/>
      <c r="BBD79" s="165"/>
      <c r="BBE79" s="166"/>
      <c r="BBF79" s="166"/>
      <c r="BBG79" s="166"/>
      <c r="BBH79" s="113"/>
      <c r="BBL79" s="167"/>
      <c r="BBM79" s="32"/>
      <c r="BBN79" s="160"/>
      <c r="BBO79" s="161"/>
      <c r="BBP79" s="162"/>
      <c r="BBQ79" s="163"/>
      <c r="BBR79" s="164"/>
      <c r="BBS79" s="164"/>
      <c r="BBT79" s="165"/>
      <c r="BBU79" s="165"/>
      <c r="BBV79" s="166"/>
      <c r="BBW79" s="166"/>
      <c r="BBX79" s="166"/>
      <c r="BBY79" s="113"/>
      <c r="BCC79" s="167"/>
      <c r="BCD79" s="32"/>
      <c r="BCE79" s="160"/>
      <c r="BCF79" s="161"/>
      <c r="BCG79" s="162"/>
      <c r="BCH79" s="163"/>
      <c r="BCI79" s="164"/>
      <c r="BCJ79" s="164"/>
      <c r="BCK79" s="165"/>
      <c r="BCL79" s="165"/>
      <c r="BCM79" s="166"/>
      <c r="BCN79" s="166"/>
      <c r="BCO79" s="166"/>
      <c r="BCP79" s="113"/>
      <c r="BCT79" s="167"/>
      <c r="BCU79" s="32"/>
      <c r="BCV79" s="160"/>
      <c r="BCW79" s="161"/>
      <c r="BCX79" s="162"/>
      <c r="BCY79" s="163"/>
      <c r="BCZ79" s="164"/>
      <c r="BDA79" s="164"/>
      <c r="BDB79" s="165"/>
      <c r="BDC79" s="165"/>
      <c r="BDD79" s="166"/>
      <c r="BDE79" s="166"/>
      <c r="BDF79" s="166"/>
      <c r="BDG79" s="113"/>
      <c r="BDK79" s="167"/>
      <c r="BDL79" s="32"/>
      <c r="BDM79" s="160"/>
      <c r="BDN79" s="161"/>
      <c r="BDO79" s="162"/>
      <c r="BDP79" s="163"/>
      <c r="BDQ79" s="164"/>
      <c r="BDR79" s="164"/>
      <c r="BDS79" s="165"/>
      <c r="BDT79" s="165"/>
      <c r="BDU79" s="166"/>
      <c r="BDV79" s="166"/>
      <c r="BDW79" s="166"/>
      <c r="BDX79" s="113"/>
      <c r="BEB79" s="167"/>
      <c r="BEC79" s="32"/>
      <c r="BED79" s="160"/>
      <c r="BEE79" s="161"/>
      <c r="BEF79" s="162"/>
      <c r="BEG79" s="163"/>
      <c r="BEH79" s="164"/>
      <c r="BEI79" s="164"/>
      <c r="BEJ79" s="165"/>
      <c r="BEK79" s="165"/>
      <c r="BEL79" s="166"/>
      <c r="BEM79" s="166"/>
      <c r="BEN79" s="166"/>
      <c r="BEO79" s="113"/>
      <c r="BES79" s="167"/>
      <c r="BET79" s="32"/>
      <c r="BEU79" s="160"/>
      <c r="BEV79" s="161"/>
      <c r="BEW79" s="162"/>
      <c r="BEX79" s="163"/>
      <c r="BEY79" s="164"/>
      <c r="BEZ79" s="164"/>
      <c r="BFA79" s="165"/>
      <c r="BFB79" s="165"/>
      <c r="BFC79" s="166"/>
      <c r="BFD79" s="166"/>
      <c r="BFE79" s="166"/>
      <c r="BFF79" s="113"/>
      <c r="BFJ79" s="167"/>
      <c r="BFK79" s="32"/>
      <c r="BFL79" s="160"/>
      <c r="BFM79" s="161"/>
      <c r="BFN79" s="162"/>
      <c r="BFO79" s="163"/>
      <c r="BFP79" s="164"/>
      <c r="BFQ79" s="164"/>
      <c r="BFR79" s="165"/>
      <c r="BFS79" s="165"/>
      <c r="BFT79" s="166"/>
      <c r="BFU79" s="166"/>
      <c r="BFV79" s="166"/>
      <c r="BFW79" s="113"/>
      <c r="BGA79" s="167"/>
      <c r="BGB79" s="32"/>
      <c r="BGC79" s="160"/>
      <c r="BGD79" s="161"/>
      <c r="BGE79" s="162"/>
      <c r="BGF79" s="163"/>
      <c r="BGG79" s="164"/>
      <c r="BGH79" s="164"/>
      <c r="BGI79" s="165"/>
      <c r="BGJ79" s="165"/>
      <c r="BGK79" s="166"/>
      <c r="BGL79" s="166"/>
      <c r="BGM79" s="166"/>
      <c r="BGN79" s="113"/>
      <c r="BGR79" s="167"/>
      <c r="BGS79" s="32"/>
      <c r="BGT79" s="160"/>
      <c r="BGU79" s="161"/>
      <c r="BGV79" s="162"/>
      <c r="BGW79" s="163"/>
      <c r="BGX79" s="164"/>
      <c r="BGY79" s="164"/>
      <c r="BGZ79" s="165"/>
      <c r="BHA79" s="165"/>
      <c r="BHB79" s="166"/>
      <c r="BHC79" s="166"/>
      <c r="BHD79" s="166"/>
      <c r="BHE79" s="113"/>
      <c r="BHI79" s="167"/>
      <c r="BHJ79" s="32"/>
      <c r="BHK79" s="160"/>
      <c r="BHL79" s="161"/>
      <c r="BHM79" s="162"/>
      <c r="BHN79" s="163"/>
      <c r="BHO79" s="164"/>
      <c r="BHP79" s="164"/>
      <c r="BHQ79" s="165"/>
      <c r="BHR79" s="165"/>
      <c r="BHS79" s="166"/>
      <c r="BHT79" s="166"/>
      <c r="BHU79" s="166"/>
      <c r="BHV79" s="113"/>
      <c r="BHZ79" s="167"/>
      <c r="BIA79" s="32"/>
      <c r="BIB79" s="160"/>
      <c r="BIC79" s="161"/>
      <c r="BID79" s="162"/>
      <c r="BIE79" s="163"/>
      <c r="BIF79" s="164"/>
      <c r="BIG79" s="164"/>
      <c r="BIH79" s="165"/>
      <c r="BII79" s="165"/>
      <c r="BIJ79" s="166"/>
      <c r="BIK79" s="166"/>
      <c r="BIL79" s="166"/>
      <c r="BIM79" s="113"/>
      <c r="BIQ79" s="167"/>
      <c r="BIR79" s="32"/>
      <c r="BIS79" s="160"/>
      <c r="BIT79" s="161"/>
      <c r="BIU79" s="162"/>
      <c r="BIV79" s="163"/>
      <c r="BIW79" s="164"/>
      <c r="BIX79" s="164"/>
      <c r="BIY79" s="165"/>
      <c r="BIZ79" s="165"/>
      <c r="BJA79" s="166"/>
      <c r="BJB79" s="166"/>
      <c r="BJC79" s="166"/>
      <c r="BJD79" s="113"/>
      <c r="BJH79" s="167"/>
      <c r="BJI79" s="32"/>
      <c r="BJJ79" s="160"/>
      <c r="BJK79" s="161"/>
      <c r="BJL79" s="162"/>
      <c r="BJM79" s="163"/>
      <c r="BJN79" s="164"/>
      <c r="BJO79" s="164"/>
      <c r="BJP79" s="165"/>
      <c r="BJQ79" s="165"/>
      <c r="BJR79" s="166"/>
      <c r="BJS79" s="166"/>
      <c r="BJT79" s="166"/>
      <c r="BJU79" s="113"/>
      <c r="BJY79" s="167"/>
      <c r="BJZ79" s="32"/>
      <c r="BKA79" s="160"/>
      <c r="BKB79" s="161"/>
      <c r="BKC79" s="162"/>
      <c r="BKD79" s="163"/>
      <c r="BKE79" s="164"/>
      <c r="BKF79" s="164"/>
      <c r="BKG79" s="165"/>
      <c r="BKH79" s="165"/>
      <c r="BKI79" s="166"/>
      <c r="BKJ79" s="166"/>
      <c r="BKK79" s="166"/>
      <c r="BKL79" s="113"/>
      <c r="BKP79" s="167"/>
      <c r="BKQ79" s="32"/>
      <c r="BKR79" s="160"/>
      <c r="BKS79" s="161"/>
      <c r="BKT79" s="162"/>
      <c r="BKU79" s="163"/>
      <c r="BKV79" s="164"/>
      <c r="BKW79" s="164"/>
      <c r="BKX79" s="165"/>
      <c r="BKY79" s="165"/>
      <c r="BKZ79" s="166"/>
      <c r="BLA79" s="166"/>
      <c r="BLB79" s="166"/>
      <c r="BLC79" s="113"/>
      <c r="BLG79" s="167"/>
      <c r="BLH79" s="32"/>
      <c r="BLI79" s="160"/>
      <c r="BLJ79" s="161"/>
      <c r="BLK79" s="162"/>
      <c r="BLL79" s="163"/>
      <c r="BLM79" s="164"/>
      <c r="BLN79" s="164"/>
      <c r="BLO79" s="165"/>
      <c r="BLP79" s="165"/>
      <c r="BLQ79" s="166"/>
      <c r="BLR79" s="166"/>
      <c r="BLS79" s="166"/>
      <c r="BLT79" s="113"/>
      <c r="BLX79" s="167"/>
      <c r="BLY79" s="32"/>
      <c r="BLZ79" s="160"/>
      <c r="BMA79" s="161"/>
      <c r="BMB79" s="162"/>
      <c r="BMC79" s="163"/>
      <c r="BMD79" s="164"/>
      <c r="BME79" s="164"/>
      <c r="BMF79" s="165"/>
      <c r="BMG79" s="165"/>
      <c r="BMH79" s="166"/>
      <c r="BMI79" s="166"/>
      <c r="BMJ79" s="166"/>
      <c r="BMK79" s="113"/>
      <c r="BMO79" s="167"/>
      <c r="BMP79" s="32"/>
      <c r="BMQ79" s="160"/>
      <c r="BMR79" s="161"/>
      <c r="BMS79" s="162"/>
      <c r="BMT79" s="163"/>
      <c r="BMU79" s="164"/>
      <c r="BMV79" s="164"/>
      <c r="BMW79" s="165"/>
      <c r="BMX79" s="165"/>
      <c r="BMY79" s="166"/>
      <c r="BMZ79" s="166"/>
      <c r="BNA79" s="166"/>
      <c r="BNB79" s="113"/>
      <c r="BNF79" s="167"/>
      <c r="BNG79" s="32"/>
      <c r="BNH79" s="160"/>
      <c r="BNI79" s="161"/>
      <c r="BNJ79" s="162"/>
      <c r="BNK79" s="163"/>
      <c r="BNL79" s="164"/>
      <c r="BNM79" s="164"/>
      <c r="BNN79" s="165"/>
      <c r="BNO79" s="165"/>
      <c r="BNP79" s="166"/>
      <c r="BNQ79" s="166"/>
      <c r="BNR79" s="166"/>
      <c r="BNS79" s="113"/>
      <c r="BNW79" s="167"/>
      <c r="BNX79" s="32"/>
      <c r="BNY79" s="160"/>
      <c r="BNZ79" s="161"/>
      <c r="BOA79" s="162"/>
      <c r="BOB79" s="163"/>
      <c r="BOC79" s="164"/>
      <c r="BOD79" s="164"/>
      <c r="BOE79" s="165"/>
      <c r="BOF79" s="165"/>
      <c r="BOG79" s="166"/>
      <c r="BOH79" s="166"/>
      <c r="BOI79" s="166"/>
      <c r="BOJ79" s="113"/>
      <c r="BON79" s="167"/>
      <c r="BOO79" s="32"/>
      <c r="BOP79" s="160"/>
      <c r="BOQ79" s="161"/>
      <c r="BOR79" s="162"/>
      <c r="BOS79" s="163"/>
      <c r="BOT79" s="164"/>
      <c r="BOU79" s="164"/>
      <c r="BOV79" s="165"/>
      <c r="BOW79" s="165"/>
      <c r="BOX79" s="166"/>
      <c r="BOY79" s="166"/>
      <c r="BOZ79" s="166"/>
      <c r="BPA79" s="113"/>
      <c r="BPE79" s="167"/>
      <c r="BPF79" s="32"/>
      <c r="BPG79" s="160"/>
      <c r="BPH79" s="161"/>
      <c r="BPI79" s="162"/>
      <c r="BPJ79" s="163"/>
      <c r="BPK79" s="164"/>
      <c r="BPL79" s="164"/>
      <c r="BPM79" s="165"/>
      <c r="BPN79" s="165"/>
      <c r="BPO79" s="166"/>
      <c r="BPP79" s="166"/>
      <c r="BPQ79" s="166"/>
      <c r="BPR79" s="113"/>
      <c r="BPV79" s="167"/>
      <c r="BPW79" s="32"/>
      <c r="BPX79" s="160"/>
      <c r="BPY79" s="161"/>
      <c r="BPZ79" s="162"/>
      <c r="BQA79" s="163"/>
      <c r="BQB79" s="164"/>
      <c r="BQC79" s="164"/>
      <c r="BQD79" s="165"/>
      <c r="BQE79" s="165"/>
      <c r="BQF79" s="166"/>
      <c r="BQG79" s="166"/>
      <c r="BQH79" s="166"/>
      <c r="BQI79" s="113"/>
      <c r="BQM79" s="167"/>
      <c r="BQN79" s="32"/>
      <c r="BQO79" s="160"/>
      <c r="BQP79" s="161"/>
      <c r="BQQ79" s="162"/>
      <c r="BQR79" s="163"/>
      <c r="BQS79" s="164"/>
      <c r="BQT79" s="164"/>
      <c r="BQU79" s="165"/>
      <c r="BQV79" s="165"/>
      <c r="BQW79" s="166"/>
      <c r="BQX79" s="166"/>
      <c r="BQY79" s="166"/>
      <c r="BQZ79" s="113"/>
      <c r="BRD79" s="167"/>
      <c r="BRE79" s="32"/>
      <c r="BRF79" s="160"/>
      <c r="BRG79" s="161"/>
      <c r="BRH79" s="162"/>
      <c r="BRI79" s="163"/>
      <c r="BRJ79" s="164"/>
      <c r="BRK79" s="164"/>
      <c r="BRL79" s="165"/>
      <c r="BRM79" s="165"/>
      <c r="BRN79" s="166"/>
      <c r="BRO79" s="166"/>
      <c r="BRP79" s="166"/>
      <c r="BRQ79" s="113"/>
      <c r="BRU79" s="167"/>
      <c r="BRV79" s="32"/>
      <c r="BRW79" s="160"/>
      <c r="BRX79" s="161"/>
      <c r="BRY79" s="162"/>
      <c r="BRZ79" s="163"/>
      <c r="BSA79" s="164"/>
      <c r="BSB79" s="164"/>
      <c r="BSC79" s="165"/>
      <c r="BSD79" s="165"/>
      <c r="BSE79" s="166"/>
      <c r="BSF79" s="166"/>
      <c r="BSG79" s="166"/>
      <c r="BSH79" s="113"/>
      <c r="BSL79" s="167"/>
      <c r="BSM79" s="32"/>
      <c r="BSN79" s="160"/>
      <c r="BSO79" s="161"/>
      <c r="BSP79" s="162"/>
      <c r="BSQ79" s="163"/>
      <c r="BSR79" s="164"/>
      <c r="BSS79" s="164"/>
      <c r="BST79" s="165"/>
      <c r="BSU79" s="165"/>
      <c r="BSV79" s="166"/>
      <c r="BSW79" s="166"/>
      <c r="BSX79" s="166"/>
      <c r="BSY79" s="113"/>
      <c r="BTC79" s="167"/>
      <c r="BTD79" s="32"/>
      <c r="BTE79" s="160"/>
      <c r="BTF79" s="161"/>
      <c r="BTG79" s="162"/>
      <c r="BTH79" s="163"/>
      <c r="BTI79" s="164"/>
      <c r="BTJ79" s="164"/>
      <c r="BTK79" s="165"/>
      <c r="BTL79" s="165"/>
      <c r="BTM79" s="166"/>
      <c r="BTN79" s="166"/>
      <c r="BTO79" s="166"/>
      <c r="BTP79" s="113"/>
      <c r="BTT79" s="167"/>
      <c r="BTU79" s="32"/>
      <c r="BTV79" s="160"/>
      <c r="BTW79" s="161"/>
      <c r="BTX79" s="162"/>
      <c r="BTY79" s="163"/>
      <c r="BTZ79" s="164"/>
      <c r="BUA79" s="164"/>
      <c r="BUB79" s="165"/>
      <c r="BUC79" s="165"/>
      <c r="BUD79" s="166"/>
      <c r="BUE79" s="166"/>
      <c r="BUF79" s="166"/>
      <c r="BUG79" s="113"/>
      <c r="BUK79" s="167"/>
      <c r="BUL79" s="32"/>
      <c r="BUM79" s="160"/>
      <c r="BUN79" s="161"/>
      <c r="BUO79" s="162"/>
      <c r="BUP79" s="163"/>
      <c r="BUQ79" s="164"/>
      <c r="BUR79" s="164"/>
      <c r="BUS79" s="165"/>
      <c r="BUT79" s="165"/>
      <c r="BUU79" s="166"/>
      <c r="BUV79" s="166"/>
      <c r="BUW79" s="166"/>
      <c r="BUX79" s="113"/>
      <c r="BVB79" s="167"/>
      <c r="BVC79" s="32"/>
      <c r="BVD79" s="160"/>
      <c r="BVE79" s="161"/>
      <c r="BVF79" s="162"/>
      <c r="BVG79" s="163"/>
      <c r="BVH79" s="164"/>
      <c r="BVI79" s="164"/>
      <c r="BVJ79" s="165"/>
      <c r="BVK79" s="165"/>
      <c r="BVL79" s="166"/>
      <c r="BVM79" s="166"/>
      <c r="BVN79" s="166"/>
      <c r="BVO79" s="113"/>
      <c r="BVS79" s="167"/>
      <c r="BVT79" s="32"/>
      <c r="BVU79" s="160"/>
      <c r="BVV79" s="161"/>
      <c r="BVW79" s="162"/>
      <c r="BVX79" s="163"/>
      <c r="BVY79" s="164"/>
      <c r="BVZ79" s="164"/>
      <c r="BWA79" s="165"/>
      <c r="BWB79" s="165"/>
      <c r="BWC79" s="166"/>
      <c r="BWD79" s="166"/>
      <c r="BWE79" s="166"/>
      <c r="BWF79" s="113"/>
      <c r="BWJ79" s="167"/>
      <c r="BWK79" s="32"/>
      <c r="BWL79" s="160"/>
      <c r="BWM79" s="161"/>
      <c r="BWN79" s="162"/>
      <c r="BWO79" s="163"/>
      <c r="BWP79" s="164"/>
      <c r="BWQ79" s="164"/>
      <c r="BWR79" s="165"/>
      <c r="BWS79" s="165"/>
      <c r="BWT79" s="166"/>
      <c r="BWU79" s="166"/>
      <c r="BWV79" s="166"/>
      <c r="BWW79" s="113"/>
      <c r="BXA79" s="167"/>
      <c r="BXB79" s="32"/>
      <c r="BXC79" s="160"/>
      <c r="BXD79" s="161"/>
      <c r="BXE79" s="162"/>
      <c r="BXF79" s="163"/>
      <c r="BXG79" s="164"/>
      <c r="BXH79" s="164"/>
      <c r="BXI79" s="165"/>
      <c r="BXJ79" s="165"/>
      <c r="BXK79" s="166"/>
      <c r="BXL79" s="166"/>
      <c r="BXM79" s="166"/>
      <c r="BXN79" s="113"/>
      <c r="BXR79" s="167"/>
      <c r="BXS79" s="32"/>
      <c r="BXT79" s="160"/>
      <c r="BXU79" s="161"/>
      <c r="BXV79" s="162"/>
      <c r="BXW79" s="163"/>
      <c r="BXX79" s="164"/>
      <c r="BXY79" s="164"/>
      <c r="BXZ79" s="165"/>
      <c r="BYA79" s="165"/>
      <c r="BYB79" s="166"/>
      <c r="BYC79" s="166"/>
      <c r="BYD79" s="166"/>
      <c r="BYE79" s="113"/>
      <c r="BYI79" s="167"/>
      <c r="BYJ79" s="32"/>
      <c r="BYK79" s="160"/>
      <c r="BYL79" s="161"/>
      <c r="BYM79" s="162"/>
      <c r="BYN79" s="163"/>
      <c r="BYO79" s="164"/>
      <c r="BYP79" s="164"/>
      <c r="BYQ79" s="165"/>
      <c r="BYR79" s="165"/>
      <c r="BYS79" s="166"/>
      <c r="BYT79" s="166"/>
      <c r="BYU79" s="166"/>
      <c r="BYV79" s="113"/>
      <c r="BYZ79" s="167"/>
      <c r="BZA79" s="32"/>
      <c r="BZB79" s="160"/>
      <c r="BZC79" s="161"/>
      <c r="BZD79" s="162"/>
      <c r="BZE79" s="163"/>
      <c r="BZF79" s="164"/>
      <c r="BZG79" s="164"/>
      <c r="BZH79" s="165"/>
      <c r="BZI79" s="165"/>
      <c r="BZJ79" s="166"/>
      <c r="BZK79" s="166"/>
      <c r="BZL79" s="166"/>
      <c r="BZM79" s="113"/>
      <c r="BZQ79" s="167"/>
      <c r="BZR79" s="32"/>
      <c r="BZS79" s="160"/>
      <c r="BZT79" s="161"/>
      <c r="BZU79" s="162"/>
      <c r="BZV79" s="163"/>
      <c r="BZW79" s="164"/>
      <c r="BZX79" s="164"/>
      <c r="BZY79" s="165"/>
      <c r="BZZ79" s="165"/>
      <c r="CAA79" s="166"/>
      <c r="CAB79" s="166"/>
      <c r="CAC79" s="166"/>
      <c r="CAD79" s="113"/>
      <c r="CAH79" s="167"/>
      <c r="CAI79" s="32"/>
      <c r="CAJ79" s="160"/>
      <c r="CAK79" s="161"/>
      <c r="CAL79" s="162"/>
      <c r="CAM79" s="163"/>
      <c r="CAN79" s="164"/>
      <c r="CAO79" s="164"/>
      <c r="CAP79" s="165"/>
      <c r="CAQ79" s="165"/>
      <c r="CAR79" s="166"/>
      <c r="CAS79" s="166"/>
      <c r="CAT79" s="166"/>
      <c r="CAU79" s="113"/>
      <c r="CAY79" s="167"/>
      <c r="CAZ79" s="32"/>
      <c r="CBA79" s="160"/>
      <c r="CBB79" s="161"/>
      <c r="CBC79" s="162"/>
      <c r="CBD79" s="163"/>
      <c r="CBE79" s="164"/>
      <c r="CBF79" s="164"/>
      <c r="CBG79" s="165"/>
      <c r="CBH79" s="165"/>
      <c r="CBI79" s="166"/>
      <c r="CBJ79" s="166"/>
      <c r="CBK79" s="166"/>
      <c r="CBL79" s="113"/>
      <c r="CBP79" s="167"/>
      <c r="CBQ79" s="32"/>
      <c r="CBR79" s="160"/>
      <c r="CBS79" s="161"/>
      <c r="CBT79" s="162"/>
      <c r="CBU79" s="163"/>
      <c r="CBV79" s="164"/>
      <c r="CBW79" s="164"/>
      <c r="CBX79" s="165"/>
      <c r="CBY79" s="165"/>
      <c r="CBZ79" s="166"/>
      <c r="CCA79" s="166"/>
      <c r="CCB79" s="166"/>
      <c r="CCC79" s="113"/>
      <c r="CCG79" s="167"/>
      <c r="CCH79" s="32"/>
      <c r="CCI79" s="160"/>
      <c r="CCJ79" s="161"/>
      <c r="CCK79" s="162"/>
      <c r="CCL79" s="163"/>
      <c r="CCM79" s="164"/>
      <c r="CCN79" s="164"/>
      <c r="CCO79" s="165"/>
      <c r="CCP79" s="165"/>
      <c r="CCQ79" s="166"/>
      <c r="CCR79" s="166"/>
      <c r="CCS79" s="166"/>
      <c r="CCT79" s="113"/>
      <c r="CCX79" s="167"/>
      <c r="CCY79" s="32"/>
      <c r="CCZ79" s="160"/>
      <c r="CDA79" s="161"/>
      <c r="CDB79" s="162"/>
      <c r="CDC79" s="163"/>
      <c r="CDD79" s="164"/>
      <c r="CDE79" s="164"/>
      <c r="CDF79" s="165"/>
      <c r="CDG79" s="165"/>
      <c r="CDH79" s="166"/>
      <c r="CDI79" s="166"/>
      <c r="CDJ79" s="166"/>
      <c r="CDK79" s="113"/>
      <c r="CDO79" s="167"/>
      <c r="CDP79" s="32"/>
      <c r="CDQ79" s="160"/>
      <c r="CDR79" s="161"/>
      <c r="CDS79" s="162"/>
      <c r="CDT79" s="163"/>
      <c r="CDU79" s="164"/>
      <c r="CDV79" s="164"/>
      <c r="CDW79" s="165"/>
      <c r="CDX79" s="165"/>
      <c r="CDY79" s="166"/>
      <c r="CDZ79" s="166"/>
      <c r="CEA79" s="166"/>
      <c r="CEB79" s="113"/>
      <c r="CEF79" s="167"/>
      <c r="CEG79" s="32"/>
      <c r="CEH79" s="160"/>
      <c r="CEI79" s="161"/>
      <c r="CEJ79" s="162"/>
      <c r="CEK79" s="163"/>
      <c r="CEL79" s="164"/>
      <c r="CEM79" s="164"/>
      <c r="CEN79" s="165"/>
      <c r="CEO79" s="165"/>
      <c r="CEP79" s="166"/>
      <c r="CEQ79" s="166"/>
      <c r="CER79" s="166"/>
      <c r="CES79" s="113"/>
      <c r="CEW79" s="167"/>
      <c r="CEX79" s="32"/>
      <c r="CEY79" s="160"/>
      <c r="CEZ79" s="161"/>
      <c r="CFA79" s="162"/>
      <c r="CFB79" s="163"/>
      <c r="CFC79" s="164"/>
      <c r="CFD79" s="164"/>
      <c r="CFE79" s="165"/>
      <c r="CFF79" s="165"/>
      <c r="CFG79" s="166"/>
      <c r="CFH79" s="166"/>
      <c r="CFI79" s="166"/>
      <c r="CFJ79" s="113"/>
      <c r="CFN79" s="167"/>
      <c r="CFO79" s="32"/>
      <c r="CFP79" s="160"/>
      <c r="CFQ79" s="161"/>
      <c r="CFR79" s="162"/>
      <c r="CFS79" s="163"/>
      <c r="CFT79" s="164"/>
      <c r="CFU79" s="164"/>
      <c r="CFV79" s="165"/>
      <c r="CFW79" s="165"/>
      <c r="CFX79" s="166"/>
      <c r="CFY79" s="166"/>
      <c r="CFZ79" s="166"/>
      <c r="CGA79" s="113"/>
      <c r="CGE79" s="167"/>
      <c r="CGF79" s="32"/>
      <c r="CGG79" s="160"/>
      <c r="CGH79" s="161"/>
      <c r="CGI79" s="162"/>
      <c r="CGJ79" s="163"/>
      <c r="CGK79" s="164"/>
      <c r="CGL79" s="164"/>
      <c r="CGM79" s="165"/>
      <c r="CGN79" s="165"/>
      <c r="CGO79" s="166"/>
      <c r="CGP79" s="166"/>
      <c r="CGQ79" s="166"/>
      <c r="CGR79" s="113"/>
      <c r="CGV79" s="167"/>
      <c r="CGW79" s="32"/>
      <c r="CGX79" s="160"/>
      <c r="CGY79" s="161"/>
      <c r="CGZ79" s="162"/>
      <c r="CHA79" s="163"/>
      <c r="CHB79" s="164"/>
      <c r="CHC79" s="164"/>
      <c r="CHD79" s="165"/>
      <c r="CHE79" s="165"/>
      <c r="CHF79" s="166"/>
      <c r="CHG79" s="166"/>
      <c r="CHH79" s="166"/>
      <c r="CHI79" s="113"/>
      <c r="CHM79" s="167"/>
      <c r="CHN79" s="32"/>
      <c r="CHO79" s="160"/>
      <c r="CHP79" s="161"/>
      <c r="CHQ79" s="162"/>
      <c r="CHR79" s="163"/>
      <c r="CHS79" s="164"/>
      <c r="CHT79" s="164"/>
      <c r="CHU79" s="165"/>
      <c r="CHV79" s="165"/>
      <c r="CHW79" s="166"/>
      <c r="CHX79" s="166"/>
      <c r="CHY79" s="166"/>
      <c r="CHZ79" s="113"/>
      <c r="CID79" s="167"/>
      <c r="CIE79" s="32"/>
      <c r="CIF79" s="160"/>
      <c r="CIG79" s="161"/>
      <c r="CIH79" s="162"/>
      <c r="CII79" s="163"/>
      <c r="CIJ79" s="164"/>
      <c r="CIK79" s="164"/>
      <c r="CIL79" s="165"/>
      <c r="CIM79" s="165"/>
      <c r="CIN79" s="166"/>
      <c r="CIO79" s="166"/>
      <c r="CIP79" s="166"/>
      <c r="CIQ79" s="113"/>
      <c r="CIU79" s="167"/>
      <c r="CIV79" s="32"/>
      <c r="CIW79" s="160"/>
      <c r="CIX79" s="161"/>
      <c r="CIY79" s="162"/>
      <c r="CIZ79" s="163"/>
      <c r="CJA79" s="164"/>
      <c r="CJB79" s="164"/>
      <c r="CJC79" s="165"/>
      <c r="CJD79" s="165"/>
      <c r="CJE79" s="166"/>
      <c r="CJF79" s="166"/>
      <c r="CJG79" s="166"/>
      <c r="CJH79" s="113"/>
      <c r="CJL79" s="167"/>
      <c r="CJM79" s="32"/>
      <c r="CJN79" s="160"/>
      <c r="CJO79" s="161"/>
      <c r="CJP79" s="162"/>
      <c r="CJQ79" s="163"/>
      <c r="CJR79" s="164"/>
      <c r="CJS79" s="164"/>
      <c r="CJT79" s="165"/>
      <c r="CJU79" s="165"/>
      <c r="CJV79" s="166"/>
      <c r="CJW79" s="166"/>
      <c r="CJX79" s="166"/>
      <c r="CJY79" s="113"/>
      <c r="CKC79" s="167"/>
      <c r="CKD79" s="32"/>
      <c r="CKE79" s="160"/>
      <c r="CKF79" s="161"/>
      <c r="CKG79" s="162"/>
      <c r="CKH79" s="163"/>
      <c r="CKI79" s="164"/>
      <c r="CKJ79" s="164"/>
      <c r="CKK79" s="165"/>
      <c r="CKL79" s="165"/>
      <c r="CKM79" s="166"/>
      <c r="CKN79" s="166"/>
      <c r="CKO79" s="166"/>
      <c r="CKP79" s="113"/>
      <c r="CKT79" s="167"/>
      <c r="CKU79" s="32"/>
      <c r="CKV79" s="160"/>
      <c r="CKW79" s="161"/>
      <c r="CKX79" s="162"/>
      <c r="CKY79" s="163"/>
      <c r="CKZ79" s="164"/>
      <c r="CLA79" s="164"/>
      <c r="CLB79" s="165"/>
      <c r="CLC79" s="165"/>
      <c r="CLD79" s="166"/>
      <c r="CLE79" s="166"/>
      <c r="CLF79" s="166"/>
      <c r="CLG79" s="113"/>
      <c r="CLK79" s="167"/>
      <c r="CLL79" s="32"/>
      <c r="CLM79" s="160"/>
      <c r="CLN79" s="161"/>
      <c r="CLO79" s="162"/>
      <c r="CLP79" s="163"/>
      <c r="CLQ79" s="164"/>
      <c r="CLR79" s="164"/>
      <c r="CLS79" s="165"/>
      <c r="CLT79" s="165"/>
      <c r="CLU79" s="166"/>
      <c r="CLV79" s="166"/>
      <c r="CLW79" s="166"/>
      <c r="CLX79" s="113"/>
      <c r="CMB79" s="167"/>
      <c r="CMC79" s="32"/>
      <c r="CMD79" s="160"/>
      <c r="CME79" s="161"/>
      <c r="CMF79" s="162"/>
      <c r="CMG79" s="163"/>
      <c r="CMH79" s="164"/>
      <c r="CMI79" s="164"/>
      <c r="CMJ79" s="165"/>
      <c r="CMK79" s="165"/>
      <c r="CML79" s="166"/>
      <c r="CMM79" s="166"/>
      <c r="CMN79" s="166"/>
      <c r="CMO79" s="113"/>
      <c r="CMS79" s="167"/>
      <c r="CMT79" s="32"/>
      <c r="CMU79" s="160"/>
      <c r="CMV79" s="161"/>
      <c r="CMW79" s="162"/>
      <c r="CMX79" s="163"/>
      <c r="CMY79" s="164"/>
      <c r="CMZ79" s="164"/>
      <c r="CNA79" s="165"/>
      <c r="CNB79" s="165"/>
      <c r="CNC79" s="166"/>
      <c r="CND79" s="166"/>
      <c r="CNE79" s="166"/>
      <c r="CNF79" s="113"/>
      <c r="CNJ79" s="167"/>
      <c r="CNK79" s="32"/>
      <c r="CNL79" s="160"/>
      <c r="CNM79" s="161"/>
      <c r="CNN79" s="162"/>
      <c r="CNO79" s="163"/>
      <c r="CNP79" s="164"/>
      <c r="CNQ79" s="164"/>
      <c r="CNR79" s="165"/>
      <c r="CNS79" s="165"/>
      <c r="CNT79" s="166"/>
      <c r="CNU79" s="166"/>
      <c r="CNV79" s="166"/>
      <c r="CNW79" s="113"/>
      <c r="COA79" s="167"/>
      <c r="COB79" s="32"/>
      <c r="COC79" s="160"/>
      <c r="COD79" s="161"/>
      <c r="COE79" s="162"/>
      <c r="COF79" s="163"/>
      <c r="COG79" s="164"/>
      <c r="COH79" s="164"/>
      <c r="COI79" s="165"/>
      <c r="COJ79" s="165"/>
      <c r="COK79" s="166"/>
      <c r="COL79" s="166"/>
      <c r="COM79" s="166"/>
      <c r="CON79" s="113"/>
      <c r="COR79" s="167"/>
      <c r="COS79" s="32"/>
      <c r="COT79" s="160"/>
      <c r="COU79" s="161"/>
      <c r="COV79" s="162"/>
      <c r="COW79" s="163"/>
      <c r="COX79" s="164"/>
      <c r="COY79" s="164"/>
      <c r="COZ79" s="165"/>
      <c r="CPA79" s="165"/>
      <c r="CPB79" s="166"/>
      <c r="CPC79" s="166"/>
      <c r="CPD79" s="166"/>
      <c r="CPE79" s="113"/>
      <c r="CPI79" s="167"/>
      <c r="CPJ79" s="32"/>
      <c r="CPK79" s="160"/>
      <c r="CPL79" s="161"/>
      <c r="CPM79" s="162"/>
      <c r="CPN79" s="163"/>
      <c r="CPO79" s="164"/>
      <c r="CPP79" s="164"/>
      <c r="CPQ79" s="165"/>
      <c r="CPR79" s="165"/>
      <c r="CPS79" s="166"/>
      <c r="CPT79" s="166"/>
      <c r="CPU79" s="166"/>
      <c r="CPV79" s="113"/>
      <c r="CPZ79" s="167"/>
      <c r="CQA79" s="32"/>
      <c r="CQB79" s="160"/>
      <c r="CQC79" s="161"/>
      <c r="CQD79" s="162"/>
      <c r="CQE79" s="163"/>
      <c r="CQF79" s="164"/>
      <c r="CQG79" s="164"/>
      <c r="CQH79" s="165"/>
      <c r="CQI79" s="165"/>
      <c r="CQJ79" s="166"/>
      <c r="CQK79" s="166"/>
      <c r="CQL79" s="166"/>
      <c r="CQM79" s="113"/>
      <c r="CQQ79" s="167"/>
      <c r="CQR79" s="32"/>
      <c r="CQS79" s="160"/>
      <c r="CQT79" s="161"/>
      <c r="CQU79" s="162"/>
      <c r="CQV79" s="163"/>
      <c r="CQW79" s="164"/>
      <c r="CQX79" s="164"/>
      <c r="CQY79" s="165"/>
      <c r="CQZ79" s="165"/>
      <c r="CRA79" s="166"/>
      <c r="CRB79" s="166"/>
      <c r="CRC79" s="166"/>
      <c r="CRD79" s="113"/>
      <c r="CRH79" s="167"/>
      <c r="CRI79" s="32"/>
      <c r="CRJ79" s="160"/>
      <c r="CRK79" s="161"/>
      <c r="CRL79" s="162"/>
      <c r="CRM79" s="163"/>
      <c r="CRN79" s="164"/>
      <c r="CRO79" s="164"/>
      <c r="CRP79" s="165"/>
      <c r="CRQ79" s="165"/>
      <c r="CRR79" s="166"/>
      <c r="CRS79" s="166"/>
      <c r="CRT79" s="166"/>
      <c r="CRU79" s="113"/>
      <c r="CRY79" s="167"/>
      <c r="CRZ79" s="32"/>
      <c r="CSA79" s="160"/>
      <c r="CSB79" s="161"/>
      <c r="CSC79" s="162"/>
      <c r="CSD79" s="163"/>
      <c r="CSE79" s="164"/>
      <c r="CSF79" s="164"/>
      <c r="CSG79" s="165"/>
      <c r="CSH79" s="165"/>
      <c r="CSI79" s="166"/>
      <c r="CSJ79" s="166"/>
      <c r="CSK79" s="166"/>
      <c r="CSL79" s="113"/>
      <c r="CSP79" s="167"/>
      <c r="CSQ79" s="32"/>
      <c r="CSR79" s="160"/>
      <c r="CSS79" s="161"/>
      <c r="CST79" s="162"/>
      <c r="CSU79" s="163"/>
      <c r="CSV79" s="164"/>
      <c r="CSW79" s="164"/>
      <c r="CSX79" s="165"/>
      <c r="CSY79" s="165"/>
      <c r="CSZ79" s="166"/>
      <c r="CTA79" s="166"/>
      <c r="CTB79" s="166"/>
      <c r="CTC79" s="113"/>
      <c r="CTG79" s="167"/>
      <c r="CTH79" s="32"/>
      <c r="CTI79" s="160"/>
      <c r="CTJ79" s="161"/>
      <c r="CTK79" s="162"/>
      <c r="CTL79" s="163"/>
      <c r="CTM79" s="164"/>
      <c r="CTN79" s="164"/>
      <c r="CTO79" s="165"/>
      <c r="CTP79" s="165"/>
      <c r="CTQ79" s="166"/>
      <c r="CTR79" s="166"/>
      <c r="CTS79" s="166"/>
      <c r="CTT79" s="113"/>
      <c r="CTX79" s="167"/>
      <c r="CTY79" s="32"/>
      <c r="CTZ79" s="160"/>
      <c r="CUA79" s="161"/>
      <c r="CUB79" s="162"/>
      <c r="CUC79" s="163"/>
      <c r="CUD79" s="164"/>
      <c r="CUE79" s="164"/>
      <c r="CUF79" s="165"/>
      <c r="CUG79" s="165"/>
      <c r="CUH79" s="166"/>
      <c r="CUI79" s="166"/>
      <c r="CUJ79" s="166"/>
      <c r="CUK79" s="113"/>
      <c r="CUO79" s="167"/>
      <c r="CUP79" s="32"/>
      <c r="CUQ79" s="160"/>
      <c r="CUR79" s="161"/>
      <c r="CUS79" s="162"/>
      <c r="CUT79" s="163"/>
      <c r="CUU79" s="164"/>
      <c r="CUV79" s="164"/>
      <c r="CUW79" s="165"/>
      <c r="CUX79" s="165"/>
      <c r="CUY79" s="166"/>
      <c r="CUZ79" s="166"/>
      <c r="CVA79" s="166"/>
      <c r="CVB79" s="113"/>
      <c r="CVF79" s="167"/>
      <c r="CVG79" s="32"/>
      <c r="CVH79" s="160"/>
      <c r="CVI79" s="161"/>
      <c r="CVJ79" s="162"/>
      <c r="CVK79" s="163"/>
      <c r="CVL79" s="164"/>
      <c r="CVM79" s="164"/>
      <c r="CVN79" s="165"/>
      <c r="CVO79" s="165"/>
      <c r="CVP79" s="166"/>
      <c r="CVQ79" s="166"/>
      <c r="CVR79" s="166"/>
      <c r="CVS79" s="113"/>
      <c r="CVW79" s="167"/>
      <c r="CVX79" s="32"/>
      <c r="CVY79" s="160"/>
      <c r="CVZ79" s="161"/>
      <c r="CWA79" s="162"/>
      <c r="CWB79" s="163"/>
      <c r="CWC79" s="164"/>
      <c r="CWD79" s="164"/>
      <c r="CWE79" s="165"/>
      <c r="CWF79" s="165"/>
      <c r="CWG79" s="166"/>
      <c r="CWH79" s="166"/>
      <c r="CWI79" s="166"/>
      <c r="CWJ79" s="113"/>
      <c r="CWN79" s="167"/>
      <c r="CWO79" s="32"/>
      <c r="CWP79" s="160"/>
      <c r="CWQ79" s="161"/>
      <c r="CWR79" s="162"/>
      <c r="CWS79" s="163"/>
      <c r="CWT79" s="164"/>
      <c r="CWU79" s="164"/>
      <c r="CWV79" s="165"/>
      <c r="CWW79" s="165"/>
      <c r="CWX79" s="166"/>
      <c r="CWY79" s="166"/>
      <c r="CWZ79" s="166"/>
      <c r="CXA79" s="113"/>
      <c r="CXE79" s="167"/>
      <c r="CXF79" s="32"/>
      <c r="CXG79" s="160"/>
      <c r="CXH79" s="161"/>
      <c r="CXI79" s="162"/>
      <c r="CXJ79" s="163"/>
      <c r="CXK79" s="164"/>
      <c r="CXL79" s="164"/>
      <c r="CXM79" s="165"/>
      <c r="CXN79" s="165"/>
      <c r="CXO79" s="166"/>
      <c r="CXP79" s="166"/>
      <c r="CXQ79" s="166"/>
      <c r="CXR79" s="113"/>
      <c r="CXV79" s="167"/>
      <c r="CXW79" s="32"/>
      <c r="CXX79" s="160"/>
      <c r="CXY79" s="161"/>
      <c r="CXZ79" s="162"/>
      <c r="CYA79" s="163"/>
      <c r="CYB79" s="164"/>
      <c r="CYC79" s="164"/>
      <c r="CYD79" s="165"/>
      <c r="CYE79" s="165"/>
      <c r="CYF79" s="166"/>
      <c r="CYG79" s="166"/>
      <c r="CYH79" s="166"/>
      <c r="CYI79" s="113"/>
      <c r="CYM79" s="167"/>
      <c r="CYN79" s="32"/>
      <c r="CYO79" s="160"/>
      <c r="CYP79" s="161"/>
      <c r="CYQ79" s="162"/>
      <c r="CYR79" s="163"/>
      <c r="CYS79" s="164"/>
      <c r="CYT79" s="164"/>
      <c r="CYU79" s="165"/>
      <c r="CYV79" s="165"/>
      <c r="CYW79" s="166"/>
      <c r="CYX79" s="166"/>
      <c r="CYY79" s="166"/>
      <c r="CYZ79" s="113"/>
      <c r="CZD79" s="167"/>
      <c r="CZE79" s="32"/>
      <c r="CZF79" s="160"/>
      <c r="CZG79" s="161"/>
      <c r="CZH79" s="162"/>
      <c r="CZI79" s="163"/>
      <c r="CZJ79" s="164"/>
      <c r="CZK79" s="164"/>
      <c r="CZL79" s="165"/>
      <c r="CZM79" s="165"/>
      <c r="CZN79" s="166"/>
      <c r="CZO79" s="166"/>
      <c r="CZP79" s="166"/>
      <c r="CZQ79" s="113"/>
      <c r="CZU79" s="167"/>
      <c r="CZV79" s="32"/>
      <c r="CZW79" s="160"/>
      <c r="CZX79" s="161"/>
      <c r="CZY79" s="162"/>
      <c r="CZZ79" s="163"/>
      <c r="DAA79" s="164"/>
      <c r="DAB79" s="164"/>
      <c r="DAC79" s="165"/>
      <c r="DAD79" s="165"/>
      <c r="DAE79" s="166"/>
      <c r="DAF79" s="166"/>
      <c r="DAG79" s="166"/>
      <c r="DAH79" s="113"/>
      <c r="DAL79" s="167"/>
      <c r="DAM79" s="32"/>
      <c r="DAN79" s="160"/>
      <c r="DAO79" s="161"/>
      <c r="DAP79" s="162"/>
      <c r="DAQ79" s="163"/>
      <c r="DAR79" s="164"/>
      <c r="DAS79" s="164"/>
      <c r="DAT79" s="165"/>
      <c r="DAU79" s="165"/>
      <c r="DAV79" s="166"/>
      <c r="DAW79" s="166"/>
      <c r="DAX79" s="166"/>
      <c r="DAY79" s="113"/>
      <c r="DBC79" s="167"/>
      <c r="DBD79" s="32"/>
      <c r="DBE79" s="160"/>
      <c r="DBF79" s="161"/>
      <c r="DBG79" s="162"/>
      <c r="DBH79" s="163"/>
      <c r="DBI79" s="164"/>
      <c r="DBJ79" s="164"/>
      <c r="DBK79" s="165"/>
      <c r="DBL79" s="165"/>
      <c r="DBM79" s="166"/>
      <c r="DBN79" s="166"/>
      <c r="DBO79" s="166"/>
      <c r="DBP79" s="113"/>
      <c r="DBT79" s="167"/>
      <c r="DBU79" s="32"/>
      <c r="DBV79" s="160"/>
      <c r="DBW79" s="161"/>
      <c r="DBX79" s="162"/>
      <c r="DBY79" s="163"/>
      <c r="DBZ79" s="164"/>
      <c r="DCA79" s="164"/>
      <c r="DCB79" s="165"/>
      <c r="DCC79" s="165"/>
      <c r="DCD79" s="166"/>
      <c r="DCE79" s="166"/>
      <c r="DCF79" s="166"/>
      <c r="DCG79" s="113"/>
      <c r="DCK79" s="167"/>
      <c r="DCL79" s="32"/>
      <c r="DCM79" s="160"/>
      <c r="DCN79" s="161"/>
      <c r="DCO79" s="162"/>
      <c r="DCP79" s="163"/>
      <c r="DCQ79" s="164"/>
      <c r="DCR79" s="164"/>
      <c r="DCS79" s="165"/>
      <c r="DCT79" s="165"/>
      <c r="DCU79" s="166"/>
      <c r="DCV79" s="166"/>
      <c r="DCW79" s="166"/>
      <c r="DCX79" s="113"/>
      <c r="DDB79" s="167"/>
      <c r="DDC79" s="32"/>
      <c r="DDD79" s="160"/>
      <c r="DDE79" s="161"/>
      <c r="DDF79" s="162"/>
      <c r="DDG79" s="163"/>
      <c r="DDH79" s="164"/>
      <c r="DDI79" s="164"/>
      <c r="DDJ79" s="165"/>
      <c r="DDK79" s="165"/>
      <c r="DDL79" s="166"/>
      <c r="DDM79" s="166"/>
      <c r="DDN79" s="166"/>
      <c r="DDO79" s="113"/>
      <c r="DDS79" s="167"/>
      <c r="DDT79" s="32"/>
      <c r="DDU79" s="160"/>
      <c r="DDV79" s="161"/>
      <c r="DDW79" s="162"/>
      <c r="DDX79" s="163"/>
      <c r="DDY79" s="164"/>
      <c r="DDZ79" s="164"/>
      <c r="DEA79" s="165"/>
      <c r="DEB79" s="165"/>
      <c r="DEC79" s="166"/>
      <c r="DED79" s="166"/>
      <c r="DEE79" s="166"/>
      <c r="DEF79" s="113"/>
      <c r="DEJ79" s="167"/>
      <c r="DEK79" s="32"/>
      <c r="DEL79" s="160"/>
      <c r="DEM79" s="161"/>
      <c r="DEN79" s="162"/>
      <c r="DEO79" s="163"/>
      <c r="DEP79" s="164"/>
      <c r="DEQ79" s="164"/>
      <c r="DER79" s="165"/>
      <c r="DES79" s="165"/>
      <c r="DET79" s="166"/>
      <c r="DEU79" s="166"/>
      <c r="DEV79" s="166"/>
      <c r="DEW79" s="113"/>
      <c r="DFA79" s="167"/>
      <c r="DFB79" s="32"/>
      <c r="DFC79" s="160"/>
      <c r="DFD79" s="161"/>
      <c r="DFE79" s="162"/>
      <c r="DFF79" s="163"/>
      <c r="DFG79" s="164"/>
      <c r="DFH79" s="164"/>
      <c r="DFI79" s="165"/>
      <c r="DFJ79" s="165"/>
      <c r="DFK79" s="166"/>
      <c r="DFL79" s="166"/>
      <c r="DFM79" s="166"/>
      <c r="DFN79" s="113"/>
      <c r="DFR79" s="167"/>
      <c r="DFS79" s="32"/>
      <c r="DFT79" s="160"/>
      <c r="DFU79" s="161"/>
      <c r="DFV79" s="162"/>
      <c r="DFW79" s="163"/>
      <c r="DFX79" s="164"/>
      <c r="DFY79" s="164"/>
      <c r="DFZ79" s="165"/>
      <c r="DGA79" s="165"/>
      <c r="DGB79" s="166"/>
      <c r="DGC79" s="166"/>
      <c r="DGD79" s="166"/>
      <c r="DGE79" s="113"/>
      <c r="DGI79" s="167"/>
      <c r="DGJ79" s="32"/>
      <c r="DGK79" s="160"/>
      <c r="DGL79" s="161"/>
      <c r="DGM79" s="162"/>
      <c r="DGN79" s="163"/>
      <c r="DGO79" s="164"/>
      <c r="DGP79" s="164"/>
      <c r="DGQ79" s="165"/>
      <c r="DGR79" s="165"/>
      <c r="DGS79" s="166"/>
      <c r="DGT79" s="166"/>
      <c r="DGU79" s="166"/>
      <c r="DGV79" s="113"/>
      <c r="DGZ79" s="167"/>
      <c r="DHA79" s="32"/>
      <c r="DHB79" s="160"/>
      <c r="DHC79" s="161"/>
      <c r="DHD79" s="162"/>
      <c r="DHE79" s="163"/>
      <c r="DHF79" s="164"/>
      <c r="DHG79" s="164"/>
      <c r="DHH79" s="165"/>
      <c r="DHI79" s="165"/>
      <c r="DHJ79" s="166"/>
      <c r="DHK79" s="166"/>
      <c r="DHL79" s="166"/>
      <c r="DHM79" s="113"/>
      <c r="DHQ79" s="167"/>
      <c r="DHR79" s="32"/>
      <c r="DHS79" s="160"/>
      <c r="DHT79" s="161"/>
      <c r="DHU79" s="162"/>
      <c r="DHV79" s="163"/>
      <c r="DHW79" s="164"/>
      <c r="DHX79" s="164"/>
      <c r="DHY79" s="165"/>
      <c r="DHZ79" s="165"/>
      <c r="DIA79" s="166"/>
      <c r="DIB79" s="166"/>
      <c r="DIC79" s="166"/>
      <c r="DID79" s="113"/>
      <c r="DIH79" s="167"/>
      <c r="DII79" s="32"/>
      <c r="DIJ79" s="160"/>
      <c r="DIK79" s="161"/>
      <c r="DIL79" s="162"/>
      <c r="DIM79" s="163"/>
      <c r="DIN79" s="164"/>
      <c r="DIO79" s="164"/>
      <c r="DIP79" s="165"/>
      <c r="DIQ79" s="165"/>
      <c r="DIR79" s="166"/>
      <c r="DIS79" s="166"/>
      <c r="DIT79" s="166"/>
      <c r="DIU79" s="113"/>
      <c r="DIY79" s="167"/>
      <c r="DIZ79" s="32"/>
      <c r="DJA79" s="160"/>
      <c r="DJB79" s="161"/>
      <c r="DJC79" s="162"/>
      <c r="DJD79" s="163"/>
      <c r="DJE79" s="164"/>
      <c r="DJF79" s="164"/>
      <c r="DJG79" s="165"/>
      <c r="DJH79" s="165"/>
      <c r="DJI79" s="166"/>
      <c r="DJJ79" s="166"/>
      <c r="DJK79" s="166"/>
      <c r="DJL79" s="113"/>
      <c r="DJP79" s="167"/>
      <c r="DJQ79" s="32"/>
      <c r="DJR79" s="160"/>
      <c r="DJS79" s="161"/>
      <c r="DJT79" s="162"/>
      <c r="DJU79" s="163"/>
      <c r="DJV79" s="164"/>
      <c r="DJW79" s="164"/>
      <c r="DJX79" s="165"/>
      <c r="DJY79" s="165"/>
      <c r="DJZ79" s="166"/>
      <c r="DKA79" s="166"/>
      <c r="DKB79" s="166"/>
      <c r="DKC79" s="113"/>
      <c r="DKG79" s="167"/>
      <c r="DKH79" s="32"/>
      <c r="DKI79" s="160"/>
      <c r="DKJ79" s="161"/>
      <c r="DKK79" s="162"/>
      <c r="DKL79" s="163"/>
      <c r="DKM79" s="164"/>
      <c r="DKN79" s="164"/>
      <c r="DKO79" s="165"/>
      <c r="DKP79" s="165"/>
      <c r="DKQ79" s="166"/>
      <c r="DKR79" s="166"/>
      <c r="DKS79" s="166"/>
      <c r="DKT79" s="113"/>
      <c r="DKX79" s="167"/>
      <c r="DKY79" s="32"/>
      <c r="DKZ79" s="160"/>
      <c r="DLA79" s="161"/>
      <c r="DLB79" s="162"/>
      <c r="DLC79" s="163"/>
      <c r="DLD79" s="164"/>
      <c r="DLE79" s="164"/>
      <c r="DLF79" s="165"/>
      <c r="DLG79" s="165"/>
      <c r="DLH79" s="166"/>
      <c r="DLI79" s="166"/>
      <c r="DLJ79" s="166"/>
      <c r="DLK79" s="113"/>
      <c r="DLO79" s="167"/>
      <c r="DLP79" s="32"/>
      <c r="DLQ79" s="160"/>
      <c r="DLR79" s="161"/>
      <c r="DLS79" s="162"/>
      <c r="DLT79" s="163"/>
      <c r="DLU79" s="164"/>
      <c r="DLV79" s="164"/>
      <c r="DLW79" s="165"/>
      <c r="DLX79" s="165"/>
      <c r="DLY79" s="166"/>
      <c r="DLZ79" s="166"/>
      <c r="DMA79" s="166"/>
      <c r="DMB79" s="113"/>
      <c r="DMF79" s="167"/>
      <c r="DMG79" s="32"/>
      <c r="DMH79" s="160"/>
      <c r="DMI79" s="161"/>
      <c r="DMJ79" s="162"/>
      <c r="DMK79" s="163"/>
      <c r="DML79" s="164"/>
      <c r="DMM79" s="164"/>
      <c r="DMN79" s="165"/>
      <c r="DMO79" s="165"/>
      <c r="DMP79" s="166"/>
      <c r="DMQ79" s="166"/>
      <c r="DMR79" s="166"/>
      <c r="DMS79" s="113"/>
      <c r="DMW79" s="167"/>
      <c r="DMX79" s="32"/>
      <c r="DMY79" s="160"/>
      <c r="DMZ79" s="161"/>
      <c r="DNA79" s="162"/>
      <c r="DNB79" s="163"/>
      <c r="DNC79" s="164"/>
      <c r="DND79" s="164"/>
      <c r="DNE79" s="165"/>
      <c r="DNF79" s="165"/>
      <c r="DNG79" s="166"/>
      <c r="DNH79" s="166"/>
      <c r="DNI79" s="166"/>
      <c r="DNJ79" s="113"/>
      <c r="DNN79" s="167"/>
      <c r="DNO79" s="32"/>
      <c r="DNP79" s="160"/>
      <c r="DNQ79" s="161"/>
      <c r="DNR79" s="162"/>
      <c r="DNS79" s="163"/>
      <c r="DNT79" s="164"/>
      <c r="DNU79" s="164"/>
      <c r="DNV79" s="165"/>
      <c r="DNW79" s="165"/>
      <c r="DNX79" s="166"/>
      <c r="DNY79" s="166"/>
      <c r="DNZ79" s="166"/>
      <c r="DOA79" s="113"/>
      <c r="DOE79" s="167"/>
      <c r="DOF79" s="32"/>
      <c r="DOG79" s="160"/>
      <c r="DOH79" s="161"/>
      <c r="DOI79" s="162"/>
      <c r="DOJ79" s="163"/>
      <c r="DOK79" s="164"/>
      <c r="DOL79" s="164"/>
      <c r="DOM79" s="165"/>
      <c r="DON79" s="165"/>
      <c r="DOO79" s="166"/>
      <c r="DOP79" s="166"/>
      <c r="DOQ79" s="166"/>
      <c r="DOR79" s="113"/>
      <c r="DOV79" s="167"/>
      <c r="DOW79" s="32"/>
      <c r="DOX79" s="160"/>
      <c r="DOY79" s="161"/>
      <c r="DOZ79" s="162"/>
      <c r="DPA79" s="163"/>
      <c r="DPB79" s="164"/>
      <c r="DPC79" s="164"/>
      <c r="DPD79" s="165"/>
      <c r="DPE79" s="165"/>
      <c r="DPF79" s="166"/>
      <c r="DPG79" s="166"/>
      <c r="DPH79" s="166"/>
      <c r="DPI79" s="113"/>
      <c r="DPM79" s="167"/>
      <c r="DPN79" s="32"/>
      <c r="DPO79" s="160"/>
      <c r="DPP79" s="161"/>
      <c r="DPQ79" s="162"/>
      <c r="DPR79" s="163"/>
      <c r="DPS79" s="164"/>
      <c r="DPT79" s="164"/>
      <c r="DPU79" s="165"/>
      <c r="DPV79" s="165"/>
      <c r="DPW79" s="166"/>
      <c r="DPX79" s="166"/>
      <c r="DPY79" s="166"/>
      <c r="DPZ79" s="113"/>
      <c r="DQD79" s="167"/>
      <c r="DQE79" s="32"/>
      <c r="DQF79" s="160"/>
      <c r="DQG79" s="161"/>
      <c r="DQH79" s="162"/>
      <c r="DQI79" s="163"/>
      <c r="DQJ79" s="164"/>
      <c r="DQK79" s="164"/>
      <c r="DQL79" s="165"/>
      <c r="DQM79" s="165"/>
      <c r="DQN79" s="166"/>
      <c r="DQO79" s="166"/>
      <c r="DQP79" s="166"/>
      <c r="DQQ79" s="113"/>
      <c r="DQU79" s="167"/>
      <c r="DQV79" s="32"/>
      <c r="DQW79" s="160"/>
      <c r="DQX79" s="161"/>
      <c r="DQY79" s="162"/>
      <c r="DQZ79" s="163"/>
      <c r="DRA79" s="164"/>
      <c r="DRB79" s="164"/>
      <c r="DRC79" s="165"/>
      <c r="DRD79" s="165"/>
      <c r="DRE79" s="166"/>
      <c r="DRF79" s="166"/>
      <c r="DRG79" s="166"/>
      <c r="DRH79" s="113"/>
      <c r="DRL79" s="167"/>
      <c r="DRM79" s="32"/>
      <c r="DRN79" s="160"/>
      <c r="DRO79" s="161"/>
      <c r="DRP79" s="162"/>
      <c r="DRQ79" s="163"/>
      <c r="DRR79" s="164"/>
      <c r="DRS79" s="164"/>
      <c r="DRT79" s="165"/>
      <c r="DRU79" s="165"/>
      <c r="DRV79" s="166"/>
      <c r="DRW79" s="166"/>
      <c r="DRX79" s="166"/>
      <c r="DRY79" s="113"/>
      <c r="DSC79" s="167"/>
      <c r="DSD79" s="32"/>
      <c r="DSE79" s="160"/>
      <c r="DSF79" s="161"/>
      <c r="DSG79" s="162"/>
      <c r="DSH79" s="163"/>
      <c r="DSI79" s="164"/>
      <c r="DSJ79" s="164"/>
      <c r="DSK79" s="165"/>
      <c r="DSL79" s="165"/>
      <c r="DSM79" s="166"/>
      <c r="DSN79" s="166"/>
      <c r="DSO79" s="166"/>
      <c r="DSP79" s="113"/>
      <c r="DST79" s="167"/>
      <c r="DSU79" s="32"/>
      <c r="DSV79" s="160"/>
      <c r="DSW79" s="161"/>
      <c r="DSX79" s="162"/>
      <c r="DSY79" s="163"/>
      <c r="DSZ79" s="164"/>
      <c r="DTA79" s="164"/>
      <c r="DTB79" s="165"/>
      <c r="DTC79" s="165"/>
      <c r="DTD79" s="166"/>
      <c r="DTE79" s="166"/>
      <c r="DTF79" s="166"/>
      <c r="DTG79" s="113"/>
      <c r="DTK79" s="167"/>
      <c r="DTL79" s="32"/>
      <c r="DTM79" s="160"/>
      <c r="DTN79" s="161"/>
      <c r="DTO79" s="162"/>
      <c r="DTP79" s="163"/>
      <c r="DTQ79" s="164"/>
      <c r="DTR79" s="164"/>
      <c r="DTS79" s="165"/>
      <c r="DTT79" s="165"/>
      <c r="DTU79" s="166"/>
      <c r="DTV79" s="166"/>
      <c r="DTW79" s="166"/>
      <c r="DTX79" s="113"/>
      <c r="DUB79" s="167"/>
      <c r="DUC79" s="32"/>
      <c r="DUD79" s="160"/>
      <c r="DUE79" s="161"/>
      <c r="DUF79" s="162"/>
      <c r="DUG79" s="163"/>
      <c r="DUH79" s="164"/>
      <c r="DUI79" s="164"/>
      <c r="DUJ79" s="165"/>
      <c r="DUK79" s="165"/>
      <c r="DUL79" s="166"/>
      <c r="DUM79" s="166"/>
      <c r="DUN79" s="166"/>
      <c r="DUO79" s="113"/>
      <c r="DUS79" s="167"/>
      <c r="DUT79" s="32"/>
      <c r="DUU79" s="160"/>
      <c r="DUV79" s="161"/>
      <c r="DUW79" s="162"/>
      <c r="DUX79" s="163"/>
      <c r="DUY79" s="164"/>
      <c r="DUZ79" s="164"/>
      <c r="DVA79" s="165"/>
      <c r="DVB79" s="165"/>
      <c r="DVC79" s="166"/>
      <c r="DVD79" s="166"/>
      <c r="DVE79" s="166"/>
      <c r="DVF79" s="113"/>
      <c r="DVJ79" s="167"/>
      <c r="DVK79" s="32"/>
      <c r="DVL79" s="160"/>
      <c r="DVM79" s="161"/>
      <c r="DVN79" s="162"/>
      <c r="DVO79" s="163"/>
      <c r="DVP79" s="164"/>
      <c r="DVQ79" s="164"/>
      <c r="DVR79" s="165"/>
      <c r="DVS79" s="165"/>
      <c r="DVT79" s="166"/>
      <c r="DVU79" s="166"/>
      <c r="DVV79" s="166"/>
      <c r="DVW79" s="113"/>
      <c r="DWA79" s="167"/>
      <c r="DWB79" s="32"/>
      <c r="DWC79" s="160"/>
      <c r="DWD79" s="161"/>
      <c r="DWE79" s="162"/>
      <c r="DWF79" s="163"/>
      <c r="DWG79" s="164"/>
      <c r="DWH79" s="164"/>
      <c r="DWI79" s="165"/>
      <c r="DWJ79" s="165"/>
      <c r="DWK79" s="166"/>
      <c r="DWL79" s="166"/>
      <c r="DWM79" s="166"/>
      <c r="DWN79" s="113"/>
      <c r="DWR79" s="167"/>
      <c r="DWS79" s="32"/>
      <c r="DWT79" s="160"/>
      <c r="DWU79" s="161"/>
      <c r="DWV79" s="162"/>
      <c r="DWW79" s="163"/>
      <c r="DWX79" s="164"/>
      <c r="DWY79" s="164"/>
      <c r="DWZ79" s="165"/>
      <c r="DXA79" s="165"/>
      <c r="DXB79" s="166"/>
      <c r="DXC79" s="166"/>
      <c r="DXD79" s="166"/>
      <c r="DXE79" s="113"/>
      <c r="DXI79" s="167"/>
      <c r="DXJ79" s="32"/>
      <c r="DXK79" s="160"/>
      <c r="DXL79" s="161"/>
      <c r="DXM79" s="162"/>
      <c r="DXN79" s="163"/>
      <c r="DXO79" s="164"/>
      <c r="DXP79" s="164"/>
      <c r="DXQ79" s="165"/>
      <c r="DXR79" s="165"/>
      <c r="DXS79" s="166"/>
      <c r="DXT79" s="166"/>
      <c r="DXU79" s="166"/>
      <c r="DXV79" s="113"/>
      <c r="DXZ79" s="167"/>
      <c r="DYA79" s="32"/>
      <c r="DYB79" s="160"/>
      <c r="DYC79" s="161"/>
      <c r="DYD79" s="162"/>
      <c r="DYE79" s="163"/>
      <c r="DYF79" s="164"/>
      <c r="DYG79" s="164"/>
      <c r="DYH79" s="165"/>
      <c r="DYI79" s="165"/>
      <c r="DYJ79" s="166"/>
      <c r="DYK79" s="166"/>
      <c r="DYL79" s="166"/>
      <c r="DYM79" s="113"/>
      <c r="DYQ79" s="167"/>
      <c r="DYR79" s="32"/>
      <c r="DYS79" s="160"/>
      <c r="DYT79" s="161"/>
      <c r="DYU79" s="162"/>
      <c r="DYV79" s="163"/>
      <c r="DYW79" s="164"/>
      <c r="DYX79" s="164"/>
      <c r="DYY79" s="165"/>
      <c r="DYZ79" s="165"/>
      <c r="DZA79" s="166"/>
      <c r="DZB79" s="166"/>
      <c r="DZC79" s="166"/>
      <c r="DZD79" s="113"/>
      <c r="DZH79" s="167"/>
      <c r="DZI79" s="32"/>
      <c r="DZJ79" s="160"/>
      <c r="DZK79" s="161"/>
      <c r="DZL79" s="162"/>
      <c r="DZM79" s="163"/>
      <c r="DZN79" s="164"/>
      <c r="DZO79" s="164"/>
      <c r="DZP79" s="165"/>
      <c r="DZQ79" s="165"/>
      <c r="DZR79" s="166"/>
      <c r="DZS79" s="166"/>
      <c r="DZT79" s="166"/>
      <c r="DZU79" s="113"/>
      <c r="DZY79" s="167"/>
      <c r="DZZ79" s="32"/>
      <c r="EAA79" s="160"/>
      <c r="EAB79" s="161"/>
      <c r="EAC79" s="162"/>
      <c r="EAD79" s="163"/>
      <c r="EAE79" s="164"/>
      <c r="EAF79" s="164"/>
      <c r="EAG79" s="165"/>
      <c r="EAH79" s="165"/>
      <c r="EAI79" s="166"/>
      <c r="EAJ79" s="166"/>
      <c r="EAK79" s="166"/>
      <c r="EAL79" s="113"/>
      <c r="EAP79" s="167"/>
      <c r="EAQ79" s="32"/>
      <c r="EAR79" s="160"/>
      <c r="EAS79" s="161"/>
      <c r="EAT79" s="162"/>
      <c r="EAU79" s="163"/>
      <c r="EAV79" s="164"/>
      <c r="EAW79" s="164"/>
      <c r="EAX79" s="165"/>
      <c r="EAY79" s="165"/>
      <c r="EAZ79" s="166"/>
      <c r="EBA79" s="166"/>
      <c r="EBB79" s="166"/>
      <c r="EBC79" s="113"/>
      <c r="EBG79" s="167"/>
      <c r="EBH79" s="32"/>
      <c r="EBI79" s="160"/>
      <c r="EBJ79" s="161"/>
      <c r="EBK79" s="162"/>
      <c r="EBL79" s="163"/>
      <c r="EBM79" s="164"/>
      <c r="EBN79" s="164"/>
      <c r="EBO79" s="165"/>
      <c r="EBP79" s="165"/>
      <c r="EBQ79" s="166"/>
      <c r="EBR79" s="166"/>
      <c r="EBS79" s="166"/>
      <c r="EBT79" s="113"/>
      <c r="EBX79" s="167"/>
      <c r="EBY79" s="32"/>
      <c r="EBZ79" s="160"/>
      <c r="ECA79" s="161"/>
      <c r="ECB79" s="162"/>
      <c r="ECC79" s="163"/>
      <c r="ECD79" s="164"/>
      <c r="ECE79" s="164"/>
      <c r="ECF79" s="165"/>
      <c r="ECG79" s="165"/>
      <c r="ECH79" s="166"/>
      <c r="ECI79" s="166"/>
      <c r="ECJ79" s="166"/>
      <c r="ECK79" s="113"/>
      <c r="ECO79" s="167"/>
      <c r="ECP79" s="32"/>
      <c r="ECQ79" s="160"/>
      <c r="ECR79" s="161"/>
      <c r="ECS79" s="162"/>
      <c r="ECT79" s="163"/>
      <c r="ECU79" s="164"/>
      <c r="ECV79" s="164"/>
      <c r="ECW79" s="165"/>
      <c r="ECX79" s="165"/>
      <c r="ECY79" s="166"/>
      <c r="ECZ79" s="166"/>
      <c r="EDA79" s="166"/>
      <c r="EDB79" s="113"/>
      <c r="EDF79" s="167"/>
      <c r="EDG79" s="32"/>
      <c r="EDH79" s="160"/>
      <c r="EDI79" s="161"/>
      <c r="EDJ79" s="162"/>
      <c r="EDK79" s="163"/>
      <c r="EDL79" s="164"/>
      <c r="EDM79" s="164"/>
      <c r="EDN79" s="165"/>
      <c r="EDO79" s="165"/>
      <c r="EDP79" s="166"/>
      <c r="EDQ79" s="166"/>
      <c r="EDR79" s="166"/>
      <c r="EDS79" s="113"/>
      <c r="EDW79" s="167"/>
      <c r="EDX79" s="32"/>
      <c r="EDY79" s="160"/>
      <c r="EDZ79" s="161"/>
      <c r="EEA79" s="162"/>
      <c r="EEB79" s="163"/>
      <c r="EEC79" s="164"/>
      <c r="EED79" s="164"/>
      <c r="EEE79" s="165"/>
      <c r="EEF79" s="165"/>
      <c r="EEG79" s="166"/>
      <c r="EEH79" s="166"/>
      <c r="EEI79" s="166"/>
      <c r="EEJ79" s="113"/>
      <c r="EEN79" s="167"/>
      <c r="EEO79" s="32"/>
      <c r="EEP79" s="160"/>
      <c r="EEQ79" s="161"/>
      <c r="EER79" s="162"/>
      <c r="EES79" s="163"/>
      <c r="EET79" s="164"/>
      <c r="EEU79" s="164"/>
      <c r="EEV79" s="165"/>
      <c r="EEW79" s="165"/>
      <c r="EEX79" s="166"/>
      <c r="EEY79" s="166"/>
      <c r="EEZ79" s="166"/>
      <c r="EFA79" s="113"/>
      <c r="EFE79" s="167"/>
      <c r="EFF79" s="32"/>
      <c r="EFG79" s="160"/>
      <c r="EFH79" s="161"/>
      <c r="EFI79" s="162"/>
      <c r="EFJ79" s="163"/>
      <c r="EFK79" s="164"/>
      <c r="EFL79" s="164"/>
      <c r="EFM79" s="165"/>
      <c r="EFN79" s="165"/>
      <c r="EFO79" s="166"/>
      <c r="EFP79" s="166"/>
      <c r="EFQ79" s="166"/>
      <c r="EFR79" s="113"/>
      <c r="EFV79" s="167"/>
      <c r="EFW79" s="32"/>
      <c r="EFX79" s="160"/>
      <c r="EFY79" s="161"/>
      <c r="EFZ79" s="162"/>
      <c r="EGA79" s="163"/>
      <c r="EGB79" s="164"/>
      <c r="EGC79" s="164"/>
      <c r="EGD79" s="165"/>
      <c r="EGE79" s="165"/>
      <c r="EGF79" s="166"/>
      <c r="EGG79" s="166"/>
      <c r="EGH79" s="166"/>
      <c r="EGI79" s="113"/>
      <c r="EGM79" s="167"/>
      <c r="EGN79" s="32"/>
      <c r="EGO79" s="160"/>
      <c r="EGP79" s="161"/>
      <c r="EGQ79" s="162"/>
      <c r="EGR79" s="163"/>
      <c r="EGS79" s="164"/>
      <c r="EGT79" s="164"/>
      <c r="EGU79" s="165"/>
      <c r="EGV79" s="165"/>
      <c r="EGW79" s="166"/>
      <c r="EGX79" s="166"/>
      <c r="EGY79" s="166"/>
      <c r="EGZ79" s="113"/>
      <c r="EHD79" s="167"/>
      <c r="EHE79" s="32"/>
      <c r="EHF79" s="160"/>
      <c r="EHG79" s="161"/>
      <c r="EHH79" s="162"/>
      <c r="EHI79" s="163"/>
      <c r="EHJ79" s="164"/>
      <c r="EHK79" s="164"/>
      <c r="EHL79" s="165"/>
      <c r="EHM79" s="165"/>
      <c r="EHN79" s="166"/>
      <c r="EHO79" s="166"/>
      <c r="EHP79" s="166"/>
      <c r="EHQ79" s="113"/>
      <c r="EHU79" s="167"/>
      <c r="EHV79" s="32"/>
      <c r="EHW79" s="160"/>
      <c r="EHX79" s="161"/>
      <c r="EHY79" s="162"/>
      <c r="EHZ79" s="163"/>
      <c r="EIA79" s="164"/>
      <c r="EIB79" s="164"/>
      <c r="EIC79" s="165"/>
      <c r="EID79" s="165"/>
      <c r="EIE79" s="166"/>
      <c r="EIF79" s="166"/>
      <c r="EIG79" s="166"/>
      <c r="EIH79" s="113"/>
      <c r="EIL79" s="167"/>
      <c r="EIM79" s="32"/>
      <c r="EIN79" s="160"/>
      <c r="EIO79" s="161"/>
      <c r="EIP79" s="162"/>
      <c r="EIQ79" s="163"/>
      <c r="EIR79" s="164"/>
      <c r="EIS79" s="164"/>
      <c r="EIT79" s="165"/>
      <c r="EIU79" s="165"/>
      <c r="EIV79" s="166"/>
      <c r="EIW79" s="166"/>
      <c r="EIX79" s="166"/>
      <c r="EIY79" s="113"/>
      <c r="EJC79" s="167"/>
      <c r="EJD79" s="32"/>
      <c r="EJE79" s="160"/>
      <c r="EJF79" s="161"/>
      <c r="EJG79" s="162"/>
      <c r="EJH79" s="163"/>
      <c r="EJI79" s="164"/>
      <c r="EJJ79" s="164"/>
      <c r="EJK79" s="165"/>
      <c r="EJL79" s="165"/>
      <c r="EJM79" s="166"/>
      <c r="EJN79" s="166"/>
      <c r="EJO79" s="166"/>
      <c r="EJP79" s="113"/>
      <c r="EJT79" s="167"/>
      <c r="EJU79" s="32"/>
      <c r="EJV79" s="160"/>
      <c r="EJW79" s="161"/>
      <c r="EJX79" s="162"/>
      <c r="EJY79" s="163"/>
      <c r="EJZ79" s="164"/>
      <c r="EKA79" s="164"/>
      <c r="EKB79" s="165"/>
      <c r="EKC79" s="165"/>
      <c r="EKD79" s="166"/>
      <c r="EKE79" s="166"/>
      <c r="EKF79" s="166"/>
      <c r="EKG79" s="113"/>
      <c r="EKK79" s="167"/>
      <c r="EKL79" s="32"/>
      <c r="EKM79" s="160"/>
      <c r="EKN79" s="161"/>
      <c r="EKO79" s="162"/>
      <c r="EKP79" s="163"/>
      <c r="EKQ79" s="164"/>
      <c r="EKR79" s="164"/>
      <c r="EKS79" s="165"/>
      <c r="EKT79" s="165"/>
      <c r="EKU79" s="166"/>
      <c r="EKV79" s="166"/>
      <c r="EKW79" s="166"/>
      <c r="EKX79" s="113"/>
      <c r="ELB79" s="167"/>
      <c r="ELC79" s="32"/>
      <c r="ELD79" s="160"/>
      <c r="ELE79" s="161"/>
      <c r="ELF79" s="162"/>
      <c r="ELG79" s="163"/>
      <c r="ELH79" s="164"/>
      <c r="ELI79" s="164"/>
      <c r="ELJ79" s="165"/>
      <c r="ELK79" s="165"/>
      <c r="ELL79" s="166"/>
      <c r="ELM79" s="166"/>
      <c r="ELN79" s="166"/>
      <c r="ELO79" s="113"/>
      <c r="ELS79" s="167"/>
      <c r="ELT79" s="32"/>
      <c r="ELU79" s="160"/>
      <c r="ELV79" s="161"/>
      <c r="ELW79" s="162"/>
      <c r="ELX79" s="163"/>
      <c r="ELY79" s="164"/>
      <c r="ELZ79" s="164"/>
      <c r="EMA79" s="165"/>
      <c r="EMB79" s="165"/>
      <c r="EMC79" s="166"/>
      <c r="EMD79" s="166"/>
      <c r="EME79" s="166"/>
      <c r="EMF79" s="113"/>
      <c r="EMJ79" s="167"/>
      <c r="EMK79" s="32"/>
      <c r="EML79" s="160"/>
      <c r="EMM79" s="161"/>
      <c r="EMN79" s="162"/>
      <c r="EMO79" s="163"/>
      <c r="EMP79" s="164"/>
      <c r="EMQ79" s="164"/>
      <c r="EMR79" s="165"/>
      <c r="EMS79" s="165"/>
      <c r="EMT79" s="166"/>
      <c r="EMU79" s="166"/>
      <c r="EMV79" s="166"/>
      <c r="EMW79" s="113"/>
      <c r="ENA79" s="167"/>
      <c r="ENB79" s="32"/>
      <c r="ENC79" s="160"/>
      <c r="END79" s="161"/>
      <c r="ENE79" s="162"/>
      <c r="ENF79" s="163"/>
      <c r="ENG79" s="164"/>
      <c r="ENH79" s="164"/>
      <c r="ENI79" s="165"/>
      <c r="ENJ79" s="165"/>
      <c r="ENK79" s="166"/>
      <c r="ENL79" s="166"/>
      <c r="ENM79" s="166"/>
      <c r="ENN79" s="113"/>
      <c r="ENR79" s="167"/>
      <c r="ENS79" s="32"/>
      <c r="ENT79" s="160"/>
      <c r="ENU79" s="161"/>
      <c r="ENV79" s="162"/>
      <c r="ENW79" s="163"/>
      <c r="ENX79" s="164"/>
      <c r="ENY79" s="164"/>
      <c r="ENZ79" s="165"/>
      <c r="EOA79" s="165"/>
      <c r="EOB79" s="166"/>
      <c r="EOC79" s="166"/>
      <c r="EOD79" s="166"/>
      <c r="EOE79" s="113"/>
      <c r="EOI79" s="167"/>
      <c r="EOJ79" s="32"/>
      <c r="EOK79" s="160"/>
      <c r="EOL79" s="161"/>
      <c r="EOM79" s="162"/>
      <c r="EON79" s="163"/>
      <c r="EOO79" s="164"/>
      <c r="EOP79" s="164"/>
      <c r="EOQ79" s="165"/>
      <c r="EOR79" s="165"/>
      <c r="EOS79" s="166"/>
      <c r="EOT79" s="166"/>
      <c r="EOU79" s="166"/>
      <c r="EOV79" s="113"/>
      <c r="EOZ79" s="167"/>
      <c r="EPA79" s="32"/>
      <c r="EPB79" s="160"/>
      <c r="EPC79" s="161"/>
      <c r="EPD79" s="162"/>
      <c r="EPE79" s="163"/>
      <c r="EPF79" s="164"/>
      <c r="EPG79" s="164"/>
      <c r="EPH79" s="165"/>
      <c r="EPI79" s="165"/>
      <c r="EPJ79" s="166"/>
      <c r="EPK79" s="166"/>
      <c r="EPL79" s="166"/>
      <c r="EPM79" s="113"/>
      <c r="EPQ79" s="167"/>
      <c r="EPR79" s="32"/>
      <c r="EPS79" s="160"/>
      <c r="EPT79" s="161"/>
      <c r="EPU79" s="162"/>
      <c r="EPV79" s="163"/>
      <c r="EPW79" s="164"/>
      <c r="EPX79" s="164"/>
      <c r="EPY79" s="165"/>
      <c r="EPZ79" s="165"/>
      <c r="EQA79" s="166"/>
      <c r="EQB79" s="166"/>
      <c r="EQC79" s="166"/>
      <c r="EQD79" s="113"/>
      <c r="EQH79" s="167"/>
      <c r="EQI79" s="32"/>
      <c r="EQJ79" s="160"/>
      <c r="EQK79" s="161"/>
      <c r="EQL79" s="162"/>
      <c r="EQM79" s="163"/>
      <c r="EQN79" s="164"/>
      <c r="EQO79" s="164"/>
      <c r="EQP79" s="165"/>
      <c r="EQQ79" s="165"/>
      <c r="EQR79" s="166"/>
      <c r="EQS79" s="166"/>
      <c r="EQT79" s="166"/>
      <c r="EQU79" s="113"/>
      <c r="EQY79" s="167"/>
      <c r="EQZ79" s="32"/>
      <c r="ERA79" s="160"/>
      <c r="ERB79" s="161"/>
      <c r="ERC79" s="162"/>
      <c r="ERD79" s="163"/>
      <c r="ERE79" s="164"/>
      <c r="ERF79" s="164"/>
      <c r="ERG79" s="165"/>
      <c r="ERH79" s="165"/>
      <c r="ERI79" s="166"/>
      <c r="ERJ79" s="166"/>
      <c r="ERK79" s="166"/>
      <c r="ERL79" s="113"/>
      <c r="ERP79" s="167"/>
      <c r="ERQ79" s="32"/>
      <c r="ERR79" s="160"/>
      <c r="ERS79" s="161"/>
      <c r="ERT79" s="162"/>
      <c r="ERU79" s="163"/>
      <c r="ERV79" s="164"/>
      <c r="ERW79" s="164"/>
      <c r="ERX79" s="165"/>
      <c r="ERY79" s="165"/>
      <c r="ERZ79" s="166"/>
      <c r="ESA79" s="166"/>
      <c r="ESB79" s="166"/>
      <c r="ESC79" s="113"/>
      <c r="ESG79" s="167"/>
      <c r="ESH79" s="32"/>
      <c r="ESI79" s="160"/>
      <c r="ESJ79" s="161"/>
      <c r="ESK79" s="162"/>
      <c r="ESL79" s="163"/>
      <c r="ESM79" s="164"/>
      <c r="ESN79" s="164"/>
      <c r="ESO79" s="165"/>
      <c r="ESP79" s="165"/>
      <c r="ESQ79" s="166"/>
      <c r="ESR79" s="166"/>
      <c r="ESS79" s="166"/>
      <c r="EST79" s="113"/>
      <c r="ESX79" s="167"/>
      <c r="ESY79" s="32"/>
      <c r="ESZ79" s="160"/>
      <c r="ETA79" s="161"/>
      <c r="ETB79" s="162"/>
      <c r="ETC79" s="163"/>
      <c r="ETD79" s="164"/>
      <c r="ETE79" s="164"/>
      <c r="ETF79" s="165"/>
      <c r="ETG79" s="165"/>
      <c r="ETH79" s="166"/>
      <c r="ETI79" s="166"/>
      <c r="ETJ79" s="166"/>
      <c r="ETK79" s="113"/>
      <c r="ETO79" s="167"/>
      <c r="ETP79" s="32"/>
      <c r="ETQ79" s="160"/>
      <c r="ETR79" s="161"/>
      <c r="ETS79" s="162"/>
      <c r="ETT79" s="163"/>
      <c r="ETU79" s="164"/>
      <c r="ETV79" s="164"/>
      <c r="ETW79" s="165"/>
      <c r="ETX79" s="165"/>
      <c r="ETY79" s="166"/>
      <c r="ETZ79" s="166"/>
      <c r="EUA79" s="166"/>
      <c r="EUB79" s="113"/>
      <c r="EUF79" s="167"/>
      <c r="EUG79" s="32"/>
      <c r="EUH79" s="160"/>
      <c r="EUI79" s="161"/>
      <c r="EUJ79" s="162"/>
      <c r="EUK79" s="163"/>
      <c r="EUL79" s="164"/>
      <c r="EUM79" s="164"/>
      <c r="EUN79" s="165"/>
      <c r="EUO79" s="165"/>
      <c r="EUP79" s="166"/>
      <c r="EUQ79" s="166"/>
      <c r="EUR79" s="166"/>
      <c r="EUS79" s="113"/>
      <c r="EUW79" s="167"/>
      <c r="EUX79" s="32"/>
      <c r="EUY79" s="160"/>
      <c r="EUZ79" s="161"/>
      <c r="EVA79" s="162"/>
      <c r="EVB79" s="163"/>
      <c r="EVC79" s="164"/>
      <c r="EVD79" s="164"/>
      <c r="EVE79" s="165"/>
      <c r="EVF79" s="165"/>
      <c r="EVG79" s="166"/>
      <c r="EVH79" s="166"/>
      <c r="EVI79" s="166"/>
      <c r="EVJ79" s="113"/>
      <c r="EVN79" s="167"/>
      <c r="EVO79" s="32"/>
      <c r="EVP79" s="160"/>
      <c r="EVQ79" s="161"/>
      <c r="EVR79" s="162"/>
      <c r="EVS79" s="163"/>
      <c r="EVT79" s="164"/>
      <c r="EVU79" s="164"/>
      <c r="EVV79" s="165"/>
      <c r="EVW79" s="165"/>
      <c r="EVX79" s="166"/>
      <c r="EVY79" s="166"/>
      <c r="EVZ79" s="166"/>
      <c r="EWA79" s="113"/>
      <c r="EWE79" s="167"/>
      <c r="EWF79" s="32"/>
      <c r="EWG79" s="160"/>
      <c r="EWH79" s="161"/>
      <c r="EWI79" s="162"/>
      <c r="EWJ79" s="163"/>
      <c r="EWK79" s="164"/>
      <c r="EWL79" s="164"/>
      <c r="EWM79" s="165"/>
      <c r="EWN79" s="165"/>
      <c r="EWO79" s="166"/>
      <c r="EWP79" s="166"/>
      <c r="EWQ79" s="166"/>
      <c r="EWR79" s="113"/>
      <c r="EWV79" s="167"/>
      <c r="EWW79" s="32"/>
      <c r="EWX79" s="160"/>
      <c r="EWY79" s="161"/>
      <c r="EWZ79" s="162"/>
      <c r="EXA79" s="163"/>
      <c r="EXB79" s="164"/>
      <c r="EXC79" s="164"/>
      <c r="EXD79" s="165"/>
      <c r="EXE79" s="165"/>
      <c r="EXF79" s="166"/>
      <c r="EXG79" s="166"/>
      <c r="EXH79" s="166"/>
      <c r="EXI79" s="113"/>
      <c r="EXM79" s="167"/>
      <c r="EXN79" s="32"/>
      <c r="EXO79" s="160"/>
      <c r="EXP79" s="161"/>
      <c r="EXQ79" s="162"/>
      <c r="EXR79" s="163"/>
      <c r="EXS79" s="164"/>
      <c r="EXT79" s="164"/>
      <c r="EXU79" s="165"/>
      <c r="EXV79" s="165"/>
      <c r="EXW79" s="166"/>
      <c r="EXX79" s="166"/>
      <c r="EXY79" s="166"/>
      <c r="EXZ79" s="113"/>
      <c r="EYD79" s="167"/>
      <c r="EYE79" s="32"/>
      <c r="EYF79" s="160"/>
      <c r="EYG79" s="161"/>
      <c r="EYH79" s="162"/>
      <c r="EYI79" s="163"/>
      <c r="EYJ79" s="164"/>
      <c r="EYK79" s="164"/>
      <c r="EYL79" s="165"/>
      <c r="EYM79" s="165"/>
      <c r="EYN79" s="166"/>
      <c r="EYO79" s="166"/>
      <c r="EYP79" s="166"/>
      <c r="EYQ79" s="113"/>
      <c r="EYU79" s="167"/>
      <c r="EYV79" s="32"/>
      <c r="EYW79" s="160"/>
      <c r="EYX79" s="161"/>
      <c r="EYY79" s="162"/>
      <c r="EYZ79" s="163"/>
      <c r="EZA79" s="164"/>
      <c r="EZB79" s="164"/>
      <c r="EZC79" s="165"/>
      <c r="EZD79" s="165"/>
      <c r="EZE79" s="166"/>
      <c r="EZF79" s="166"/>
      <c r="EZG79" s="166"/>
      <c r="EZH79" s="113"/>
      <c r="EZL79" s="167"/>
      <c r="EZM79" s="32"/>
      <c r="EZN79" s="160"/>
      <c r="EZO79" s="161"/>
      <c r="EZP79" s="162"/>
      <c r="EZQ79" s="163"/>
      <c r="EZR79" s="164"/>
      <c r="EZS79" s="164"/>
      <c r="EZT79" s="165"/>
      <c r="EZU79" s="165"/>
      <c r="EZV79" s="166"/>
      <c r="EZW79" s="166"/>
      <c r="EZX79" s="166"/>
      <c r="EZY79" s="113"/>
      <c r="FAC79" s="167"/>
      <c r="FAD79" s="32"/>
      <c r="FAE79" s="160"/>
      <c r="FAF79" s="161"/>
      <c r="FAG79" s="162"/>
      <c r="FAH79" s="163"/>
      <c r="FAI79" s="164"/>
      <c r="FAJ79" s="164"/>
      <c r="FAK79" s="165"/>
      <c r="FAL79" s="165"/>
      <c r="FAM79" s="166"/>
      <c r="FAN79" s="166"/>
      <c r="FAO79" s="166"/>
      <c r="FAP79" s="113"/>
      <c r="FAT79" s="167"/>
      <c r="FAU79" s="32"/>
      <c r="FAV79" s="160"/>
      <c r="FAW79" s="161"/>
      <c r="FAX79" s="162"/>
      <c r="FAY79" s="163"/>
      <c r="FAZ79" s="164"/>
      <c r="FBA79" s="164"/>
      <c r="FBB79" s="165"/>
      <c r="FBC79" s="165"/>
      <c r="FBD79" s="166"/>
      <c r="FBE79" s="166"/>
      <c r="FBF79" s="166"/>
      <c r="FBG79" s="113"/>
      <c r="FBK79" s="167"/>
      <c r="FBL79" s="32"/>
      <c r="FBM79" s="160"/>
      <c r="FBN79" s="161"/>
      <c r="FBO79" s="162"/>
      <c r="FBP79" s="163"/>
      <c r="FBQ79" s="164"/>
      <c r="FBR79" s="164"/>
      <c r="FBS79" s="165"/>
      <c r="FBT79" s="165"/>
      <c r="FBU79" s="166"/>
      <c r="FBV79" s="166"/>
      <c r="FBW79" s="166"/>
      <c r="FBX79" s="113"/>
      <c r="FCB79" s="167"/>
      <c r="FCC79" s="32"/>
      <c r="FCD79" s="160"/>
      <c r="FCE79" s="161"/>
      <c r="FCF79" s="162"/>
      <c r="FCG79" s="163"/>
      <c r="FCH79" s="164"/>
      <c r="FCI79" s="164"/>
      <c r="FCJ79" s="165"/>
      <c r="FCK79" s="165"/>
      <c r="FCL79" s="166"/>
      <c r="FCM79" s="166"/>
      <c r="FCN79" s="166"/>
      <c r="FCO79" s="113"/>
      <c r="FCS79" s="167"/>
      <c r="FCT79" s="32"/>
      <c r="FCU79" s="160"/>
      <c r="FCV79" s="161"/>
      <c r="FCW79" s="162"/>
      <c r="FCX79" s="163"/>
      <c r="FCY79" s="164"/>
      <c r="FCZ79" s="164"/>
      <c r="FDA79" s="165"/>
      <c r="FDB79" s="165"/>
      <c r="FDC79" s="166"/>
      <c r="FDD79" s="166"/>
      <c r="FDE79" s="166"/>
      <c r="FDF79" s="113"/>
      <c r="FDJ79" s="167"/>
      <c r="FDK79" s="32"/>
      <c r="FDL79" s="160"/>
      <c r="FDM79" s="161"/>
      <c r="FDN79" s="162"/>
      <c r="FDO79" s="163"/>
      <c r="FDP79" s="164"/>
      <c r="FDQ79" s="164"/>
      <c r="FDR79" s="165"/>
      <c r="FDS79" s="165"/>
      <c r="FDT79" s="166"/>
      <c r="FDU79" s="166"/>
      <c r="FDV79" s="166"/>
      <c r="FDW79" s="113"/>
      <c r="FEA79" s="167"/>
      <c r="FEB79" s="32"/>
      <c r="FEC79" s="160"/>
      <c r="FED79" s="161"/>
      <c r="FEE79" s="162"/>
      <c r="FEF79" s="163"/>
      <c r="FEG79" s="164"/>
      <c r="FEH79" s="164"/>
      <c r="FEI79" s="165"/>
      <c r="FEJ79" s="165"/>
      <c r="FEK79" s="166"/>
      <c r="FEL79" s="166"/>
      <c r="FEM79" s="166"/>
      <c r="FEN79" s="113"/>
      <c r="FER79" s="167"/>
      <c r="FES79" s="32"/>
      <c r="FET79" s="160"/>
      <c r="FEU79" s="161"/>
      <c r="FEV79" s="162"/>
      <c r="FEW79" s="163"/>
      <c r="FEX79" s="164"/>
      <c r="FEY79" s="164"/>
      <c r="FEZ79" s="165"/>
      <c r="FFA79" s="165"/>
      <c r="FFB79" s="166"/>
      <c r="FFC79" s="166"/>
      <c r="FFD79" s="166"/>
      <c r="FFE79" s="113"/>
      <c r="FFI79" s="167"/>
      <c r="FFJ79" s="32"/>
      <c r="FFK79" s="160"/>
      <c r="FFL79" s="161"/>
      <c r="FFM79" s="162"/>
      <c r="FFN79" s="163"/>
      <c r="FFO79" s="164"/>
      <c r="FFP79" s="164"/>
      <c r="FFQ79" s="165"/>
      <c r="FFR79" s="165"/>
      <c r="FFS79" s="166"/>
      <c r="FFT79" s="166"/>
      <c r="FFU79" s="166"/>
      <c r="FFV79" s="113"/>
      <c r="FFZ79" s="167"/>
      <c r="FGA79" s="32"/>
      <c r="FGB79" s="160"/>
      <c r="FGC79" s="161"/>
      <c r="FGD79" s="162"/>
      <c r="FGE79" s="163"/>
      <c r="FGF79" s="164"/>
      <c r="FGG79" s="164"/>
      <c r="FGH79" s="165"/>
      <c r="FGI79" s="165"/>
      <c r="FGJ79" s="166"/>
      <c r="FGK79" s="166"/>
      <c r="FGL79" s="166"/>
      <c r="FGM79" s="113"/>
      <c r="FGQ79" s="167"/>
      <c r="FGR79" s="32"/>
      <c r="FGS79" s="160"/>
      <c r="FGT79" s="161"/>
      <c r="FGU79" s="162"/>
      <c r="FGV79" s="163"/>
      <c r="FGW79" s="164"/>
      <c r="FGX79" s="164"/>
      <c r="FGY79" s="165"/>
      <c r="FGZ79" s="165"/>
      <c r="FHA79" s="166"/>
      <c r="FHB79" s="166"/>
      <c r="FHC79" s="166"/>
      <c r="FHD79" s="113"/>
      <c r="FHH79" s="167"/>
      <c r="FHI79" s="32"/>
      <c r="FHJ79" s="160"/>
      <c r="FHK79" s="161"/>
      <c r="FHL79" s="162"/>
      <c r="FHM79" s="163"/>
      <c r="FHN79" s="164"/>
      <c r="FHO79" s="164"/>
      <c r="FHP79" s="165"/>
      <c r="FHQ79" s="165"/>
      <c r="FHR79" s="166"/>
      <c r="FHS79" s="166"/>
      <c r="FHT79" s="166"/>
      <c r="FHU79" s="113"/>
      <c r="FHY79" s="167"/>
      <c r="FHZ79" s="32"/>
      <c r="FIA79" s="160"/>
      <c r="FIB79" s="161"/>
      <c r="FIC79" s="162"/>
      <c r="FID79" s="163"/>
      <c r="FIE79" s="164"/>
      <c r="FIF79" s="164"/>
      <c r="FIG79" s="165"/>
      <c r="FIH79" s="165"/>
      <c r="FII79" s="166"/>
      <c r="FIJ79" s="166"/>
      <c r="FIK79" s="166"/>
      <c r="FIL79" s="113"/>
      <c r="FIP79" s="167"/>
      <c r="FIQ79" s="32"/>
      <c r="FIR79" s="160"/>
      <c r="FIS79" s="161"/>
      <c r="FIT79" s="162"/>
      <c r="FIU79" s="163"/>
      <c r="FIV79" s="164"/>
      <c r="FIW79" s="164"/>
      <c r="FIX79" s="165"/>
      <c r="FIY79" s="165"/>
      <c r="FIZ79" s="166"/>
      <c r="FJA79" s="166"/>
      <c r="FJB79" s="166"/>
      <c r="FJC79" s="113"/>
      <c r="FJG79" s="167"/>
      <c r="FJH79" s="32"/>
      <c r="FJI79" s="160"/>
      <c r="FJJ79" s="161"/>
      <c r="FJK79" s="162"/>
      <c r="FJL79" s="163"/>
      <c r="FJM79" s="164"/>
      <c r="FJN79" s="164"/>
      <c r="FJO79" s="165"/>
      <c r="FJP79" s="165"/>
      <c r="FJQ79" s="166"/>
      <c r="FJR79" s="166"/>
      <c r="FJS79" s="166"/>
      <c r="FJT79" s="113"/>
      <c r="FJX79" s="167"/>
      <c r="FJY79" s="32"/>
      <c r="FJZ79" s="160"/>
      <c r="FKA79" s="161"/>
      <c r="FKB79" s="162"/>
      <c r="FKC79" s="163"/>
      <c r="FKD79" s="164"/>
      <c r="FKE79" s="164"/>
      <c r="FKF79" s="165"/>
      <c r="FKG79" s="165"/>
      <c r="FKH79" s="166"/>
      <c r="FKI79" s="166"/>
      <c r="FKJ79" s="166"/>
      <c r="FKK79" s="113"/>
      <c r="FKO79" s="167"/>
      <c r="FKP79" s="32"/>
      <c r="FKQ79" s="160"/>
      <c r="FKR79" s="161"/>
      <c r="FKS79" s="162"/>
      <c r="FKT79" s="163"/>
      <c r="FKU79" s="164"/>
      <c r="FKV79" s="164"/>
      <c r="FKW79" s="165"/>
      <c r="FKX79" s="165"/>
      <c r="FKY79" s="166"/>
      <c r="FKZ79" s="166"/>
      <c r="FLA79" s="166"/>
      <c r="FLB79" s="113"/>
      <c r="FLF79" s="167"/>
      <c r="FLG79" s="32"/>
      <c r="FLH79" s="160"/>
      <c r="FLI79" s="161"/>
      <c r="FLJ79" s="162"/>
      <c r="FLK79" s="163"/>
      <c r="FLL79" s="164"/>
      <c r="FLM79" s="164"/>
      <c r="FLN79" s="165"/>
      <c r="FLO79" s="165"/>
      <c r="FLP79" s="166"/>
      <c r="FLQ79" s="166"/>
      <c r="FLR79" s="166"/>
      <c r="FLS79" s="113"/>
      <c r="FLW79" s="167"/>
      <c r="FLX79" s="32"/>
      <c r="FLY79" s="160"/>
      <c r="FLZ79" s="161"/>
      <c r="FMA79" s="162"/>
      <c r="FMB79" s="163"/>
      <c r="FMC79" s="164"/>
      <c r="FMD79" s="164"/>
      <c r="FME79" s="165"/>
      <c r="FMF79" s="165"/>
      <c r="FMG79" s="166"/>
      <c r="FMH79" s="166"/>
      <c r="FMI79" s="166"/>
      <c r="FMJ79" s="113"/>
      <c r="FMN79" s="167"/>
      <c r="FMO79" s="32"/>
      <c r="FMP79" s="160"/>
      <c r="FMQ79" s="161"/>
      <c r="FMR79" s="162"/>
      <c r="FMS79" s="163"/>
      <c r="FMT79" s="164"/>
      <c r="FMU79" s="164"/>
      <c r="FMV79" s="165"/>
      <c r="FMW79" s="165"/>
      <c r="FMX79" s="166"/>
      <c r="FMY79" s="166"/>
      <c r="FMZ79" s="166"/>
      <c r="FNA79" s="113"/>
      <c r="FNE79" s="167"/>
      <c r="FNF79" s="32"/>
      <c r="FNG79" s="160"/>
      <c r="FNH79" s="161"/>
      <c r="FNI79" s="162"/>
      <c r="FNJ79" s="163"/>
      <c r="FNK79" s="164"/>
      <c r="FNL79" s="164"/>
      <c r="FNM79" s="165"/>
      <c r="FNN79" s="165"/>
      <c r="FNO79" s="166"/>
      <c r="FNP79" s="166"/>
      <c r="FNQ79" s="166"/>
      <c r="FNR79" s="113"/>
      <c r="FNV79" s="167"/>
      <c r="FNW79" s="32"/>
      <c r="FNX79" s="160"/>
      <c r="FNY79" s="161"/>
      <c r="FNZ79" s="162"/>
      <c r="FOA79" s="163"/>
      <c r="FOB79" s="164"/>
      <c r="FOC79" s="164"/>
      <c r="FOD79" s="165"/>
      <c r="FOE79" s="165"/>
      <c r="FOF79" s="166"/>
      <c r="FOG79" s="166"/>
      <c r="FOH79" s="166"/>
      <c r="FOI79" s="113"/>
      <c r="FOM79" s="167"/>
      <c r="FON79" s="32"/>
      <c r="FOO79" s="160"/>
      <c r="FOP79" s="161"/>
      <c r="FOQ79" s="162"/>
      <c r="FOR79" s="163"/>
      <c r="FOS79" s="164"/>
      <c r="FOT79" s="164"/>
      <c r="FOU79" s="165"/>
      <c r="FOV79" s="165"/>
      <c r="FOW79" s="166"/>
      <c r="FOX79" s="166"/>
      <c r="FOY79" s="166"/>
      <c r="FOZ79" s="113"/>
      <c r="FPD79" s="167"/>
      <c r="FPE79" s="32"/>
      <c r="FPF79" s="160"/>
      <c r="FPG79" s="161"/>
      <c r="FPH79" s="162"/>
      <c r="FPI79" s="163"/>
      <c r="FPJ79" s="164"/>
      <c r="FPK79" s="164"/>
      <c r="FPL79" s="165"/>
      <c r="FPM79" s="165"/>
      <c r="FPN79" s="166"/>
      <c r="FPO79" s="166"/>
      <c r="FPP79" s="166"/>
      <c r="FPQ79" s="113"/>
      <c r="FPU79" s="167"/>
      <c r="FPV79" s="32"/>
      <c r="FPW79" s="160"/>
      <c r="FPX79" s="161"/>
      <c r="FPY79" s="162"/>
      <c r="FPZ79" s="163"/>
      <c r="FQA79" s="164"/>
      <c r="FQB79" s="164"/>
      <c r="FQC79" s="165"/>
      <c r="FQD79" s="165"/>
      <c r="FQE79" s="166"/>
      <c r="FQF79" s="166"/>
      <c r="FQG79" s="166"/>
      <c r="FQH79" s="113"/>
      <c r="FQL79" s="167"/>
      <c r="FQM79" s="32"/>
      <c r="FQN79" s="160"/>
      <c r="FQO79" s="161"/>
      <c r="FQP79" s="162"/>
      <c r="FQQ79" s="163"/>
      <c r="FQR79" s="164"/>
      <c r="FQS79" s="164"/>
      <c r="FQT79" s="165"/>
      <c r="FQU79" s="165"/>
      <c r="FQV79" s="166"/>
      <c r="FQW79" s="166"/>
      <c r="FQX79" s="166"/>
      <c r="FQY79" s="113"/>
      <c r="FRC79" s="167"/>
      <c r="FRD79" s="32"/>
      <c r="FRE79" s="160"/>
      <c r="FRF79" s="161"/>
      <c r="FRG79" s="162"/>
      <c r="FRH79" s="163"/>
      <c r="FRI79" s="164"/>
      <c r="FRJ79" s="164"/>
      <c r="FRK79" s="165"/>
      <c r="FRL79" s="165"/>
      <c r="FRM79" s="166"/>
      <c r="FRN79" s="166"/>
      <c r="FRO79" s="166"/>
      <c r="FRP79" s="113"/>
      <c r="FRT79" s="167"/>
      <c r="FRU79" s="32"/>
      <c r="FRV79" s="160"/>
      <c r="FRW79" s="161"/>
      <c r="FRX79" s="162"/>
      <c r="FRY79" s="163"/>
      <c r="FRZ79" s="164"/>
      <c r="FSA79" s="164"/>
      <c r="FSB79" s="165"/>
      <c r="FSC79" s="165"/>
      <c r="FSD79" s="166"/>
      <c r="FSE79" s="166"/>
      <c r="FSF79" s="166"/>
      <c r="FSG79" s="113"/>
      <c r="FSK79" s="167"/>
      <c r="FSL79" s="32"/>
      <c r="FSM79" s="160"/>
      <c r="FSN79" s="161"/>
      <c r="FSO79" s="162"/>
      <c r="FSP79" s="163"/>
      <c r="FSQ79" s="164"/>
      <c r="FSR79" s="164"/>
      <c r="FSS79" s="165"/>
      <c r="FST79" s="165"/>
      <c r="FSU79" s="166"/>
      <c r="FSV79" s="166"/>
      <c r="FSW79" s="166"/>
      <c r="FSX79" s="113"/>
      <c r="FTB79" s="167"/>
      <c r="FTC79" s="32"/>
      <c r="FTD79" s="160"/>
      <c r="FTE79" s="161"/>
      <c r="FTF79" s="162"/>
      <c r="FTG79" s="163"/>
      <c r="FTH79" s="164"/>
      <c r="FTI79" s="164"/>
      <c r="FTJ79" s="165"/>
      <c r="FTK79" s="165"/>
      <c r="FTL79" s="166"/>
      <c r="FTM79" s="166"/>
      <c r="FTN79" s="166"/>
      <c r="FTO79" s="113"/>
      <c r="FTS79" s="167"/>
      <c r="FTT79" s="32"/>
      <c r="FTU79" s="160"/>
      <c r="FTV79" s="161"/>
      <c r="FTW79" s="162"/>
      <c r="FTX79" s="163"/>
      <c r="FTY79" s="164"/>
      <c r="FTZ79" s="164"/>
      <c r="FUA79" s="165"/>
      <c r="FUB79" s="165"/>
      <c r="FUC79" s="166"/>
      <c r="FUD79" s="166"/>
      <c r="FUE79" s="166"/>
      <c r="FUF79" s="113"/>
      <c r="FUJ79" s="167"/>
      <c r="FUK79" s="32"/>
      <c r="FUL79" s="160"/>
      <c r="FUM79" s="161"/>
      <c r="FUN79" s="162"/>
      <c r="FUO79" s="163"/>
      <c r="FUP79" s="164"/>
      <c r="FUQ79" s="164"/>
      <c r="FUR79" s="165"/>
      <c r="FUS79" s="165"/>
      <c r="FUT79" s="166"/>
      <c r="FUU79" s="166"/>
      <c r="FUV79" s="166"/>
      <c r="FUW79" s="113"/>
      <c r="FVA79" s="167"/>
      <c r="FVB79" s="32"/>
      <c r="FVC79" s="160"/>
      <c r="FVD79" s="161"/>
      <c r="FVE79" s="162"/>
      <c r="FVF79" s="163"/>
      <c r="FVG79" s="164"/>
      <c r="FVH79" s="164"/>
      <c r="FVI79" s="165"/>
      <c r="FVJ79" s="165"/>
      <c r="FVK79" s="166"/>
      <c r="FVL79" s="166"/>
      <c r="FVM79" s="166"/>
      <c r="FVN79" s="113"/>
      <c r="FVR79" s="167"/>
      <c r="FVS79" s="32"/>
      <c r="FVT79" s="160"/>
      <c r="FVU79" s="161"/>
      <c r="FVV79" s="162"/>
      <c r="FVW79" s="163"/>
      <c r="FVX79" s="164"/>
      <c r="FVY79" s="164"/>
      <c r="FVZ79" s="165"/>
      <c r="FWA79" s="165"/>
      <c r="FWB79" s="166"/>
      <c r="FWC79" s="166"/>
      <c r="FWD79" s="166"/>
      <c r="FWE79" s="113"/>
      <c r="FWI79" s="167"/>
      <c r="FWJ79" s="32"/>
      <c r="FWK79" s="160"/>
      <c r="FWL79" s="161"/>
      <c r="FWM79" s="162"/>
      <c r="FWN79" s="163"/>
      <c r="FWO79" s="164"/>
      <c r="FWP79" s="164"/>
      <c r="FWQ79" s="165"/>
      <c r="FWR79" s="165"/>
      <c r="FWS79" s="166"/>
      <c r="FWT79" s="166"/>
      <c r="FWU79" s="166"/>
      <c r="FWV79" s="113"/>
      <c r="FWZ79" s="167"/>
      <c r="FXA79" s="32"/>
      <c r="FXB79" s="160"/>
      <c r="FXC79" s="161"/>
      <c r="FXD79" s="162"/>
      <c r="FXE79" s="163"/>
      <c r="FXF79" s="164"/>
      <c r="FXG79" s="164"/>
      <c r="FXH79" s="165"/>
      <c r="FXI79" s="165"/>
      <c r="FXJ79" s="166"/>
      <c r="FXK79" s="166"/>
      <c r="FXL79" s="166"/>
      <c r="FXM79" s="113"/>
      <c r="FXQ79" s="167"/>
      <c r="FXR79" s="32"/>
      <c r="FXS79" s="160"/>
      <c r="FXT79" s="161"/>
      <c r="FXU79" s="162"/>
      <c r="FXV79" s="163"/>
      <c r="FXW79" s="164"/>
      <c r="FXX79" s="164"/>
      <c r="FXY79" s="165"/>
      <c r="FXZ79" s="165"/>
      <c r="FYA79" s="166"/>
      <c r="FYB79" s="166"/>
      <c r="FYC79" s="166"/>
      <c r="FYD79" s="113"/>
      <c r="FYH79" s="167"/>
      <c r="FYI79" s="32"/>
      <c r="FYJ79" s="160"/>
      <c r="FYK79" s="161"/>
      <c r="FYL79" s="162"/>
      <c r="FYM79" s="163"/>
      <c r="FYN79" s="164"/>
      <c r="FYO79" s="164"/>
      <c r="FYP79" s="165"/>
      <c r="FYQ79" s="165"/>
      <c r="FYR79" s="166"/>
      <c r="FYS79" s="166"/>
      <c r="FYT79" s="166"/>
      <c r="FYU79" s="113"/>
      <c r="FYY79" s="167"/>
      <c r="FYZ79" s="32"/>
      <c r="FZA79" s="160"/>
      <c r="FZB79" s="161"/>
      <c r="FZC79" s="162"/>
      <c r="FZD79" s="163"/>
      <c r="FZE79" s="164"/>
      <c r="FZF79" s="164"/>
      <c r="FZG79" s="165"/>
      <c r="FZH79" s="165"/>
      <c r="FZI79" s="166"/>
      <c r="FZJ79" s="166"/>
      <c r="FZK79" s="166"/>
      <c r="FZL79" s="113"/>
      <c r="FZP79" s="167"/>
      <c r="FZQ79" s="32"/>
      <c r="FZR79" s="160"/>
      <c r="FZS79" s="161"/>
      <c r="FZT79" s="162"/>
      <c r="FZU79" s="163"/>
      <c r="FZV79" s="164"/>
      <c r="FZW79" s="164"/>
      <c r="FZX79" s="165"/>
      <c r="FZY79" s="165"/>
      <c r="FZZ79" s="166"/>
      <c r="GAA79" s="166"/>
      <c r="GAB79" s="166"/>
      <c r="GAC79" s="113"/>
      <c r="GAG79" s="167"/>
      <c r="GAH79" s="32"/>
      <c r="GAI79" s="160"/>
      <c r="GAJ79" s="161"/>
      <c r="GAK79" s="162"/>
      <c r="GAL79" s="163"/>
      <c r="GAM79" s="164"/>
      <c r="GAN79" s="164"/>
      <c r="GAO79" s="165"/>
      <c r="GAP79" s="165"/>
      <c r="GAQ79" s="166"/>
      <c r="GAR79" s="166"/>
      <c r="GAS79" s="166"/>
      <c r="GAT79" s="113"/>
      <c r="GAX79" s="167"/>
      <c r="GAY79" s="32"/>
      <c r="GAZ79" s="160"/>
      <c r="GBA79" s="161"/>
      <c r="GBB79" s="162"/>
      <c r="GBC79" s="163"/>
      <c r="GBD79" s="164"/>
      <c r="GBE79" s="164"/>
      <c r="GBF79" s="165"/>
      <c r="GBG79" s="165"/>
      <c r="GBH79" s="166"/>
      <c r="GBI79" s="166"/>
      <c r="GBJ79" s="166"/>
      <c r="GBK79" s="113"/>
      <c r="GBO79" s="167"/>
      <c r="GBP79" s="32"/>
      <c r="GBQ79" s="160"/>
      <c r="GBR79" s="161"/>
      <c r="GBS79" s="162"/>
      <c r="GBT79" s="163"/>
      <c r="GBU79" s="164"/>
      <c r="GBV79" s="164"/>
      <c r="GBW79" s="165"/>
      <c r="GBX79" s="165"/>
      <c r="GBY79" s="166"/>
      <c r="GBZ79" s="166"/>
      <c r="GCA79" s="166"/>
      <c r="GCB79" s="113"/>
      <c r="GCF79" s="167"/>
      <c r="GCG79" s="32"/>
      <c r="GCH79" s="160"/>
      <c r="GCI79" s="161"/>
      <c r="GCJ79" s="162"/>
      <c r="GCK79" s="163"/>
      <c r="GCL79" s="164"/>
      <c r="GCM79" s="164"/>
      <c r="GCN79" s="165"/>
      <c r="GCO79" s="165"/>
      <c r="GCP79" s="166"/>
      <c r="GCQ79" s="166"/>
      <c r="GCR79" s="166"/>
      <c r="GCS79" s="113"/>
      <c r="GCW79" s="167"/>
      <c r="GCX79" s="32"/>
      <c r="GCY79" s="160"/>
      <c r="GCZ79" s="161"/>
      <c r="GDA79" s="162"/>
      <c r="GDB79" s="163"/>
      <c r="GDC79" s="164"/>
      <c r="GDD79" s="164"/>
      <c r="GDE79" s="165"/>
      <c r="GDF79" s="165"/>
      <c r="GDG79" s="166"/>
      <c r="GDH79" s="166"/>
      <c r="GDI79" s="166"/>
      <c r="GDJ79" s="113"/>
      <c r="GDN79" s="167"/>
      <c r="GDO79" s="32"/>
      <c r="GDP79" s="160"/>
      <c r="GDQ79" s="161"/>
      <c r="GDR79" s="162"/>
      <c r="GDS79" s="163"/>
      <c r="GDT79" s="164"/>
      <c r="GDU79" s="164"/>
      <c r="GDV79" s="165"/>
      <c r="GDW79" s="165"/>
      <c r="GDX79" s="166"/>
      <c r="GDY79" s="166"/>
      <c r="GDZ79" s="166"/>
      <c r="GEA79" s="113"/>
      <c r="GEE79" s="167"/>
      <c r="GEF79" s="32"/>
      <c r="GEG79" s="160"/>
      <c r="GEH79" s="161"/>
      <c r="GEI79" s="162"/>
      <c r="GEJ79" s="163"/>
      <c r="GEK79" s="164"/>
      <c r="GEL79" s="164"/>
      <c r="GEM79" s="165"/>
      <c r="GEN79" s="165"/>
      <c r="GEO79" s="166"/>
      <c r="GEP79" s="166"/>
      <c r="GEQ79" s="166"/>
      <c r="GER79" s="113"/>
      <c r="GEV79" s="167"/>
      <c r="GEW79" s="32"/>
      <c r="GEX79" s="160"/>
      <c r="GEY79" s="161"/>
      <c r="GEZ79" s="162"/>
      <c r="GFA79" s="163"/>
      <c r="GFB79" s="164"/>
      <c r="GFC79" s="164"/>
      <c r="GFD79" s="165"/>
      <c r="GFE79" s="165"/>
      <c r="GFF79" s="166"/>
      <c r="GFG79" s="166"/>
      <c r="GFH79" s="166"/>
      <c r="GFI79" s="113"/>
      <c r="GFM79" s="167"/>
      <c r="GFN79" s="32"/>
      <c r="GFO79" s="160"/>
      <c r="GFP79" s="161"/>
      <c r="GFQ79" s="162"/>
      <c r="GFR79" s="163"/>
      <c r="GFS79" s="164"/>
      <c r="GFT79" s="164"/>
      <c r="GFU79" s="165"/>
      <c r="GFV79" s="165"/>
      <c r="GFW79" s="166"/>
      <c r="GFX79" s="166"/>
      <c r="GFY79" s="166"/>
      <c r="GFZ79" s="113"/>
      <c r="GGD79" s="167"/>
      <c r="GGE79" s="32"/>
      <c r="GGF79" s="160"/>
      <c r="GGG79" s="161"/>
      <c r="GGH79" s="162"/>
      <c r="GGI79" s="163"/>
      <c r="GGJ79" s="164"/>
      <c r="GGK79" s="164"/>
      <c r="GGL79" s="165"/>
      <c r="GGM79" s="165"/>
      <c r="GGN79" s="166"/>
      <c r="GGO79" s="166"/>
      <c r="GGP79" s="166"/>
      <c r="GGQ79" s="113"/>
      <c r="GGU79" s="167"/>
      <c r="GGV79" s="32"/>
      <c r="GGW79" s="160"/>
      <c r="GGX79" s="161"/>
      <c r="GGY79" s="162"/>
      <c r="GGZ79" s="163"/>
      <c r="GHA79" s="164"/>
      <c r="GHB79" s="164"/>
      <c r="GHC79" s="165"/>
      <c r="GHD79" s="165"/>
      <c r="GHE79" s="166"/>
      <c r="GHF79" s="166"/>
      <c r="GHG79" s="166"/>
      <c r="GHH79" s="113"/>
      <c r="GHL79" s="167"/>
      <c r="GHM79" s="32"/>
      <c r="GHN79" s="160"/>
      <c r="GHO79" s="161"/>
      <c r="GHP79" s="162"/>
      <c r="GHQ79" s="163"/>
      <c r="GHR79" s="164"/>
      <c r="GHS79" s="164"/>
      <c r="GHT79" s="165"/>
      <c r="GHU79" s="165"/>
      <c r="GHV79" s="166"/>
      <c r="GHW79" s="166"/>
      <c r="GHX79" s="166"/>
      <c r="GHY79" s="113"/>
      <c r="GIC79" s="167"/>
      <c r="GID79" s="32"/>
      <c r="GIE79" s="160"/>
      <c r="GIF79" s="161"/>
      <c r="GIG79" s="162"/>
      <c r="GIH79" s="163"/>
      <c r="GII79" s="164"/>
      <c r="GIJ79" s="164"/>
      <c r="GIK79" s="165"/>
      <c r="GIL79" s="165"/>
      <c r="GIM79" s="166"/>
      <c r="GIN79" s="166"/>
      <c r="GIO79" s="166"/>
      <c r="GIP79" s="113"/>
      <c r="GIT79" s="167"/>
      <c r="GIU79" s="32"/>
      <c r="GIV79" s="160"/>
      <c r="GIW79" s="161"/>
      <c r="GIX79" s="162"/>
      <c r="GIY79" s="163"/>
      <c r="GIZ79" s="164"/>
      <c r="GJA79" s="164"/>
      <c r="GJB79" s="165"/>
      <c r="GJC79" s="165"/>
      <c r="GJD79" s="166"/>
      <c r="GJE79" s="166"/>
      <c r="GJF79" s="166"/>
      <c r="GJG79" s="113"/>
      <c r="GJK79" s="167"/>
      <c r="GJL79" s="32"/>
      <c r="GJM79" s="160"/>
      <c r="GJN79" s="161"/>
      <c r="GJO79" s="162"/>
      <c r="GJP79" s="163"/>
      <c r="GJQ79" s="164"/>
      <c r="GJR79" s="164"/>
      <c r="GJS79" s="165"/>
      <c r="GJT79" s="165"/>
      <c r="GJU79" s="166"/>
      <c r="GJV79" s="166"/>
      <c r="GJW79" s="166"/>
      <c r="GJX79" s="113"/>
      <c r="GKB79" s="167"/>
      <c r="GKC79" s="32"/>
      <c r="GKD79" s="160"/>
      <c r="GKE79" s="161"/>
      <c r="GKF79" s="162"/>
      <c r="GKG79" s="163"/>
      <c r="GKH79" s="164"/>
      <c r="GKI79" s="164"/>
      <c r="GKJ79" s="165"/>
      <c r="GKK79" s="165"/>
      <c r="GKL79" s="166"/>
      <c r="GKM79" s="166"/>
      <c r="GKN79" s="166"/>
      <c r="GKO79" s="113"/>
      <c r="GKS79" s="167"/>
      <c r="GKT79" s="32"/>
      <c r="GKU79" s="160"/>
      <c r="GKV79" s="161"/>
      <c r="GKW79" s="162"/>
      <c r="GKX79" s="163"/>
      <c r="GKY79" s="164"/>
      <c r="GKZ79" s="164"/>
      <c r="GLA79" s="165"/>
      <c r="GLB79" s="165"/>
      <c r="GLC79" s="166"/>
      <c r="GLD79" s="166"/>
      <c r="GLE79" s="166"/>
      <c r="GLF79" s="113"/>
      <c r="GLJ79" s="167"/>
      <c r="GLK79" s="32"/>
      <c r="GLL79" s="160"/>
      <c r="GLM79" s="161"/>
      <c r="GLN79" s="162"/>
      <c r="GLO79" s="163"/>
      <c r="GLP79" s="164"/>
      <c r="GLQ79" s="164"/>
      <c r="GLR79" s="165"/>
      <c r="GLS79" s="165"/>
      <c r="GLT79" s="166"/>
      <c r="GLU79" s="166"/>
      <c r="GLV79" s="166"/>
      <c r="GLW79" s="113"/>
      <c r="GMA79" s="167"/>
      <c r="GMB79" s="32"/>
      <c r="GMC79" s="160"/>
      <c r="GMD79" s="161"/>
      <c r="GME79" s="162"/>
      <c r="GMF79" s="163"/>
      <c r="GMG79" s="164"/>
      <c r="GMH79" s="164"/>
      <c r="GMI79" s="165"/>
      <c r="GMJ79" s="165"/>
      <c r="GMK79" s="166"/>
      <c r="GML79" s="166"/>
      <c r="GMM79" s="166"/>
      <c r="GMN79" s="113"/>
      <c r="GMR79" s="167"/>
      <c r="GMS79" s="32"/>
      <c r="GMT79" s="160"/>
      <c r="GMU79" s="161"/>
      <c r="GMV79" s="162"/>
      <c r="GMW79" s="163"/>
      <c r="GMX79" s="164"/>
      <c r="GMY79" s="164"/>
      <c r="GMZ79" s="165"/>
      <c r="GNA79" s="165"/>
      <c r="GNB79" s="166"/>
      <c r="GNC79" s="166"/>
      <c r="GND79" s="166"/>
      <c r="GNE79" s="113"/>
      <c r="GNI79" s="167"/>
      <c r="GNJ79" s="32"/>
      <c r="GNK79" s="160"/>
      <c r="GNL79" s="161"/>
      <c r="GNM79" s="162"/>
      <c r="GNN79" s="163"/>
      <c r="GNO79" s="164"/>
      <c r="GNP79" s="164"/>
      <c r="GNQ79" s="165"/>
      <c r="GNR79" s="165"/>
      <c r="GNS79" s="166"/>
      <c r="GNT79" s="166"/>
      <c r="GNU79" s="166"/>
      <c r="GNV79" s="113"/>
      <c r="GNZ79" s="167"/>
      <c r="GOA79" s="32"/>
      <c r="GOB79" s="160"/>
      <c r="GOC79" s="161"/>
      <c r="GOD79" s="162"/>
      <c r="GOE79" s="163"/>
      <c r="GOF79" s="164"/>
      <c r="GOG79" s="164"/>
      <c r="GOH79" s="165"/>
      <c r="GOI79" s="165"/>
      <c r="GOJ79" s="166"/>
      <c r="GOK79" s="166"/>
      <c r="GOL79" s="166"/>
      <c r="GOM79" s="113"/>
      <c r="GOQ79" s="167"/>
      <c r="GOR79" s="32"/>
      <c r="GOS79" s="160"/>
      <c r="GOT79" s="161"/>
      <c r="GOU79" s="162"/>
      <c r="GOV79" s="163"/>
      <c r="GOW79" s="164"/>
      <c r="GOX79" s="164"/>
      <c r="GOY79" s="165"/>
      <c r="GOZ79" s="165"/>
      <c r="GPA79" s="166"/>
      <c r="GPB79" s="166"/>
      <c r="GPC79" s="166"/>
      <c r="GPD79" s="113"/>
      <c r="GPH79" s="167"/>
      <c r="GPI79" s="32"/>
      <c r="GPJ79" s="160"/>
      <c r="GPK79" s="161"/>
      <c r="GPL79" s="162"/>
      <c r="GPM79" s="163"/>
      <c r="GPN79" s="164"/>
      <c r="GPO79" s="164"/>
      <c r="GPP79" s="165"/>
      <c r="GPQ79" s="165"/>
      <c r="GPR79" s="166"/>
      <c r="GPS79" s="166"/>
      <c r="GPT79" s="166"/>
      <c r="GPU79" s="113"/>
      <c r="GPY79" s="167"/>
      <c r="GPZ79" s="32"/>
      <c r="GQA79" s="160"/>
      <c r="GQB79" s="161"/>
      <c r="GQC79" s="162"/>
      <c r="GQD79" s="163"/>
      <c r="GQE79" s="164"/>
      <c r="GQF79" s="164"/>
      <c r="GQG79" s="165"/>
      <c r="GQH79" s="165"/>
      <c r="GQI79" s="166"/>
      <c r="GQJ79" s="166"/>
      <c r="GQK79" s="166"/>
      <c r="GQL79" s="113"/>
      <c r="GQP79" s="167"/>
      <c r="GQQ79" s="32"/>
      <c r="GQR79" s="160"/>
      <c r="GQS79" s="161"/>
      <c r="GQT79" s="162"/>
      <c r="GQU79" s="163"/>
      <c r="GQV79" s="164"/>
      <c r="GQW79" s="164"/>
      <c r="GQX79" s="165"/>
      <c r="GQY79" s="165"/>
      <c r="GQZ79" s="166"/>
      <c r="GRA79" s="166"/>
      <c r="GRB79" s="166"/>
      <c r="GRC79" s="113"/>
      <c r="GRG79" s="167"/>
      <c r="GRH79" s="32"/>
      <c r="GRI79" s="160"/>
      <c r="GRJ79" s="161"/>
      <c r="GRK79" s="162"/>
      <c r="GRL79" s="163"/>
      <c r="GRM79" s="164"/>
      <c r="GRN79" s="164"/>
      <c r="GRO79" s="165"/>
      <c r="GRP79" s="165"/>
      <c r="GRQ79" s="166"/>
      <c r="GRR79" s="166"/>
      <c r="GRS79" s="166"/>
      <c r="GRT79" s="113"/>
      <c r="GRX79" s="167"/>
      <c r="GRY79" s="32"/>
      <c r="GRZ79" s="160"/>
      <c r="GSA79" s="161"/>
      <c r="GSB79" s="162"/>
      <c r="GSC79" s="163"/>
      <c r="GSD79" s="164"/>
      <c r="GSE79" s="164"/>
      <c r="GSF79" s="165"/>
      <c r="GSG79" s="165"/>
      <c r="GSH79" s="166"/>
      <c r="GSI79" s="166"/>
      <c r="GSJ79" s="166"/>
      <c r="GSK79" s="113"/>
      <c r="GSO79" s="167"/>
      <c r="GSP79" s="32"/>
      <c r="GSQ79" s="160"/>
      <c r="GSR79" s="161"/>
      <c r="GSS79" s="162"/>
      <c r="GST79" s="163"/>
      <c r="GSU79" s="164"/>
      <c r="GSV79" s="164"/>
      <c r="GSW79" s="165"/>
      <c r="GSX79" s="165"/>
      <c r="GSY79" s="166"/>
      <c r="GSZ79" s="166"/>
      <c r="GTA79" s="166"/>
      <c r="GTB79" s="113"/>
      <c r="GTF79" s="167"/>
      <c r="GTG79" s="32"/>
      <c r="GTH79" s="160"/>
      <c r="GTI79" s="161"/>
      <c r="GTJ79" s="162"/>
      <c r="GTK79" s="163"/>
      <c r="GTL79" s="164"/>
      <c r="GTM79" s="164"/>
      <c r="GTN79" s="165"/>
      <c r="GTO79" s="165"/>
      <c r="GTP79" s="166"/>
      <c r="GTQ79" s="166"/>
      <c r="GTR79" s="166"/>
      <c r="GTS79" s="113"/>
      <c r="GTW79" s="167"/>
      <c r="GTX79" s="32"/>
      <c r="GTY79" s="160"/>
      <c r="GTZ79" s="161"/>
      <c r="GUA79" s="162"/>
      <c r="GUB79" s="163"/>
      <c r="GUC79" s="164"/>
      <c r="GUD79" s="164"/>
      <c r="GUE79" s="165"/>
      <c r="GUF79" s="165"/>
      <c r="GUG79" s="166"/>
      <c r="GUH79" s="166"/>
      <c r="GUI79" s="166"/>
      <c r="GUJ79" s="113"/>
      <c r="GUN79" s="167"/>
      <c r="GUO79" s="32"/>
      <c r="GUP79" s="160"/>
      <c r="GUQ79" s="161"/>
      <c r="GUR79" s="162"/>
      <c r="GUS79" s="163"/>
      <c r="GUT79" s="164"/>
      <c r="GUU79" s="164"/>
      <c r="GUV79" s="165"/>
      <c r="GUW79" s="165"/>
      <c r="GUX79" s="166"/>
      <c r="GUY79" s="166"/>
      <c r="GUZ79" s="166"/>
      <c r="GVA79" s="113"/>
      <c r="GVE79" s="167"/>
      <c r="GVF79" s="32"/>
      <c r="GVG79" s="160"/>
      <c r="GVH79" s="161"/>
      <c r="GVI79" s="162"/>
      <c r="GVJ79" s="163"/>
      <c r="GVK79" s="164"/>
      <c r="GVL79" s="164"/>
      <c r="GVM79" s="165"/>
      <c r="GVN79" s="165"/>
      <c r="GVO79" s="166"/>
      <c r="GVP79" s="166"/>
      <c r="GVQ79" s="166"/>
      <c r="GVR79" s="113"/>
      <c r="GVV79" s="167"/>
      <c r="GVW79" s="32"/>
      <c r="GVX79" s="160"/>
      <c r="GVY79" s="161"/>
      <c r="GVZ79" s="162"/>
      <c r="GWA79" s="163"/>
      <c r="GWB79" s="164"/>
      <c r="GWC79" s="164"/>
      <c r="GWD79" s="165"/>
      <c r="GWE79" s="165"/>
      <c r="GWF79" s="166"/>
      <c r="GWG79" s="166"/>
      <c r="GWH79" s="166"/>
      <c r="GWI79" s="113"/>
      <c r="GWM79" s="167"/>
      <c r="GWN79" s="32"/>
      <c r="GWO79" s="160"/>
      <c r="GWP79" s="161"/>
      <c r="GWQ79" s="162"/>
      <c r="GWR79" s="163"/>
      <c r="GWS79" s="164"/>
      <c r="GWT79" s="164"/>
      <c r="GWU79" s="165"/>
      <c r="GWV79" s="165"/>
      <c r="GWW79" s="166"/>
      <c r="GWX79" s="166"/>
      <c r="GWY79" s="166"/>
      <c r="GWZ79" s="113"/>
      <c r="GXD79" s="167"/>
      <c r="GXE79" s="32"/>
      <c r="GXF79" s="160"/>
      <c r="GXG79" s="161"/>
      <c r="GXH79" s="162"/>
      <c r="GXI79" s="163"/>
      <c r="GXJ79" s="164"/>
      <c r="GXK79" s="164"/>
      <c r="GXL79" s="165"/>
      <c r="GXM79" s="165"/>
      <c r="GXN79" s="166"/>
      <c r="GXO79" s="166"/>
      <c r="GXP79" s="166"/>
      <c r="GXQ79" s="113"/>
      <c r="GXU79" s="167"/>
      <c r="GXV79" s="32"/>
      <c r="GXW79" s="160"/>
      <c r="GXX79" s="161"/>
      <c r="GXY79" s="162"/>
      <c r="GXZ79" s="163"/>
      <c r="GYA79" s="164"/>
      <c r="GYB79" s="164"/>
      <c r="GYC79" s="165"/>
      <c r="GYD79" s="165"/>
      <c r="GYE79" s="166"/>
      <c r="GYF79" s="166"/>
      <c r="GYG79" s="166"/>
      <c r="GYH79" s="113"/>
      <c r="GYL79" s="167"/>
      <c r="GYM79" s="32"/>
      <c r="GYN79" s="160"/>
      <c r="GYO79" s="161"/>
      <c r="GYP79" s="162"/>
      <c r="GYQ79" s="163"/>
      <c r="GYR79" s="164"/>
      <c r="GYS79" s="164"/>
      <c r="GYT79" s="165"/>
      <c r="GYU79" s="165"/>
      <c r="GYV79" s="166"/>
      <c r="GYW79" s="166"/>
      <c r="GYX79" s="166"/>
      <c r="GYY79" s="113"/>
      <c r="GZC79" s="167"/>
      <c r="GZD79" s="32"/>
      <c r="GZE79" s="160"/>
      <c r="GZF79" s="161"/>
      <c r="GZG79" s="162"/>
      <c r="GZH79" s="163"/>
      <c r="GZI79" s="164"/>
      <c r="GZJ79" s="164"/>
      <c r="GZK79" s="165"/>
      <c r="GZL79" s="165"/>
      <c r="GZM79" s="166"/>
      <c r="GZN79" s="166"/>
      <c r="GZO79" s="166"/>
      <c r="GZP79" s="113"/>
      <c r="GZT79" s="167"/>
      <c r="GZU79" s="32"/>
      <c r="GZV79" s="160"/>
      <c r="GZW79" s="161"/>
      <c r="GZX79" s="162"/>
      <c r="GZY79" s="163"/>
      <c r="GZZ79" s="164"/>
      <c r="HAA79" s="164"/>
      <c r="HAB79" s="165"/>
      <c r="HAC79" s="165"/>
      <c r="HAD79" s="166"/>
      <c r="HAE79" s="166"/>
      <c r="HAF79" s="166"/>
      <c r="HAG79" s="113"/>
      <c r="HAK79" s="167"/>
      <c r="HAL79" s="32"/>
      <c r="HAM79" s="160"/>
      <c r="HAN79" s="161"/>
      <c r="HAO79" s="162"/>
      <c r="HAP79" s="163"/>
      <c r="HAQ79" s="164"/>
      <c r="HAR79" s="164"/>
      <c r="HAS79" s="165"/>
      <c r="HAT79" s="165"/>
      <c r="HAU79" s="166"/>
      <c r="HAV79" s="166"/>
      <c r="HAW79" s="166"/>
      <c r="HAX79" s="113"/>
      <c r="HBB79" s="167"/>
      <c r="HBC79" s="32"/>
      <c r="HBD79" s="160"/>
      <c r="HBE79" s="161"/>
      <c r="HBF79" s="162"/>
      <c r="HBG79" s="163"/>
      <c r="HBH79" s="164"/>
      <c r="HBI79" s="164"/>
      <c r="HBJ79" s="165"/>
      <c r="HBK79" s="165"/>
      <c r="HBL79" s="166"/>
      <c r="HBM79" s="166"/>
      <c r="HBN79" s="166"/>
      <c r="HBO79" s="113"/>
      <c r="HBS79" s="167"/>
      <c r="HBT79" s="32"/>
      <c r="HBU79" s="160"/>
      <c r="HBV79" s="161"/>
      <c r="HBW79" s="162"/>
      <c r="HBX79" s="163"/>
      <c r="HBY79" s="164"/>
      <c r="HBZ79" s="164"/>
      <c r="HCA79" s="165"/>
      <c r="HCB79" s="165"/>
      <c r="HCC79" s="166"/>
      <c r="HCD79" s="166"/>
      <c r="HCE79" s="166"/>
      <c r="HCF79" s="113"/>
      <c r="HCJ79" s="167"/>
      <c r="HCK79" s="32"/>
      <c r="HCL79" s="160"/>
      <c r="HCM79" s="161"/>
      <c r="HCN79" s="162"/>
      <c r="HCO79" s="163"/>
      <c r="HCP79" s="164"/>
      <c r="HCQ79" s="164"/>
      <c r="HCR79" s="165"/>
      <c r="HCS79" s="165"/>
      <c r="HCT79" s="166"/>
      <c r="HCU79" s="166"/>
      <c r="HCV79" s="166"/>
      <c r="HCW79" s="113"/>
      <c r="HDA79" s="167"/>
      <c r="HDB79" s="32"/>
      <c r="HDC79" s="160"/>
      <c r="HDD79" s="161"/>
      <c r="HDE79" s="162"/>
      <c r="HDF79" s="163"/>
      <c r="HDG79" s="164"/>
      <c r="HDH79" s="164"/>
      <c r="HDI79" s="165"/>
      <c r="HDJ79" s="165"/>
      <c r="HDK79" s="166"/>
      <c r="HDL79" s="166"/>
      <c r="HDM79" s="166"/>
      <c r="HDN79" s="113"/>
      <c r="HDR79" s="167"/>
      <c r="HDS79" s="32"/>
      <c r="HDT79" s="160"/>
      <c r="HDU79" s="161"/>
      <c r="HDV79" s="162"/>
      <c r="HDW79" s="163"/>
      <c r="HDX79" s="164"/>
      <c r="HDY79" s="164"/>
      <c r="HDZ79" s="165"/>
      <c r="HEA79" s="165"/>
      <c r="HEB79" s="166"/>
      <c r="HEC79" s="166"/>
      <c r="HED79" s="166"/>
      <c r="HEE79" s="113"/>
      <c r="HEI79" s="167"/>
      <c r="HEJ79" s="32"/>
      <c r="HEK79" s="160"/>
      <c r="HEL79" s="161"/>
      <c r="HEM79" s="162"/>
      <c r="HEN79" s="163"/>
      <c r="HEO79" s="164"/>
      <c r="HEP79" s="164"/>
      <c r="HEQ79" s="165"/>
      <c r="HER79" s="165"/>
      <c r="HES79" s="166"/>
      <c r="HET79" s="166"/>
      <c r="HEU79" s="166"/>
      <c r="HEV79" s="113"/>
      <c r="HEZ79" s="167"/>
      <c r="HFA79" s="32"/>
      <c r="HFB79" s="160"/>
      <c r="HFC79" s="161"/>
      <c r="HFD79" s="162"/>
      <c r="HFE79" s="163"/>
      <c r="HFF79" s="164"/>
      <c r="HFG79" s="164"/>
      <c r="HFH79" s="165"/>
      <c r="HFI79" s="165"/>
      <c r="HFJ79" s="166"/>
      <c r="HFK79" s="166"/>
      <c r="HFL79" s="166"/>
      <c r="HFM79" s="113"/>
      <c r="HFQ79" s="167"/>
      <c r="HFR79" s="32"/>
      <c r="HFS79" s="160"/>
      <c r="HFT79" s="161"/>
      <c r="HFU79" s="162"/>
      <c r="HFV79" s="163"/>
      <c r="HFW79" s="164"/>
      <c r="HFX79" s="164"/>
      <c r="HFY79" s="165"/>
      <c r="HFZ79" s="165"/>
      <c r="HGA79" s="166"/>
      <c r="HGB79" s="166"/>
      <c r="HGC79" s="166"/>
      <c r="HGD79" s="113"/>
      <c r="HGH79" s="167"/>
      <c r="HGI79" s="32"/>
      <c r="HGJ79" s="160"/>
      <c r="HGK79" s="161"/>
      <c r="HGL79" s="162"/>
      <c r="HGM79" s="163"/>
      <c r="HGN79" s="164"/>
      <c r="HGO79" s="164"/>
      <c r="HGP79" s="165"/>
      <c r="HGQ79" s="165"/>
      <c r="HGR79" s="166"/>
      <c r="HGS79" s="166"/>
      <c r="HGT79" s="166"/>
      <c r="HGU79" s="113"/>
      <c r="HGY79" s="167"/>
      <c r="HGZ79" s="32"/>
      <c r="HHA79" s="160"/>
      <c r="HHB79" s="161"/>
      <c r="HHC79" s="162"/>
      <c r="HHD79" s="163"/>
      <c r="HHE79" s="164"/>
      <c r="HHF79" s="164"/>
      <c r="HHG79" s="165"/>
      <c r="HHH79" s="165"/>
      <c r="HHI79" s="166"/>
      <c r="HHJ79" s="166"/>
      <c r="HHK79" s="166"/>
      <c r="HHL79" s="113"/>
      <c r="HHP79" s="167"/>
      <c r="HHQ79" s="32"/>
      <c r="HHR79" s="160"/>
      <c r="HHS79" s="161"/>
      <c r="HHT79" s="162"/>
      <c r="HHU79" s="163"/>
      <c r="HHV79" s="164"/>
      <c r="HHW79" s="164"/>
      <c r="HHX79" s="165"/>
      <c r="HHY79" s="165"/>
      <c r="HHZ79" s="166"/>
      <c r="HIA79" s="166"/>
      <c r="HIB79" s="166"/>
      <c r="HIC79" s="113"/>
      <c r="HIG79" s="167"/>
      <c r="HIH79" s="32"/>
      <c r="HII79" s="160"/>
      <c r="HIJ79" s="161"/>
      <c r="HIK79" s="162"/>
      <c r="HIL79" s="163"/>
      <c r="HIM79" s="164"/>
      <c r="HIN79" s="164"/>
      <c r="HIO79" s="165"/>
      <c r="HIP79" s="165"/>
      <c r="HIQ79" s="166"/>
      <c r="HIR79" s="166"/>
      <c r="HIS79" s="166"/>
      <c r="HIT79" s="113"/>
      <c r="HIX79" s="167"/>
      <c r="HIY79" s="32"/>
      <c r="HIZ79" s="160"/>
      <c r="HJA79" s="161"/>
      <c r="HJB79" s="162"/>
      <c r="HJC79" s="163"/>
      <c r="HJD79" s="164"/>
      <c r="HJE79" s="164"/>
      <c r="HJF79" s="165"/>
      <c r="HJG79" s="165"/>
      <c r="HJH79" s="166"/>
      <c r="HJI79" s="166"/>
      <c r="HJJ79" s="166"/>
      <c r="HJK79" s="113"/>
      <c r="HJO79" s="167"/>
      <c r="HJP79" s="32"/>
      <c r="HJQ79" s="160"/>
      <c r="HJR79" s="161"/>
      <c r="HJS79" s="162"/>
      <c r="HJT79" s="163"/>
      <c r="HJU79" s="164"/>
      <c r="HJV79" s="164"/>
      <c r="HJW79" s="165"/>
      <c r="HJX79" s="165"/>
      <c r="HJY79" s="166"/>
      <c r="HJZ79" s="166"/>
      <c r="HKA79" s="166"/>
      <c r="HKB79" s="113"/>
      <c r="HKF79" s="167"/>
      <c r="HKG79" s="32"/>
      <c r="HKH79" s="160"/>
      <c r="HKI79" s="161"/>
      <c r="HKJ79" s="162"/>
      <c r="HKK79" s="163"/>
      <c r="HKL79" s="164"/>
      <c r="HKM79" s="164"/>
      <c r="HKN79" s="165"/>
      <c r="HKO79" s="165"/>
      <c r="HKP79" s="166"/>
      <c r="HKQ79" s="166"/>
      <c r="HKR79" s="166"/>
      <c r="HKS79" s="113"/>
      <c r="HKW79" s="167"/>
      <c r="HKX79" s="32"/>
      <c r="HKY79" s="160"/>
      <c r="HKZ79" s="161"/>
      <c r="HLA79" s="162"/>
      <c r="HLB79" s="163"/>
      <c r="HLC79" s="164"/>
      <c r="HLD79" s="164"/>
      <c r="HLE79" s="165"/>
      <c r="HLF79" s="165"/>
      <c r="HLG79" s="166"/>
      <c r="HLH79" s="166"/>
      <c r="HLI79" s="166"/>
      <c r="HLJ79" s="113"/>
      <c r="HLN79" s="167"/>
      <c r="HLO79" s="32"/>
      <c r="HLP79" s="160"/>
      <c r="HLQ79" s="161"/>
      <c r="HLR79" s="162"/>
      <c r="HLS79" s="163"/>
      <c r="HLT79" s="164"/>
      <c r="HLU79" s="164"/>
      <c r="HLV79" s="165"/>
      <c r="HLW79" s="165"/>
      <c r="HLX79" s="166"/>
      <c r="HLY79" s="166"/>
      <c r="HLZ79" s="166"/>
      <c r="HMA79" s="113"/>
      <c r="HME79" s="167"/>
      <c r="HMF79" s="32"/>
      <c r="HMG79" s="160"/>
      <c r="HMH79" s="161"/>
      <c r="HMI79" s="162"/>
      <c r="HMJ79" s="163"/>
      <c r="HMK79" s="164"/>
      <c r="HML79" s="164"/>
      <c r="HMM79" s="165"/>
      <c r="HMN79" s="165"/>
      <c r="HMO79" s="166"/>
      <c r="HMP79" s="166"/>
      <c r="HMQ79" s="166"/>
      <c r="HMR79" s="113"/>
      <c r="HMV79" s="167"/>
      <c r="HMW79" s="32"/>
      <c r="HMX79" s="160"/>
      <c r="HMY79" s="161"/>
      <c r="HMZ79" s="162"/>
      <c r="HNA79" s="163"/>
      <c r="HNB79" s="164"/>
      <c r="HNC79" s="164"/>
      <c r="HND79" s="165"/>
      <c r="HNE79" s="165"/>
      <c r="HNF79" s="166"/>
      <c r="HNG79" s="166"/>
      <c r="HNH79" s="166"/>
      <c r="HNI79" s="113"/>
      <c r="HNM79" s="167"/>
      <c r="HNN79" s="32"/>
      <c r="HNO79" s="160"/>
      <c r="HNP79" s="161"/>
      <c r="HNQ79" s="162"/>
      <c r="HNR79" s="163"/>
      <c r="HNS79" s="164"/>
      <c r="HNT79" s="164"/>
      <c r="HNU79" s="165"/>
      <c r="HNV79" s="165"/>
      <c r="HNW79" s="166"/>
      <c r="HNX79" s="166"/>
      <c r="HNY79" s="166"/>
      <c r="HNZ79" s="113"/>
      <c r="HOD79" s="167"/>
      <c r="HOE79" s="32"/>
      <c r="HOF79" s="160"/>
      <c r="HOG79" s="161"/>
      <c r="HOH79" s="162"/>
      <c r="HOI79" s="163"/>
      <c r="HOJ79" s="164"/>
      <c r="HOK79" s="164"/>
      <c r="HOL79" s="165"/>
      <c r="HOM79" s="165"/>
      <c r="HON79" s="166"/>
      <c r="HOO79" s="166"/>
      <c r="HOP79" s="166"/>
      <c r="HOQ79" s="113"/>
      <c r="HOU79" s="167"/>
      <c r="HOV79" s="32"/>
      <c r="HOW79" s="160"/>
      <c r="HOX79" s="161"/>
      <c r="HOY79" s="162"/>
      <c r="HOZ79" s="163"/>
      <c r="HPA79" s="164"/>
      <c r="HPB79" s="164"/>
      <c r="HPC79" s="165"/>
      <c r="HPD79" s="165"/>
      <c r="HPE79" s="166"/>
      <c r="HPF79" s="166"/>
      <c r="HPG79" s="166"/>
      <c r="HPH79" s="113"/>
      <c r="HPL79" s="167"/>
      <c r="HPM79" s="32"/>
      <c r="HPN79" s="160"/>
      <c r="HPO79" s="161"/>
      <c r="HPP79" s="162"/>
      <c r="HPQ79" s="163"/>
      <c r="HPR79" s="164"/>
      <c r="HPS79" s="164"/>
      <c r="HPT79" s="165"/>
      <c r="HPU79" s="165"/>
      <c r="HPV79" s="166"/>
      <c r="HPW79" s="166"/>
      <c r="HPX79" s="166"/>
      <c r="HPY79" s="113"/>
      <c r="HQC79" s="167"/>
      <c r="HQD79" s="32"/>
      <c r="HQE79" s="160"/>
      <c r="HQF79" s="161"/>
      <c r="HQG79" s="162"/>
      <c r="HQH79" s="163"/>
      <c r="HQI79" s="164"/>
      <c r="HQJ79" s="164"/>
      <c r="HQK79" s="165"/>
      <c r="HQL79" s="165"/>
      <c r="HQM79" s="166"/>
      <c r="HQN79" s="166"/>
      <c r="HQO79" s="166"/>
      <c r="HQP79" s="113"/>
      <c r="HQT79" s="167"/>
      <c r="HQU79" s="32"/>
      <c r="HQV79" s="160"/>
      <c r="HQW79" s="161"/>
      <c r="HQX79" s="162"/>
      <c r="HQY79" s="163"/>
      <c r="HQZ79" s="164"/>
      <c r="HRA79" s="164"/>
      <c r="HRB79" s="165"/>
      <c r="HRC79" s="165"/>
      <c r="HRD79" s="166"/>
      <c r="HRE79" s="166"/>
      <c r="HRF79" s="166"/>
      <c r="HRG79" s="113"/>
      <c r="HRK79" s="167"/>
      <c r="HRL79" s="32"/>
      <c r="HRM79" s="160"/>
      <c r="HRN79" s="161"/>
      <c r="HRO79" s="162"/>
      <c r="HRP79" s="163"/>
      <c r="HRQ79" s="164"/>
      <c r="HRR79" s="164"/>
      <c r="HRS79" s="165"/>
      <c r="HRT79" s="165"/>
      <c r="HRU79" s="166"/>
      <c r="HRV79" s="166"/>
      <c r="HRW79" s="166"/>
      <c r="HRX79" s="113"/>
      <c r="HSB79" s="167"/>
      <c r="HSC79" s="32"/>
      <c r="HSD79" s="160"/>
      <c r="HSE79" s="161"/>
      <c r="HSF79" s="162"/>
      <c r="HSG79" s="163"/>
      <c r="HSH79" s="164"/>
      <c r="HSI79" s="164"/>
      <c r="HSJ79" s="165"/>
      <c r="HSK79" s="165"/>
      <c r="HSL79" s="166"/>
      <c r="HSM79" s="166"/>
      <c r="HSN79" s="166"/>
      <c r="HSO79" s="113"/>
      <c r="HSS79" s="167"/>
      <c r="HST79" s="32"/>
      <c r="HSU79" s="160"/>
      <c r="HSV79" s="161"/>
      <c r="HSW79" s="162"/>
      <c r="HSX79" s="163"/>
      <c r="HSY79" s="164"/>
      <c r="HSZ79" s="164"/>
      <c r="HTA79" s="165"/>
      <c r="HTB79" s="165"/>
      <c r="HTC79" s="166"/>
      <c r="HTD79" s="166"/>
      <c r="HTE79" s="166"/>
      <c r="HTF79" s="113"/>
      <c r="HTJ79" s="167"/>
      <c r="HTK79" s="32"/>
      <c r="HTL79" s="160"/>
      <c r="HTM79" s="161"/>
      <c r="HTN79" s="162"/>
      <c r="HTO79" s="163"/>
      <c r="HTP79" s="164"/>
      <c r="HTQ79" s="164"/>
      <c r="HTR79" s="165"/>
      <c r="HTS79" s="165"/>
      <c r="HTT79" s="166"/>
      <c r="HTU79" s="166"/>
      <c r="HTV79" s="166"/>
      <c r="HTW79" s="113"/>
      <c r="HUA79" s="167"/>
      <c r="HUB79" s="32"/>
      <c r="HUC79" s="160"/>
      <c r="HUD79" s="161"/>
      <c r="HUE79" s="162"/>
      <c r="HUF79" s="163"/>
      <c r="HUG79" s="164"/>
      <c r="HUH79" s="164"/>
      <c r="HUI79" s="165"/>
      <c r="HUJ79" s="165"/>
      <c r="HUK79" s="166"/>
      <c r="HUL79" s="166"/>
      <c r="HUM79" s="166"/>
      <c r="HUN79" s="113"/>
      <c r="HUR79" s="167"/>
      <c r="HUS79" s="32"/>
      <c r="HUT79" s="160"/>
      <c r="HUU79" s="161"/>
      <c r="HUV79" s="162"/>
      <c r="HUW79" s="163"/>
      <c r="HUX79" s="164"/>
      <c r="HUY79" s="164"/>
      <c r="HUZ79" s="165"/>
      <c r="HVA79" s="165"/>
      <c r="HVB79" s="166"/>
      <c r="HVC79" s="166"/>
      <c r="HVD79" s="166"/>
      <c r="HVE79" s="113"/>
      <c r="HVI79" s="167"/>
      <c r="HVJ79" s="32"/>
      <c r="HVK79" s="160"/>
      <c r="HVL79" s="161"/>
      <c r="HVM79" s="162"/>
      <c r="HVN79" s="163"/>
      <c r="HVO79" s="164"/>
      <c r="HVP79" s="164"/>
      <c r="HVQ79" s="165"/>
      <c r="HVR79" s="165"/>
      <c r="HVS79" s="166"/>
      <c r="HVT79" s="166"/>
      <c r="HVU79" s="166"/>
      <c r="HVV79" s="113"/>
      <c r="HVZ79" s="167"/>
      <c r="HWA79" s="32"/>
      <c r="HWB79" s="160"/>
      <c r="HWC79" s="161"/>
      <c r="HWD79" s="162"/>
      <c r="HWE79" s="163"/>
      <c r="HWF79" s="164"/>
      <c r="HWG79" s="164"/>
      <c r="HWH79" s="165"/>
      <c r="HWI79" s="165"/>
      <c r="HWJ79" s="166"/>
      <c r="HWK79" s="166"/>
      <c r="HWL79" s="166"/>
      <c r="HWM79" s="113"/>
      <c r="HWQ79" s="167"/>
      <c r="HWR79" s="32"/>
      <c r="HWS79" s="160"/>
      <c r="HWT79" s="161"/>
      <c r="HWU79" s="162"/>
      <c r="HWV79" s="163"/>
      <c r="HWW79" s="164"/>
      <c r="HWX79" s="164"/>
      <c r="HWY79" s="165"/>
      <c r="HWZ79" s="165"/>
      <c r="HXA79" s="166"/>
      <c r="HXB79" s="166"/>
      <c r="HXC79" s="166"/>
      <c r="HXD79" s="113"/>
      <c r="HXH79" s="167"/>
      <c r="HXI79" s="32"/>
      <c r="HXJ79" s="160"/>
      <c r="HXK79" s="161"/>
      <c r="HXL79" s="162"/>
      <c r="HXM79" s="163"/>
      <c r="HXN79" s="164"/>
      <c r="HXO79" s="164"/>
      <c r="HXP79" s="165"/>
      <c r="HXQ79" s="165"/>
      <c r="HXR79" s="166"/>
      <c r="HXS79" s="166"/>
      <c r="HXT79" s="166"/>
      <c r="HXU79" s="113"/>
      <c r="HXY79" s="167"/>
      <c r="HXZ79" s="32"/>
      <c r="HYA79" s="160"/>
      <c r="HYB79" s="161"/>
      <c r="HYC79" s="162"/>
      <c r="HYD79" s="163"/>
      <c r="HYE79" s="164"/>
      <c r="HYF79" s="164"/>
      <c r="HYG79" s="165"/>
      <c r="HYH79" s="165"/>
      <c r="HYI79" s="166"/>
      <c r="HYJ79" s="166"/>
      <c r="HYK79" s="166"/>
      <c r="HYL79" s="113"/>
      <c r="HYP79" s="167"/>
      <c r="HYQ79" s="32"/>
      <c r="HYR79" s="160"/>
      <c r="HYS79" s="161"/>
      <c r="HYT79" s="162"/>
      <c r="HYU79" s="163"/>
      <c r="HYV79" s="164"/>
      <c r="HYW79" s="164"/>
      <c r="HYX79" s="165"/>
      <c r="HYY79" s="165"/>
      <c r="HYZ79" s="166"/>
      <c r="HZA79" s="166"/>
      <c r="HZB79" s="166"/>
      <c r="HZC79" s="113"/>
      <c r="HZG79" s="167"/>
      <c r="HZH79" s="32"/>
      <c r="HZI79" s="160"/>
      <c r="HZJ79" s="161"/>
      <c r="HZK79" s="162"/>
      <c r="HZL79" s="163"/>
      <c r="HZM79" s="164"/>
      <c r="HZN79" s="164"/>
      <c r="HZO79" s="165"/>
      <c r="HZP79" s="165"/>
      <c r="HZQ79" s="166"/>
      <c r="HZR79" s="166"/>
      <c r="HZS79" s="166"/>
      <c r="HZT79" s="113"/>
      <c r="HZX79" s="167"/>
      <c r="HZY79" s="32"/>
      <c r="HZZ79" s="160"/>
      <c r="IAA79" s="161"/>
      <c r="IAB79" s="162"/>
      <c r="IAC79" s="163"/>
      <c r="IAD79" s="164"/>
      <c r="IAE79" s="164"/>
      <c r="IAF79" s="165"/>
      <c r="IAG79" s="165"/>
      <c r="IAH79" s="166"/>
      <c r="IAI79" s="166"/>
      <c r="IAJ79" s="166"/>
      <c r="IAK79" s="113"/>
      <c r="IAO79" s="167"/>
      <c r="IAP79" s="32"/>
      <c r="IAQ79" s="160"/>
      <c r="IAR79" s="161"/>
      <c r="IAS79" s="162"/>
      <c r="IAT79" s="163"/>
      <c r="IAU79" s="164"/>
      <c r="IAV79" s="164"/>
      <c r="IAW79" s="165"/>
      <c r="IAX79" s="165"/>
      <c r="IAY79" s="166"/>
      <c r="IAZ79" s="166"/>
      <c r="IBA79" s="166"/>
      <c r="IBB79" s="113"/>
      <c r="IBF79" s="167"/>
      <c r="IBG79" s="32"/>
      <c r="IBH79" s="160"/>
      <c r="IBI79" s="161"/>
      <c r="IBJ79" s="162"/>
      <c r="IBK79" s="163"/>
      <c r="IBL79" s="164"/>
      <c r="IBM79" s="164"/>
      <c r="IBN79" s="165"/>
      <c r="IBO79" s="165"/>
      <c r="IBP79" s="166"/>
      <c r="IBQ79" s="166"/>
      <c r="IBR79" s="166"/>
      <c r="IBS79" s="113"/>
      <c r="IBW79" s="167"/>
      <c r="IBX79" s="32"/>
      <c r="IBY79" s="160"/>
      <c r="IBZ79" s="161"/>
      <c r="ICA79" s="162"/>
      <c r="ICB79" s="163"/>
      <c r="ICC79" s="164"/>
      <c r="ICD79" s="164"/>
      <c r="ICE79" s="165"/>
      <c r="ICF79" s="165"/>
      <c r="ICG79" s="166"/>
      <c r="ICH79" s="166"/>
      <c r="ICI79" s="166"/>
      <c r="ICJ79" s="113"/>
      <c r="ICN79" s="167"/>
      <c r="ICO79" s="32"/>
      <c r="ICP79" s="160"/>
      <c r="ICQ79" s="161"/>
      <c r="ICR79" s="162"/>
      <c r="ICS79" s="163"/>
      <c r="ICT79" s="164"/>
      <c r="ICU79" s="164"/>
      <c r="ICV79" s="165"/>
      <c r="ICW79" s="165"/>
      <c r="ICX79" s="166"/>
      <c r="ICY79" s="166"/>
      <c r="ICZ79" s="166"/>
      <c r="IDA79" s="113"/>
      <c r="IDE79" s="167"/>
      <c r="IDF79" s="32"/>
      <c r="IDG79" s="160"/>
      <c r="IDH79" s="161"/>
      <c r="IDI79" s="162"/>
      <c r="IDJ79" s="163"/>
      <c r="IDK79" s="164"/>
      <c r="IDL79" s="164"/>
      <c r="IDM79" s="165"/>
      <c r="IDN79" s="165"/>
      <c r="IDO79" s="166"/>
      <c r="IDP79" s="166"/>
      <c r="IDQ79" s="166"/>
      <c r="IDR79" s="113"/>
      <c r="IDV79" s="167"/>
      <c r="IDW79" s="32"/>
      <c r="IDX79" s="160"/>
      <c r="IDY79" s="161"/>
      <c r="IDZ79" s="162"/>
      <c r="IEA79" s="163"/>
      <c r="IEB79" s="164"/>
      <c r="IEC79" s="164"/>
      <c r="IED79" s="165"/>
      <c r="IEE79" s="165"/>
      <c r="IEF79" s="166"/>
      <c r="IEG79" s="166"/>
      <c r="IEH79" s="166"/>
      <c r="IEI79" s="113"/>
      <c r="IEM79" s="167"/>
      <c r="IEN79" s="32"/>
      <c r="IEO79" s="160"/>
      <c r="IEP79" s="161"/>
      <c r="IEQ79" s="162"/>
      <c r="IER79" s="163"/>
      <c r="IES79" s="164"/>
      <c r="IET79" s="164"/>
      <c r="IEU79" s="165"/>
      <c r="IEV79" s="165"/>
      <c r="IEW79" s="166"/>
      <c r="IEX79" s="166"/>
      <c r="IEY79" s="166"/>
      <c r="IEZ79" s="113"/>
      <c r="IFD79" s="167"/>
      <c r="IFE79" s="32"/>
      <c r="IFF79" s="160"/>
      <c r="IFG79" s="161"/>
      <c r="IFH79" s="162"/>
      <c r="IFI79" s="163"/>
      <c r="IFJ79" s="164"/>
      <c r="IFK79" s="164"/>
      <c r="IFL79" s="165"/>
      <c r="IFM79" s="165"/>
      <c r="IFN79" s="166"/>
      <c r="IFO79" s="166"/>
      <c r="IFP79" s="166"/>
      <c r="IFQ79" s="113"/>
      <c r="IFU79" s="167"/>
      <c r="IFV79" s="32"/>
      <c r="IFW79" s="160"/>
      <c r="IFX79" s="161"/>
      <c r="IFY79" s="162"/>
      <c r="IFZ79" s="163"/>
      <c r="IGA79" s="164"/>
      <c r="IGB79" s="164"/>
      <c r="IGC79" s="165"/>
      <c r="IGD79" s="165"/>
      <c r="IGE79" s="166"/>
      <c r="IGF79" s="166"/>
      <c r="IGG79" s="166"/>
      <c r="IGH79" s="113"/>
      <c r="IGL79" s="167"/>
      <c r="IGM79" s="32"/>
      <c r="IGN79" s="160"/>
      <c r="IGO79" s="161"/>
      <c r="IGP79" s="162"/>
      <c r="IGQ79" s="163"/>
      <c r="IGR79" s="164"/>
      <c r="IGS79" s="164"/>
      <c r="IGT79" s="165"/>
      <c r="IGU79" s="165"/>
      <c r="IGV79" s="166"/>
      <c r="IGW79" s="166"/>
      <c r="IGX79" s="166"/>
      <c r="IGY79" s="113"/>
      <c r="IHC79" s="167"/>
      <c r="IHD79" s="32"/>
      <c r="IHE79" s="160"/>
      <c r="IHF79" s="161"/>
      <c r="IHG79" s="162"/>
      <c r="IHH79" s="163"/>
      <c r="IHI79" s="164"/>
      <c r="IHJ79" s="164"/>
      <c r="IHK79" s="165"/>
      <c r="IHL79" s="165"/>
      <c r="IHM79" s="166"/>
      <c r="IHN79" s="166"/>
      <c r="IHO79" s="166"/>
      <c r="IHP79" s="113"/>
      <c r="IHT79" s="167"/>
      <c r="IHU79" s="32"/>
      <c r="IHV79" s="160"/>
      <c r="IHW79" s="161"/>
      <c r="IHX79" s="162"/>
      <c r="IHY79" s="163"/>
      <c r="IHZ79" s="164"/>
      <c r="IIA79" s="164"/>
      <c r="IIB79" s="165"/>
      <c r="IIC79" s="165"/>
      <c r="IID79" s="166"/>
      <c r="IIE79" s="166"/>
      <c r="IIF79" s="166"/>
      <c r="IIG79" s="113"/>
      <c r="IIK79" s="167"/>
      <c r="IIL79" s="32"/>
      <c r="IIM79" s="160"/>
      <c r="IIN79" s="161"/>
      <c r="IIO79" s="162"/>
      <c r="IIP79" s="163"/>
      <c r="IIQ79" s="164"/>
      <c r="IIR79" s="164"/>
      <c r="IIS79" s="165"/>
      <c r="IIT79" s="165"/>
      <c r="IIU79" s="166"/>
      <c r="IIV79" s="166"/>
      <c r="IIW79" s="166"/>
      <c r="IIX79" s="113"/>
      <c r="IJB79" s="167"/>
      <c r="IJC79" s="32"/>
      <c r="IJD79" s="160"/>
      <c r="IJE79" s="161"/>
      <c r="IJF79" s="162"/>
      <c r="IJG79" s="163"/>
      <c r="IJH79" s="164"/>
      <c r="IJI79" s="164"/>
      <c r="IJJ79" s="165"/>
      <c r="IJK79" s="165"/>
      <c r="IJL79" s="166"/>
      <c r="IJM79" s="166"/>
      <c r="IJN79" s="166"/>
      <c r="IJO79" s="113"/>
      <c r="IJS79" s="167"/>
      <c r="IJT79" s="32"/>
      <c r="IJU79" s="160"/>
      <c r="IJV79" s="161"/>
      <c r="IJW79" s="162"/>
      <c r="IJX79" s="163"/>
      <c r="IJY79" s="164"/>
      <c r="IJZ79" s="164"/>
      <c r="IKA79" s="165"/>
      <c r="IKB79" s="165"/>
      <c r="IKC79" s="166"/>
      <c r="IKD79" s="166"/>
      <c r="IKE79" s="166"/>
      <c r="IKF79" s="113"/>
      <c r="IKJ79" s="167"/>
      <c r="IKK79" s="32"/>
      <c r="IKL79" s="160"/>
      <c r="IKM79" s="161"/>
      <c r="IKN79" s="162"/>
      <c r="IKO79" s="163"/>
      <c r="IKP79" s="164"/>
      <c r="IKQ79" s="164"/>
      <c r="IKR79" s="165"/>
      <c r="IKS79" s="165"/>
      <c r="IKT79" s="166"/>
      <c r="IKU79" s="166"/>
      <c r="IKV79" s="166"/>
      <c r="IKW79" s="113"/>
      <c r="ILA79" s="167"/>
      <c r="ILB79" s="32"/>
      <c r="ILC79" s="160"/>
      <c r="ILD79" s="161"/>
      <c r="ILE79" s="162"/>
      <c r="ILF79" s="163"/>
      <c r="ILG79" s="164"/>
      <c r="ILH79" s="164"/>
      <c r="ILI79" s="165"/>
      <c r="ILJ79" s="165"/>
      <c r="ILK79" s="166"/>
      <c r="ILL79" s="166"/>
      <c r="ILM79" s="166"/>
      <c r="ILN79" s="113"/>
      <c r="ILR79" s="167"/>
      <c r="ILS79" s="32"/>
      <c r="ILT79" s="160"/>
      <c r="ILU79" s="161"/>
      <c r="ILV79" s="162"/>
      <c r="ILW79" s="163"/>
      <c r="ILX79" s="164"/>
      <c r="ILY79" s="164"/>
      <c r="ILZ79" s="165"/>
      <c r="IMA79" s="165"/>
      <c r="IMB79" s="166"/>
      <c r="IMC79" s="166"/>
      <c r="IMD79" s="166"/>
      <c r="IME79" s="113"/>
      <c r="IMI79" s="167"/>
      <c r="IMJ79" s="32"/>
      <c r="IMK79" s="160"/>
      <c r="IML79" s="161"/>
      <c r="IMM79" s="162"/>
      <c r="IMN79" s="163"/>
      <c r="IMO79" s="164"/>
      <c r="IMP79" s="164"/>
      <c r="IMQ79" s="165"/>
      <c r="IMR79" s="165"/>
      <c r="IMS79" s="166"/>
      <c r="IMT79" s="166"/>
      <c r="IMU79" s="166"/>
      <c r="IMV79" s="113"/>
      <c r="IMZ79" s="167"/>
      <c r="INA79" s="32"/>
      <c r="INB79" s="160"/>
      <c r="INC79" s="161"/>
      <c r="IND79" s="162"/>
      <c r="INE79" s="163"/>
      <c r="INF79" s="164"/>
      <c r="ING79" s="164"/>
      <c r="INH79" s="165"/>
      <c r="INI79" s="165"/>
      <c r="INJ79" s="166"/>
      <c r="INK79" s="166"/>
      <c r="INL79" s="166"/>
      <c r="INM79" s="113"/>
      <c r="INQ79" s="167"/>
      <c r="INR79" s="32"/>
      <c r="INS79" s="160"/>
      <c r="INT79" s="161"/>
      <c r="INU79" s="162"/>
      <c r="INV79" s="163"/>
      <c r="INW79" s="164"/>
      <c r="INX79" s="164"/>
      <c r="INY79" s="165"/>
      <c r="INZ79" s="165"/>
      <c r="IOA79" s="166"/>
      <c r="IOB79" s="166"/>
      <c r="IOC79" s="166"/>
      <c r="IOD79" s="113"/>
      <c r="IOH79" s="167"/>
      <c r="IOI79" s="32"/>
      <c r="IOJ79" s="160"/>
      <c r="IOK79" s="161"/>
      <c r="IOL79" s="162"/>
      <c r="IOM79" s="163"/>
      <c r="ION79" s="164"/>
      <c r="IOO79" s="164"/>
      <c r="IOP79" s="165"/>
      <c r="IOQ79" s="165"/>
      <c r="IOR79" s="166"/>
      <c r="IOS79" s="166"/>
      <c r="IOT79" s="166"/>
      <c r="IOU79" s="113"/>
      <c r="IOY79" s="167"/>
      <c r="IOZ79" s="32"/>
      <c r="IPA79" s="160"/>
      <c r="IPB79" s="161"/>
      <c r="IPC79" s="162"/>
      <c r="IPD79" s="163"/>
      <c r="IPE79" s="164"/>
      <c r="IPF79" s="164"/>
      <c r="IPG79" s="165"/>
      <c r="IPH79" s="165"/>
      <c r="IPI79" s="166"/>
      <c r="IPJ79" s="166"/>
      <c r="IPK79" s="166"/>
      <c r="IPL79" s="113"/>
      <c r="IPP79" s="167"/>
      <c r="IPQ79" s="32"/>
      <c r="IPR79" s="160"/>
      <c r="IPS79" s="161"/>
      <c r="IPT79" s="162"/>
      <c r="IPU79" s="163"/>
      <c r="IPV79" s="164"/>
      <c r="IPW79" s="164"/>
      <c r="IPX79" s="165"/>
      <c r="IPY79" s="165"/>
      <c r="IPZ79" s="166"/>
      <c r="IQA79" s="166"/>
      <c r="IQB79" s="166"/>
      <c r="IQC79" s="113"/>
      <c r="IQG79" s="167"/>
      <c r="IQH79" s="32"/>
      <c r="IQI79" s="160"/>
      <c r="IQJ79" s="161"/>
      <c r="IQK79" s="162"/>
      <c r="IQL79" s="163"/>
      <c r="IQM79" s="164"/>
      <c r="IQN79" s="164"/>
      <c r="IQO79" s="165"/>
      <c r="IQP79" s="165"/>
      <c r="IQQ79" s="166"/>
      <c r="IQR79" s="166"/>
      <c r="IQS79" s="166"/>
      <c r="IQT79" s="113"/>
      <c r="IQX79" s="167"/>
      <c r="IQY79" s="32"/>
      <c r="IQZ79" s="160"/>
      <c r="IRA79" s="161"/>
      <c r="IRB79" s="162"/>
      <c r="IRC79" s="163"/>
      <c r="IRD79" s="164"/>
      <c r="IRE79" s="164"/>
      <c r="IRF79" s="165"/>
      <c r="IRG79" s="165"/>
      <c r="IRH79" s="166"/>
      <c r="IRI79" s="166"/>
      <c r="IRJ79" s="166"/>
      <c r="IRK79" s="113"/>
      <c r="IRO79" s="167"/>
      <c r="IRP79" s="32"/>
      <c r="IRQ79" s="160"/>
      <c r="IRR79" s="161"/>
      <c r="IRS79" s="162"/>
      <c r="IRT79" s="163"/>
      <c r="IRU79" s="164"/>
      <c r="IRV79" s="164"/>
      <c r="IRW79" s="165"/>
      <c r="IRX79" s="165"/>
      <c r="IRY79" s="166"/>
      <c r="IRZ79" s="166"/>
      <c r="ISA79" s="166"/>
      <c r="ISB79" s="113"/>
      <c r="ISF79" s="167"/>
      <c r="ISG79" s="32"/>
      <c r="ISH79" s="160"/>
      <c r="ISI79" s="161"/>
      <c r="ISJ79" s="162"/>
      <c r="ISK79" s="163"/>
      <c r="ISL79" s="164"/>
      <c r="ISM79" s="164"/>
      <c r="ISN79" s="165"/>
      <c r="ISO79" s="165"/>
      <c r="ISP79" s="166"/>
      <c r="ISQ79" s="166"/>
      <c r="ISR79" s="166"/>
      <c r="ISS79" s="113"/>
      <c r="ISW79" s="167"/>
      <c r="ISX79" s="32"/>
      <c r="ISY79" s="160"/>
      <c r="ISZ79" s="161"/>
      <c r="ITA79" s="162"/>
      <c r="ITB79" s="163"/>
      <c r="ITC79" s="164"/>
      <c r="ITD79" s="164"/>
      <c r="ITE79" s="165"/>
      <c r="ITF79" s="165"/>
      <c r="ITG79" s="166"/>
      <c r="ITH79" s="166"/>
      <c r="ITI79" s="166"/>
      <c r="ITJ79" s="113"/>
      <c r="ITN79" s="167"/>
      <c r="ITO79" s="32"/>
      <c r="ITP79" s="160"/>
      <c r="ITQ79" s="161"/>
      <c r="ITR79" s="162"/>
      <c r="ITS79" s="163"/>
      <c r="ITT79" s="164"/>
      <c r="ITU79" s="164"/>
      <c r="ITV79" s="165"/>
      <c r="ITW79" s="165"/>
      <c r="ITX79" s="166"/>
      <c r="ITY79" s="166"/>
      <c r="ITZ79" s="166"/>
      <c r="IUA79" s="113"/>
      <c r="IUE79" s="167"/>
      <c r="IUF79" s="32"/>
      <c r="IUG79" s="160"/>
      <c r="IUH79" s="161"/>
      <c r="IUI79" s="162"/>
      <c r="IUJ79" s="163"/>
      <c r="IUK79" s="164"/>
      <c r="IUL79" s="164"/>
      <c r="IUM79" s="165"/>
      <c r="IUN79" s="165"/>
      <c r="IUO79" s="166"/>
      <c r="IUP79" s="166"/>
      <c r="IUQ79" s="166"/>
      <c r="IUR79" s="113"/>
      <c r="IUV79" s="167"/>
      <c r="IUW79" s="32"/>
      <c r="IUX79" s="160"/>
      <c r="IUY79" s="161"/>
      <c r="IUZ79" s="162"/>
      <c r="IVA79" s="163"/>
      <c r="IVB79" s="164"/>
      <c r="IVC79" s="164"/>
      <c r="IVD79" s="165"/>
      <c r="IVE79" s="165"/>
      <c r="IVF79" s="166"/>
      <c r="IVG79" s="166"/>
      <c r="IVH79" s="166"/>
      <c r="IVI79" s="113"/>
      <c r="IVM79" s="167"/>
      <c r="IVN79" s="32"/>
      <c r="IVO79" s="160"/>
      <c r="IVP79" s="161"/>
      <c r="IVQ79" s="162"/>
      <c r="IVR79" s="163"/>
      <c r="IVS79" s="164"/>
      <c r="IVT79" s="164"/>
      <c r="IVU79" s="165"/>
      <c r="IVV79" s="165"/>
      <c r="IVW79" s="166"/>
      <c r="IVX79" s="166"/>
      <c r="IVY79" s="166"/>
      <c r="IVZ79" s="113"/>
      <c r="IWD79" s="167"/>
      <c r="IWE79" s="32"/>
      <c r="IWF79" s="160"/>
      <c r="IWG79" s="161"/>
      <c r="IWH79" s="162"/>
      <c r="IWI79" s="163"/>
      <c r="IWJ79" s="164"/>
      <c r="IWK79" s="164"/>
      <c r="IWL79" s="165"/>
      <c r="IWM79" s="165"/>
      <c r="IWN79" s="166"/>
      <c r="IWO79" s="166"/>
      <c r="IWP79" s="166"/>
      <c r="IWQ79" s="113"/>
      <c r="IWU79" s="167"/>
      <c r="IWV79" s="32"/>
      <c r="IWW79" s="160"/>
      <c r="IWX79" s="161"/>
      <c r="IWY79" s="162"/>
      <c r="IWZ79" s="163"/>
      <c r="IXA79" s="164"/>
      <c r="IXB79" s="164"/>
      <c r="IXC79" s="165"/>
      <c r="IXD79" s="165"/>
      <c r="IXE79" s="166"/>
      <c r="IXF79" s="166"/>
      <c r="IXG79" s="166"/>
      <c r="IXH79" s="113"/>
      <c r="IXL79" s="167"/>
      <c r="IXM79" s="32"/>
      <c r="IXN79" s="160"/>
      <c r="IXO79" s="161"/>
      <c r="IXP79" s="162"/>
      <c r="IXQ79" s="163"/>
      <c r="IXR79" s="164"/>
      <c r="IXS79" s="164"/>
      <c r="IXT79" s="165"/>
      <c r="IXU79" s="165"/>
      <c r="IXV79" s="166"/>
      <c r="IXW79" s="166"/>
      <c r="IXX79" s="166"/>
      <c r="IXY79" s="113"/>
      <c r="IYC79" s="167"/>
      <c r="IYD79" s="32"/>
      <c r="IYE79" s="160"/>
      <c r="IYF79" s="161"/>
      <c r="IYG79" s="162"/>
      <c r="IYH79" s="163"/>
      <c r="IYI79" s="164"/>
      <c r="IYJ79" s="164"/>
      <c r="IYK79" s="165"/>
      <c r="IYL79" s="165"/>
      <c r="IYM79" s="166"/>
      <c r="IYN79" s="166"/>
      <c r="IYO79" s="166"/>
      <c r="IYP79" s="113"/>
      <c r="IYT79" s="167"/>
      <c r="IYU79" s="32"/>
      <c r="IYV79" s="160"/>
      <c r="IYW79" s="161"/>
      <c r="IYX79" s="162"/>
      <c r="IYY79" s="163"/>
      <c r="IYZ79" s="164"/>
      <c r="IZA79" s="164"/>
      <c r="IZB79" s="165"/>
      <c r="IZC79" s="165"/>
      <c r="IZD79" s="166"/>
      <c r="IZE79" s="166"/>
      <c r="IZF79" s="166"/>
      <c r="IZG79" s="113"/>
      <c r="IZK79" s="167"/>
      <c r="IZL79" s="32"/>
      <c r="IZM79" s="160"/>
      <c r="IZN79" s="161"/>
      <c r="IZO79" s="162"/>
      <c r="IZP79" s="163"/>
      <c r="IZQ79" s="164"/>
      <c r="IZR79" s="164"/>
      <c r="IZS79" s="165"/>
      <c r="IZT79" s="165"/>
      <c r="IZU79" s="166"/>
      <c r="IZV79" s="166"/>
      <c r="IZW79" s="166"/>
      <c r="IZX79" s="113"/>
      <c r="JAB79" s="167"/>
      <c r="JAC79" s="32"/>
      <c r="JAD79" s="160"/>
      <c r="JAE79" s="161"/>
      <c r="JAF79" s="162"/>
      <c r="JAG79" s="163"/>
      <c r="JAH79" s="164"/>
      <c r="JAI79" s="164"/>
      <c r="JAJ79" s="165"/>
      <c r="JAK79" s="165"/>
      <c r="JAL79" s="166"/>
      <c r="JAM79" s="166"/>
      <c r="JAN79" s="166"/>
      <c r="JAO79" s="113"/>
      <c r="JAS79" s="167"/>
      <c r="JAT79" s="32"/>
      <c r="JAU79" s="160"/>
      <c r="JAV79" s="161"/>
      <c r="JAW79" s="162"/>
      <c r="JAX79" s="163"/>
      <c r="JAY79" s="164"/>
      <c r="JAZ79" s="164"/>
      <c r="JBA79" s="165"/>
      <c r="JBB79" s="165"/>
      <c r="JBC79" s="166"/>
      <c r="JBD79" s="166"/>
      <c r="JBE79" s="166"/>
      <c r="JBF79" s="113"/>
      <c r="JBJ79" s="167"/>
      <c r="JBK79" s="32"/>
      <c r="JBL79" s="160"/>
      <c r="JBM79" s="161"/>
      <c r="JBN79" s="162"/>
      <c r="JBO79" s="163"/>
      <c r="JBP79" s="164"/>
      <c r="JBQ79" s="164"/>
      <c r="JBR79" s="165"/>
      <c r="JBS79" s="165"/>
      <c r="JBT79" s="166"/>
      <c r="JBU79" s="166"/>
      <c r="JBV79" s="166"/>
      <c r="JBW79" s="113"/>
      <c r="JCA79" s="167"/>
      <c r="JCB79" s="32"/>
      <c r="JCC79" s="160"/>
      <c r="JCD79" s="161"/>
      <c r="JCE79" s="162"/>
      <c r="JCF79" s="163"/>
      <c r="JCG79" s="164"/>
      <c r="JCH79" s="164"/>
      <c r="JCI79" s="165"/>
      <c r="JCJ79" s="165"/>
      <c r="JCK79" s="166"/>
      <c r="JCL79" s="166"/>
      <c r="JCM79" s="166"/>
      <c r="JCN79" s="113"/>
      <c r="JCR79" s="167"/>
      <c r="JCS79" s="32"/>
      <c r="JCT79" s="160"/>
      <c r="JCU79" s="161"/>
      <c r="JCV79" s="162"/>
      <c r="JCW79" s="163"/>
      <c r="JCX79" s="164"/>
      <c r="JCY79" s="164"/>
      <c r="JCZ79" s="165"/>
      <c r="JDA79" s="165"/>
      <c r="JDB79" s="166"/>
      <c r="JDC79" s="166"/>
      <c r="JDD79" s="166"/>
      <c r="JDE79" s="113"/>
      <c r="JDI79" s="167"/>
      <c r="JDJ79" s="32"/>
      <c r="JDK79" s="160"/>
      <c r="JDL79" s="161"/>
      <c r="JDM79" s="162"/>
      <c r="JDN79" s="163"/>
      <c r="JDO79" s="164"/>
      <c r="JDP79" s="164"/>
      <c r="JDQ79" s="165"/>
      <c r="JDR79" s="165"/>
      <c r="JDS79" s="166"/>
      <c r="JDT79" s="166"/>
      <c r="JDU79" s="166"/>
      <c r="JDV79" s="113"/>
      <c r="JDZ79" s="167"/>
      <c r="JEA79" s="32"/>
      <c r="JEB79" s="160"/>
      <c r="JEC79" s="161"/>
      <c r="JED79" s="162"/>
      <c r="JEE79" s="163"/>
      <c r="JEF79" s="164"/>
      <c r="JEG79" s="164"/>
      <c r="JEH79" s="165"/>
      <c r="JEI79" s="165"/>
      <c r="JEJ79" s="166"/>
      <c r="JEK79" s="166"/>
      <c r="JEL79" s="166"/>
      <c r="JEM79" s="113"/>
      <c r="JEQ79" s="167"/>
      <c r="JER79" s="32"/>
      <c r="JES79" s="160"/>
      <c r="JET79" s="161"/>
      <c r="JEU79" s="162"/>
      <c r="JEV79" s="163"/>
      <c r="JEW79" s="164"/>
      <c r="JEX79" s="164"/>
      <c r="JEY79" s="165"/>
      <c r="JEZ79" s="165"/>
      <c r="JFA79" s="166"/>
      <c r="JFB79" s="166"/>
      <c r="JFC79" s="166"/>
      <c r="JFD79" s="113"/>
      <c r="JFH79" s="167"/>
      <c r="JFI79" s="32"/>
      <c r="JFJ79" s="160"/>
      <c r="JFK79" s="161"/>
      <c r="JFL79" s="162"/>
      <c r="JFM79" s="163"/>
      <c r="JFN79" s="164"/>
      <c r="JFO79" s="164"/>
      <c r="JFP79" s="165"/>
      <c r="JFQ79" s="165"/>
      <c r="JFR79" s="166"/>
      <c r="JFS79" s="166"/>
      <c r="JFT79" s="166"/>
      <c r="JFU79" s="113"/>
      <c r="JFY79" s="167"/>
      <c r="JFZ79" s="32"/>
      <c r="JGA79" s="160"/>
      <c r="JGB79" s="161"/>
      <c r="JGC79" s="162"/>
      <c r="JGD79" s="163"/>
      <c r="JGE79" s="164"/>
      <c r="JGF79" s="164"/>
      <c r="JGG79" s="165"/>
      <c r="JGH79" s="165"/>
      <c r="JGI79" s="166"/>
      <c r="JGJ79" s="166"/>
      <c r="JGK79" s="166"/>
      <c r="JGL79" s="113"/>
      <c r="JGP79" s="167"/>
      <c r="JGQ79" s="32"/>
      <c r="JGR79" s="160"/>
      <c r="JGS79" s="161"/>
      <c r="JGT79" s="162"/>
      <c r="JGU79" s="163"/>
      <c r="JGV79" s="164"/>
      <c r="JGW79" s="164"/>
      <c r="JGX79" s="165"/>
      <c r="JGY79" s="165"/>
      <c r="JGZ79" s="166"/>
      <c r="JHA79" s="166"/>
      <c r="JHB79" s="166"/>
      <c r="JHC79" s="113"/>
      <c r="JHG79" s="167"/>
      <c r="JHH79" s="32"/>
      <c r="JHI79" s="160"/>
      <c r="JHJ79" s="161"/>
      <c r="JHK79" s="162"/>
      <c r="JHL79" s="163"/>
      <c r="JHM79" s="164"/>
      <c r="JHN79" s="164"/>
      <c r="JHO79" s="165"/>
      <c r="JHP79" s="165"/>
      <c r="JHQ79" s="166"/>
      <c r="JHR79" s="166"/>
      <c r="JHS79" s="166"/>
      <c r="JHT79" s="113"/>
      <c r="JHX79" s="167"/>
      <c r="JHY79" s="32"/>
      <c r="JHZ79" s="160"/>
      <c r="JIA79" s="161"/>
      <c r="JIB79" s="162"/>
      <c r="JIC79" s="163"/>
      <c r="JID79" s="164"/>
      <c r="JIE79" s="164"/>
      <c r="JIF79" s="165"/>
      <c r="JIG79" s="165"/>
      <c r="JIH79" s="166"/>
      <c r="JII79" s="166"/>
      <c r="JIJ79" s="166"/>
      <c r="JIK79" s="113"/>
      <c r="JIO79" s="167"/>
      <c r="JIP79" s="32"/>
      <c r="JIQ79" s="160"/>
      <c r="JIR79" s="161"/>
      <c r="JIS79" s="162"/>
      <c r="JIT79" s="163"/>
      <c r="JIU79" s="164"/>
      <c r="JIV79" s="164"/>
      <c r="JIW79" s="165"/>
      <c r="JIX79" s="165"/>
      <c r="JIY79" s="166"/>
      <c r="JIZ79" s="166"/>
      <c r="JJA79" s="166"/>
      <c r="JJB79" s="113"/>
      <c r="JJF79" s="167"/>
      <c r="JJG79" s="32"/>
      <c r="JJH79" s="160"/>
      <c r="JJI79" s="161"/>
      <c r="JJJ79" s="162"/>
      <c r="JJK79" s="163"/>
      <c r="JJL79" s="164"/>
      <c r="JJM79" s="164"/>
      <c r="JJN79" s="165"/>
      <c r="JJO79" s="165"/>
      <c r="JJP79" s="166"/>
      <c r="JJQ79" s="166"/>
      <c r="JJR79" s="166"/>
      <c r="JJS79" s="113"/>
      <c r="JJW79" s="167"/>
      <c r="JJX79" s="32"/>
      <c r="JJY79" s="160"/>
      <c r="JJZ79" s="161"/>
      <c r="JKA79" s="162"/>
      <c r="JKB79" s="163"/>
      <c r="JKC79" s="164"/>
      <c r="JKD79" s="164"/>
      <c r="JKE79" s="165"/>
      <c r="JKF79" s="165"/>
      <c r="JKG79" s="166"/>
      <c r="JKH79" s="166"/>
      <c r="JKI79" s="166"/>
      <c r="JKJ79" s="113"/>
      <c r="JKN79" s="167"/>
      <c r="JKO79" s="32"/>
      <c r="JKP79" s="160"/>
      <c r="JKQ79" s="161"/>
      <c r="JKR79" s="162"/>
      <c r="JKS79" s="163"/>
      <c r="JKT79" s="164"/>
      <c r="JKU79" s="164"/>
      <c r="JKV79" s="165"/>
      <c r="JKW79" s="165"/>
      <c r="JKX79" s="166"/>
      <c r="JKY79" s="166"/>
      <c r="JKZ79" s="166"/>
      <c r="JLA79" s="113"/>
      <c r="JLE79" s="167"/>
      <c r="JLF79" s="32"/>
      <c r="JLG79" s="160"/>
      <c r="JLH79" s="161"/>
      <c r="JLI79" s="162"/>
      <c r="JLJ79" s="163"/>
      <c r="JLK79" s="164"/>
      <c r="JLL79" s="164"/>
      <c r="JLM79" s="165"/>
      <c r="JLN79" s="165"/>
      <c r="JLO79" s="166"/>
      <c r="JLP79" s="166"/>
      <c r="JLQ79" s="166"/>
      <c r="JLR79" s="113"/>
      <c r="JLV79" s="167"/>
      <c r="JLW79" s="32"/>
      <c r="JLX79" s="160"/>
      <c r="JLY79" s="161"/>
      <c r="JLZ79" s="162"/>
      <c r="JMA79" s="163"/>
      <c r="JMB79" s="164"/>
      <c r="JMC79" s="164"/>
      <c r="JMD79" s="165"/>
      <c r="JME79" s="165"/>
      <c r="JMF79" s="166"/>
      <c r="JMG79" s="166"/>
      <c r="JMH79" s="166"/>
      <c r="JMI79" s="113"/>
      <c r="JMM79" s="167"/>
      <c r="JMN79" s="32"/>
      <c r="JMO79" s="160"/>
      <c r="JMP79" s="161"/>
      <c r="JMQ79" s="162"/>
      <c r="JMR79" s="163"/>
      <c r="JMS79" s="164"/>
      <c r="JMT79" s="164"/>
      <c r="JMU79" s="165"/>
      <c r="JMV79" s="165"/>
      <c r="JMW79" s="166"/>
      <c r="JMX79" s="166"/>
      <c r="JMY79" s="166"/>
      <c r="JMZ79" s="113"/>
      <c r="JND79" s="167"/>
      <c r="JNE79" s="32"/>
      <c r="JNF79" s="160"/>
      <c r="JNG79" s="161"/>
      <c r="JNH79" s="162"/>
      <c r="JNI79" s="163"/>
      <c r="JNJ79" s="164"/>
      <c r="JNK79" s="164"/>
      <c r="JNL79" s="165"/>
      <c r="JNM79" s="165"/>
      <c r="JNN79" s="166"/>
      <c r="JNO79" s="166"/>
      <c r="JNP79" s="166"/>
      <c r="JNQ79" s="113"/>
      <c r="JNU79" s="167"/>
      <c r="JNV79" s="32"/>
      <c r="JNW79" s="160"/>
      <c r="JNX79" s="161"/>
      <c r="JNY79" s="162"/>
      <c r="JNZ79" s="163"/>
      <c r="JOA79" s="164"/>
      <c r="JOB79" s="164"/>
      <c r="JOC79" s="165"/>
      <c r="JOD79" s="165"/>
      <c r="JOE79" s="166"/>
      <c r="JOF79" s="166"/>
      <c r="JOG79" s="166"/>
      <c r="JOH79" s="113"/>
      <c r="JOL79" s="167"/>
      <c r="JOM79" s="32"/>
      <c r="JON79" s="160"/>
      <c r="JOO79" s="161"/>
      <c r="JOP79" s="162"/>
      <c r="JOQ79" s="163"/>
      <c r="JOR79" s="164"/>
      <c r="JOS79" s="164"/>
      <c r="JOT79" s="165"/>
      <c r="JOU79" s="165"/>
      <c r="JOV79" s="166"/>
      <c r="JOW79" s="166"/>
      <c r="JOX79" s="166"/>
      <c r="JOY79" s="113"/>
      <c r="JPC79" s="167"/>
      <c r="JPD79" s="32"/>
      <c r="JPE79" s="160"/>
      <c r="JPF79" s="161"/>
      <c r="JPG79" s="162"/>
      <c r="JPH79" s="163"/>
      <c r="JPI79" s="164"/>
      <c r="JPJ79" s="164"/>
      <c r="JPK79" s="165"/>
      <c r="JPL79" s="165"/>
      <c r="JPM79" s="166"/>
      <c r="JPN79" s="166"/>
      <c r="JPO79" s="166"/>
      <c r="JPP79" s="113"/>
      <c r="JPT79" s="167"/>
      <c r="JPU79" s="32"/>
      <c r="JPV79" s="160"/>
      <c r="JPW79" s="161"/>
      <c r="JPX79" s="162"/>
      <c r="JPY79" s="163"/>
      <c r="JPZ79" s="164"/>
      <c r="JQA79" s="164"/>
      <c r="JQB79" s="165"/>
      <c r="JQC79" s="165"/>
      <c r="JQD79" s="166"/>
      <c r="JQE79" s="166"/>
      <c r="JQF79" s="166"/>
      <c r="JQG79" s="113"/>
      <c r="JQK79" s="167"/>
      <c r="JQL79" s="32"/>
      <c r="JQM79" s="160"/>
      <c r="JQN79" s="161"/>
      <c r="JQO79" s="162"/>
      <c r="JQP79" s="163"/>
      <c r="JQQ79" s="164"/>
      <c r="JQR79" s="164"/>
      <c r="JQS79" s="165"/>
      <c r="JQT79" s="165"/>
      <c r="JQU79" s="166"/>
      <c r="JQV79" s="166"/>
      <c r="JQW79" s="166"/>
      <c r="JQX79" s="113"/>
      <c r="JRB79" s="167"/>
      <c r="JRC79" s="32"/>
      <c r="JRD79" s="160"/>
      <c r="JRE79" s="161"/>
      <c r="JRF79" s="162"/>
      <c r="JRG79" s="163"/>
      <c r="JRH79" s="164"/>
      <c r="JRI79" s="164"/>
      <c r="JRJ79" s="165"/>
      <c r="JRK79" s="165"/>
      <c r="JRL79" s="166"/>
      <c r="JRM79" s="166"/>
      <c r="JRN79" s="166"/>
      <c r="JRO79" s="113"/>
      <c r="JRS79" s="167"/>
      <c r="JRT79" s="32"/>
      <c r="JRU79" s="160"/>
      <c r="JRV79" s="161"/>
      <c r="JRW79" s="162"/>
      <c r="JRX79" s="163"/>
      <c r="JRY79" s="164"/>
      <c r="JRZ79" s="164"/>
      <c r="JSA79" s="165"/>
      <c r="JSB79" s="165"/>
      <c r="JSC79" s="166"/>
      <c r="JSD79" s="166"/>
      <c r="JSE79" s="166"/>
      <c r="JSF79" s="113"/>
      <c r="JSJ79" s="167"/>
      <c r="JSK79" s="32"/>
      <c r="JSL79" s="160"/>
      <c r="JSM79" s="161"/>
      <c r="JSN79" s="162"/>
      <c r="JSO79" s="163"/>
      <c r="JSP79" s="164"/>
      <c r="JSQ79" s="164"/>
      <c r="JSR79" s="165"/>
      <c r="JSS79" s="165"/>
      <c r="JST79" s="166"/>
      <c r="JSU79" s="166"/>
      <c r="JSV79" s="166"/>
      <c r="JSW79" s="113"/>
      <c r="JTA79" s="167"/>
      <c r="JTB79" s="32"/>
      <c r="JTC79" s="160"/>
      <c r="JTD79" s="161"/>
      <c r="JTE79" s="162"/>
      <c r="JTF79" s="163"/>
      <c r="JTG79" s="164"/>
      <c r="JTH79" s="164"/>
      <c r="JTI79" s="165"/>
      <c r="JTJ79" s="165"/>
      <c r="JTK79" s="166"/>
      <c r="JTL79" s="166"/>
      <c r="JTM79" s="166"/>
      <c r="JTN79" s="113"/>
      <c r="JTR79" s="167"/>
      <c r="JTS79" s="32"/>
      <c r="JTT79" s="160"/>
      <c r="JTU79" s="161"/>
      <c r="JTV79" s="162"/>
      <c r="JTW79" s="163"/>
      <c r="JTX79" s="164"/>
      <c r="JTY79" s="164"/>
      <c r="JTZ79" s="165"/>
      <c r="JUA79" s="165"/>
      <c r="JUB79" s="166"/>
      <c r="JUC79" s="166"/>
      <c r="JUD79" s="166"/>
      <c r="JUE79" s="113"/>
      <c r="JUI79" s="167"/>
      <c r="JUJ79" s="32"/>
      <c r="JUK79" s="160"/>
      <c r="JUL79" s="161"/>
      <c r="JUM79" s="162"/>
      <c r="JUN79" s="163"/>
      <c r="JUO79" s="164"/>
      <c r="JUP79" s="164"/>
      <c r="JUQ79" s="165"/>
      <c r="JUR79" s="165"/>
      <c r="JUS79" s="166"/>
      <c r="JUT79" s="166"/>
      <c r="JUU79" s="166"/>
      <c r="JUV79" s="113"/>
      <c r="JUZ79" s="167"/>
      <c r="JVA79" s="32"/>
      <c r="JVB79" s="160"/>
      <c r="JVC79" s="161"/>
      <c r="JVD79" s="162"/>
      <c r="JVE79" s="163"/>
      <c r="JVF79" s="164"/>
      <c r="JVG79" s="164"/>
      <c r="JVH79" s="165"/>
      <c r="JVI79" s="165"/>
      <c r="JVJ79" s="166"/>
      <c r="JVK79" s="166"/>
      <c r="JVL79" s="166"/>
      <c r="JVM79" s="113"/>
      <c r="JVQ79" s="167"/>
      <c r="JVR79" s="32"/>
      <c r="JVS79" s="160"/>
      <c r="JVT79" s="161"/>
      <c r="JVU79" s="162"/>
      <c r="JVV79" s="163"/>
      <c r="JVW79" s="164"/>
      <c r="JVX79" s="164"/>
      <c r="JVY79" s="165"/>
      <c r="JVZ79" s="165"/>
      <c r="JWA79" s="166"/>
      <c r="JWB79" s="166"/>
      <c r="JWC79" s="166"/>
      <c r="JWD79" s="113"/>
      <c r="JWH79" s="167"/>
      <c r="JWI79" s="32"/>
      <c r="JWJ79" s="160"/>
      <c r="JWK79" s="161"/>
      <c r="JWL79" s="162"/>
      <c r="JWM79" s="163"/>
      <c r="JWN79" s="164"/>
      <c r="JWO79" s="164"/>
      <c r="JWP79" s="165"/>
      <c r="JWQ79" s="165"/>
      <c r="JWR79" s="166"/>
      <c r="JWS79" s="166"/>
      <c r="JWT79" s="166"/>
      <c r="JWU79" s="113"/>
      <c r="JWY79" s="167"/>
      <c r="JWZ79" s="32"/>
      <c r="JXA79" s="160"/>
      <c r="JXB79" s="161"/>
      <c r="JXC79" s="162"/>
      <c r="JXD79" s="163"/>
      <c r="JXE79" s="164"/>
      <c r="JXF79" s="164"/>
      <c r="JXG79" s="165"/>
      <c r="JXH79" s="165"/>
      <c r="JXI79" s="166"/>
      <c r="JXJ79" s="166"/>
      <c r="JXK79" s="166"/>
      <c r="JXL79" s="113"/>
      <c r="JXP79" s="167"/>
      <c r="JXQ79" s="32"/>
      <c r="JXR79" s="160"/>
      <c r="JXS79" s="161"/>
      <c r="JXT79" s="162"/>
      <c r="JXU79" s="163"/>
      <c r="JXV79" s="164"/>
      <c r="JXW79" s="164"/>
      <c r="JXX79" s="165"/>
      <c r="JXY79" s="165"/>
      <c r="JXZ79" s="166"/>
      <c r="JYA79" s="166"/>
      <c r="JYB79" s="166"/>
      <c r="JYC79" s="113"/>
      <c r="JYG79" s="167"/>
      <c r="JYH79" s="32"/>
      <c r="JYI79" s="160"/>
      <c r="JYJ79" s="161"/>
      <c r="JYK79" s="162"/>
      <c r="JYL79" s="163"/>
      <c r="JYM79" s="164"/>
      <c r="JYN79" s="164"/>
      <c r="JYO79" s="165"/>
      <c r="JYP79" s="165"/>
      <c r="JYQ79" s="166"/>
      <c r="JYR79" s="166"/>
      <c r="JYS79" s="166"/>
      <c r="JYT79" s="113"/>
      <c r="JYX79" s="167"/>
      <c r="JYY79" s="32"/>
      <c r="JYZ79" s="160"/>
      <c r="JZA79" s="161"/>
      <c r="JZB79" s="162"/>
      <c r="JZC79" s="163"/>
      <c r="JZD79" s="164"/>
      <c r="JZE79" s="164"/>
      <c r="JZF79" s="165"/>
      <c r="JZG79" s="165"/>
      <c r="JZH79" s="166"/>
      <c r="JZI79" s="166"/>
      <c r="JZJ79" s="166"/>
      <c r="JZK79" s="113"/>
      <c r="JZO79" s="167"/>
      <c r="JZP79" s="32"/>
      <c r="JZQ79" s="160"/>
      <c r="JZR79" s="161"/>
      <c r="JZS79" s="162"/>
      <c r="JZT79" s="163"/>
      <c r="JZU79" s="164"/>
      <c r="JZV79" s="164"/>
      <c r="JZW79" s="165"/>
      <c r="JZX79" s="165"/>
      <c r="JZY79" s="166"/>
      <c r="JZZ79" s="166"/>
      <c r="KAA79" s="166"/>
      <c r="KAB79" s="113"/>
      <c r="KAF79" s="167"/>
      <c r="KAG79" s="32"/>
      <c r="KAH79" s="160"/>
      <c r="KAI79" s="161"/>
      <c r="KAJ79" s="162"/>
      <c r="KAK79" s="163"/>
      <c r="KAL79" s="164"/>
      <c r="KAM79" s="164"/>
      <c r="KAN79" s="165"/>
      <c r="KAO79" s="165"/>
      <c r="KAP79" s="166"/>
      <c r="KAQ79" s="166"/>
      <c r="KAR79" s="166"/>
      <c r="KAS79" s="113"/>
      <c r="KAW79" s="167"/>
      <c r="KAX79" s="32"/>
      <c r="KAY79" s="160"/>
      <c r="KAZ79" s="161"/>
      <c r="KBA79" s="162"/>
      <c r="KBB79" s="163"/>
      <c r="KBC79" s="164"/>
      <c r="KBD79" s="164"/>
      <c r="KBE79" s="165"/>
      <c r="KBF79" s="165"/>
      <c r="KBG79" s="166"/>
      <c r="KBH79" s="166"/>
      <c r="KBI79" s="166"/>
      <c r="KBJ79" s="113"/>
      <c r="KBN79" s="167"/>
      <c r="KBO79" s="32"/>
      <c r="KBP79" s="160"/>
      <c r="KBQ79" s="161"/>
      <c r="KBR79" s="162"/>
      <c r="KBS79" s="163"/>
      <c r="KBT79" s="164"/>
      <c r="KBU79" s="164"/>
      <c r="KBV79" s="165"/>
      <c r="KBW79" s="165"/>
      <c r="KBX79" s="166"/>
      <c r="KBY79" s="166"/>
      <c r="KBZ79" s="166"/>
      <c r="KCA79" s="113"/>
      <c r="KCE79" s="167"/>
      <c r="KCF79" s="32"/>
      <c r="KCG79" s="160"/>
      <c r="KCH79" s="161"/>
      <c r="KCI79" s="162"/>
      <c r="KCJ79" s="163"/>
      <c r="KCK79" s="164"/>
      <c r="KCL79" s="164"/>
      <c r="KCM79" s="165"/>
      <c r="KCN79" s="165"/>
      <c r="KCO79" s="166"/>
      <c r="KCP79" s="166"/>
      <c r="KCQ79" s="166"/>
      <c r="KCR79" s="113"/>
      <c r="KCV79" s="167"/>
      <c r="KCW79" s="32"/>
      <c r="KCX79" s="160"/>
      <c r="KCY79" s="161"/>
      <c r="KCZ79" s="162"/>
      <c r="KDA79" s="163"/>
      <c r="KDB79" s="164"/>
      <c r="KDC79" s="164"/>
      <c r="KDD79" s="165"/>
      <c r="KDE79" s="165"/>
      <c r="KDF79" s="166"/>
      <c r="KDG79" s="166"/>
      <c r="KDH79" s="166"/>
      <c r="KDI79" s="113"/>
      <c r="KDM79" s="167"/>
      <c r="KDN79" s="32"/>
      <c r="KDO79" s="160"/>
      <c r="KDP79" s="161"/>
      <c r="KDQ79" s="162"/>
      <c r="KDR79" s="163"/>
      <c r="KDS79" s="164"/>
      <c r="KDT79" s="164"/>
      <c r="KDU79" s="165"/>
      <c r="KDV79" s="165"/>
      <c r="KDW79" s="166"/>
      <c r="KDX79" s="166"/>
      <c r="KDY79" s="166"/>
      <c r="KDZ79" s="113"/>
      <c r="KED79" s="167"/>
      <c r="KEE79" s="32"/>
      <c r="KEF79" s="160"/>
      <c r="KEG79" s="161"/>
      <c r="KEH79" s="162"/>
      <c r="KEI79" s="163"/>
      <c r="KEJ79" s="164"/>
      <c r="KEK79" s="164"/>
      <c r="KEL79" s="165"/>
      <c r="KEM79" s="165"/>
      <c r="KEN79" s="166"/>
      <c r="KEO79" s="166"/>
      <c r="KEP79" s="166"/>
      <c r="KEQ79" s="113"/>
      <c r="KEU79" s="167"/>
      <c r="KEV79" s="32"/>
      <c r="KEW79" s="160"/>
      <c r="KEX79" s="161"/>
      <c r="KEY79" s="162"/>
      <c r="KEZ79" s="163"/>
      <c r="KFA79" s="164"/>
      <c r="KFB79" s="164"/>
      <c r="KFC79" s="165"/>
      <c r="KFD79" s="165"/>
      <c r="KFE79" s="166"/>
      <c r="KFF79" s="166"/>
      <c r="KFG79" s="166"/>
      <c r="KFH79" s="113"/>
      <c r="KFL79" s="167"/>
      <c r="KFM79" s="32"/>
      <c r="KFN79" s="160"/>
      <c r="KFO79" s="161"/>
      <c r="KFP79" s="162"/>
      <c r="KFQ79" s="163"/>
      <c r="KFR79" s="164"/>
      <c r="KFS79" s="164"/>
      <c r="KFT79" s="165"/>
      <c r="KFU79" s="165"/>
      <c r="KFV79" s="166"/>
      <c r="KFW79" s="166"/>
      <c r="KFX79" s="166"/>
      <c r="KFY79" s="113"/>
      <c r="KGC79" s="167"/>
      <c r="KGD79" s="32"/>
      <c r="KGE79" s="160"/>
      <c r="KGF79" s="161"/>
      <c r="KGG79" s="162"/>
      <c r="KGH79" s="163"/>
      <c r="KGI79" s="164"/>
      <c r="KGJ79" s="164"/>
      <c r="KGK79" s="165"/>
      <c r="KGL79" s="165"/>
      <c r="KGM79" s="166"/>
      <c r="KGN79" s="166"/>
      <c r="KGO79" s="166"/>
      <c r="KGP79" s="113"/>
      <c r="KGT79" s="167"/>
      <c r="KGU79" s="32"/>
      <c r="KGV79" s="160"/>
      <c r="KGW79" s="161"/>
      <c r="KGX79" s="162"/>
      <c r="KGY79" s="163"/>
      <c r="KGZ79" s="164"/>
      <c r="KHA79" s="164"/>
      <c r="KHB79" s="165"/>
      <c r="KHC79" s="165"/>
      <c r="KHD79" s="166"/>
      <c r="KHE79" s="166"/>
      <c r="KHF79" s="166"/>
      <c r="KHG79" s="113"/>
      <c r="KHK79" s="167"/>
      <c r="KHL79" s="32"/>
      <c r="KHM79" s="160"/>
      <c r="KHN79" s="161"/>
      <c r="KHO79" s="162"/>
      <c r="KHP79" s="163"/>
      <c r="KHQ79" s="164"/>
      <c r="KHR79" s="164"/>
      <c r="KHS79" s="165"/>
      <c r="KHT79" s="165"/>
      <c r="KHU79" s="166"/>
      <c r="KHV79" s="166"/>
      <c r="KHW79" s="166"/>
      <c r="KHX79" s="113"/>
      <c r="KIB79" s="167"/>
      <c r="KIC79" s="32"/>
      <c r="KID79" s="160"/>
      <c r="KIE79" s="161"/>
      <c r="KIF79" s="162"/>
      <c r="KIG79" s="163"/>
      <c r="KIH79" s="164"/>
      <c r="KII79" s="164"/>
      <c r="KIJ79" s="165"/>
      <c r="KIK79" s="165"/>
      <c r="KIL79" s="166"/>
      <c r="KIM79" s="166"/>
      <c r="KIN79" s="166"/>
      <c r="KIO79" s="113"/>
      <c r="KIS79" s="167"/>
      <c r="KIT79" s="32"/>
      <c r="KIU79" s="160"/>
      <c r="KIV79" s="161"/>
      <c r="KIW79" s="162"/>
      <c r="KIX79" s="163"/>
      <c r="KIY79" s="164"/>
      <c r="KIZ79" s="164"/>
      <c r="KJA79" s="165"/>
      <c r="KJB79" s="165"/>
      <c r="KJC79" s="166"/>
      <c r="KJD79" s="166"/>
      <c r="KJE79" s="166"/>
      <c r="KJF79" s="113"/>
      <c r="KJJ79" s="167"/>
      <c r="KJK79" s="32"/>
      <c r="KJL79" s="160"/>
      <c r="KJM79" s="161"/>
      <c r="KJN79" s="162"/>
      <c r="KJO79" s="163"/>
      <c r="KJP79" s="164"/>
      <c r="KJQ79" s="164"/>
      <c r="KJR79" s="165"/>
      <c r="KJS79" s="165"/>
      <c r="KJT79" s="166"/>
      <c r="KJU79" s="166"/>
      <c r="KJV79" s="166"/>
      <c r="KJW79" s="113"/>
      <c r="KKA79" s="167"/>
      <c r="KKB79" s="32"/>
      <c r="KKC79" s="160"/>
      <c r="KKD79" s="161"/>
      <c r="KKE79" s="162"/>
      <c r="KKF79" s="163"/>
      <c r="KKG79" s="164"/>
      <c r="KKH79" s="164"/>
      <c r="KKI79" s="165"/>
      <c r="KKJ79" s="165"/>
      <c r="KKK79" s="166"/>
      <c r="KKL79" s="166"/>
      <c r="KKM79" s="166"/>
      <c r="KKN79" s="113"/>
      <c r="KKR79" s="167"/>
      <c r="KKS79" s="32"/>
      <c r="KKT79" s="160"/>
      <c r="KKU79" s="161"/>
      <c r="KKV79" s="162"/>
      <c r="KKW79" s="163"/>
      <c r="KKX79" s="164"/>
      <c r="KKY79" s="164"/>
      <c r="KKZ79" s="165"/>
      <c r="KLA79" s="165"/>
      <c r="KLB79" s="166"/>
      <c r="KLC79" s="166"/>
      <c r="KLD79" s="166"/>
      <c r="KLE79" s="113"/>
      <c r="KLI79" s="167"/>
      <c r="KLJ79" s="32"/>
      <c r="KLK79" s="160"/>
      <c r="KLL79" s="161"/>
      <c r="KLM79" s="162"/>
      <c r="KLN79" s="163"/>
      <c r="KLO79" s="164"/>
      <c r="KLP79" s="164"/>
      <c r="KLQ79" s="165"/>
      <c r="KLR79" s="165"/>
      <c r="KLS79" s="166"/>
      <c r="KLT79" s="166"/>
      <c r="KLU79" s="166"/>
      <c r="KLV79" s="113"/>
      <c r="KLZ79" s="167"/>
      <c r="KMA79" s="32"/>
      <c r="KMB79" s="160"/>
      <c r="KMC79" s="161"/>
      <c r="KMD79" s="162"/>
      <c r="KME79" s="163"/>
      <c r="KMF79" s="164"/>
      <c r="KMG79" s="164"/>
      <c r="KMH79" s="165"/>
      <c r="KMI79" s="165"/>
      <c r="KMJ79" s="166"/>
      <c r="KMK79" s="166"/>
      <c r="KML79" s="166"/>
      <c r="KMM79" s="113"/>
      <c r="KMQ79" s="167"/>
      <c r="KMR79" s="32"/>
      <c r="KMS79" s="160"/>
      <c r="KMT79" s="161"/>
      <c r="KMU79" s="162"/>
      <c r="KMV79" s="163"/>
      <c r="KMW79" s="164"/>
      <c r="KMX79" s="164"/>
      <c r="KMY79" s="165"/>
      <c r="KMZ79" s="165"/>
      <c r="KNA79" s="166"/>
      <c r="KNB79" s="166"/>
      <c r="KNC79" s="166"/>
      <c r="KND79" s="113"/>
      <c r="KNH79" s="167"/>
      <c r="KNI79" s="32"/>
      <c r="KNJ79" s="160"/>
      <c r="KNK79" s="161"/>
      <c r="KNL79" s="162"/>
      <c r="KNM79" s="163"/>
      <c r="KNN79" s="164"/>
      <c r="KNO79" s="164"/>
      <c r="KNP79" s="165"/>
      <c r="KNQ79" s="165"/>
      <c r="KNR79" s="166"/>
      <c r="KNS79" s="166"/>
      <c r="KNT79" s="166"/>
      <c r="KNU79" s="113"/>
      <c r="KNY79" s="167"/>
      <c r="KNZ79" s="32"/>
      <c r="KOA79" s="160"/>
      <c r="KOB79" s="161"/>
      <c r="KOC79" s="162"/>
      <c r="KOD79" s="163"/>
      <c r="KOE79" s="164"/>
      <c r="KOF79" s="164"/>
      <c r="KOG79" s="165"/>
      <c r="KOH79" s="165"/>
      <c r="KOI79" s="166"/>
      <c r="KOJ79" s="166"/>
      <c r="KOK79" s="166"/>
      <c r="KOL79" s="113"/>
      <c r="KOP79" s="167"/>
      <c r="KOQ79" s="32"/>
      <c r="KOR79" s="160"/>
      <c r="KOS79" s="161"/>
      <c r="KOT79" s="162"/>
      <c r="KOU79" s="163"/>
      <c r="KOV79" s="164"/>
      <c r="KOW79" s="164"/>
      <c r="KOX79" s="165"/>
      <c r="KOY79" s="165"/>
      <c r="KOZ79" s="166"/>
      <c r="KPA79" s="166"/>
      <c r="KPB79" s="166"/>
      <c r="KPC79" s="113"/>
      <c r="KPG79" s="167"/>
      <c r="KPH79" s="32"/>
      <c r="KPI79" s="160"/>
      <c r="KPJ79" s="161"/>
      <c r="KPK79" s="162"/>
      <c r="KPL79" s="163"/>
      <c r="KPM79" s="164"/>
      <c r="KPN79" s="164"/>
      <c r="KPO79" s="165"/>
      <c r="KPP79" s="165"/>
      <c r="KPQ79" s="166"/>
      <c r="KPR79" s="166"/>
      <c r="KPS79" s="166"/>
      <c r="KPT79" s="113"/>
      <c r="KPX79" s="167"/>
      <c r="KPY79" s="32"/>
      <c r="KPZ79" s="160"/>
      <c r="KQA79" s="161"/>
      <c r="KQB79" s="162"/>
      <c r="KQC79" s="163"/>
      <c r="KQD79" s="164"/>
      <c r="KQE79" s="164"/>
      <c r="KQF79" s="165"/>
      <c r="KQG79" s="165"/>
      <c r="KQH79" s="166"/>
      <c r="KQI79" s="166"/>
      <c r="KQJ79" s="166"/>
      <c r="KQK79" s="113"/>
      <c r="KQO79" s="167"/>
      <c r="KQP79" s="32"/>
      <c r="KQQ79" s="160"/>
      <c r="KQR79" s="161"/>
      <c r="KQS79" s="162"/>
      <c r="KQT79" s="163"/>
      <c r="KQU79" s="164"/>
      <c r="KQV79" s="164"/>
      <c r="KQW79" s="165"/>
      <c r="KQX79" s="165"/>
      <c r="KQY79" s="166"/>
      <c r="KQZ79" s="166"/>
      <c r="KRA79" s="166"/>
      <c r="KRB79" s="113"/>
      <c r="KRF79" s="167"/>
      <c r="KRG79" s="32"/>
      <c r="KRH79" s="160"/>
      <c r="KRI79" s="161"/>
      <c r="KRJ79" s="162"/>
      <c r="KRK79" s="163"/>
      <c r="KRL79" s="164"/>
      <c r="KRM79" s="164"/>
      <c r="KRN79" s="165"/>
      <c r="KRO79" s="165"/>
      <c r="KRP79" s="166"/>
      <c r="KRQ79" s="166"/>
      <c r="KRR79" s="166"/>
      <c r="KRS79" s="113"/>
      <c r="KRW79" s="167"/>
      <c r="KRX79" s="32"/>
      <c r="KRY79" s="160"/>
      <c r="KRZ79" s="161"/>
      <c r="KSA79" s="162"/>
      <c r="KSB79" s="163"/>
      <c r="KSC79" s="164"/>
      <c r="KSD79" s="164"/>
      <c r="KSE79" s="165"/>
      <c r="KSF79" s="165"/>
      <c r="KSG79" s="166"/>
      <c r="KSH79" s="166"/>
      <c r="KSI79" s="166"/>
      <c r="KSJ79" s="113"/>
      <c r="KSN79" s="167"/>
      <c r="KSO79" s="32"/>
      <c r="KSP79" s="160"/>
      <c r="KSQ79" s="161"/>
      <c r="KSR79" s="162"/>
      <c r="KSS79" s="163"/>
      <c r="KST79" s="164"/>
      <c r="KSU79" s="164"/>
      <c r="KSV79" s="165"/>
      <c r="KSW79" s="165"/>
      <c r="KSX79" s="166"/>
      <c r="KSY79" s="166"/>
      <c r="KSZ79" s="166"/>
      <c r="KTA79" s="113"/>
      <c r="KTE79" s="167"/>
      <c r="KTF79" s="32"/>
      <c r="KTG79" s="160"/>
      <c r="KTH79" s="161"/>
      <c r="KTI79" s="162"/>
      <c r="KTJ79" s="163"/>
      <c r="KTK79" s="164"/>
      <c r="KTL79" s="164"/>
      <c r="KTM79" s="165"/>
      <c r="KTN79" s="165"/>
      <c r="KTO79" s="166"/>
      <c r="KTP79" s="166"/>
      <c r="KTQ79" s="166"/>
      <c r="KTR79" s="113"/>
      <c r="KTV79" s="167"/>
      <c r="KTW79" s="32"/>
      <c r="KTX79" s="160"/>
      <c r="KTY79" s="161"/>
      <c r="KTZ79" s="162"/>
      <c r="KUA79" s="163"/>
      <c r="KUB79" s="164"/>
      <c r="KUC79" s="164"/>
      <c r="KUD79" s="165"/>
      <c r="KUE79" s="165"/>
      <c r="KUF79" s="166"/>
      <c r="KUG79" s="166"/>
      <c r="KUH79" s="166"/>
      <c r="KUI79" s="113"/>
      <c r="KUM79" s="167"/>
      <c r="KUN79" s="32"/>
      <c r="KUO79" s="160"/>
      <c r="KUP79" s="161"/>
      <c r="KUQ79" s="162"/>
      <c r="KUR79" s="163"/>
      <c r="KUS79" s="164"/>
      <c r="KUT79" s="164"/>
      <c r="KUU79" s="165"/>
      <c r="KUV79" s="165"/>
      <c r="KUW79" s="166"/>
      <c r="KUX79" s="166"/>
      <c r="KUY79" s="166"/>
      <c r="KUZ79" s="113"/>
      <c r="KVD79" s="167"/>
      <c r="KVE79" s="32"/>
      <c r="KVF79" s="160"/>
      <c r="KVG79" s="161"/>
      <c r="KVH79" s="162"/>
      <c r="KVI79" s="163"/>
      <c r="KVJ79" s="164"/>
      <c r="KVK79" s="164"/>
      <c r="KVL79" s="165"/>
      <c r="KVM79" s="165"/>
      <c r="KVN79" s="166"/>
      <c r="KVO79" s="166"/>
      <c r="KVP79" s="166"/>
      <c r="KVQ79" s="113"/>
      <c r="KVU79" s="167"/>
      <c r="KVV79" s="32"/>
      <c r="KVW79" s="160"/>
      <c r="KVX79" s="161"/>
      <c r="KVY79" s="162"/>
      <c r="KVZ79" s="163"/>
      <c r="KWA79" s="164"/>
      <c r="KWB79" s="164"/>
      <c r="KWC79" s="165"/>
      <c r="KWD79" s="165"/>
      <c r="KWE79" s="166"/>
      <c r="KWF79" s="166"/>
      <c r="KWG79" s="166"/>
      <c r="KWH79" s="113"/>
      <c r="KWL79" s="167"/>
      <c r="KWM79" s="32"/>
      <c r="KWN79" s="160"/>
      <c r="KWO79" s="161"/>
      <c r="KWP79" s="162"/>
      <c r="KWQ79" s="163"/>
      <c r="KWR79" s="164"/>
      <c r="KWS79" s="164"/>
      <c r="KWT79" s="165"/>
      <c r="KWU79" s="165"/>
      <c r="KWV79" s="166"/>
      <c r="KWW79" s="166"/>
      <c r="KWX79" s="166"/>
      <c r="KWY79" s="113"/>
      <c r="KXC79" s="167"/>
      <c r="KXD79" s="32"/>
      <c r="KXE79" s="160"/>
      <c r="KXF79" s="161"/>
      <c r="KXG79" s="162"/>
      <c r="KXH79" s="163"/>
      <c r="KXI79" s="164"/>
      <c r="KXJ79" s="164"/>
      <c r="KXK79" s="165"/>
      <c r="KXL79" s="165"/>
      <c r="KXM79" s="166"/>
      <c r="KXN79" s="166"/>
      <c r="KXO79" s="166"/>
      <c r="KXP79" s="113"/>
      <c r="KXT79" s="167"/>
      <c r="KXU79" s="32"/>
      <c r="KXV79" s="160"/>
      <c r="KXW79" s="161"/>
      <c r="KXX79" s="162"/>
      <c r="KXY79" s="163"/>
      <c r="KXZ79" s="164"/>
      <c r="KYA79" s="164"/>
      <c r="KYB79" s="165"/>
      <c r="KYC79" s="165"/>
      <c r="KYD79" s="166"/>
      <c r="KYE79" s="166"/>
      <c r="KYF79" s="166"/>
      <c r="KYG79" s="113"/>
      <c r="KYK79" s="167"/>
      <c r="KYL79" s="32"/>
      <c r="KYM79" s="160"/>
      <c r="KYN79" s="161"/>
      <c r="KYO79" s="162"/>
      <c r="KYP79" s="163"/>
      <c r="KYQ79" s="164"/>
      <c r="KYR79" s="164"/>
      <c r="KYS79" s="165"/>
      <c r="KYT79" s="165"/>
      <c r="KYU79" s="166"/>
      <c r="KYV79" s="166"/>
      <c r="KYW79" s="166"/>
      <c r="KYX79" s="113"/>
      <c r="KZB79" s="167"/>
      <c r="KZC79" s="32"/>
      <c r="KZD79" s="160"/>
      <c r="KZE79" s="161"/>
      <c r="KZF79" s="162"/>
      <c r="KZG79" s="163"/>
      <c r="KZH79" s="164"/>
      <c r="KZI79" s="164"/>
      <c r="KZJ79" s="165"/>
      <c r="KZK79" s="165"/>
      <c r="KZL79" s="166"/>
      <c r="KZM79" s="166"/>
      <c r="KZN79" s="166"/>
      <c r="KZO79" s="113"/>
      <c r="KZS79" s="167"/>
      <c r="KZT79" s="32"/>
      <c r="KZU79" s="160"/>
      <c r="KZV79" s="161"/>
      <c r="KZW79" s="162"/>
      <c r="KZX79" s="163"/>
      <c r="KZY79" s="164"/>
      <c r="KZZ79" s="164"/>
      <c r="LAA79" s="165"/>
      <c r="LAB79" s="165"/>
      <c r="LAC79" s="166"/>
      <c r="LAD79" s="166"/>
      <c r="LAE79" s="166"/>
      <c r="LAF79" s="113"/>
      <c r="LAJ79" s="167"/>
      <c r="LAK79" s="32"/>
      <c r="LAL79" s="160"/>
      <c r="LAM79" s="161"/>
      <c r="LAN79" s="162"/>
      <c r="LAO79" s="163"/>
      <c r="LAP79" s="164"/>
      <c r="LAQ79" s="164"/>
      <c r="LAR79" s="165"/>
      <c r="LAS79" s="165"/>
      <c r="LAT79" s="166"/>
      <c r="LAU79" s="166"/>
      <c r="LAV79" s="166"/>
      <c r="LAW79" s="113"/>
      <c r="LBA79" s="167"/>
      <c r="LBB79" s="32"/>
      <c r="LBC79" s="160"/>
      <c r="LBD79" s="161"/>
      <c r="LBE79" s="162"/>
      <c r="LBF79" s="163"/>
      <c r="LBG79" s="164"/>
      <c r="LBH79" s="164"/>
      <c r="LBI79" s="165"/>
      <c r="LBJ79" s="165"/>
      <c r="LBK79" s="166"/>
      <c r="LBL79" s="166"/>
      <c r="LBM79" s="166"/>
      <c r="LBN79" s="113"/>
      <c r="LBR79" s="167"/>
      <c r="LBS79" s="32"/>
      <c r="LBT79" s="160"/>
      <c r="LBU79" s="161"/>
      <c r="LBV79" s="162"/>
      <c r="LBW79" s="163"/>
      <c r="LBX79" s="164"/>
      <c r="LBY79" s="164"/>
      <c r="LBZ79" s="165"/>
      <c r="LCA79" s="165"/>
      <c r="LCB79" s="166"/>
      <c r="LCC79" s="166"/>
      <c r="LCD79" s="166"/>
      <c r="LCE79" s="113"/>
      <c r="LCI79" s="167"/>
      <c r="LCJ79" s="32"/>
      <c r="LCK79" s="160"/>
      <c r="LCL79" s="161"/>
      <c r="LCM79" s="162"/>
      <c r="LCN79" s="163"/>
      <c r="LCO79" s="164"/>
      <c r="LCP79" s="164"/>
      <c r="LCQ79" s="165"/>
      <c r="LCR79" s="165"/>
      <c r="LCS79" s="166"/>
      <c r="LCT79" s="166"/>
      <c r="LCU79" s="166"/>
      <c r="LCV79" s="113"/>
      <c r="LCZ79" s="167"/>
      <c r="LDA79" s="32"/>
      <c r="LDB79" s="160"/>
      <c r="LDC79" s="161"/>
      <c r="LDD79" s="162"/>
      <c r="LDE79" s="163"/>
      <c r="LDF79" s="164"/>
      <c r="LDG79" s="164"/>
      <c r="LDH79" s="165"/>
      <c r="LDI79" s="165"/>
      <c r="LDJ79" s="166"/>
      <c r="LDK79" s="166"/>
      <c r="LDL79" s="166"/>
      <c r="LDM79" s="113"/>
      <c r="LDQ79" s="167"/>
      <c r="LDR79" s="32"/>
      <c r="LDS79" s="160"/>
      <c r="LDT79" s="161"/>
      <c r="LDU79" s="162"/>
      <c r="LDV79" s="163"/>
      <c r="LDW79" s="164"/>
      <c r="LDX79" s="164"/>
      <c r="LDY79" s="165"/>
      <c r="LDZ79" s="165"/>
      <c r="LEA79" s="166"/>
      <c r="LEB79" s="166"/>
      <c r="LEC79" s="166"/>
      <c r="LED79" s="113"/>
      <c r="LEH79" s="167"/>
      <c r="LEI79" s="32"/>
      <c r="LEJ79" s="160"/>
      <c r="LEK79" s="161"/>
      <c r="LEL79" s="162"/>
      <c r="LEM79" s="163"/>
      <c r="LEN79" s="164"/>
      <c r="LEO79" s="164"/>
      <c r="LEP79" s="165"/>
      <c r="LEQ79" s="165"/>
      <c r="LER79" s="166"/>
      <c r="LES79" s="166"/>
      <c r="LET79" s="166"/>
      <c r="LEU79" s="113"/>
      <c r="LEY79" s="167"/>
      <c r="LEZ79" s="32"/>
      <c r="LFA79" s="160"/>
      <c r="LFB79" s="161"/>
      <c r="LFC79" s="162"/>
      <c r="LFD79" s="163"/>
      <c r="LFE79" s="164"/>
      <c r="LFF79" s="164"/>
      <c r="LFG79" s="165"/>
      <c r="LFH79" s="165"/>
      <c r="LFI79" s="166"/>
      <c r="LFJ79" s="166"/>
      <c r="LFK79" s="166"/>
      <c r="LFL79" s="113"/>
      <c r="LFP79" s="167"/>
      <c r="LFQ79" s="32"/>
      <c r="LFR79" s="160"/>
      <c r="LFS79" s="161"/>
      <c r="LFT79" s="162"/>
      <c r="LFU79" s="163"/>
      <c r="LFV79" s="164"/>
      <c r="LFW79" s="164"/>
      <c r="LFX79" s="165"/>
      <c r="LFY79" s="165"/>
      <c r="LFZ79" s="166"/>
      <c r="LGA79" s="166"/>
      <c r="LGB79" s="166"/>
      <c r="LGC79" s="113"/>
      <c r="LGG79" s="167"/>
      <c r="LGH79" s="32"/>
      <c r="LGI79" s="160"/>
      <c r="LGJ79" s="161"/>
      <c r="LGK79" s="162"/>
      <c r="LGL79" s="163"/>
      <c r="LGM79" s="164"/>
      <c r="LGN79" s="164"/>
      <c r="LGO79" s="165"/>
      <c r="LGP79" s="165"/>
      <c r="LGQ79" s="166"/>
      <c r="LGR79" s="166"/>
      <c r="LGS79" s="166"/>
      <c r="LGT79" s="113"/>
      <c r="LGX79" s="167"/>
      <c r="LGY79" s="32"/>
      <c r="LGZ79" s="160"/>
      <c r="LHA79" s="161"/>
      <c r="LHB79" s="162"/>
      <c r="LHC79" s="163"/>
      <c r="LHD79" s="164"/>
      <c r="LHE79" s="164"/>
      <c r="LHF79" s="165"/>
      <c r="LHG79" s="165"/>
      <c r="LHH79" s="166"/>
      <c r="LHI79" s="166"/>
      <c r="LHJ79" s="166"/>
      <c r="LHK79" s="113"/>
      <c r="LHO79" s="167"/>
      <c r="LHP79" s="32"/>
      <c r="LHQ79" s="160"/>
      <c r="LHR79" s="161"/>
      <c r="LHS79" s="162"/>
      <c r="LHT79" s="163"/>
      <c r="LHU79" s="164"/>
      <c r="LHV79" s="164"/>
      <c r="LHW79" s="165"/>
      <c r="LHX79" s="165"/>
      <c r="LHY79" s="166"/>
      <c r="LHZ79" s="166"/>
      <c r="LIA79" s="166"/>
      <c r="LIB79" s="113"/>
      <c r="LIF79" s="167"/>
      <c r="LIG79" s="32"/>
      <c r="LIH79" s="160"/>
      <c r="LII79" s="161"/>
      <c r="LIJ79" s="162"/>
      <c r="LIK79" s="163"/>
      <c r="LIL79" s="164"/>
      <c r="LIM79" s="164"/>
      <c r="LIN79" s="165"/>
      <c r="LIO79" s="165"/>
      <c r="LIP79" s="166"/>
      <c r="LIQ79" s="166"/>
      <c r="LIR79" s="166"/>
      <c r="LIS79" s="113"/>
      <c r="LIW79" s="167"/>
      <c r="LIX79" s="32"/>
      <c r="LIY79" s="160"/>
      <c r="LIZ79" s="161"/>
      <c r="LJA79" s="162"/>
      <c r="LJB79" s="163"/>
      <c r="LJC79" s="164"/>
      <c r="LJD79" s="164"/>
      <c r="LJE79" s="165"/>
      <c r="LJF79" s="165"/>
      <c r="LJG79" s="166"/>
      <c r="LJH79" s="166"/>
      <c r="LJI79" s="166"/>
      <c r="LJJ79" s="113"/>
      <c r="LJN79" s="167"/>
      <c r="LJO79" s="32"/>
      <c r="LJP79" s="160"/>
      <c r="LJQ79" s="161"/>
      <c r="LJR79" s="162"/>
      <c r="LJS79" s="163"/>
      <c r="LJT79" s="164"/>
      <c r="LJU79" s="164"/>
      <c r="LJV79" s="165"/>
      <c r="LJW79" s="165"/>
      <c r="LJX79" s="166"/>
      <c r="LJY79" s="166"/>
      <c r="LJZ79" s="166"/>
      <c r="LKA79" s="113"/>
      <c r="LKE79" s="167"/>
      <c r="LKF79" s="32"/>
      <c r="LKG79" s="160"/>
      <c r="LKH79" s="161"/>
      <c r="LKI79" s="162"/>
      <c r="LKJ79" s="163"/>
      <c r="LKK79" s="164"/>
      <c r="LKL79" s="164"/>
      <c r="LKM79" s="165"/>
      <c r="LKN79" s="165"/>
      <c r="LKO79" s="166"/>
      <c r="LKP79" s="166"/>
      <c r="LKQ79" s="166"/>
      <c r="LKR79" s="113"/>
      <c r="LKV79" s="167"/>
      <c r="LKW79" s="32"/>
      <c r="LKX79" s="160"/>
      <c r="LKY79" s="161"/>
      <c r="LKZ79" s="162"/>
      <c r="LLA79" s="163"/>
      <c r="LLB79" s="164"/>
      <c r="LLC79" s="164"/>
      <c r="LLD79" s="165"/>
      <c r="LLE79" s="165"/>
      <c r="LLF79" s="166"/>
      <c r="LLG79" s="166"/>
      <c r="LLH79" s="166"/>
      <c r="LLI79" s="113"/>
      <c r="LLM79" s="167"/>
      <c r="LLN79" s="32"/>
      <c r="LLO79" s="160"/>
      <c r="LLP79" s="161"/>
      <c r="LLQ79" s="162"/>
      <c r="LLR79" s="163"/>
      <c r="LLS79" s="164"/>
      <c r="LLT79" s="164"/>
      <c r="LLU79" s="165"/>
      <c r="LLV79" s="165"/>
      <c r="LLW79" s="166"/>
      <c r="LLX79" s="166"/>
      <c r="LLY79" s="166"/>
      <c r="LLZ79" s="113"/>
      <c r="LMD79" s="167"/>
      <c r="LME79" s="32"/>
      <c r="LMF79" s="160"/>
      <c r="LMG79" s="161"/>
      <c r="LMH79" s="162"/>
      <c r="LMI79" s="163"/>
      <c r="LMJ79" s="164"/>
      <c r="LMK79" s="164"/>
      <c r="LML79" s="165"/>
      <c r="LMM79" s="165"/>
      <c r="LMN79" s="166"/>
      <c r="LMO79" s="166"/>
      <c r="LMP79" s="166"/>
      <c r="LMQ79" s="113"/>
      <c r="LMU79" s="167"/>
      <c r="LMV79" s="32"/>
      <c r="LMW79" s="160"/>
      <c r="LMX79" s="161"/>
      <c r="LMY79" s="162"/>
      <c r="LMZ79" s="163"/>
      <c r="LNA79" s="164"/>
      <c r="LNB79" s="164"/>
      <c r="LNC79" s="165"/>
      <c r="LND79" s="165"/>
      <c r="LNE79" s="166"/>
      <c r="LNF79" s="166"/>
      <c r="LNG79" s="166"/>
      <c r="LNH79" s="113"/>
      <c r="LNL79" s="167"/>
      <c r="LNM79" s="32"/>
      <c r="LNN79" s="160"/>
      <c r="LNO79" s="161"/>
      <c r="LNP79" s="162"/>
      <c r="LNQ79" s="163"/>
      <c r="LNR79" s="164"/>
      <c r="LNS79" s="164"/>
      <c r="LNT79" s="165"/>
      <c r="LNU79" s="165"/>
      <c r="LNV79" s="166"/>
      <c r="LNW79" s="166"/>
      <c r="LNX79" s="166"/>
      <c r="LNY79" s="113"/>
      <c r="LOC79" s="167"/>
      <c r="LOD79" s="32"/>
      <c r="LOE79" s="160"/>
      <c r="LOF79" s="161"/>
      <c r="LOG79" s="162"/>
      <c r="LOH79" s="163"/>
      <c r="LOI79" s="164"/>
      <c r="LOJ79" s="164"/>
      <c r="LOK79" s="165"/>
      <c r="LOL79" s="165"/>
      <c r="LOM79" s="166"/>
      <c r="LON79" s="166"/>
      <c r="LOO79" s="166"/>
      <c r="LOP79" s="113"/>
      <c r="LOT79" s="167"/>
      <c r="LOU79" s="32"/>
      <c r="LOV79" s="160"/>
      <c r="LOW79" s="161"/>
      <c r="LOX79" s="162"/>
      <c r="LOY79" s="163"/>
      <c r="LOZ79" s="164"/>
      <c r="LPA79" s="164"/>
      <c r="LPB79" s="165"/>
      <c r="LPC79" s="165"/>
      <c r="LPD79" s="166"/>
      <c r="LPE79" s="166"/>
      <c r="LPF79" s="166"/>
      <c r="LPG79" s="113"/>
      <c r="LPK79" s="167"/>
      <c r="LPL79" s="32"/>
      <c r="LPM79" s="160"/>
      <c r="LPN79" s="161"/>
      <c r="LPO79" s="162"/>
      <c r="LPP79" s="163"/>
      <c r="LPQ79" s="164"/>
      <c r="LPR79" s="164"/>
      <c r="LPS79" s="165"/>
      <c r="LPT79" s="165"/>
      <c r="LPU79" s="166"/>
      <c r="LPV79" s="166"/>
      <c r="LPW79" s="166"/>
      <c r="LPX79" s="113"/>
      <c r="LQB79" s="167"/>
      <c r="LQC79" s="32"/>
      <c r="LQD79" s="160"/>
      <c r="LQE79" s="161"/>
      <c r="LQF79" s="162"/>
      <c r="LQG79" s="163"/>
      <c r="LQH79" s="164"/>
      <c r="LQI79" s="164"/>
      <c r="LQJ79" s="165"/>
      <c r="LQK79" s="165"/>
      <c r="LQL79" s="166"/>
      <c r="LQM79" s="166"/>
      <c r="LQN79" s="166"/>
      <c r="LQO79" s="113"/>
      <c r="LQS79" s="167"/>
      <c r="LQT79" s="32"/>
      <c r="LQU79" s="160"/>
      <c r="LQV79" s="161"/>
      <c r="LQW79" s="162"/>
      <c r="LQX79" s="163"/>
      <c r="LQY79" s="164"/>
      <c r="LQZ79" s="164"/>
      <c r="LRA79" s="165"/>
      <c r="LRB79" s="165"/>
      <c r="LRC79" s="166"/>
      <c r="LRD79" s="166"/>
      <c r="LRE79" s="166"/>
      <c r="LRF79" s="113"/>
      <c r="LRJ79" s="167"/>
      <c r="LRK79" s="32"/>
      <c r="LRL79" s="160"/>
      <c r="LRM79" s="161"/>
      <c r="LRN79" s="162"/>
      <c r="LRO79" s="163"/>
      <c r="LRP79" s="164"/>
      <c r="LRQ79" s="164"/>
      <c r="LRR79" s="165"/>
      <c r="LRS79" s="165"/>
      <c r="LRT79" s="166"/>
      <c r="LRU79" s="166"/>
      <c r="LRV79" s="166"/>
      <c r="LRW79" s="113"/>
      <c r="LSA79" s="167"/>
      <c r="LSB79" s="32"/>
      <c r="LSC79" s="160"/>
      <c r="LSD79" s="161"/>
      <c r="LSE79" s="162"/>
      <c r="LSF79" s="163"/>
      <c r="LSG79" s="164"/>
      <c r="LSH79" s="164"/>
      <c r="LSI79" s="165"/>
      <c r="LSJ79" s="165"/>
      <c r="LSK79" s="166"/>
      <c r="LSL79" s="166"/>
      <c r="LSM79" s="166"/>
      <c r="LSN79" s="113"/>
      <c r="LSR79" s="167"/>
      <c r="LSS79" s="32"/>
      <c r="LST79" s="160"/>
      <c r="LSU79" s="161"/>
      <c r="LSV79" s="162"/>
      <c r="LSW79" s="163"/>
      <c r="LSX79" s="164"/>
      <c r="LSY79" s="164"/>
      <c r="LSZ79" s="165"/>
      <c r="LTA79" s="165"/>
      <c r="LTB79" s="166"/>
      <c r="LTC79" s="166"/>
      <c r="LTD79" s="166"/>
      <c r="LTE79" s="113"/>
      <c r="LTI79" s="167"/>
      <c r="LTJ79" s="32"/>
      <c r="LTK79" s="160"/>
      <c r="LTL79" s="161"/>
      <c r="LTM79" s="162"/>
      <c r="LTN79" s="163"/>
      <c r="LTO79" s="164"/>
      <c r="LTP79" s="164"/>
      <c r="LTQ79" s="165"/>
      <c r="LTR79" s="165"/>
      <c r="LTS79" s="166"/>
      <c r="LTT79" s="166"/>
      <c r="LTU79" s="166"/>
      <c r="LTV79" s="113"/>
      <c r="LTZ79" s="167"/>
      <c r="LUA79" s="32"/>
      <c r="LUB79" s="160"/>
      <c r="LUC79" s="161"/>
      <c r="LUD79" s="162"/>
      <c r="LUE79" s="163"/>
      <c r="LUF79" s="164"/>
      <c r="LUG79" s="164"/>
      <c r="LUH79" s="165"/>
      <c r="LUI79" s="165"/>
      <c r="LUJ79" s="166"/>
      <c r="LUK79" s="166"/>
      <c r="LUL79" s="166"/>
      <c r="LUM79" s="113"/>
      <c r="LUQ79" s="167"/>
      <c r="LUR79" s="32"/>
      <c r="LUS79" s="160"/>
      <c r="LUT79" s="161"/>
      <c r="LUU79" s="162"/>
      <c r="LUV79" s="163"/>
      <c r="LUW79" s="164"/>
      <c r="LUX79" s="164"/>
      <c r="LUY79" s="165"/>
      <c r="LUZ79" s="165"/>
      <c r="LVA79" s="166"/>
      <c r="LVB79" s="166"/>
      <c r="LVC79" s="166"/>
      <c r="LVD79" s="113"/>
      <c r="LVH79" s="167"/>
      <c r="LVI79" s="32"/>
      <c r="LVJ79" s="160"/>
      <c r="LVK79" s="161"/>
      <c r="LVL79" s="162"/>
      <c r="LVM79" s="163"/>
      <c r="LVN79" s="164"/>
      <c r="LVO79" s="164"/>
      <c r="LVP79" s="165"/>
      <c r="LVQ79" s="165"/>
      <c r="LVR79" s="166"/>
      <c r="LVS79" s="166"/>
      <c r="LVT79" s="166"/>
      <c r="LVU79" s="113"/>
      <c r="LVY79" s="167"/>
      <c r="LVZ79" s="32"/>
      <c r="LWA79" s="160"/>
      <c r="LWB79" s="161"/>
      <c r="LWC79" s="162"/>
      <c r="LWD79" s="163"/>
      <c r="LWE79" s="164"/>
      <c r="LWF79" s="164"/>
      <c r="LWG79" s="165"/>
      <c r="LWH79" s="165"/>
      <c r="LWI79" s="166"/>
      <c r="LWJ79" s="166"/>
      <c r="LWK79" s="166"/>
      <c r="LWL79" s="113"/>
      <c r="LWP79" s="167"/>
      <c r="LWQ79" s="32"/>
      <c r="LWR79" s="160"/>
      <c r="LWS79" s="161"/>
      <c r="LWT79" s="162"/>
      <c r="LWU79" s="163"/>
      <c r="LWV79" s="164"/>
      <c r="LWW79" s="164"/>
      <c r="LWX79" s="165"/>
      <c r="LWY79" s="165"/>
      <c r="LWZ79" s="166"/>
      <c r="LXA79" s="166"/>
      <c r="LXB79" s="166"/>
      <c r="LXC79" s="113"/>
      <c r="LXG79" s="167"/>
      <c r="LXH79" s="32"/>
      <c r="LXI79" s="160"/>
      <c r="LXJ79" s="161"/>
      <c r="LXK79" s="162"/>
      <c r="LXL79" s="163"/>
      <c r="LXM79" s="164"/>
      <c r="LXN79" s="164"/>
      <c r="LXO79" s="165"/>
      <c r="LXP79" s="165"/>
      <c r="LXQ79" s="166"/>
      <c r="LXR79" s="166"/>
      <c r="LXS79" s="166"/>
      <c r="LXT79" s="113"/>
      <c r="LXX79" s="167"/>
      <c r="LXY79" s="32"/>
      <c r="LXZ79" s="160"/>
      <c r="LYA79" s="161"/>
      <c r="LYB79" s="162"/>
      <c r="LYC79" s="163"/>
      <c r="LYD79" s="164"/>
      <c r="LYE79" s="164"/>
      <c r="LYF79" s="165"/>
      <c r="LYG79" s="165"/>
      <c r="LYH79" s="166"/>
      <c r="LYI79" s="166"/>
      <c r="LYJ79" s="166"/>
      <c r="LYK79" s="113"/>
      <c r="LYO79" s="167"/>
      <c r="LYP79" s="32"/>
      <c r="LYQ79" s="160"/>
      <c r="LYR79" s="161"/>
      <c r="LYS79" s="162"/>
      <c r="LYT79" s="163"/>
      <c r="LYU79" s="164"/>
      <c r="LYV79" s="164"/>
      <c r="LYW79" s="165"/>
      <c r="LYX79" s="165"/>
      <c r="LYY79" s="166"/>
      <c r="LYZ79" s="166"/>
      <c r="LZA79" s="166"/>
      <c r="LZB79" s="113"/>
      <c r="LZF79" s="167"/>
      <c r="LZG79" s="32"/>
      <c r="LZH79" s="160"/>
      <c r="LZI79" s="161"/>
      <c r="LZJ79" s="162"/>
      <c r="LZK79" s="163"/>
      <c r="LZL79" s="164"/>
      <c r="LZM79" s="164"/>
      <c r="LZN79" s="165"/>
      <c r="LZO79" s="165"/>
      <c r="LZP79" s="166"/>
      <c r="LZQ79" s="166"/>
      <c r="LZR79" s="166"/>
      <c r="LZS79" s="113"/>
      <c r="LZW79" s="167"/>
      <c r="LZX79" s="32"/>
      <c r="LZY79" s="160"/>
      <c r="LZZ79" s="161"/>
      <c r="MAA79" s="162"/>
      <c r="MAB79" s="163"/>
      <c r="MAC79" s="164"/>
      <c r="MAD79" s="164"/>
      <c r="MAE79" s="165"/>
      <c r="MAF79" s="165"/>
      <c r="MAG79" s="166"/>
      <c r="MAH79" s="166"/>
      <c r="MAI79" s="166"/>
      <c r="MAJ79" s="113"/>
      <c r="MAN79" s="167"/>
      <c r="MAO79" s="32"/>
      <c r="MAP79" s="160"/>
      <c r="MAQ79" s="161"/>
      <c r="MAR79" s="162"/>
      <c r="MAS79" s="163"/>
      <c r="MAT79" s="164"/>
      <c r="MAU79" s="164"/>
      <c r="MAV79" s="165"/>
      <c r="MAW79" s="165"/>
      <c r="MAX79" s="166"/>
      <c r="MAY79" s="166"/>
      <c r="MAZ79" s="166"/>
      <c r="MBA79" s="113"/>
      <c r="MBE79" s="167"/>
      <c r="MBF79" s="32"/>
      <c r="MBG79" s="160"/>
      <c r="MBH79" s="161"/>
      <c r="MBI79" s="162"/>
      <c r="MBJ79" s="163"/>
      <c r="MBK79" s="164"/>
      <c r="MBL79" s="164"/>
      <c r="MBM79" s="165"/>
      <c r="MBN79" s="165"/>
      <c r="MBO79" s="166"/>
      <c r="MBP79" s="166"/>
      <c r="MBQ79" s="166"/>
      <c r="MBR79" s="113"/>
      <c r="MBV79" s="167"/>
      <c r="MBW79" s="32"/>
      <c r="MBX79" s="160"/>
      <c r="MBY79" s="161"/>
      <c r="MBZ79" s="162"/>
      <c r="MCA79" s="163"/>
      <c r="MCB79" s="164"/>
      <c r="MCC79" s="164"/>
      <c r="MCD79" s="165"/>
      <c r="MCE79" s="165"/>
      <c r="MCF79" s="166"/>
      <c r="MCG79" s="166"/>
      <c r="MCH79" s="166"/>
      <c r="MCI79" s="113"/>
      <c r="MCM79" s="167"/>
      <c r="MCN79" s="32"/>
      <c r="MCO79" s="160"/>
      <c r="MCP79" s="161"/>
      <c r="MCQ79" s="162"/>
      <c r="MCR79" s="163"/>
      <c r="MCS79" s="164"/>
      <c r="MCT79" s="164"/>
      <c r="MCU79" s="165"/>
      <c r="MCV79" s="165"/>
      <c r="MCW79" s="166"/>
      <c r="MCX79" s="166"/>
      <c r="MCY79" s="166"/>
      <c r="MCZ79" s="113"/>
      <c r="MDD79" s="167"/>
      <c r="MDE79" s="32"/>
      <c r="MDF79" s="160"/>
      <c r="MDG79" s="161"/>
      <c r="MDH79" s="162"/>
      <c r="MDI79" s="163"/>
      <c r="MDJ79" s="164"/>
      <c r="MDK79" s="164"/>
      <c r="MDL79" s="165"/>
      <c r="MDM79" s="165"/>
      <c r="MDN79" s="166"/>
      <c r="MDO79" s="166"/>
      <c r="MDP79" s="166"/>
      <c r="MDQ79" s="113"/>
      <c r="MDU79" s="167"/>
      <c r="MDV79" s="32"/>
      <c r="MDW79" s="160"/>
      <c r="MDX79" s="161"/>
      <c r="MDY79" s="162"/>
      <c r="MDZ79" s="163"/>
      <c r="MEA79" s="164"/>
      <c r="MEB79" s="164"/>
      <c r="MEC79" s="165"/>
      <c r="MED79" s="165"/>
      <c r="MEE79" s="166"/>
      <c r="MEF79" s="166"/>
      <c r="MEG79" s="166"/>
      <c r="MEH79" s="113"/>
      <c r="MEL79" s="167"/>
      <c r="MEM79" s="32"/>
      <c r="MEN79" s="160"/>
      <c r="MEO79" s="161"/>
      <c r="MEP79" s="162"/>
      <c r="MEQ79" s="163"/>
      <c r="MER79" s="164"/>
      <c r="MES79" s="164"/>
      <c r="MET79" s="165"/>
      <c r="MEU79" s="165"/>
      <c r="MEV79" s="166"/>
      <c r="MEW79" s="166"/>
      <c r="MEX79" s="166"/>
      <c r="MEY79" s="113"/>
      <c r="MFC79" s="167"/>
      <c r="MFD79" s="32"/>
      <c r="MFE79" s="160"/>
      <c r="MFF79" s="161"/>
      <c r="MFG79" s="162"/>
      <c r="MFH79" s="163"/>
      <c r="MFI79" s="164"/>
      <c r="MFJ79" s="164"/>
      <c r="MFK79" s="165"/>
      <c r="MFL79" s="165"/>
      <c r="MFM79" s="166"/>
      <c r="MFN79" s="166"/>
      <c r="MFO79" s="166"/>
      <c r="MFP79" s="113"/>
      <c r="MFT79" s="167"/>
      <c r="MFU79" s="32"/>
      <c r="MFV79" s="160"/>
      <c r="MFW79" s="161"/>
      <c r="MFX79" s="162"/>
      <c r="MFY79" s="163"/>
      <c r="MFZ79" s="164"/>
      <c r="MGA79" s="164"/>
      <c r="MGB79" s="165"/>
      <c r="MGC79" s="165"/>
      <c r="MGD79" s="166"/>
      <c r="MGE79" s="166"/>
      <c r="MGF79" s="166"/>
      <c r="MGG79" s="113"/>
      <c r="MGK79" s="167"/>
      <c r="MGL79" s="32"/>
      <c r="MGM79" s="160"/>
      <c r="MGN79" s="161"/>
      <c r="MGO79" s="162"/>
      <c r="MGP79" s="163"/>
      <c r="MGQ79" s="164"/>
      <c r="MGR79" s="164"/>
      <c r="MGS79" s="165"/>
      <c r="MGT79" s="165"/>
      <c r="MGU79" s="166"/>
      <c r="MGV79" s="166"/>
      <c r="MGW79" s="166"/>
      <c r="MGX79" s="113"/>
      <c r="MHB79" s="167"/>
      <c r="MHC79" s="32"/>
      <c r="MHD79" s="160"/>
      <c r="MHE79" s="161"/>
      <c r="MHF79" s="162"/>
      <c r="MHG79" s="163"/>
      <c r="MHH79" s="164"/>
      <c r="MHI79" s="164"/>
      <c r="MHJ79" s="165"/>
      <c r="MHK79" s="165"/>
      <c r="MHL79" s="166"/>
      <c r="MHM79" s="166"/>
      <c r="MHN79" s="166"/>
      <c r="MHO79" s="113"/>
      <c r="MHS79" s="167"/>
      <c r="MHT79" s="32"/>
      <c r="MHU79" s="160"/>
      <c r="MHV79" s="161"/>
      <c r="MHW79" s="162"/>
      <c r="MHX79" s="163"/>
      <c r="MHY79" s="164"/>
      <c r="MHZ79" s="164"/>
      <c r="MIA79" s="165"/>
      <c r="MIB79" s="165"/>
      <c r="MIC79" s="166"/>
      <c r="MID79" s="166"/>
      <c r="MIE79" s="166"/>
      <c r="MIF79" s="113"/>
      <c r="MIJ79" s="167"/>
      <c r="MIK79" s="32"/>
      <c r="MIL79" s="160"/>
      <c r="MIM79" s="161"/>
      <c r="MIN79" s="162"/>
      <c r="MIO79" s="163"/>
      <c r="MIP79" s="164"/>
      <c r="MIQ79" s="164"/>
      <c r="MIR79" s="165"/>
      <c r="MIS79" s="165"/>
      <c r="MIT79" s="166"/>
      <c r="MIU79" s="166"/>
      <c r="MIV79" s="166"/>
      <c r="MIW79" s="113"/>
      <c r="MJA79" s="167"/>
      <c r="MJB79" s="32"/>
      <c r="MJC79" s="160"/>
      <c r="MJD79" s="161"/>
      <c r="MJE79" s="162"/>
      <c r="MJF79" s="163"/>
      <c r="MJG79" s="164"/>
      <c r="MJH79" s="164"/>
      <c r="MJI79" s="165"/>
      <c r="MJJ79" s="165"/>
      <c r="MJK79" s="166"/>
      <c r="MJL79" s="166"/>
      <c r="MJM79" s="166"/>
      <c r="MJN79" s="113"/>
      <c r="MJR79" s="167"/>
      <c r="MJS79" s="32"/>
      <c r="MJT79" s="160"/>
      <c r="MJU79" s="161"/>
      <c r="MJV79" s="162"/>
      <c r="MJW79" s="163"/>
      <c r="MJX79" s="164"/>
      <c r="MJY79" s="164"/>
      <c r="MJZ79" s="165"/>
      <c r="MKA79" s="165"/>
      <c r="MKB79" s="166"/>
      <c r="MKC79" s="166"/>
      <c r="MKD79" s="166"/>
      <c r="MKE79" s="113"/>
      <c r="MKI79" s="167"/>
      <c r="MKJ79" s="32"/>
      <c r="MKK79" s="160"/>
      <c r="MKL79" s="161"/>
      <c r="MKM79" s="162"/>
      <c r="MKN79" s="163"/>
      <c r="MKO79" s="164"/>
      <c r="MKP79" s="164"/>
      <c r="MKQ79" s="165"/>
      <c r="MKR79" s="165"/>
      <c r="MKS79" s="166"/>
      <c r="MKT79" s="166"/>
      <c r="MKU79" s="166"/>
      <c r="MKV79" s="113"/>
      <c r="MKZ79" s="167"/>
      <c r="MLA79" s="32"/>
      <c r="MLB79" s="160"/>
      <c r="MLC79" s="161"/>
      <c r="MLD79" s="162"/>
      <c r="MLE79" s="163"/>
      <c r="MLF79" s="164"/>
      <c r="MLG79" s="164"/>
      <c r="MLH79" s="165"/>
      <c r="MLI79" s="165"/>
      <c r="MLJ79" s="166"/>
      <c r="MLK79" s="166"/>
      <c r="MLL79" s="166"/>
      <c r="MLM79" s="113"/>
      <c r="MLQ79" s="167"/>
      <c r="MLR79" s="32"/>
      <c r="MLS79" s="160"/>
      <c r="MLT79" s="161"/>
      <c r="MLU79" s="162"/>
      <c r="MLV79" s="163"/>
      <c r="MLW79" s="164"/>
      <c r="MLX79" s="164"/>
      <c r="MLY79" s="165"/>
      <c r="MLZ79" s="165"/>
      <c r="MMA79" s="166"/>
      <c r="MMB79" s="166"/>
      <c r="MMC79" s="166"/>
      <c r="MMD79" s="113"/>
      <c r="MMH79" s="167"/>
      <c r="MMI79" s="32"/>
      <c r="MMJ79" s="160"/>
      <c r="MMK79" s="161"/>
      <c r="MML79" s="162"/>
      <c r="MMM79" s="163"/>
      <c r="MMN79" s="164"/>
      <c r="MMO79" s="164"/>
      <c r="MMP79" s="165"/>
      <c r="MMQ79" s="165"/>
      <c r="MMR79" s="166"/>
      <c r="MMS79" s="166"/>
      <c r="MMT79" s="166"/>
      <c r="MMU79" s="113"/>
      <c r="MMY79" s="167"/>
      <c r="MMZ79" s="32"/>
      <c r="MNA79" s="160"/>
      <c r="MNB79" s="161"/>
      <c r="MNC79" s="162"/>
      <c r="MND79" s="163"/>
      <c r="MNE79" s="164"/>
      <c r="MNF79" s="164"/>
      <c r="MNG79" s="165"/>
      <c r="MNH79" s="165"/>
      <c r="MNI79" s="166"/>
      <c r="MNJ79" s="166"/>
      <c r="MNK79" s="166"/>
      <c r="MNL79" s="113"/>
      <c r="MNP79" s="167"/>
      <c r="MNQ79" s="32"/>
      <c r="MNR79" s="160"/>
      <c r="MNS79" s="161"/>
      <c r="MNT79" s="162"/>
      <c r="MNU79" s="163"/>
      <c r="MNV79" s="164"/>
      <c r="MNW79" s="164"/>
      <c r="MNX79" s="165"/>
      <c r="MNY79" s="165"/>
      <c r="MNZ79" s="166"/>
      <c r="MOA79" s="166"/>
      <c r="MOB79" s="166"/>
      <c r="MOC79" s="113"/>
      <c r="MOG79" s="167"/>
      <c r="MOH79" s="32"/>
      <c r="MOI79" s="160"/>
      <c r="MOJ79" s="161"/>
      <c r="MOK79" s="162"/>
      <c r="MOL79" s="163"/>
      <c r="MOM79" s="164"/>
      <c r="MON79" s="164"/>
      <c r="MOO79" s="165"/>
      <c r="MOP79" s="165"/>
      <c r="MOQ79" s="166"/>
      <c r="MOR79" s="166"/>
      <c r="MOS79" s="166"/>
      <c r="MOT79" s="113"/>
      <c r="MOX79" s="167"/>
      <c r="MOY79" s="32"/>
      <c r="MOZ79" s="160"/>
      <c r="MPA79" s="161"/>
      <c r="MPB79" s="162"/>
      <c r="MPC79" s="163"/>
      <c r="MPD79" s="164"/>
      <c r="MPE79" s="164"/>
      <c r="MPF79" s="165"/>
      <c r="MPG79" s="165"/>
      <c r="MPH79" s="166"/>
      <c r="MPI79" s="166"/>
      <c r="MPJ79" s="166"/>
      <c r="MPK79" s="113"/>
      <c r="MPO79" s="167"/>
      <c r="MPP79" s="32"/>
      <c r="MPQ79" s="160"/>
      <c r="MPR79" s="161"/>
      <c r="MPS79" s="162"/>
      <c r="MPT79" s="163"/>
      <c r="MPU79" s="164"/>
      <c r="MPV79" s="164"/>
      <c r="MPW79" s="165"/>
      <c r="MPX79" s="165"/>
      <c r="MPY79" s="166"/>
      <c r="MPZ79" s="166"/>
      <c r="MQA79" s="166"/>
      <c r="MQB79" s="113"/>
      <c r="MQF79" s="167"/>
      <c r="MQG79" s="32"/>
      <c r="MQH79" s="160"/>
      <c r="MQI79" s="161"/>
      <c r="MQJ79" s="162"/>
      <c r="MQK79" s="163"/>
      <c r="MQL79" s="164"/>
      <c r="MQM79" s="164"/>
      <c r="MQN79" s="165"/>
      <c r="MQO79" s="165"/>
      <c r="MQP79" s="166"/>
      <c r="MQQ79" s="166"/>
      <c r="MQR79" s="166"/>
      <c r="MQS79" s="113"/>
      <c r="MQW79" s="167"/>
      <c r="MQX79" s="32"/>
      <c r="MQY79" s="160"/>
      <c r="MQZ79" s="161"/>
      <c r="MRA79" s="162"/>
      <c r="MRB79" s="163"/>
      <c r="MRC79" s="164"/>
      <c r="MRD79" s="164"/>
      <c r="MRE79" s="165"/>
      <c r="MRF79" s="165"/>
      <c r="MRG79" s="166"/>
      <c r="MRH79" s="166"/>
      <c r="MRI79" s="166"/>
      <c r="MRJ79" s="113"/>
      <c r="MRN79" s="167"/>
      <c r="MRO79" s="32"/>
      <c r="MRP79" s="160"/>
      <c r="MRQ79" s="161"/>
      <c r="MRR79" s="162"/>
      <c r="MRS79" s="163"/>
      <c r="MRT79" s="164"/>
      <c r="MRU79" s="164"/>
      <c r="MRV79" s="165"/>
      <c r="MRW79" s="165"/>
      <c r="MRX79" s="166"/>
      <c r="MRY79" s="166"/>
      <c r="MRZ79" s="166"/>
      <c r="MSA79" s="113"/>
      <c r="MSE79" s="167"/>
      <c r="MSF79" s="32"/>
      <c r="MSG79" s="160"/>
      <c r="MSH79" s="161"/>
      <c r="MSI79" s="162"/>
      <c r="MSJ79" s="163"/>
      <c r="MSK79" s="164"/>
      <c r="MSL79" s="164"/>
      <c r="MSM79" s="165"/>
      <c r="MSN79" s="165"/>
      <c r="MSO79" s="166"/>
      <c r="MSP79" s="166"/>
      <c r="MSQ79" s="166"/>
      <c r="MSR79" s="113"/>
      <c r="MSV79" s="167"/>
      <c r="MSW79" s="32"/>
      <c r="MSX79" s="160"/>
      <c r="MSY79" s="161"/>
      <c r="MSZ79" s="162"/>
      <c r="MTA79" s="163"/>
      <c r="MTB79" s="164"/>
      <c r="MTC79" s="164"/>
      <c r="MTD79" s="165"/>
      <c r="MTE79" s="165"/>
      <c r="MTF79" s="166"/>
      <c r="MTG79" s="166"/>
      <c r="MTH79" s="166"/>
      <c r="MTI79" s="113"/>
      <c r="MTM79" s="167"/>
      <c r="MTN79" s="32"/>
      <c r="MTO79" s="160"/>
      <c r="MTP79" s="161"/>
      <c r="MTQ79" s="162"/>
      <c r="MTR79" s="163"/>
      <c r="MTS79" s="164"/>
      <c r="MTT79" s="164"/>
      <c r="MTU79" s="165"/>
      <c r="MTV79" s="165"/>
      <c r="MTW79" s="166"/>
      <c r="MTX79" s="166"/>
      <c r="MTY79" s="166"/>
      <c r="MTZ79" s="113"/>
      <c r="MUD79" s="167"/>
      <c r="MUE79" s="32"/>
      <c r="MUF79" s="160"/>
      <c r="MUG79" s="161"/>
      <c r="MUH79" s="162"/>
      <c r="MUI79" s="163"/>
      <c r="MUJ79" s="164"/>
      <c r="MUK79" s="164"/>
      <c r="MUL79" s="165"/>
      <c r="MUM79" s="165"/>
      <c r="MUN79" s="166"/>
      <c r="MUO79" s="166"/>
      <c r="MUP79" s="166"/>
      <c r="MUQ79" s="113"/>
      <c r="MUU79" s="167"/>
      <c r="MUV79" s="32"/>
      <c r="MUW79" s="160"/>
      <c r="MUX79" s="161"/>
      <c r="MUY79" s="162"/>
      <c r="MUZ79" s="163"/>
      <c r="MVA79" s="164"/>
      <c r="MVB79" s="164"/>
      <c r="MVC79" s="165"/>
      <c r="MVD79" s="165"/>
      <c r="MVE79" s="166"/>
      <c r="MVF79" s="166"/>
      <c r="MVG79" s="166"/>
      <c r="MVH79" s="113"/>
      <c r="MVL79" s="167"/>
      <c r="MVM79" s="32"/>
      <c r="MVN79" s="160"/>
      <c r="MVO79" s="161"/>
      <c r="MVP79" s="162"/>
      <c r="MVQ79" s="163"/>
      <c r="MVR79" s="164"/>
      <c r="MVS79" s="164"/>
      <c r="MVT79" s="165"/>
      <c r="MVU79" s="165"/>
      <c r="MVV79" s="166"/>
      <c r="MVW79" s="166"/>
      <c r="MVX79" s="166"/>
      <c r="MVY79" s="113"/>
      <c r="MWC79" s="167"/>
      <c r="MWD79" s="32"/>
      <c r="MWE79" s="160"/>
      <c r="MWF79" s="161"/>
      <c r="MWG79" s="162"/>
      <c r="MWH79" s="163"/>
      <c r="MWI79" s="164"/>
      <c r="MWJ79" s="164"/>
      <c r="MWK79" s="165"/>
      <c r="MWL79" s="165"/>
      <c r="MWM79" s="166"/>
      <c r="MWN79" s="166"/>
      <c r="MWO79" s="166"/>
      <c r="MWP79" s="113"/>
      <c r="MWT79" s="167"/>
      <c r="MWU79" s="32"/>
      <c r="MWV79" s="160"/>
      <c r="MWW79" s="161"/>
      <c r="MWX79" s="162"/>
      <c r="MWY79" s="163"/>
      <c r="MWZ79" s="164"/>
      <c r="MXA79" s="164"/>
      <c r="MXB79" s="165"/>
      <c r="MXC79" s="165"/>
      <c r="MXD79" s="166"/>
      <c r="MXE79" s="166"/>
      <c r="MXF79" s="166"/>
      <c r="MXG79" s="113"/>
      <c r="MXK79" s="167"/>
      <c r="MXL79" s="32"/>
      <c r="MXM79" s="160"/>
      <c r="MXN79" s="161"/>
      <c r="MXO79" s="162"/>
      <c r="MXP79" s="163"/>
      <c r="MXQ79" s="164"/>
      <c r="MXR79" s="164"/>
      <c r="MXS79" s="165"/>
      <c r="MXT79" s="165"/>
      <c r="MXU79" s="166"/>
      <c r="MXV79" s="166"/>
      <c r="MXW79" s="166"/>
      <c r="MXX79" s="113"/>
      <c r="MYB79" s="167"/>
      <c r="MYC79" s="32"/>
      <c r="MYD79" s="160"/>
      <c r="MYE79" s="161"/>
      <c r="MYF79" s="162"/>
      <c r="MYG79" s="163"/>
      <c r="MYH79" s="164"/>
      <c r="MYI79" s="164"/>
      <c r="MYJ79" s="165"/>
      <c r="MYK79" s="165"/>
      <c r="MYL79" s="166"/>
      <c r="MYM79" s="166"/>
      <c r="MYN79" s="166"/>
      <c r="MYO79" s="113"/>
      <c r="MYS79" s="167"/>
      <c r="MYT79" s="32"/>
      <c r="MYU79" s="160"/>
      <c r="MYV79" s="161"/>
      <c r="MYW79" s="162"/>
      <c r="MYX79" s="163"/>
      <c r="MYY79" s="164"/>
      <c r="MYZ79" s="164"/>
      <c r="MZA79" s="165"/>
      <c r="MZB79" s="165"/>
      <c r="MZC79" s="166"/>
      <c r="MZD79" s="166"/>
      <c r="MZE79" s="166"/>
      <c r="MZF79" s="113"/>
      <c r="MZJ79" s="167"/>
      <c r="MZK79" s="32"/>
      <c r="MZL79" s="160"/>
      <c r="MZM79" s="161"/>
      <c r="MZN79" s="162"/>
      <c r="MZO79" s="163"/>
      <c r="MZP79" s="164"/>
      <c r="MZQ79" s="164"/>
      <c r="MZR79" s="165"/>
      <c r="MZS79" s="165"/>
      <c r="MZT79" s="166"/>
      <c r="MZU79" s="166"/>
      <c r="MZV79" s="166"/>
      <c r="MZW79" s="113"/>
      <c r="NAA79" s="167"/>
      <c r="NAB79" s="32"/>
      <c r="NAC79" s="160"/>
      <c r="NAD79" s="161"/>
      <c r="NAE79" s="162"/>
      <c r="NAF79" s="163"/>
      <c r="NAG79" s="164"/>
      <c r="NAH79" s="164"/>
      <c r="NAI79" s="165"/>
      <c r="NAJ79" s="165"/>
      <c r="NAK79" s="166"/>
      <c r="NAL79" s="166"/>
      <c r="NAM79" s="166"/>
      <c r="NAN79" s="113"/>
      <c r="NAR79" s="167"/>
      <c r="NAS79" s="32"/>
      <c r="NAT79" s="160"/>
      <c r="NAU79" s="161"/>
      <c r="NAV79" s="162"/>
      <c r="NAW79" s="163"/>
      <c r="NAX79" s="164"/>
      <c r="NAY79" s="164"/>
      <c r="NAZ79" s="165"/>
      <c r="NBA79" s="165"/>
      <c r="NBB79" s="166"/>
      <c r="NBC79" s="166"/>
      <c r="NBD79" s="166"/>
      <c r="NBE79" s="113"/>
      <c r="NBI79" s="167"/>
      <c r="NBJ79" s="32"/>
      <c r="NBK79" s="160"/>
      <c r="NBL79" s="161"/>
      <c r="NBM79" s="162"/>
      <c r="NBN79" s="163"/>
      <c r="NBO79" s="164"/>
      <c r="NBP79" s="164"/>
      <c r="NBQ79" s="165"/>
      <c r="NBR79" s="165"/>
      <c r="NBS79" s="166"/>
      <c r="NBT79" s="166"/>
      <c r="NBU79" s="166"/>
      <c r="NBV79" s="113"/>
      <c r="NBZ79" s="167"/>
      <c r="NCA79" s="32"/>
      <c r="NCB79" s="160"/>
      <c r="NCC79" s="161"/>
      <c r="NCD79" s="162"/>
      <c r="NCE79" s="163"/>
      <c r="NCF79" s="164"/>
      <c r="NCG79" s="164"/>
      <c r="NCH79" s="165"/>
      <c r="NCI79" s="165"/>
      <c r="NCJ79" s="166"/>
      <c r="NCK79" s="166"/>
      <c r="NCL79" s="166"/>
      <c r="NCM79" s="113"/>
      <c r="NCQ79" s="167"/>
      <c r="NCR79" s="32"/>
      <c r="NCS79" s="160"/>
      <c r="NCT79" s="161"/>
      <c r="NCU79" s="162"/>
      <c r="NCV79" s="163"/>
      <c r="NCW79" s="164"/>
      <c r="NCX79" s="164"/>
      <c r="NCY79" s="165"/>
      <c r="NCZ79" s="165"/>
      <c r="NDA79" s="166"/>
      <c r="NDB79" s="166"/>
      <c r="NDC79" s="166"/>
      <c r="NDD79" s="113"/>
      <c r="NDH79" s="167"/>
      <c r="NDI79" s="32"/>
      <c r="NDJ79" s="160"/>
      <c r="NDK79" s="161"/>
      <c r="NDL79" s="162"/>
      <c r="NDM79" s="163"/>
      <c r="NDN79" s="164"/>
      <c r="NDO79" s="164"/>
      <c r="NDP79" s="165"/>
      <c r="NDQ79" s="165"/>
      <c r="NDR79" s="166"/>
      <c r="NDS79" s="166"/>
      <c r="NDT79" s="166"/>
      <c r="NDU79" s="113"/>
      <c r="NDY79" s="167"/>
      <c r="NDZ79" s="32"/>
      <c r="NEA79" s="160"/>
      <c r="NEB79" s="161"/>
      <c r="NEC79" s="162"/>
      <c r="NED79" s="163"/>
      <c r="NEE79" s="164"/>
      <c r="NEF79" s="164"/>
      <c r="NEG79" s="165"/>
      <c r="NEH79" s="165"/>
      <c r="NEI79" s="166"/>
      <c r="NEJ79" s="166"/>
      <c r="NEK79" s="166"/>
      <c r="NEL79" s="113"/>
      <c r="NEP79" s="167"/>
      <c r="NEQ79" s="32"/>
      <c r="NER79" s="160"/>
      <c r="NES79" s="161"/>
      <c r="NET79" s="162"/>
      <c r="NEU79" s="163"/>
      <c r="NEV79" s="164"/>
      <c r="NEW79" s="164"/>
      <c r="NEX79" s="165"/>
      <c r="NEY79" s="165"/>
      <c r="NEZ79" s="166"/>
      <c r="NFA79" s="166"/>
      <c r="NFB79" s="166"/>
      <c r="NFC79" s="113"/>
      <c r="NFG79" s="167"/>
      <c r="NFH79" s="32"/>
      <c r="NFI79" s="160"/>
      <c r="NFJ79" s="161"/>
      <c r="NFK79" s="162"/>
      <c r="NFL79" s="163"/>
      <c r="NFM79" s="164"/>
      <c r="NFN79" s="164"/>
      <c r="NFO79" s="165"/>
      <c r="NFP79" s="165"/>
      <c r="NFQ79" s="166"/>
      <c r="NFR79" s="166"/>
      <c r="NFS79" s="166"/>
      <c r="NFT79" s="113"/>
      <c r="NFX79" s="167"/>
      <c r="NFY79" s="32"/>
      <c r="NFZ79" s="160"/>
      <c r="NGA79" s="161"/>
      <c r="NGB79" s="162"/>
      <c r="NGC79" s="163"/>
      <c r="NGD79" s="164"/>
      <c r="NGE79" s="164"/>
      <c r="NGF79" s="165"/>
      <c r="NGG79" s="165"/>
      <c r="NGH79" s="166"/>
      <c r="NGI79" s="166"/>
      <c r="NGJ79" s="166"/>
      <c r="NGK79" s="113"/>
      <c r="NGO79" s="167"/>
      <c r="NGP79" s="32"/>
      <c r="NGQ79" s="160"/>
      <c r="NGR79" s="161"/>
      <c r="NGS79" s="162"/>
      <c r="NGT79" s="163"/>
      <c r="NGU79" s="164"/>
      <c r="NGV79" s="164"/>
      <c r="NGW79" s="165"/>
      <c r="NGX79" s="165"/>
      <c r="NGY79" s="166"/>
      <c r="NGZ79" s="166"/>
      <c r="NHA79" s="166"/>
      <c r="NHB79" s="113"/>
      <c r="NHF79" s="167"/>
      <c r="NHG79" s="32"/>
      <c r="NHH79" s="160"/>
      <c r="NHI79" s="161"/>
      <c r="NHJ79" s="162"/>
      <c r="NHK79" s="163"/>
      <c r="NHL79" s="164"/>
      <c r="NHM79" s="164"/>
      <c r="NHN79" s="165"/>
      <c r="NHO79" s="165"/>
      <c r="NHP79" s="166"/>
      <c r="NHQ79" s="166"/>
      <c r="NHR79" s="166"/>
      <c r="NHS79" s="113"/>
      <c r="NHW79" s="167"/>
      <c r="NHX79" s="32"/>
      <c r="NHY79" s="160"/>
      <c r="NHZ79" s="161"/>
      <c r="NIA79" s="162"/>
      <c r="NIB79" s="163"/>
      <c r="NIC79" s="164"/>
      <c r="NID79" s="164"/>
      <c r="NIE79" s="165"/>
      <c r="NIF79" s="165"/>
      <c r="NIG79" s="166"/>
      <c r="NIH79" s="166"/>
      <c r="NII79" s="166"/>
      <c r="NIJ79" s="113"/>
      <c r="NIN79" s="167"/>
      <c r="NIO79" s="32"/>
      <c r="NIP79" s="160"/>
      <c r="NIQ79" s="161"/>
      <c r="NIR79" s="162"/>
      <c r="NIS79" s="163"/>
      <c r="NIT79" s="164"/>
      <c r="NIU79" s="164"/>
      <c r="NIV79" s="165"/>
      <c r="NIW79" s="165"/>
      <c r="NIX79" s="166"/>
      <c r="NIY79" s="166"/>
      <c r="NIZ79" s="166"/>
      <c r="NJA79" s="113"/>
      <c r="NJE79" s="167"/>
      <c r="NJF79" s="32"/>
      <c r="NJG79" s="160"/>
      <c r="NJH79" s="161"/>
      <c r="NJI79" s="162"/>
      <c r="NJJ79" s="163"/>
      <c r="NJK79" s="164"/>
      <c r="NJL79" s="164"/>
      <c r="NJM79" s="165"/>
      <c r="NJN79" s="165"/>
      <c r="NJO79" s="166"/>
      <c r="NJP79" s="166"/>
      <c r="NJQ79" s="166"/>
      <c r="NJR79" s="113"/>
      <c r="NJV79" s="167"/>
      <c r="NJW79" s="32"/>
      <c r="NJX79" s="160"/>
      <c r="NJY79" s="161"/>
      <c r="NJZ79" s="162"/>
      <c r="NKA79" s="163"/>
      <c r="NKB79" s="164"/>
      <c r="NKC79" s="164"/>
      <c r="NKD79" s="165"/>
      <c r="NKE79" s="165"/>
      <c r="NKF79" s="166"/>
      <c r="NKG79" s="166"/>
      <c r="NKH79" s="166"/>
      <c r="NKI79" s="113"/>
      <c r="NKM79" s="167"/>
      <c r="NKN79" s="32"/>
      <c r="NKO79" s="160"/>
      <c r="NKP79" s="161"/>
      <c r="NKQ79" s="162"/>
      <c r="NKR79" s="163"/>
      <c r="NKS79" s="164"/>
      <c r="NKT79" s="164"/>
      <c r="NKU79" s="165"/>
      <c r="NKV79" s="165"/>
      <c r="NKW79" s="166"/>
      <c r="NKX79" s="166"/>
      <c r="NKY79" s="166"/>
      <c r="NKZ79" s="113"/>
      <c r="NLD79" s="167"/>
      <c r="NLE79" s="32"/>
      <c r="NLF79" s="160"/>
      <c r="NLG79" s="161"/>
      <c r="NLH79" s="162"/>
      <c r="NLI79" s="163"/>
      <c r="NLJ79" s="164"/>
      <c r="NLK79" s="164"/>
      <c r="NLL79" s="165"/>
      <c r="NLM79" s="165"/>
      <c r="NLN79" s="166"/>
      <c r="NLO79" s="166"/>
      <c r="NLP79" s="166"/>
      <c r="NLQ79" s="113"/>
      <c r="NLU79" s="167"/>
      <c r="NLV79" s="32"/>
      <c r="NLW79" s="160"/>
      <c r="NLX79" s="161"/>
      <c r="NLY79" s="162"/>
      <c r="NLZ79" s="163"/>
      <c r="NMA79" s="164"/>
      <c r="NMB79" s="164"/>
      <c r="NMC79" s="165"/>
      <c r="NMD79" s="165"/>
      <c r="NME79" s="166"/>
      <c r="NMF79" s="166"/>
      <c r="NMG79" s="166"/>
      <c r="NMH79" s="113"/>
      <c r="NML79" s="167"/>
      <c r="NMM79" s="32"/>
      <c r="NMN79" s="160"/>
      <c r="NMO79" s="161"/>
      <c r="NMP79" s="162"/>
      <c r="NMQ79" s="163"/>
      <c r="NMR79" s="164"/>
      <c r="NMS79" s="164"/>
      <c r="NMT79" s="165"/>
      <c r="NMU79" s="165"/>
      <c r="NMV79" s="166"/>
      <c r="NMW79" s="166"/>
      <c r="NMX79" s="166"/>
      <c r="NMY79" s="113"/>
      <c r="NNC79" s="167"/>
      <c r="NND79" s="32"/>
      <c r="NNE79" s="160"/>
      <c r="NNF79" s="161"/>
      <c r="NNG79" s="162"/>
      <c r="NNH79" s="163"/>
      <c r="NNI79" s="164"/>
      <c r="NNJ79" s="164"/>
      <c r="NNK79" s="165"/>
      <c r="NNL79" s="165"/>
      <c r="NNM79" s="166"/>
      <c r="NNN79" s="166"/>
      <c r="NNO79" s="166"/>
      <c r="NNP79" s="113"/>
      <c r="NNT79" s="167"/>
      <c r="NNU79" s="32"/>
      <c r="NNV79" s="160"/>
      <c r="NNW79" s="161"/>
      <c r="NNX79" s="162"/>
      <c r="NNY79" s="163"/>
      <c r="NNZ79" s="164"/>
      <c r="NOA79" s="164"/>
      <c r="NOB79" s="165"/>
      <c r="NOC79" s="165"/>
      <c r="NOD79" s="166"/>
      <c r="NOE79" s="166"/>
      <c r="NOF79" s="166"/>
      <c r="NOG79" s="113"/>
      <c r="NOK79" s="167"/>
      <c r="NOL79" s="32"/>
      <c r="NOM79" s="160"/>
      <c r="NON79" s="161"/>
      <c r="NOO79" s="162"/>
      <c r="NOP79" s="163"/>
      <c r="NOQ79" s="164"/>
      <c r="NOR79" s="164"/>
      <c r="NOS79" s="165"/>
      <c r="NOT79" s="165"/>
      <c r="NOU79" s="166"/>
      <c r="NOV79" s="166"/>
      <c r="NOW79" s="166"/>
      <c r="NOX79" s="113"/>
      <c r="NPB79" s="167"/>
      <c r="NPC79" s="32"/>
      <c r="NPD79" s="160"/>
      <c r="NPE79" s="161"/>
      <c r="NPF79" s="162"/>
      <c r="NPG79" s="163"/>
      <c r="NPH79" s="164"/>
      <c r="NPI79" s="164"/>
      <c r="NPJ79" s="165"/>
      <c r="NPK79" s="165"/>
      <c r="NPL79" s="166"/>
      <c r="NPM79" s="166"/>
      <c r="NPN79" s="166"/>
      <c r="NPO79" s="113"/>
      <c r="NPS79" s="167"/>
      <c r="NPT79" s="32"/>
      <c r="NPU79" s="160"/>
      <c r="NPV79" s="161"/>
      <c r="NPW79" s="162"/>
      <c r="NPX79" s="163"/>
      <c r="NPY79" s="164"/>
      <c r="NPZ79" s="164"/>
      <c r="NQA79" s="165"/>
      <c r="NQB79" s="165"/>
      <c r="NQC79" s="166"/>
      <c r="NQD79" s="166"/>
      <c r="NQE79" s="166"/>
      <c r="NQF79" s="113"/>
      <c r="NQJ79" s="167"/>
      <c r="NQK79" s="32"/>
      <c r="NQL79" s="160"/>
      <c r="NQM79" s="161"/>
      <c r="NQN79" s="162"/>
      <c r="NQO79" s="163"/>
      <c r="NQP79" s="164"/>
      <c r="NQQ79" s="164"/>
      <c r="NQR79" s="165"/>
      <c r="NQS79" s="165"/>
      <c r="NQT79" s="166"/>
      <c r="NQU79" s="166"/>
      <c r="NQV79" s="166"/>
      <c r="NQW79" s="113"/>
      <c r="NRA79" s="167"/>
      <c r="NRB79" s="32"/>
      <c r="NRC79" s="160"/>
      <c r="NRD79" s="161"/>
      <c r="NRE79" s="162"/>
      <c r="NRF79" s="163"/>
      <c r="NRG79" s="164"/>
      <c r="NRH79" s="164"/>
      <c r="NRI79" s="165"/>
      <c r="NRJ79" s="165"/>
      <c r="NRK79" s="166"/>
      <c r="NRL79" s="166"/>
      <c r="NRM79" s="166"/>
      <c r="NRN79" s="113"/>
      <c r="NRR79" s="167"/>
      <c r="NRS79" s="32"/>
      <c r="NRT79" s="160"/>
      <c r="NRU79" s="161"/>
      <c r="NRV79" s="162"/>
      <c r="NRW79" s="163"/>
      <c r="NRX79" s="164"/>
      <c r="NRY79" s="164"/>
      <c r="NRZ79" s="165"/>
      <c r="NSA79" s="165"/>
      <c r="NSB79" s="166"/>
      <c r="NSC79" s="166"/>
      <c r="NSD79" s="166"/>
      <c r="NSE79" s="113"/>
      <c r="NSI79" s="167"/>
      <c r="NSJ79" s="32"/>
      <c r="NSK79" s="160"/>
      <c r="NSL79" s="161"/>
      <c r="NSM79" s="162"/>
      <c r="NSN79" s="163"/>
      <c r="NSO79" s="164"/>
      <c r="NSP79" s="164"/>
      <c r="NSQ79" s="165"/>
      <c r="NSR79" s="165"/>
      <c r="NSS79" s="166"/>
      <c r="NST79" s="166"/>
      <c r="NSU79" s="166"/>
      <c r="NSV79" s="113"/>
      <c r="NSZ79" s="167"/>
      <c r="NTA79" s="32"/>
      <c r="NTB79" s="160"/>
      <c r="NTC79" s="161"/>
      <c r="NTD79" s="162"/>
      <c r="NTE79" s="163"/>
      <c r="NTF79" s="164"/>
      <c r="NTG79" s="164"/>
      <c r="NTH79" s="165"/>
      <c r="NTI79" s="165"/>
      <c r="NTJ79" s="166"/>
      <c r="NTK79" s="166"/>
      <c r="NTL79" s="166"/>
      <c r="NTM79" s="113"/>
      <c r="NTQ79" s="167"/>
      <c r="NTR79" s="32"/>
      <c r="NTS79" s="160"/>
      <c r="NTT79" s="161"/>
      <c r="NTU79" s="162"/>
      <c r="NTV79" s="163"/>
      <c r="NTW79" s="164"/>
      <c r="NTX79" s="164"/>
      <c r="NTY79" s="165"/>
      <c r="NTZ79" s="165"/>
      <c r="NUA79" s="166"/>
      <c r="NUB79" s="166"/>
      <c r="NUC79" s="166"/>
      <c r="NUD79" s="113"/>
      <c r="NUH79" s="167"/>
      <c r="NUI79" s="32"/>
      <c r="NUJ79" s="160"/>
      <c r="NUK79" s="161"/>
      <c r="NUL79" s="162"/>
      <c r="NUM79" s="163"/>
      <c r="NUN79" s="164"/>
      <c r="NUO79" s="164"/>
      <c r="NUP79" s="165"/>
      <c r="NUQ79" s="165"/>
      <c r="NUR79" s="166"/>
      <c r="NUS79" s="166"/>
      <c r="NUT79" s="166"/>
      <c r="NUU79" s="113"/>
      <c r="NUY79" s="167"/>
      <c r="NUZ79" s="32"/>
      <c r="NVA79" s="160"/>
      <c r="NVB79" s="161"/>
      <c r="NVC79" s="162"/>
      <c r="NVD79" s="163"/>
      <c r="NVE79" s="164"/>
      <c r="NVF79" s="164"/>
      <c r="NVG79" s="165"/>
      <c r="NVH79" s="165"/>
      <c r="NVI79" s="166"/>
      <c r="NVJ79" s="166"/>
      <c r="NVK79" s="166"/>
      <c r="NVL79" s="113"/>
      <c r="NVP79" s="167"/>
      <c r="NVQ79" s="32"/>
      <c r="NVR79" s="160"/>
      <c r="NVS79" s="161"/>
      <c r="NVT79" s="162"/>
      <c r="NVU79" s="163"/>
      <c r="NVV79" s="164"/>
      <c r="NVW79" s="164"/>
      <c r="NVX79" s="165"/>
      <c r="NVY79" s="165"/>
      <c r="NVZ79" s="166"/>
      <c r="NWA79" s="166"/>
      <c r="NWB79" s="166"/>
      <c r="NWC79" s="113"/>
      <c r="NWG79" s="167"/>
      <c r="NWH79" s="32"/>
      <c r="NWI79" s="160"/>
      <c r="NWJ79" s="161"/>
      <c r="NWK79" s="162"/>
      <c r="NWL79" s="163"/>
      <c r="NWM79" s="164"/>
      <c r="NWN79" s="164"/>
      <c r="NWO79" s="165"/>
      <c r="NWP79" s="165"/>
      <c r="NWQ79" s="166"/>
      <c r="NWR79" s="166"/>
      <c r="NWS79" s="166"/>
      <c r="NWT79" s="113"/>
      <c r="NWX79" s="167"/>
      <c r="NWY79" s="32"/>
      <c r="NWZ79" s="160"/>
      <c r="NXA79" s="161"/>
      <c r="NXB79" s="162"/>
      <c r="NXC79" s="163"/>
      <c r="NXD79" s="164"/>
      <c r="NXE79" s="164"/>
      <c r="NXF79" s="165"/>
      <c r="NXG79" s="165"/>
      <c r="NXH79" s="166"/>
      <c r="NXI79" s="166"/>
      <c r="NXJ79" s="166"/>
      <c r="NXK79" s="113"/>
      <c r="NXO79" s="167"/>
      <c r="NXP79" s="32"/>
      <c r="NXQ79" s="160"/>
      <c r="NXR79" s="161"/>
      <c r="NXS79" s="162"/>
      <c r="NXT79" s="163"/>
      <c r="NXU79" s="164"/>
      <c r="NXV79" s="164"/>
      <c r="NXW79" s="165"/>
      <c r="NXX79" s="165"/>
      <c r="NXY79" s="166"/>
      <c r="NXZ79" s="166"/>
      <c r="NYA79" s="166"/>
      <c r="NYB79" s="113"/>
      <c r="NYF79" s="167"/>
      <c r="NYG79" s="32"/>
      <c r="NYH79" s="160"/>
      <c r="NYI79" s="161"/>
      <c r="NYJ79" s="162"/>
      <c r="NYK79" s="163"/>
      <c r="NYL79" s="164"/>
      <c r="NYM79" s="164"/>
      <c r="NYN79" s="165"/>
      <c r="NYO79" s="165"/>
      <c r="NYP79" s="166"/>
      <c r="NYQ79" s="166"/>
      <c r="NYR79" s="166"/>
      <c r="NYS79" s="113"/>
      <c r="NYW79" s="167"/>
      <c r="NYX79" s="32"/>
      <c r="NYY79" s="160"/>
      <c r="NYZ79" s="161"/>
      <c r="NZA79" s="162"/>
      <c r="NZB79" s="163"/>
      <c r="NZC79" s="164"/>
      <c r="NZD79" s="164"/>
      <c r="NZE79" s="165"/>
      <c r="NZF79" s="165"/>
      <c r="NZG79" s="166"/>
      <c r="NZH79" s="166"/>
      <c r="NZI79" s="166"/>
      <c r="NZJ79" s="113"/>
      <c r="NZN79" s="167"/>
      <c r="NZO79" s="32"/>
      <c r="NZP79" s="160"/>
      <c r="NZQ79" s="161"/>
      <c r="NZR79" s="162"/>
      <c r="NZS79" s="163"/>
      <c r="NZT79" s="164"/>
      <c r="NZU79" s="164"/>
      <c r="NZV79" s="165"/>
      <c r="NZW79" s="165"/>
      <c r="NZX79" s="166"/>
      <c r="NZY79" s="166"/>
      <c r="NZZ79" s="166"/>
      <c r="OAA79" s="113"/>
      <c r="OAE79" s="167"/>
      <c r="OAF79" s="32"/>
      <c r="OAG79" s="160"/>
      <c r="OAH79" s="161"/>
      <c r="OAI79" s="162"/>
      <c r="OAJ79" s="163"/>
      <c r="OAK79" s="164"/>
      <c r="OAL79" s="164"/>
      <c r="OAM79" s="165"/>
      <c r="OAN79" s="165"/>
      <c r="OAO79" s="166"/>
      <c r="OAP79" s="166"/>
      <c r="OAQ79" s="166"/>
      <c r="OAR79" s="113"/>
      <c r="OAV79" s="167"/>
      <c r="OAW79" s="32"/>
      <c r="OAX79" s="160"/>
      <c r="OAY79" s="161"/>
      <c r="OAZ79" s="162"/>
      <c r="OBA79" s="163"/>
      <c r="OBB79" s="164"/>
      <c r="OBC79" s="164"/>
      <c r="OBD79" s="165"/>
      <c r="OBE79" s="165"/>
      <c r="OBF79" s="166"/>
      <c r="OBG79" s="166"/>
      <c r="OBH79" s="166"/>
      <c r="OBI79" s="113"/>
      <c r="OBM79" s="167"/>
      <c r="OBN79" s="32"/>
      <c r="OBO79" s="160"/>
      <c r="OBP79" s="161"/>
      <c r="OBQ79" s="162"/>
      <c r="OBR79" s="163"/>
      <c r="OBS79" s="164"/>
      <c r="OBT79" s="164"/>
      <c r="OBU79" s="165"/>
      <c r="OBV79" s="165"/>
      <c r="OBW79" s="166"/>
      <c r="OBX79" s="166"/>
      <c r="OBY79" s="166"/>
      <c r="OBZ79" s="113"/>
      <c r="OCD79" s="167"/>
      <c r="OCE79" s="32"/>
      <c r="OCF79" s="160"/>
      <c r="OCG79" s="161"/>
      <c r="OCH79" s="162"/>
      <c r="OCI79" s="163"/>
      <c r="OCJ79" s="164"/>
      <c r="OCK79" s="164"/>
      <c r="OCL79" s="165"/>
      <c r="OCM79" s="165"/>
      <c r="OCN79" s="166"/>
      <c r="OCO79" s="166"/>
      <c r="OCP79" s="166"/>
      <c r="OCQ79" s="113"/>
      <c r="OCU79" s="167"/>
      <c r="OCV79" s="32"/>
      <c r="OCW79" s="160"/>
      <c r="OCX79" s="161"/>
      <c r="OCY79" s="162"/>
      <c r="OCZ79" s="163"/>
      <c r="ODA79" s="164"/>
      <c r="ODB79" s="164"/>
      <c r="ODC79" s="165"/>
      <c r="ODD79" s="165"/>
      <c r="ODE79" s="166"/>
      <c r="ODF79" s="166"/>
      <c r="ODG79" s="166"/>
      <c r="ODH79" s="113"/>
      <c r="ODL79" s="167"/>
      <c r="ODM79" s="32"/>
      <c r="ODN79" s="160"/>
      <c r="ODO79" s="161"/>
      <c r="ODP79" s="162"/>
      <c r="ODQ79" s="163"/>
      <c r="ODR79" s="164"/>
      <c r="ODS79" s="164"/>
      <c r="ODT79" s="165"/>
      <c r="ODU79" s="165"/>
      <c r="ODV79" s="166"/>
      <c r="ODW79" s="166"/>
      <c r="ODX79" s="166"/>
      <c r="ODY79" s="113"/>
      <c r="OEC79" s="167"/>
      <c r="OED79" s="32"/>
      <c r="OEE79" s="160"/>
      <c r="OEF79" s="161"/>
      <c r="OEG79" s="162"/>
      <c r="OEH79" s="163"/>
      <c r="OEI79" s="164"/>
      <c r="OEJ79" s="164"/>
      <c r="OEK79" s="165"/>
      <c r="OEL79" s="165"/>
      <c r="OEM79" s="166"/>
      <c r="OEN79" s="166"/>
      <c r="OEO79" s="166"/>
      <c r="OEP79" s="113"/>
      <c r="OET79" s="167"/>
      <c r="OEU79" s="32"/>
      <c r="OEV79" s="160"/>
      <c r="OEW79" s="161"/>
      <c r="OEX79" s="162"/>
      <c r="OEY79" s="163"/>
      <c r="OEZ79" s="164"/>
      <c r="OFA79" s="164"/>
      <c r="OFB79" s="165"/>
      <c r="OFC79" s="165"/>
      <c r="OFD79" s="166"/>
      <c r="OFE79" s="166"/>
      <c r="OFF79" s="166"/>
      <c r="OFG79" s="113"/>
      <c r="OFK79" s="167"/>
      <c r="OFL79" s="32"/>
      <c r="OFM79" s="160"/>
      <c r="OFN79" s="161"/>
      <c r="OFO79" s="162"/>
      <c r="OFP79" s="163"/>
      <c r="OFQ79" s="164"/>
      <c r="OFR79" s="164"/>
      <c r="OFS79" s="165"/>
      <c r="OFT79" s="165"/>
      <c r="OFU79" s="166"/>
      <c r="OFV79" s="166"/>
      <c r="OFW79" s="166"/>
      <c r="OFX79" s="113"/>
      <c r="OGB79" s="167"/>
      <c r="OGC79" s="32"/>
      <c r="OGD79" s="160"/>
      <c r="OGE79" s="161"/>
      <c r="OGF79" s="162"/>
      <c r="OGG79" s="163"/>
      <c r="OGH79" s="164"/>
      <c r="OGI79" s="164"/>
      <c r="OGJ79" s="165"/>
      <c r="OGK79" s="165"/>
      <c r="OGL79" s="166"/>
      <c r="OGM79" s="166"/>
      <c r="OGN79" s="166"/>
      <c r="OGO79" s="113"/>
      <c r="OGS79" s="167"/>
      <c r="OGT79" s="32"/>
      <c r="OGU79" s="160"/>
      <c r="OGV79" s="161"/>
      <c r="OGW79" s="162"/>
      <c r="OGX79" s="163"/>
      <c r="OGY79" s="164"/>
      <c r="OGZ79" s="164"/>
      <c r="OHA79" s="165"/>
      <c r="OHB79" s="165"/>
      <c r="OHC79" s="166"/>
      <c r="OHD79" s="166"/>
      <c r="OHE79" s="166"/>
      <c r="OHF79" s="113"/>
      <c r="OHJ79" s="167"/>
      <c r="OHK79" s="32"/>
      <c r="OHL79" s="160"/>
      <c r="OHM79" s="161"/>
      <c r="OHN79" s="162"/>
      <c r="OHO79" s="163"/>
      <c r="OHP79" s="164"/>
      <c r="OHQ79" s="164"/>
      <c r="OHR79" s="165"/>
      <c r="OHS79" s="165"/>
      <c r="OHT79" s="166"/>
      <c r="OHU79" s="166"/>
      <c r="OHV79" s="166"/>
      <c r="OHW79" s="113"/>
      <c r="OIA79" s="167"/>
      <c r="OIB79" s="32"/>
      <c r="OIC79" s="160"/>
      <c r="OID79" s="161"/>
      <c r="OIE79" s="162"/>
      <c r="OIF79" s="163"/>
      <c r="OIG79" s="164"/>
      <c r="OIH79" s="164"/>
      <c r="OII79" s="165"/>
      <c r="OIJ79" s="165"/>
      <c r="OIK79" s="166"/>
      <c r="OIL79" s="166"/>
      <c r="OIM79" s="166"/>
      <c r="OIN79" s="113"/>
      <c r="OIR79" s="167"/>
      <c r="OIS79" s="32"/>
      <c r="OIT79" s="160"/>
      <c r="OIU79" s="161"/>
      <c r="OIV79" s="162"/>
      <c r="OIW79" s="163"/>
      <c r="OIX79" s="164"/>
      <c r="OIY79" s="164"/>
      <c r="OIZ79" s="165"/>
      <c r="OJA79" s="165"/>
      <c r="OJB79" s="166"/>
      <c r="OJC79" s="166"/>
      <c r="OJD79" s="166"/>
      <c r="OJE79" s="113"/>
      <c r="OJI79" s="167"/>
      <c r="OJJ79" s="32"/>
      <c r="OJK79" s="160"/>
      <c r="OJL79" s="161"/>
      <c r="OJM79" s="162"/>
      <c r="OJN79" s="163"/>
      <c r="OJO79" s="164"/>
      <c r="OJP79" s="164"/>
      <c r="OJQ79" s="165"/>
      <c r="OJR79" s="165"/>
      <c r="OJS79" s="166"/>
      <c r="OJT79" s="166"/>
      <c r="OJU79" s="166"/>
      <c r="OJV79" s="113"/>
      <c r="OJZ79" s="167"/>
      <c r="OKA79" s="32"/>
      <c r="OKB79" s="160"/>
      <c r="OKC79" s="161"/>
      <c r="OKD79" s="162"/>
      <c r="OKE79" s="163"/>
      <c r="OKF79" s="164"/>
      <c r="OKG79" s="164"/>
      <c r="OKH79" s="165"/>
      <c r="OKI79" s="165"/>
      <c r="OKJ79" s="166"/>
      <c r="OKK79" s="166"/>
      <c r="OKL79" s="166"/>
      <c r="OKM79" s="113"/>
      <c r="OKQ79" s="167"/>
      <c r="OKR79" s="32"/>
      <c r="OKS79" s="160"/>
      <c r="OKT79" s="161"/>
      <c r="OKU79" s="162"/>
      <c r="OKV79" s="163"/>
      <c r="OKW79" s="164"/>
      <c r="OKX79" s="164"/>
      <c r="OKY79" s="165"/>
      <c r="OKZ79" s="165"/>
      <c r="OLA79" s="166"/>
      <c r="OLB79" s="166"/>
      <c r="OLC79" s="166"/>
      <c r="OLD79" s="113"/>
      <c r="OLH79" s="167"/>
      <c r="OLI79" s="32"/>
      <c r="OLJ79" s="160"/>
      <c r="OLK79" s="161"/>
      <c r="OLL79" s="162"/>
      <c r="OLM79" s="163"/>
      <c r="OLN79" s="164"/>
      <c r="OLO79" s="164"/>
      <c r="OLP79" s="165"/>
      <c r="OLQ79" s="165"/>
      <c r="OLR79" s="166"/>
      <c r="OLS79" s="166"/>
      <c r="OLT79" s="166"/>
      <c r="OLU79" s="113"/>
      <c r="OLY79" s="167"/>
      <c r="OLZ79" s="32"/>
      <c r="OMA79" s="160"/>
      <c r="OMB79" s="161"/>
      <c r="OMC79" s="162"/>
      <c r="OMD79" s="163"/>
      <c r="OME79" s="164"/>
      <c r="OMF79" s="164"/>
      <c r="OMG79" s="165"/>
      <c r="OMH79" s="165"/>
      <c r="OMI79" s="166"/>
      <c r="OMJ79" s="166"/>
      <c r="OMK79" s="166"/>
      <c r="OML79" s="113"/>
      <c r="OMP79" s="167"/>
      <c r="OMQ79" s="32"/>
      <c r="OMR79" s="160"/>
      <c r="OMS79" s="161"/>
      <c r="OMT79" s="162"/>
      <c r="OMU79" s="163"/>
      <c r="OMV79" s="164"/>
      <c r="OMW79" s="164"/>
      <c r="OMX79" s="165"/>
      <c r="OMY79" s="165"/>
      <c r="OMZ79" s="166"/>
      <c r="ONA79" s="166"/>
      <c r="ONB79" s="166"/>
      <c r="ONC79" s="113"/>
      <c r="ONG79" s="167"/>
      <c r="ONH79" s="32"/>
      <c r="ONI79" s="160"/>
      <c r="ONJ79" s="161"/>
      <c r="ONK79" s="162"/>
      <c r="ONL79" s="163"/>
      <c r="ONM79" s="164"/>
      <c r="ONN79" s="164"/>
      <c r="ONO79" s="165"/>
      <c r="ONP79" s="165"/>
      <c r="ONQ79" s="166"/>
      <c r="ONR79" s="166"/>
      <c r="ONS79" s="166"/>
      <c r="ONT79" s="113"/>
      <c r="ONX79" s="167"/>
      <c r="ONY79" s="32"/>
      <c r="ONZ79" s="160"/>
      <c r="OOA79" s="161"/>
      <c r="OOB79" s="162"/>
      <c r="OOC79" s="163"/>
      <c r="OOD79" s="164"/>
      <c r="OOE79" s="164"/>
      <c r="OOF79" s="165"/>
      <c r="OOG79" s="165"/>
      <c r="OOH79" s="166"/>
      <c r="OOI79" s="166"/>
      <c r="OOJ79" s="166"/>
      <c r="OOK79" s="113"/>
      <c r="OOO79" s="167"/>
      <c r="OOP79" s="32"/>
      <c r="OOQ79" s="160"/>
      <c r="OOR79" s="161"/>
      <c r="OOS79" s="162"/>
      <c r="OOT79" s="163"/>
      <c r="OOU79" s="164"/>
      <c r="OOV79" s="164"/>
      <c r="OOW79" s="165"/>
      <c r="OOX79" s="165"/>
      <c r="OOY79" s="166"/>
      <c r="OOZ79" s="166"/>
      <c r="OPA79" s="166"/>
      <c r="OPB79" s="113"/>
      <c r="OPF79" s="167"/>
      <c r="OPG79" s="32"/>
      <c r="OPH79" s="160"/>
      <c r="OPI79" s="161"/>
      <c r="OPJ79" s="162"/>
      <c r="OPK79" s="163"/>
      <c r="OPL79" s="164"/>
      <c r="OPM79" s="164"/>
      <c r="OPN79" s="165"/>
      <c r="OPO79" s="165"/>
      <c r="OPP79" s="166"/>
      <c r="OPQ79" s="166"/>
      <c r="OPR79" s="166"/>
      <c r="OPS79" s="113"/>
      <c r="OPW79" s="167"/>
      <c r="OPX79" s="32"/>
      <c r="OPY79" s="160"/>
      <c r="OPZ79" s="161"/>
      <c r="OQA79" s="162"/>
      <c r="OQB79" s="163"/>
      <c r="OQC79" s="164"/>
      <c r="OQD79" s="164"/>
      <c r="OQE79" s="165"/>
      <c r="OQF79" s="165"/>
      <c r="OQG79" s="166"/>
      <c r="OQH79" s="166"/>
      <c r="OQI79" s="166"/>
      <c r="OQJ79" s="113"/>
      <c r="OQN79" s="167"/>
      <c r="OQO79" s="32"/>
      <c r="OQP79" s="160"/>
      <c r="OQQ79" s="161"/>
      <c r="OQR79" s="162"/>
      <c r="OQS79" s="163"/>
      <c r="OQT79" s="164"/>
      <c r="OQU79" s="164"/>
      <c r="OQV79" s="165"/>
      <c r="OQW79" s="165"/>
      <c r="OQX79" s="166"/>
      <c r="OQY79" s="166"/>
      <c r="OQZ79" s="166"/>
      <c r="ORA79" s="113"/>
      <c r="ORE79" s="167"/>
      <c r="ORF79" s="32"/>
      <c r="ORG79" s="160"/>
      <c r="ORH79" s="161"/>
      <c r="ORI79" s="162"/>
      <c r="ORJ79" s="163"/>
      <c r="ORK79" s="164"/>
      <c r="ORL79" s="164"/>
      <c r="ORM79" s="165"/>
      <c r="ORN79" s="165"/>
      <c r="ORO79" s="166"/>
      <c r="ORP79" s="166"/>
      <c r="ORQ79" s="166"/>
      <c r="ORR79" s="113"/>
      <c r="ORV79" s="167"/>
      <c r="ORW79" s="32"/>
      <c r="ORX79" s="160"/>
      <c r="ORY79" s="161"/>
      <c r="ORZ79" s="162"/>
      <c r="OSA79" s="163"/>
      <c r="OSB79" s="164"/>
      <c r="OSC79" s="164"/>
      <c r="OSD79" s="165"/>
      <c r="OSE79" s="165"/>
      <c r="OSF79" s="166"/>
      <c r="OSG79" s="166"/>
      <c r="OSH79" s="166"/>
      <c r="OSI79" s="113"/>
      <c r="OSM79" s="167"/>
      <c r="OSN79" s="32"/>
      <c r="OSO79" s="160"/>
      <c r="OSP79" s="161"/>
      <c r="OSQ79" s="162"/>
      <c r="OSR79" s="163"/>
      <c r="OSS79" s="164"/>
      <c r="OST79" s="164"/>
      <c r="OSU79" s="165"/>
      <c r="OSV79" s="165"/>
      <c r="OSW79" s="166"/>
      <c r="OSX79" s="166"/>
      <c r="OSY79" s="166"/>
      <c r="OSZ79" s="113"/>
      <c r="OTD79" s="167"/>
      <c r="OTE79" s="32"/>
      <c r="OTF79" s="160"/>
      <c r="OTG79" s="161"/>
      <c r="OTH79" s="162"/>
      <c r="OTI79" s="163"/>
      <c r="OTJ79" s="164"/>
      <c r="OTK79" s="164"/>
      <c r="OTL79" s="165"/>
      <c r="OTM79" s="165"/>
      <c r="OTN79" s="166"/>
      <c r="OTO79" s="166"/>
      <c r="OTP79" s="166"/>
      <c r="OTQ79" s="113"/>
      <c r="OTU79" s="167"/>
      <c r="OTV79" s="32"/>
      <c r="OTW79" s="160"/>
      <c r="OTX79" s="161"/>
      <c r="OTY79" s="162"/>
      <c r="OTZ79" s="163"/>
      <c r="OUA79" s="164"/>
      <c r="OUB79" s="164"/>
      <c r="OUC79" s="165"/>
      <c r="OUD79" s="165"/>
      <c r="OUE79" s="166"/>
      <c r="OUF79" s="166"/>
      <c r="OUG79" s="166"/>
      <c r="OUH79" s="113"/>
      <c r="OUL79" s="167"/>
      <c r="OUM79" s="32"/>
      <c r="OUN79" s="160"/>
      <c r="OUO79" s="161"/>
      <c r="OUP79" s="162"/>
      <c r="OUQ79" s="163"/>
      <c r="OUR79" s="164"/>
      <c r="OUS79" s="164"/>
      <c r="OUT79" s="165"/>
      <c r="OUU79" s="165"/>
      <c r="OUV79" s="166"/>
      <c r="OUW79" s="166"/>
      <c r="OUX79" s="166"/>
      <c r="OUY79" s="113"/>
      <c r="OVC79" s="167"/>
      <c r="OVD79" s="32"/>
      <c r="OVE79" s="160"/>
      <c r="OVF79" s="161"/>
      <c r="OVG79" s="162"/>
      <c r="OVH79" s="163"/>
      <c r="OVI79" s="164"/>
      <c r="OVJ79" s="164"/>
      <c r="OVK79" s="165"/>
      <c r="OVL79" s="165"/>
      <c r="OVM79" s="166"/>
      <c r="OVN79" s="166"/>
      <c r="OVO79" s="166"/>
      <c r="OVP79" s="113"/>
      <c r="OVT79" s="167"/>
      <c r="OVU79" s="32"/>
      <c r="OVV79" s="160"/>
      <c r="OVW79" s="161"/>
      <c r="OVX79" s="162"/>
      <c r="OVY79" s="163"/>
      <c r="OVZ79" s="164"/>
      <c r="OWA79" s="164"/>
      <c r="OWB79" s="165"/>
      <c r="OWC79" s="165"/>
      <c r="OWD79" s="166"/>
      <c r="OWE79" s="166"/>
      <c r="OWF79" s="166"/>
      <c r="OWG79" s="113"/>
      <c r="OWK79" s="167"/>
      <c r="OWL79" s="32"/>
      <c r="OWM79" s="160"/>
      <c r="OWN79" s="161"/>
      <c r="OWO79" s="162"/>
      <c r="OWP79" s="163"/>
      <c r="OWQ79" s="164"/>
      <c r="OWR79" s="164"/>
      <c r="OWS79" s="165"/>
      <c r="OWT79" s="165"/>
      <c r="OWU79" s="166"/>
      <c r="OWV79" s="166"/>
      <c r="OWW79" s="166"/>
      <c r="OWX79" s="113"/>
      <c r="OXB79" s="167"/>
      <c r="OXC79" s="32"/>
      <c r="OXD79" s="160"/>
      <c r="OXE79" s="161"/>
      <c r="OXF79" s="162"/>
      <c r="OXG79" s="163"/>
      <c r="OXH79" s="164"/>
      <c r="OXI79" s="164"/>
      <c r="OXJ79" s="165"/>
      <c r="OXK79" s="165"/>
      <c r="OXL79" s="166"/>
      <c r="OXM79" s="166"/>
      <c r="OXN79" s="166"/>
      <c r="OXO79" s="113"/>
      <c r="OXS79" s="167"/>
      <c r="OXT79" s="32"/>
      <c r="OXU79" s="160"/>
      <c r="OXV79" s="161"/>
      <c r="OXW79" s="162"/>
      <c r="OXX79" s="163"/>
      <c r="OXY79" s="164"/>
      <c r="OXZ79" s="164"/>
      <c r="OYA79" s="165"/>
      <c r="OYB79" s="165"/>
      <c r="OYC79" s="166"/>
      <c r="OYD79" s="166"/>
      <c r="OYE79" s="166"/>
      <c r="OYF79" s="113"/>
      <c r="OYJ79" s="167"/>
      <c r="OYK79" s="32"/>
      <c r="OYL79" s="160"/>
      <c r="OYM79" s="161"/>
      <c r="OYN79" s="162"/>
      <c r="OYO79" s="163"/>
      <c r="OYP79" s="164"/>
      <c r="OYQ79" s="164"/>
      <c r="OYR79" s="165"/>
      <c r="OYS79" s="165"/>
      <c r="OYT79" s="166"/>
      <c r="OYU79" s="166"/>
      <c r="OYV79" s="166"/>
      <c r="OYW79" s="113"/>
      <c r="OZA79" s="167"/>
      <c r="OZB79" s="32"/>
      <c r="OZC79" s="160"/>
      <c r="OZD79" s="161"/>
      <c r="OZE79" s="162"/>
      <c r="OZF79" s="163"/>
      <c r="OZG79" s="164"/>
      <c r="OZH79" s="164"/>
      <c r="OZI79" s="165"/>
      <c r="OZJ79" s="165"/>
      <c r="OZK79" s="166"/>
      <c r="OZL79" s="166"/>
      <c r="OZM79" s="166"/>
      <c r="OZN79" s="113"/>
      <c r="OZR79" s="167"/>
      <c r="OZS79" s="32"/>
      <c r="OZT79" s="160"/>
      <c r="OZU79" s="161"/>
      <c r="OZV79" s="162"/>
      <c r="OZW79" s="163"/>
      <c r="OZX79" s="164"/>
      <c r="OZY79" s="164"/>
      <c r="OZZ79" s="165"/>
      <c r="PAA79" s="165"/>
      <c r="PAB79" s="166"/>
      <c r="PAC79" s="166"/>
      <c r="PAD79" s="166"/>
      <c r="PAE79" s="113"/>
      <c r="PAI79" s="167"/>
      <c r="PAJ79" s="32"/>
      <c r="PAK79" s="160"/>
      <c r="PAL79" s="161"/>
      <c r="PAM79" s="162"/>
      <c r="PAN79" s="163"/>
      <c r="PAO79" s="164"/>
      <c r="PAP79" s="164"/>
      <c r="PAQ79" s="165"/>
      <c r="PAR79" s="165"/>
      <c r="PAS79" s="166"/>
      <c r="PAT79" s="166"/>
      <c r="PAU79" s="166"/>
      <c r="PAV79" s="113"/>
      <c r="PAZ79" s="167"/>
      <c r="PBA79" s="32"/>
      <c r="PBB79" s="160"/>
      <c r="PBC79" s="161"/>
      <c r="PBD79" s="162"/>
      <c r="PBE79" s="163"/>
      <c r="PBF79" s="164"/>
      <c r="PBG79" s="164"/>
      <c r="PBH79" s="165"/>
      <c r="PBI79" s="165"/>
      <c r="PBJ79" s="166"/>
      <c r="PBK79" s="166"/>
      <c r="PBL79" s="166"/>
      <c r="PBM79" s="113"/>
      <c r="PBQ79" s="167"/>
      <c r="PBR79" s="32"/>
      <c r="PBS79" s="160"/>
      <c r="PBT79" s="161"/>
      <c r="PBU79" s="162"/>
      <c r="PBV79" s="163"/>
      <c r="PBW79" s="164"/>
      <c r="PBX79" s="164"/>
      <c r="PBY79" s="165"/>
      <c r="PBZ79" s="165"/>
      <c r="PCA79" s="166"/>
      <c r="PCB79" s="166"/>
      <c r="PCC79" s="166"/>
      <c r="PCD79" s="113"/>
      <c r="PCH79" s="167"/>
      <c r="PCI79" s="32"/>
      <c r="PCJ79" s="160"/>
      <c r="PCK79" s="161"/>
      <c r="PCL79" s="162"/>
      <c r="PCM79" s="163"/>
      <c r="PCN79" s="164"/>
      <c r="PCO79" s="164"/>
      <c r="PCP79" s="165"/>
      <c r="PCQ79" s="165"/>
      <c r="PCR79" s="166"/>
      <c r="PCS79" s="166"/>
      <c r="PCT79" s="166"/>
      <c r="PCU79" s="113"/>
      <c r="PCY79" s="167"/>
      <c r="PCZ79" s="32"/>
      <c r="PDA79" s="160"/>
      <c r="PDB79" s="161"/>
      <c r="PDC79" s="162"/>
      <c r="PDD79" s="163"/>
      <c r="PDE79" s="164"/>
      <c r="PDF79" s="164"/>
      <c r="PDG79" s="165"/>
      <c r="PDH79" s="165"/>
      <c r="PDI79" s="166"/>
      <c r="PDJ79" s="166"/>
      <c r="PDK79" s="166"/>
      <c r="PDL79" s="113"/>
      <c r="PDP79" s="167"/>
      <c r="PDQ79" s="32"/>
      <c r="PDR79" s="160"/>
      <c r="PDS79" s="161"/>
      <c r="PDT79" s="162"/>
      <c r="PDU79" s="163"/>
      <c r="PDV79" s="164"/>
      <c r="PDW79" s="164"/>
      <c r="PDX79" s="165"/>
      <c r="PDY79" s="165"/>
      <c r="PDZ79" s="166"/>
      <c r="PEA79" s="166"/>
      <c r="PEB79" s="166"/>
      <c r="PEC79" s="113"/>
      <c r="PEG79" s="167"/>
      <c r="PEH79" s="32"/>
      <c r="PEI79" s="160"/>
      <c r="PEJ79" s="161"/>
      <c r="PEK79" s="162"/>
      <c r="PEL79" s="163"/>
      <c r="PEM79" s="164"/>
      <c r="PEN79" s="164"/>
      <c r="PEO79" s="165"/>
      <c r="PEP79" s="165"/>
      <c r="PEQ79" s="166"/>
      <c r="PER79" s="166"/>
      <c r="PES79" s="166"/>
      <c r="PET79" s="113"/>
      <c r="PEX79" s="167"/>
      <c r="PEY79" s="32"/>
      <c r="PEZ79" s="160"/>
      <c r="PFA79" s="161"/>
      <c r="PFB79" s="162"/>
      <c r="PFC79" s="163"/>
      <c r="PFD79" s="164"/>
      <c r="PFE79" s="164"/>
      <c r="PFF79" s="165"/>
      <c r="PFG79" s="165"/>
      <c r="PFH79" s="166"/>
      <c r="PFI79" s="166"/>
      <c r="PFJ79" s="166"/>
      <c r="PFK79" s="113"/>
      <c r="PFO79" s="167"/>
      <c r="PFP79" s="32"/>
      <c r="PFQ79" s="160"/>
      <c r="PFR79" s="161"/>
      <c r="PFS79" s="162"/>
      <c r="PFT79" s="163"/>
      <c r="PFU79" s="164"/>
      <c r="PFV79" s="164"/>
      <c r="PFW79" s="165"/>
      <c r="PFX79" s="165"/>
      <c r="PFY79" s="166"/>
      <c r="PFZ79" s="166"/>
      <c r="PGA79" s="166"/>
      <c r="PGB79" s="113"/>
      <c r="PGF79" s="167"/>
      <c r="PGG79" s="32"/>
      <c r="PGH79" s="160"/>
      <c r="PGI79" s="161"/>
      <c r="PGJ79" s="162"/>
      <c r="PGK79" s="163"/>
      <c r="PGL79" s="164"/>
      <c r="PGM79" s="164"/>
      <c r="PGN79" s="165"/>
      <c r="PGO79" s="165"/>
      <c r="PGP79" s="166"/>
      <c r="PGQ79" s="166"/>
      <c r="PGR79" s="166"/>
      <c r="PGS79" s="113"/>
      <c r="PGW79" s="167"/>
      <c r="PGX79" s="32"/>
      <c r="PGY79" s="160"/>
      <c r="PGZ79" s="161"/>
      <c r="PHA79" s="162"/>
      <c r="PHB79" s="163"/>
      <c r="PHC79" s="164"/>
      <c r="PHD79" s="164"/>
      <c r="PHE79" s="165"/>
      <c r="PHF79" s="165"/>
      <c r="PHG79" s="166"/>
      <c r="PHH79" s="166"/>
      <c r="PHI79" s="166"/>
      <c r="PHJ79" s="113"/>
      <c r="PHN79" s="167"/>
      <c r="PHO79" s="32"/>
      <c r="PHP79" s="160"/>
      <c r="PHQ79" s="161"/>
      <c r="PHR79" s="162"/>
      <c r="PHS79" s="163"/>
      <c r="PHT79" s="164"/>
      <c r="PHU79" s="164"/>
      <c r="PHV79" s="165"/>
      <c r="PHW79" s="165"/>
      <c r="PHX79" s="166"/>
      <c r="PHY79" s="166"/>
      <c r="PHZ79" s="166"/>
      <c r="PIA79" s="113"/>
      <c r="PIE79" s="167"/>
      <c r="PIF79" s="32"/>
      <c r="PIG79" s="160"/>
      <c r="PIH79" s="161"/>
      <c r="PII79" s="162"/>
      <c r="PIJ79" s="163"/>
      <c r="PIK79" s="164"/>
      <c r="PIL79" s="164"/>
      <c r="PIM79" s="165"/>
      <c r="PIN79" s="165"/>
      <c r="PIO79" s="166"/>
      <c r="PIP79" s="166"/>
      <c r="PIQ79" s="166"/>
      <c r="PIR79" s="113"/>
      <c r="PIV79" s="167"/>
      <c r="PIW79" s="32"/>
      <c r="PIX79" s="160"/>
      <c r="PIY79" s="161"/>
      <c r="PIZ79" s="162"/>
      <c r="PJA79" s="163"/>
      <c r="PJB79" s="164"/>
      <c r="PJC79" s="164"/>
      <c r="PJD79" s="165"/>
      <c r="PJE79" s="165"/>
      <c r="PJF79" s="166"/>
      <c r="PJG79" s="166"/>
      <c r="PJH79" s="166"/>
      <c r="PJI79" s="113"/>
      <c r="PJM79" s="167"/>
      <c r="PJN79" s="32"/>
      <c r="PJO79" s="160"/>
      <c r="PJP79" s="161"/>
      <c r="PJQ79" s="162"/>
      <c r="PJR79" s="163"/>
      <c r="PJS79" s="164"/>
      <c r="PJT79" s="164"/>
      <c r="PJU79" s="165"/>
      <c r="PJV79" s="165"/>
      <c r="PJW79" s="166"/>
      <c r="PJX79" s="166"/>
      <c r="PJY79" s="166"/>
      <c r="PJZ79" s="113"/>
      <c r="PKD79" s="167"/>
      <c r="PKE79" s="32"/>
      <c r="PKF79" s="160"/>
      <c r="PKG79" s="161"/>
      <c r="PKH79" s="162"/>
      <c r="PKI79" s="163"/>
      <c r="PKJ79" s="164"/>
      <c r="PKK79" s="164"/>
      <c r="PKL79" s="165"/>
      <c r="PKM79" s="165"/>
      <c r="PKN79" s="166"/>
      <c r="PKO79" s="166"/>
      <c r="PKP79" s="166"/>
      <c r="PKQ79" s="113"/>
      <c r="PKU79" s="167"/>
      <c r="PKV79" s="32"/>
      <c r="PKW79" s="160"/>
      <c r="PKX79" s="161"/>
      <c r="PKY79" s="162"/>
      <c r="PKZ79" s="163"/>
      <c r="PLA79" s="164"/>
      <c r="PLB79" s="164"/>
      <c r="PLC79" s="165"/>
      <c r="PLD79" s="165"/>
      <c r="PLE79" s="166"/>
      <c r="PLF79" s="166"/>
      <c r="PLG79" s="166"/>
      <c r="PLH79" s="113"/>
      <c r="PLL79" s="167"/>
      <c r="PLM79" s="32"/>
      <c r="PLN79" s="160"/>
      <c r="PLO79" s="161"/>
      <c r="PLP79" s="162"/>
      <c r="PLQ79" s="163"/>
      <c r="PLR79" s="164"/>
      <c r="PLS79" s="164"/>
      <c r="PLT79" s="165"/>
      <c r="PLU79" s="165"/>
      <c r="PLV79" s="166"/>
      <c r="PLW79" s="166"/>
      <c r="PLX79" s="166"/>
      <c r="PLY79" s="113"/>
      <c r="PMC79" s="167"/>
      <c r="PMD79" s="32"/>
      <c r="PME79" s="160"/>
      <c r="PMF79" s="161"/>
      <c r="PMG79" s="162"/>
      <c r="PMH79" s="163"/>
      <c r="PMI79" s="164"/>
      <c r="PMJ79" s="164"/>
      <c r="PMK79" s="165"/>
      <c r="PML79" s="165"/>
      <c r="PMM79" s="166"/>
      <c r="PMN79" s="166"/>
      <c r="PMO79" s="166"/>
      <c r="PMP79" s="113"/>
      <c r="PMT79" s="167"/>
      <c r="PMU79" s="32"/>
      <c r="PMV79" s="160"/>
      <c r="PMW79" s="161"/>
      <c r="PMX79" s="162"/>
      <c r="PMY79" s="163"/>
      <c r="PMZ79" s="164"/>
      <c r="PNA79" s="164"/>
      <c r="PNB79" s="165"/>
      <c r="PNC79" s="165"/>
      <c r="PND79" s="166"/>
      <c r="PNE79" s="166"/>
      <c r="PNF79" s="166"/>
      <c r="PNG79" s="113"/>
      <c r="PNK79" s="167"/>
      <c r="PNL79" s="32"/>
      <c r="PNM79" s="160"/>
      <c r="PNN79" s="161"/>
      <c r="PNO79" s="162"/>
      <c r="PNP79" s="163"/>
      <c r="PNQ79" s="164"/>
      <c r="PNR79" s="164"/>
      <c r="PNS79" s="165"/>
      <c r="PNT79" s="165"/>
      <c r="PNU79" s="166"/>
      <c r="PNV79" s="166"/>
      <c r="PNW79" s="166"/>
      <c r="PNX79" s="113"/>
      <c r="POB79" s="167"/>
      <c r="POC79" s="32"/>
      <c r="POD79" s="160"/>
      <c r="POE79" s="161"/>
      <c r="POF79" s="162"/>
      <c r="POG79" s="163"/>
      <c r="POH79" s="164"/>
      <c r="POI79" s="164"/>
      <c r="POJ79" s="165"/>
      <c r="POK79" s="165"/>
      <c r="POL79" s="166"/>
      <c r="POM79" s="166"/>
      <c r="PON79" s="166"/>
      <c r="POO79" s="113"/>
      <c r="POS79" s="167"/>
      <c r="POT79" s="32"/>
      <c r="POU79" s="160"/>
      <c r="POV79" s="161"/>
      <c r="POW79" s="162"/>
      <c r="POX79" s="163"/>
      <c r="POY79" s="164"/>
      <c r="POZ79" s="164"/>
      <c r="PPA79" s="165"/>
      <c r="PPB79" s="165"/>
      <c r="PPC79" s="166"/>
      <c r="PPD79" s="166"/>
      <c r="PPE79" s="166"/>
      <c r="PPF79" s="113"/>
      <c r="PPJ79" s="167"/>
      <c r="PPK79" s="32"/>
      <c r="PPL79" s="160"/>
      <c r="PPM79" s="161"/>
      <c r="PPN79" s="162"/>
      <c r="PPO79" s="163"/>
      <c r="PPP79" s="164"/>
      <c r="PPQ79" s="164"/>
      <c r="PPR79" s="165"/>
      <c r="PPS79" s="165"/>
      <c r="PPT79" s="166"/>
      <c r="PPU79" s="166"/>
      <c r="PPV79" s="166"/>
      <c r="PPW79" s="113"/>
      <c r="PQA79" s="167"/>
      <c r="PQB79" s="32"/>
      <c r="PQC79" s="160"/>
      <c r="PQD79" s="161"/>
      <c r="PQE79" s="162"/>
      <c r="PQF79" s="163"/>
      <c r="PQG79" s="164"/>
      <c r="PQH79" s="164"/>
      <c r="PQI79" s="165"/>
      <c r="PQJ79" s="165"/>
      <c r="PQK79" s="166"/>
      <c r="PQL79" s="166"/>
      <c r="PQM79" s="166"/>
      <c r="PQN79" s="113"/>
      <c r="PQR79" s="167"/>
      <c r="PQS79" s="32"/>
      <c r="PQT79" s="160"/>
      <c r="PQU79" s="161"/>
      <c r="PQV79" s="162"/>
      <c r="PQW79" s="163"/>
      <c r="PQX79" s="164"/>
      <c r="PQY79" s="164"/>
      <c r="PQZ79" s="165"/>
      <c r="PRA79" s="165"/>
      <c r="PRB79" s="166"/>
      <c r="PRC79" s="166"/>
      <c r="PRD79" s="166"/>
      <c r="PRE79" s="113"/>
      <c r="PRI79" s="167"/>
      <c r="PRJ79" s="32"/>
      <c r="PRK79" s="160"/>
      <c r="PRL79" s="161"/>
      <c r="PRM79" s="162"/>
      <c r="PRN79" s="163"/>
      <c r="PRO79" s="164"/>
      <c r="PRP79" s="164"/>
      <c r="PRQ79" s="165"/>
      <c r="PRR79" s="165"/>
      <c r="PRS79" s="166"/>
      <c r="PRT79" s="166"/>
      <c r="PRU79" s="166"/>
      <c r="PRV79" s="113"/>
      <c r="PRZ79" s="167"/>
      <c r="PSA79" s="32"/>
      <c r="PSB79" s="160"/>
      <c r="PSC79" s="161"/>
      <c r="PSD79" s="162"/>
      <c r="PSE79" s="163"/>
      <c r="PSF79" s="164"/>
      <c r="PSG79" s="164"/>
      <c r="PSH79" s="165"/>
      <c r="PSI79" s="165"/>
      <c r="PSJ79" s="166"/>
      <c r="PSK79" s="166"/>
      <c r="PSL79" s="166"/>
      <c r="PSM79" s="113"/>
      <c r="PSQ79" s="167"/>
      <c r="PSR79" s="32"/>
      <c r="PSS79" s="160"/>
      <c r="PST79" s="161"/>
      <c r="PSU79" s="162"/>
      <c r="PSV79" s="163"/>
      <c r="PSW79" s="164"/>
      <c r="PSX79" s="164"/>
      <c r="PSY79" s="165"/>
      <c r="PSZ79" s="165"/>
      <c r="PTA79" s="166"/>
      <c r="PTB79" s="166"/>
      <c r="PTC79" s="166"/>
      <c r="PTD79" s="113"/>
      <c r="PTH79" s="167"/>
      <c r="PTI79" s="32"/>
      <c r="PTJ79" s="160"/>
      <c r="PTK79" s="161"/>
      <c r="PTL79" s="162"/>
      <c r="PTM79" s="163"/>
      <c r="PTN79" s="164"/>
      <c r="PTO79" s="164"/>
      <c r="PTP79" s="165"/>
      <c r="PTQ79" s="165"/>
      <c r="PTR79" s="166"/>
      <c r="PTS79" s="166"/>
      <c r="PTT79" s="166"/>
      <c r="PTU79" s="113"/>
      <c r="PTY79" s="167"/>
      <c r="PTZ79" s="32"/>
      <c r="PUA79" s="160"/>
      <c r="PUB79" s="161"/>
      <c r="PUC79" s="162"/>
      <c r="PUD79" s="163"/>
      <c r="PUE79" s="164"/>
      <c r="PUF79" s="164"/>
      <c r="PUG79" s="165"/>
      <c r="PUH79" s="165"/>
      <c r="PUI79" s="166"/>
      <c r="PUJ79" s="166"/>
      <c r="PUK79" s="166"/>
      <c r="PUL79" s="113"/>
      <c r="PUP79" s="167"/>
      <c r="PUQ79" s="32"/>
      <c r="PUR79" s="160"/>
      <c r="PUS79" s="161"/>
      <c r="PUT79" s="162"/>
      <c r="PUU79" s="163"/>
      <c r="PUV79" s="164"/>
      <c r="PUW79" s="164"/>
      <c r="PUX79" s="165"/>
      <c r="PUY79" s="165"/>
      <c r="PUZ79" s="166"/>
      <c r="PVA79" s="166"/>
      <c r="PVB79" s="166"/>
      <c r="PVC79" s="113"/>
      <c r="PVG79" s="167"/>
      <c r="PVH79" s="32"/>
      <c r="PVI79" s="160"/>
      <c r="PVJ79" s="161"/>
      <c r="PVK79" s="162"/>
      <c r="PVL79" s="163"/>
      <c r="PVM79" s="164"/>
      <c r="PVN79" s="164"/>
      <c r="PVO79" s="165"/>
      <c r="PVP79" s="165"/>
      <c r="PVQ79" s="166"/>
      <c r="PVR79" s="166"/>
      <c r="PVS79" s="166"/>
      <c r="PVT79" s="113"/>
      <c r="PVX79" s="167"/>
      <c r="PVY79" s="32"/>
      <c r="PVZ79" s="160"/>
      <c r="PWA79" s="161"/>
      <c r="PWB79" s="162"/>
      <c r="PWC79" s="163"/>
      <c r="PWD79" s="164"/>
      <c r="PWE79" s="164"/>
      <c r="PWF79" s="165"/>
      <c r="PWG79" s="165"/>
      <c r="PWH79" s="166"/>
      <c r="PWI79" s="166"/>
      <c r="PWJ79" s="166"/>
      <c r="PWK79" s="113"/>
      <c r="PWO79" s="167"/>
      <c r="PWP79" s="32"/>
      <c r="PWQ79" s="160"/>
      <c r="PWR79" s="161"/>
      <c r="PWS79" s="162"/>
      <c r="PWT79" s="163"/>
      <c r="PWU79" s="164"/>
      <c r="PWV79" s="164"/>
      <c r="PWW79" s="165"/>
      <c r="PWX79" s="165"/>
      <c r="PWY79" s="166"/>
      <c r="PWZ79" s="166"/>
      <c r="PXA79" s="166"/>
      <c r="PXB79" s="113"/>
      <c r="PXF79" s="167"/>
      <c r="PXG79" s="32"/>
      <c r="PXH79" s="160"/>
      <c r="PXI79" s="161"/>
      <c r="PXJ79" s="162"/>
      <c r="PXK79" s="163"/>
      <c r="PXL79" s="164"/>
      <c r="PXM79" s="164"/>
      <c r="PXN79" s="165"/>
      <c r="PXO79" s="165"/>
      <c r="PXP79" s="166"/>
      <c r="PXQ79" s="166"/>
      <c r="PXR79" s="166"/>
      <c r="PXS79" s="113"/>
      <c r="PXW79" s="167"/>
      <c r="PXX79" s="32"/>
      <c r="PXY79" s="160"/>
      <c r="PXZ79" s="161"/>
      <c r="PYA79" s="162"/>
      <c r="PYB79" s="163"/>
      <c r="PYC79" s="164"/>
      <c r="PYD79" s="164"/>
      <c r="PYE79" s="165"/>
      <c r="PYF79" s="165"/>
      <c r="PYG79" s="166"/>
      <c r="PYH79" s="166"/>
      <c r="PYI79" s="166"/>
      <c r="PYJ79" s="113"/>
      <c r="PYN79" s="167"/>
      <c r="PYO79" s="32"/>
      <c r="PYP79" s="160"/>
      <c r="PYQ79" s="161"/>
      <c r="PYR79" s="162"/>
      <c r="PYS79" s="163"/>
      <c r="PYT79" s="164"/>
      <c r="PYU79" s="164"/>
      <c r="PYV79" s="165"/>
      <c r="PYW79" s="165"/>
      <c r="PYX79" s="166"/>
      <c r="PYY79" s="166"/>
      <c r="PYZ79" s="166"/>
      <c r="PZA79" s="113"/>
      <c r="PZE79" s="167"/>
      <c r="PZF79" s="32"/>
      <c r="PZG79" s="160"/>
      <c r="PZH79" s="161"/>
      <c r="PZI79" s="162"/>
      <c r="PZJ79" s="163"/>
      <c r="PZK79" s="164"/>
      <c r="PZL79" s="164"/>
      <c r="PZM79" s="165"/>
      <c r="PZN79" s="165"/>
      <c r="PZO79" s="166"/>
      <c r="PZP79" s="166"/>
      <c r="PZQ79" s="166"/>
      <c r="PZR79" s="113"/>
      <c r="PZV79" s="167"/>
      <c r="PZW79" s="32"/>
      <c r="PZX79" s="160"/>
      <c r="PZY79" s="161"/>
      <c r="PZZ79" s="162"/>
      <c r="QAA79" s="163"/>
      <c r="QAB79" s="164"/>
      <c r="QAC79" s="164"/>
      <c r="QAD79" s="165"/>
      <c r="QAE79" s="165"/>
      <c r="QAF79" s="166"/>
      <c r="QAG79" s="166"/>
      <c r="QAH79" s="166"/>
      <c r="QAI79" s="113"/>
      <c r="QAM79" s="167"/>
      <c r="QAN79" s="32"/>
      <c r="QAO79" s="160"/>
      <c r="QAP79" s="161"/>
      <c r="QAQ79" s="162"/>
      <c r="QAR79" s="163"/>
      <c r="QAS79" s="164"/>
      <c r="QAT79" s="164"/>
      <c r="QAU79" s="165"/>
      <c r="QAV79" s="165"/>
      <c r="QAW79" s="166"/>
      <c r="QAX79" s="166"/>
      <c r="QAY79" s="166"/>
      <c r="QAZ79" s="113"/>
      <c r="QBD79" s="167"/>
      <c r="QBE79" s="32"/>
      <c r="QBF79" s="160"/>
      <c r="QBG79" s="161"/>
      <c r="QBH79" s="162"/>
      <c r="QBI79" s="163"/>
      <c r="QBJ79" s="164"/>
      <c r="QBK79" s="164"/>
      <c r="QBL79" s="165"/>
      <c r="QBM79" s="165"/>
      <c r="QBN79" s="166"/>
      <c r="QBO79" s="166"/>
      <c r="QBP79" s="166"/>
      <c r="QBQ79" s="113"/>
      <c r="QBU79" s="167"/>
      <c r="QBV79" s="32"/>
      <c r="QBW79" s="160"/>
      <c r="QBX79" s="161"/>
      <c r="QBY79" s="162"/>
      <c r="QBZ79" s="163"/>
      <c r="QCA79" s="164"/>
      <c r="QCB79" s="164"/>
      <c r="QCC79" s="165"/>
      <c r="QCD79" s="165"/>
      <c r="QCE79" s="166"/>
      <c r="QCF79" s="166"/>
      <c r="QCG79" s="166"/>
      <c r="QCH79" s="113"/>
      <c r="QCL79" s="167"/>
      <c r="QCM79" s="32"/>
      <c r="QCN79" s="160"/>
      <c r="QCO79" s="161"/>
      <c r="QCP79" s="162"/>
      <c r="QCQ79" s="163"/>
      <c r="QCR79" s="164"/>
      <c r="QCS79" s="164"/>
      <c r="QCT79" s="165"/>
      <c r="QCU79" s="165"/>
      <c r="QCV79" s="166"/>
      <c r="QCW79" s="166"/>
      <c r="QCX79" s="166"/>
      <c r="QCY79" s="113"/>
      <c r="QDC79" s="167"/>
      <c r="QDD79" s="32"/>
      <c r="QDE79" s="160"/>
      <c r="QDF79" s="161"/>
      <c r="QDG79" s="162"/>
      <c r="QDH79" s="163"/>
      <c r="QDI79" s="164"/>
      <c r="QDJ79" s="164"/>
      <c r="QDK79" s="165"/>
      <c r="QDL79" s="165"/>
      <c r="QDM79" s="166"/>
      <c r="QDN79" s="166"/>
      <c r="QDO79" s="166"/>
      <c r="QDP79" s="113"/>
      <c r="QDT79" s="167"/>
      <c r="QDU79" s="32"/>
      <c r="QDV79" s="160"/>
      <c r="QDW79" s="161"/>
      <c r="QDX79" s="162"/>
      <c r="QDY79" s="163"/>
      <c r="QDZ79" s="164"/>
      <c r="QEA79" s="164"/>
      <c r="QEB79" s="165"/>
      <c r="QEC79" s="165"/>
      <c r="QED79" s="166"/>
      <c r="QEE79" s="166"/>
      <c r="QEF79" s="166"/>
      <c r="QEG79" s="113"/>
      <c r="QEK79" s="167"/>
      <c r="QEL79" s="32"/>
      <c r="QEM79" s="160"/>
      <c r="QEN79" s="161"/>
      <c r="QEO79" s="162"/>
      <c r="QEP79" s="163"/>
      <c r="QEQ79" s="164"/>
      <c r="QER79" s="164"/>
      <c r="QES79" s="165"/>
      <c r="QET79" s="165"/>
      <c r="QEU79" s="166"/>
      <c r="QEV79" s="166"/>
      <c r="QEW79" s="166"/>
      <c r="QEX79" s="113"/>
      <c r="QFB79" s="167"/>
      <c r="QFC79" s="32"/>
      <c r="QFD79" s="160"/>
      <c r="QFE79" s="161"/>
      <c r="QFF79" s="162"/>
      <c r="QFG79" s="163"/>
      <c r="QFH79" s="164"/>
      <c r="QFI79" s="164"/>
      <c r="QFJ79" s="165"/>
      <c r="QFK79" s="165"/>
      <c r="QFL79" s="166"/>
      <c r="QFM79" s="166"/>
      <c r="QFN79" s="166"/>
      <c r="QFO79" s="113"/>
      <c r="QFS79" s="167"/>
      <c r="QFT79" s="32"/>
      <c r="QFU79" s="160"/>
      <c r="QFV79" s="161"/>
      <c r="QFW79" s="162"/>
      <c r="QFX79" s="163"/>
      <c r="QFY79" s="164"/>
      <c r="QFZ79" s="164"/>
      <c r="QGA79" s="165"/>
      <c r="QGB79" s="165"/>
      <c r="QGC79" s="166"/>
      <c r="QGD79" s="166"/>
      <c r="QGE79" s="166"/>
      <c r="QGF79" s="113"/>
      <c r="QGJ79" s="167"/>
      <c r="QGK79" s="32"/>
      <c r="QGL79" s="160"/>
      <c r="QGM79" s="161"/>
      <c r="QGN79" s="162"/>
      <c r="QGO79" s="163"/>
      <c r="QGP79" s="164"/>
      <c r="QGQ79" s="164"/>
      <c r="QGR79" s="165"/>
      <c r="QGS79" s="165"/>
      <c r="QGT79" s="166"/>
      <c r="QGU79" s="166"/>
      <c r="QGV79" s="166"/>
      <c r="QGW79" s="113"/>
      <c r="QHA79" s="167"/>
      <c r="QHB79" s="32"/>
      <c r="QHC79" s="160"/>
      <c r="QHD79" s="161"/>
      <c r="QHE79" s="162"/>
      <c r="QHF79" s="163"/>
      <c r="QHG79" s="164"/>
      <c r="QHH79" s="164"/>
      <c r="QHI79" s="165"/>
      <c r="QHJ79" s="165"/>
      <c r="QHK79" s="166"/>
      <c r="QHL79" s="166"/>
      <c r="QHM79" s="166"/>
      <c r="QHN79" s="113"/>
      <c r="QHR79" s="167"/>
      <c r="QHS79" s="32"/>
      <c r="QHT79" s="160"/>
      <c r="QHU79" s="161"/>
      <c r="QHV79" s="162"/>
      <c r="QHW79" s="163"/>
      <c r="QHX79" s="164"/>
      <c r="QHY79" s="164"/>
      <c r="QHZ79" s="165"/>
      <c r="QIA79" s="165"/>
      <c r="QIB79" s="166"/>
      <c r="QIC79" s="166"/>
      <c r="QID79" s="166"/>
      <c r="QIE79" s="113"/>
      <c r="QII79" s="167"/>
      <c r="QIJ79" s="32"/>
      <c r="QIK79" s="160"/>
      <c r="QIL79" s="161"/>
      <c r="QIM79" s="162"/>
      <c r="QIN79" s="163"/>
      <c r="QIO79" s="164"/>
      <c r="QIP79" s="164"/>
      <c r="QIQ79" s="165"/>
      <c r="QIR79" s="165"/>
      <c r="QIS79" s="166"/>
      <c r="QIT79" s="166"/>
      <c r="QIU79" s="166"/>
      <c r="QIV79" s="113"/>
      <c r="QIZ79" s="167"/>
      <c r="QJA79" s="32"/>
      <c r="QJB79" s="160"/>
      <c r="QJC79" s="161"/>
      <c r="QJD79" s="162"/>
      <c r="QJE79" s="163"/>
      <c r="QJF79" s="164"/>
      <c r="QJG79" s="164"/>
      <c r="QJH79" s="165"/>
      <c r="QJI79" s="165"/>
      <c r="QJJ79" s="166"/>
      <c r="QJK79" s="166"/>
      <c r="QJL79" s="166"/>
      <c r="QJM79" s="113"/>
      <c r="QJQ79" s="167"/>
      <c r="QJR79" s="32"/>
      <c r="QJS79" s="160"/>
      <c r="QJT79" s="161"/>
      <c r="QJU79" s="162"/>
      <c r="QJV79" s="163"/>
      <c r="QJW79" s="164"/>
      <c r="QJX79" s="164"/>
      <c r="QJY79" s="165"/>
      <c r="QJZ79" s="165"/>
      <c r="QKA79" s="166"/>
      <c r="QKB79" s="166"/>
      <c r="QKC79" s="166"/>
      <c r="QKD79" s="113"/>
      <c r="QKH79" s="167"/>
      <c r="QKI79" s="32"/>
      <c r="QKJ79" s="160"/>
      <c r="QKK79" s="161"/>
      <c r="QKL79" s="162"/>
      <c r="QKM79" s="163"/>
      <c r="QKN79" s="164"/>
      <c r="QKO79" s="164"/>
      <c r="QKP79" s="165"/>
      <c r="QKQ79" s="165"/>
      <c r="QKR79" s="166"/>
      <c r="QKS79" s="166"/>
      <c r="QKT79" s="166"/>
      <c r="QKU79" s="113"/>
      <c r="QKY79" s="167"/>
      <c r="QKZ79" s="32"/>
      <c r="QLA79" s="160"/>
      <c r="QLB79" s="161"/>
      <c r="QLC79" s="162"/>
      <c r="QLD79" s="163"/>
      <c r="QLE79" s="164"/>
      <c r="QLF79" s="164"/>
      <c r="QLG79" s="165"/>
      <c r="QLH79" s="165"/>
      <c r="QLI79" s="166"/>
      <c r="QLJ79" s="166"/>
      <c r="QLK79" s="166"/>
      <c r="QLL79" s="113"/>
      <c r="QLP79" s="167"/>
      <c r="QLQ79" s="32"/>
      <c r="QLR79" s="160"/>
      <c r="QLS79" s="161"/>
      <c r="QLT79" s="162"/>
      <c r="QLU79" s="163"/>
      <c r="QLV79" s="164"/>
      <c r="QLW79" s="164"/>
      <c r="QLX79" s="165"/>
      <c r="QLY79" s="165"/>
      <c r="QLZ79" s="166"/>
      <c r="QMA79" s="166"/>
      <c r="QMB79" s="166"/>
      <c r="QMC79" s="113"/>
      <c r="QMG79" s="167"/>
      <c r="QMH79" s="32"/>
      <c r="QMI79" s="160"/>
      <c r="QMJ79" s="161"/>
      <c r="QMK79" s="162"/>
      <c r="QML79" s="163"/>
      <c r="QMM79" s="164"/>
      <c r="QMN79" s="164"/>
      <c r="QMO79" s="165"/>
      <c r="QMP79" s="165"/>
      <c r="QMQ79" s="166"/>
      <c r="QMR79" s="166"/>
      <c r="QMS79" s="166"/>
      <c r="QMT79" s="113"/>
      <c r="QMX79" s="167"/>
      <c r="QMY79" s="32"/>
      <c r="QMZ79" s="160"/>
      <c r="QNA79" s="161"/>
      <c r="QNB79" s="162"/>
      <c r="QNC79" s="163"/>
      <c r="QND79" s="164"/>
      <c r="QNE79" s="164"/>
      <c r="QNF79" s="165"/>
      <c r="QNG79" s="165"/>
      <c r="QNH79" s="166"/>
      <c r="QNI79" s="166"/>
      <c r="QNJ79" s="166"/>
      <c r="QNK79" s="113"/>
      <c r="QNO79" s="167"/>
      <c r="QNP79" s="32"/>
      <c r="QNQ79" s="160"/>
      <c r="QNR79" s="161"/>
      <c r="QNS79" s="162"/>
      <c r="QNT79" s="163"/>
      <c r="QNU79" s="164"/>
      <c r="QNV79" s="164"/>
      <c r="QNW79" s="165"/>
      <c r="QNX79" s="165"/>
      <c r="QNY79" s="166"/>
      <c r="QNZ79" s="166"/>
      <c r="QOA79" s="166"/>
      <c r="QOB79" s="113"/>
      <c r="QOF79" s="167"/>
      <c r="QOG79" s="32"/>
      <c r="QOH79" s="160"/>
      <c r="QOI79" s="161"/>
      <c r="QOJ79" s="162"/>
      <c r="QOK79" s="163"/>
      <c r="QOL79" s="164"/>
      <c r="QOM79" s="164"/>
      <c r="QON79" s="165"/>
      <c r="QOO79" s="165"/>
      <c r="QOP79" s="166"/>
      <c r="QOQ79" s="166"/>
      <c r="QOR79" s="166"/>
      <c r="QOS79" s="113"/>
      <c r="QOW79" s="167"/>
      <c r="QOX79" s="32"/>
      <c r="QOY79" s="160"/>
      <c r="QOZ79" s="161"/>
      <c r="QPA79" s="162"/>
      <c r="QPB79" s="163"/>
      <c r="QPC79" s="164"/>
      <c r="QPD79" s="164"/>
      <c r="QPE79" s="165"/>
      <c r="QPF79" s="165"/>
      <c r="QPG79" s="166"/>
      <c r="QPH79" s="166"/>
      <c r="QPI79" s="166"/>
      <c r="QPJ79" s="113"/>
      <c r="QPN79" s="167"/>
      <c r="QPO79" s="32"/>
      <c r="QPP79" s="160"/>
      <c r="QPQ79" s="161"/>
      <c r="QPR79" s="162"/>
      <c r="QPS79" s="163"/>
      <c r="QPT79" s="164"/>
      <c r="QPU79" s="164"/>
      <c r="QPV79" s="165"/>
      <c r="QPW79" s="165"/>
      <c r="QPX79" s="166"/>
      <c r="QPY79" s="166"/>
      <c r="QPZ79" s="166"/>
      <c r="QQA79" s="113"/>
      <c r="QQE79" s="167"/>
      <c r="QQF79" s="32"/>
      <c r="QQG79" s="160"/>
      <c r="QQH79" s="161"/>
      <c r="QQI79" s="162"/>
      <c r="QQJ79" s="163"/>
      <c r="QQK79" s="164"/>
      <c r="QQL79" s="164"/>
      <c r="QQM79" s="165"/>
      <c r="QQN79" s="165"/>
      <c r="QQO79" s="166"/>
      <c r="QQP79" s="166"/>
      <c r="QQQ79" s="166"/>
      <c r="QQR79" s="113"/>
      <c r="QQV79" s="167"/>
      <c r="QQW79" s="32"/>
      <c r="QQX79" s="160"/>
      <c r="QQY79" s="161"/>
      <c r="QQZ79" s="162"/>
      <c r="QRA79" s="163"/>
      <c r="QRB79" s="164"/>
      <c r="QRC79" s="164"/>
      <c r="QRD79" s="165"/>
      <c r="QRE79" s="165"/>
      <c r="QRF79" s="166"/>
      <c r="QRG79" s="166"/>
      <c r="QRH79" s="166"/>
      <c r="QRI79" s="113"/>
      <c r="QRM79" s="167"/>
      <c r="QRN79" s="32"/>
      <c r="QRO79" s="160"/>
      <c r="QRP79" s="161"/>
      <c r="QRQ79" s="162"/>
      <c r="QRR79" s="163"/>
      <c r="QRS79" s="164"/>
      <c r="QRT79" s="164"/>
      <c r="QRU79" s="165"/>
      <c r="QRV79" s="165"/>
      <c r="QRW79" s="166"/>
      <c r="QRX79" s="166"/>
      <c r="QRY79" s="166"/>
      <c r="QRZ79" s="113"/>
      <c r="QSD79" s="167"/>
      <c r="QSE79" s="32"/>
      <c r="QSF79" s="160"/>
      <c r="QSG79" s="161"/>
      <c r="QSH79" s="162"/>
      <c r="QSI79" s="163"/>
      <c r="QSJ79" s="164"/>
      <c r="QSK79" s="164"/>
      <c r="QSL79" s="165"/>
      <c r="QSM79" s="165"/>
      <c r="QSN79" s="166"/>
      <c r="QSO79" s="166"/>
      <c r="QSP79" s="166"/>
      <c r="QSQ79" s="113"/>
      <c r="QSU79" s="167"/>
      <c r="QSV79" s="32"/>
      <c r="QSW79" s="160"/>
      <c r="QSX79" s="161"/>
      <c r="QSY79" s="162"/>
      <c r="QSZ79" s="163"/>
      <c r="QTA79" s="164"/>
      <c r="QTB79" s="164"/>
      <c r="QTC79" s="165"/>
      <c r="QTD79" s="165"/>
      <c r="QTE79" s="166"/>
      <c r="QTF79" s="166"/>
      <c r="QTG79" s="166"/>
      <c r="QTH79" s="113"/>
      <c r="QTL79" s="167"/>
      <c r="QTM79" s="32"/>
      <c r="QTN79" s="160"/>
      <c r="QTO79" s="161"/>
      <c r="QTP79" s="162"/>
      <c r="QTQ79" s="163"/>
      <c r="QTR79" s="164"/>
      <c r="QTS79" s="164"/>
      <c r="QTT79" s="165"/>
      <c r="QTU79" s="165"/>
      <c r="QTV79" s="166"/>
      <c r="QTW79" s="166"/>
      <c r="QTX79" s="166"/>
      <c r="QTY79" s="113"/>
      <c r="QUC79" s="167"/>
      <c r="QUD79" s="32"/>
      <c r="QUE79" s="160"/>
      <c r="QUF79" s="161"/>
      <c r="QUG79" s="162"/>
      <c r="QUH79" s="163"/>
      <c r="QUI79" s="164"/>
      <c r="QUJ79" s="164"/>
      <c r="QUK79" s="165"/>
      <c r="QUL79" s="165"/>
      <c r="QUM79" s="166"/>
      <c r="QUN79" s="166"/>
      <c r="QUO79" s="166"/>
      <c r="QUP79" s="113"/>
      <c r="QUT79" s="167"/>
      <c r="QUU79" s="32"/>
      <c r="QUV79" s="160"/>
      <c r="QUW79" s="161"/>
      <c r="QUX79" s="162"/>
      <c r="QUY79" s="163"/>
      <c r="QUZ79" s="164"/>
      <c r="QVA79" s="164"/>
      <c r="QVB79" s="165"/>
      <c r="QVC79" s="165"/>
      <c r="QVD79" s="166"/>
      <c r="QVE79" s="166"/>
      <c r="QVF79" s="166"/>
      <c r="QVG79" s="113"/>
      <c r="QVK79" s="167"/>
      <c r="QVL79" s="32"/>
      <c r="QVM79" s="160"/>
      <c r="QVN79" s="161"/>
      <c r="QVO79" s="162"/>
      <c r="QVP79" s="163"/>
      <c r="QVQ79" s="164"/>
      <c r="QVR79" s="164"/>
      <c r="QVS79" s="165"/>
      <c r="QVT79" s="165"/>
      <c r="QVU79" s="166"/>
      <c r="QVV79" s="166"/>
      <c r="QVW79" s="166"/>
      <c r="QVX79" s="113"/>
      <c r="QWB79" s="167"/>
      <c r="QWC79" s="32"/>
      <c r="QWD79" s="160"/>
      <c r="QWE79" s="161"/>
      <c r="QWF79" s="162"/>
      <c r="QWG79" s="163"/>
      <c r="QWH79" s="164"/>
      <c r="QWI79" s="164"/>
      <c r="QWJ79" s="165"/>
      <c r="QWK79" s="165"/>
      <c r="QWL79" s="166"/>
      <c r="QWM79" s="166"/>
      <c r="QWN79" s="166"/>
      <c r="QWO79" s="113"/>
      <c r="QWS79" s="167"/>
      <c r="QWT79" s="32"/>
      <c r="QWU79" s="160"/>
      <c r="QWV79" s="161"/>
      <c r="QWW79" s="162"/>
      <c r="QWX79" s="163"/>
      <c r="QWY79" s="164"/>
      <c r="QWZ79" s="164"/>
      <c r="QXA79" s="165"/>
      <c r="QXB79" s="165"/>
      <c r="QXC79" s="166"/>
      <c r="QXD79" s="166"/>
      <c r="QXE79" s="166"/>
      <c r="QXF79" s="113"/>
      <c r="QXJ79" s="167"/>
      <c r="QXK79" s="32"/>
      <c r="QXL79" s="160"/>
      <c r="QXM79" s="161"/>
      <c r="QXN79" s="162"/>
      <c r="QXO79" s="163"/>
      <c r="QXP79" s="164"/>
      <c r="QXQ79" s="164"/>
      <c r="QXR79" s="165"/>
      <c r="QXS79" s="165"/>
      <c r="QXT79" s="166"/>
      <c r="QXU79" s="166"/>
      <c r="QXV79" s="166"/>
      <c r="QXW79" s="113"/>
      <c r="QYA79" s="167"/>
      <c r="QYB79" s="32"/>
      <c r="QYC79" s="160"/>
      <c r="QYD79" s="161"/>
      <c r="QYE79" s="162"/>
      <c r="QYF79" s="163"/>
      <c r="QYG79" s="164"/>
      <c r="QYH79" s="164"/>
      <c r="QYI79" s="165"/>
      <c r="QYJ79" s="165"/>
      <c r="QYK79" s="166"/>
      <c r="QYL79" s="166"/>
      <c r="QYM79" s="166"/>
      <c r="QYN79" s="113"/>
      <c r="QYR79" s="167"/>
      <c r="QYS79" s="32"/>
      <c r="QYT79" s="160"/>
      <c r="QYU79" s="161"/>
      <c r="QYV79" s="162"/>
      <c r="QYW79" s="163"/>
      <c r="QYX79" s="164"/>
      <c r="QYY79" s="164"/>
      <c r="QYZ79" s="165"/>
      <c r="QZA79" s="165"/>
      <c r="QZB79" s="166"/>
      <c r="QZC79" s="166"/>
      <c r="QZD79" s="166"/>
      <c r="QZE79" s="113"/>
      <c r="QZI79" s="167"/>
      <c r="QZJ79" s="32"/>
      <c r="QZK79" s="160"/>
      <c r="QZL79" s="161"/>
      <c r="QZM79" s="162"/>
      <c r="QZN79" s="163"/>
      <c r="QZO79" s="164"/>
      <c r="QZP79" s="164"/>
      <c r="QZQ79" s="165"/>
      <c r="QZR79" s="165"/>
      <c r="QZS79" s="166"/>
      <c r="QZT79" s="166"/>
      <c r="QZU79" s="166"/>
      <c r="QZV79" s="113"/>
      <c r="QZZ79" s="167"/>
      <c r="RAA79" s="32"/>
      <c r="RAB79" s="160"/>
      <c r="RAC79" s="161"/>
      <c r="RAD79" s="162"/>
      <c r="RAE79" s="163"/>
      <c r="RAF79" s="164"/>
      <c r="RAG79" s="164"/>
      <c r="RAH79" s="165"/>
      <c r="RAI79" s="165"/>
      <c r="RAJ79" s="166"/>
      <c r="RAK79" s="166"/>
      <c r="RAL79" s="166"/>
      <c r="RAM79" s="113"/>
      <c r="RAQ79" s="167"/>
      <c r="RAR79" s="32"/>
      <c r="RAS79" s="160"/>
      <c r="RAT79" s="161"/>
      <c r="RAU79" s="162"/>
      <c r="RAV79" s="163"/>
      <c r="RAW79" s="164"/>
      <c r="RAX79" s="164"/>
      <c r="RAY79" s="165"/>
      <c r="RAZ79" s="165"/>
      <c r="RBA79" s="166"/>
      <c r="RBB79" s="166"/>
      <c r="RBC79" s="166"/>
      <c r="RBD79" s="113"/>
      <c r="RBH79" s="167"/>
      <c r="RBI79" s="32"/>
      <c r="RBJ79" s="160"/>
      <c r="RBK79" s="161"/>
      <c r="RBL79" s="162"/>
      <c r="RBM79" s="163"/>
      <c r="RBN79" s="164"/>
      <c r="RBO79" s="164"/>
      <c r="RBP79" s="165"/>
      <c r="RBQ79" s="165"/>
      <c r="RBR79" s="166"/>
      <c r="RBS79" s="166"/>
      <c r="RBT79" s="166"/>
      <c r="RBU79" s="113"/>
      <c r="RBY79" s="167"/>
      <c r="RBZ79" s="32"/>
      <c r="RCA79" s="160"/>
      <c r="RCB79" s="161"/>
      <c r="RCC79" s="162"/>
      <c r="RCD79" s="163"/>
      <c r="RCE79" s="164"/>
      <c r="RCF79" s="164"/>
      <c r="RCG79" s="165"/>
      <c r="RCH79" s="165"/>
      <c r="RCI79" s="166"/>
      <c r="RCJ79" s="166"/>
      <c r="RCK79" s="166"/>
      <c r="RCL79" s="113"/>
      <c r="RCP79" s="167"/>
      <c r="RCQ79" s="32"/>
      <c r="RCR79" s="160"/>
      <c r="RCS79" s="161"/>
      <c r="RCT79" s="162"/>
      <c r="RCU79" s="163"/>
      <c r="RCV79" s="164"/>
      <c r="RCW79" s="164"/>
      <c r="RCX79" s="165"/>
      <c r="RCY79" s="165"/>
      <c r="RCZ79" s="166"/>
      <c r="RDA79" s="166"/>
      <c r="RDB79" s="166"/>
      <c r="RDC79" s="113"/>
      <c r="RDG79" s="167"/>
      <c r="RDH79" s="32"/>
      <c r="RDI79" s="160"/>
      <c r="RDJ79" s="161"/>
      <c r="RDK79" s="162"/>
      <c r="RDL79" s="163"/>
      <c r="RDM79" s="164"/>
      <c r="RDN79" s="164"/>
      <c r="RDO79" s="165"/>
      <c r="RDP79" s="165"/>
      <c r="RDQ79" s="166"/>
      <c r="RDR79" s="166"/>
      <c r="RDS79" s="166"/>
      <c r="RDT79" s="113"/>
      <c r="RDX79" s="167"/>
      <c r="RDY79" s="32"/>
      <c r="RDZ79" s="160"/>
      <c r="REA79" s="161"/>
      <c r="REB79" s="162"/>
      <c r="REC79" s="163"/>
      <c r="RED79" s="164"/>
      <c r="REE79" s="164"/>
      <c r="REF79" s="165"/>
      <c r="REG79" s="165"/>
      <c r="REH79" s="166"/>
      <c r="REI79" s="166"/>
      <c r="REJ79" s="166"/>
      <c r="REK79" s="113"/>
      <c r="REO79" s="167"/>
      <c r="REP79" s="32"/>
      <c r="REQ79" s="160"/>
      <c r="RER79" s="161"/>
      <c r="RES79" s="162"/>
      <c r="RET79" s="163"/>
      <c r="REU79" s="164"/>
      <c r="REV79" s="164"/>
      <c r="REW79" s="165"/>
      <c r="REX79" s="165"/>
      <c r="REY79" s="166"/>
      <c r="REZ79" s="166"/>
      <c r="RFA79" s="166"/>
      <c r="RFB79" s="113"/>
      <c r="RFF79" s="167"/>
      <c r="RFG79" s="32"/>
      <c r="RFH79" s="160"/>
      <c r="RFI79" s="161"/>
      <c r="RFJ79" s="162"/>
      <c r="RFK79" s="163"/>
      <c r="RFL79" s="164"/>
      <c r="RFM79" s="164"/>
      <c r="RFN79" s="165"/>
      <c r="RFO79" s="165"/>
      <c r="RFP79" s="166"/>
      <c r="RFQ79" s="166"/>
      <c r="RFR79" s="166"/>
      <c r="RFS79" s="113"/>
      <c r="RFW79" s="167"/>
      <c r="RFX79" s="32"/>
      <c r="RFY79" s="160"/>
      <c r="RFZ79" s="161"/>
      <c r="RGA79" s="162"/>
      <c r="RGB79" s="163"/>
      <c r="RGC79" s="164"/>
      <c r="RGD79" s="164"/>
      <c r="RGE79" s="165"/>
      <c r="RGF79" s="165"/>
      <c r="RGG79" s="166"/>
      <c r="RGH79" s="166"/>
      <c r="RGI79" s="166"/>
      <c r="RGJ79" s="113"/>
      <c r="RGN79" s="167"/>
      <c r="RGO79" s="32"/>
      <c r="RGP79" s="160"/>
      <c r="RGQ79" s="161"/>
      <c r="RGR79" s="162"/>
      <c r="RGS79" s="163"/>
      <c r="RGT79" s="164"/>
      <c r="RGU79" s="164"/>
      <c r="RGV79" s="165"/>
      <c r="RGW79" s="165"/>
      <c r="RGX79" s="166"/>
      <c r="RGY79" s="166"/>
      <c r="RGZ79" s="166"/>
      <c r="RHA79" s="113"/>
      <c r="RHE79" s="167"/>
      <c r="RHF79" s="32"/>
      <c r="RHG79" s="160"/>
      <c r="RHH79" s="161"/>
      <c r="RHI79" s="162"/>
      <c r="RHJ79" s="163"/>
      <c r="RHK79" s="164"/>
      <c r="RHL79" s="164"/>
      <c r="RHM79" s="165"/>
      <c r="RHN79" s="165"/>
      <c r="RHO79" s="166"/>
      <c r="RHP79" s="166"/>
      <c r="RHQ79" s="166"/>
      <c r="RHR79" s="113"/>
      <c r="RHV79" s="167"/>
      <c r="RHW79" s="32"/>
      <c r="RHX79" s="160"/>
      <c r="RHY79" s="161"/>
      <c r="RHZ79" s="162"/>
      <c r="RIA79" s="163"/>
      <c r="RIB79" s="164"/>
      <c r="RIC79" s="164"/>
      <c r="RID79" s="165"/>
      <c r="RIE79" s="165"/>
      <c r="RIF79" s="166"/>
      <c r="RIG79" s="166"/>
      <c r="RIH79" s="166"/>
      <c r="RII79" s="113"/>
      <c r="RIM79" s="167"/>
      <c r="RIN79" s="32"/>
      <c r="RIO79" s="160"/>
      <c r="RIP79" s="161"/>
      <c r="RIQ79" s="162"/>
      <c r="RIR79" s="163"/>
      <c r="RIS79" s="164"/>
      <c r="RIT79" s="164"/>
      <c r="RIU79" s="165"/>
      <c r="RIV79" s="165"/>
      <c r="RIW79" s="166"/>
      <c r="RIX79" s="166"/>
      <c r="RIY79" s="166"/>
      <c r="RIZ79" s="113"/>
      <c r="RJD79" s="167"/>
      <c r="RJE79" s="32"/>
      <c r="RJF79" s="160"/>
      <c r="RJG79" s="161"/>
      <c r="RJH79" s="162"/>
      <c r="RJI79" s="163"/>
      <c r="RJJ79" s="164"/>
      <c r="RJK79" s="164"/>
      <c r="RJL79" s="165"/>
      <c r="RJM79" s="165"/>
      <c r="RJN79" s="166"/>
      <c r="RJO79" s="166"/>
      <c r="RJP79" s="166"/>
      <c r="RJQ79" s="113"/>
      <c r="RJU79" s="167"/>
      <c r="RJV79" s="32"/>
      <c r="RJW79" s="160"/>
      <c r="RJX79" s="161"/>
      <c r="RJY79" s="162"/>
      <c r="RJZ79" s="163"/>
      <c r="RKA79" s="164"/>
      <c r="RKB79" s="164"/>
      <c r="RKC79" s="165"/>
      <c r="RKD79" s="165"/>
      <c r="RKE79" s="166"/>
      <c r="RKF79" s="166"/>
      <c r="RKG79" s="166"/>
      <c r="RKH79" s="113"/>
      <c r="RKL79" s="167"/>
      <c r="RKM79" s="32"/>
      <c r="RKN79" s="160"/>
      <c r="RKO79" s="161"/>
      <c r="RKP79" s="162"/>
      <c r="RKQ79" s="163"/>
      <c r="RKR79" s="164"/>
      <c r="RKS79" s="164"/>
      <c r="RKT79" s="165"/>
      <c r="RKU79" s="165"/>
      <c r="RKV79" s="166"/>
      <c r="RKW79" s="166"/>
      <c r="RKX79" s="166"/>
      <c r="RKY79" s="113"/>
      <c r="RLC79" s="167"/>
      <c r="RLD79" s="32"/>
      <c r="RLE79" s="160"/>
      <c r="RLF79" s="161"/>
      <c r="RLG79" s="162"/>
      <c r="RLH79" s="163"/>
      <c r="RLI79" s="164"/>
      <c r="RLJ79" s="164"/>
      <c r="RLK79" s="165"/>
      <c r="RLL79" s="165"/>
      <c r="RLM79" s="166"/>
      <c r="RLN79" s="166"/>
      <c r="RLO79" s="166"/>
      <c r="RLP79" s="113"/>
      <c r="RLT79" s="167"/>
      <c r="RLU79" s="32"/>
      <c r="RLV79" s="160"/>
      <c r="RLW79" s="161"/>
      <c r="RLX79" s="162"/>
      <c r="RLY79" s="163"/>
      <c r="RLZ79" s="164"/>
      <c r="RMA79" s="164"/>
      <c r="RMB79" s="165"/>
      <c r="RMC79" s="165"/>
      <c r="RMD79" s="166"/>
      <c r="RME79" s="166"/>
      <c r="RMF79" s="166"/>
      <c r="RMG79" s="113"/>
      <c r="RMK79" s="167"/>
      <c r="RML79" s="32"/>
      <c r="RMM79" s="160"/>
      <c r="RMN79" s="161"/>
      <c r="RMO79" s="162"/>
      <c r="RMP79" s="163"/>
      <c r="RMQ79" s="164"/>
      <c r="RMR79" s="164"/>
      <c r="RMS79" s="165"/>
      <c r="RMT79" s="165"/>
      <c r="RMU79" s="166"/>
      <c r="RMV79" s="166"/>
      <c r="RMW79" s="166"/>
      <c r="RMX79" s="113"/>
      <c r="RNB79" s="167"/>
      <c r="RNC79" s="32"/>
      <c r="RND79" s="160"/>
      <c r="RNE79" s="161"/>
      <c r="RNF79" s="162"/>
      <c r="RNG79" s="163"/>
      <c r="RNH79" s="164"/>
      <c r="RNI79" s="164"/>
      <c r="RNJ79" s="165"/>
      <c r="RNK79" s="165"/>
      <c r="RNL79" s="166"/>
      <c r="RNM79" s="166"/>
      <c r="RNN79" s="166"/>
      <c r="RNO79" s="113"/>
      <c r="RNS79" s="167"/>
      <c r="RNT79" s="32"/>
      <c r="RNU79" s="160"/>
      <c r="RNV79" s="161"/>
      <c r="RNW79" s="162"/>
      <c r="RNX79" s="163"/>
      <c r="RNY79" s="164"/>
      <c r="RNZ79" s="164"/>
      <c r="ROA79" s="165"/>
      <c r="ROB79" s="165"/>
      <c r="ROC79" s="166"/>
      <c r="ROD79" s="166"/>
      <c r="ROE79" s="166"/>
      <c r="ROF79" s="113"/>
      <c r="ROJ79" s="167"/>
      <c r="ROK79" s="32"/>
      <c r="ROL79" s="160"/>
      <c r="ROM79" s="161"/>
      <c r="RON79" s="162"/>
      <c r="ROO79" s="163"/>
      <c r="ROP79" s="164"/>
      <c r="ROQ79" s="164"/>
      <c r="ROR79" s="165"/>
      <c r="ROS79" s="165"/>
      <c r="ROT79" s="166"/>
      <c r="ROU79" s="166"/>
      <c r="ROV79" s="166"/>
      <c r="ROW79" s="113"/>
      <c r="RPA79" s="167"/>
      <c r="RPB79" s="32"/>
      <c r="RPC79" s="160"/>
      <c r="RPD79" s="161"/>
      <c r="RPE79" s="162"/>
      <c r="RPF79" s="163"/>
      <c r="RPG79" s="164"/>
      <c r="RPH79" s="164"/>
      <c r="RPI79" s="165"/>
      <c r="RPJ79" s="165"/>
      <c r="RPK79" s="166"/>
      <c r="RPL79" s="166"/>
      <c r="RPM79" s="166"/>
      <c r="RPN79" s="113"/>
      <c r="RPR79" s="167"/>
      <c r="RPS79" s="32"/>
      <c r="RPT79" s="160"/>
      <c r="RPU79" s="161"/>
      <c r="RPV79" s="162"/>
      <c r="RPW79" s="163"/>
      <c r="RPX79" s="164"/>
      <c r="RPY79" s="164"/>
      <c r="RPZ79" s="165"/>
      <c r="RQA79" s="165"/>
      <c r="RQB79" s="166"/>
      <c r="RQC79" s="166"/>
      <c r="RQD79" s="166"/>
      <c r="RQE79" s="113"/>
      <c r="RQI79" s="167"/>
      <c r="RQJ79" s="32"/>
      <c r="RQK79" s="160"/>
      <c r="RQL79" s="161"/>
      <c r="RQM79" s="162"/>
      <c r="RQN79" s="163"/>
      <c r="RQO79" s="164"/>
      <c r="RQP79" s="164"/>
      <c r="RQQ79" s="165"/>
      <c r="RQR79" s="165"/>
      <c r="RQS79" s="166"/>
      <c r="RQT79" s="166"/>
      <c r="RQU79" s="166"/>
      <c r="RQV79" s="113"/>
      <c r="RQZ79" s="167"/>
      <c r="RRA79" s="32"/>
      <c r="RRB79" s="160"/>
      <c r="RRC79" s="161"/>
      <c r="RRD79" s="162"/>
      <c r="RRE79" s="163"/>
      <c r="RRF79" s="164"/>
      <c r="RRG79" s="164"/>
      <c r="RRH79" s="165"/>
      <c r="RRI79" s="165"/>
      <c r="RRJ79" s="166"/>
      <c r="RRK79" s="166"/>
      <c r="RRL79" s="166"/>
      <c r="RRM79" s="113"/>
      <c r="RRQ79" s="167"/>
      <c r="RRR79" s="32"/>
      <c r="RRS79" s="160"/>
      <c r="RRT79" s="161"/>
      <c r="RRU79" s="162"/>
      <c r="RRV79" s="163"/>
      <c r="RRW79" s="164"/>
      <c r="RRX79" s="164"/>
      <c r="RRY79" s="165"/>
      <c r="RRZ79" s="165"/>
      <c r="RSA79" s="166"/>
      <c r="RSB79" s="166"/>
      <c r="RSC79" s="166"/>
      <c r="RSD79" s="113"/>
      <c r="RSH79" s="167"/>
      <c r="RSI79" s="32"/>
      <c r="RSJ79" s="160"/>
      <c r="RSK79" s="161"/>
      <c r="RSL79" s="162"/>
      <c r="RSM79" s="163"/>
      <c r="RSN79" s="164"/>
      <c r="RSO79" s="164"/>
      <c r="RSP79" s="165"/>
      <c r="RSQ79" s="165"/>
      <c r="RSR79" s="166"/>
      <c r="RSS79" s="166"/>
      <c r="RST79" s="166"/>
      <c r="RSU79" s="113"/>
      <c r="RSY79" s="167"/>
      <c r="RSZ79" s="32"/>
      <c r="RTA79" s="160"/>
      <c r="RTB79" s="161"/>
      <c r="RTC79" s="162"/>
      <c r="RTD79" s="163"/>
      <c r="RTE79" s="164"/>
      <c r="RTF79" s="164"/>
      <c r="RTG79" s="165"/>
      <c r="RTH79" s="165"/>
      <c r="RTI79" s="166"/>
      <c r="RTJ79" s="166"/>
      <c r="RTK79" s="166"/>
      <c r="RTL79" s="113"/>
      <c r="RTP79" s="167"/>
      <c r="RTQ79" s="32"/>
      <c r="RTR79" s="160"/>
      <c r="RTS79" s="161"/>
      <c r="RTT79" s="162"/>
      <c r="RTU79" s="163"/>
      <c r="RTV79" s="164"/>
      <c r="RTW79" s="164"/>
      <c r="RTX79" s="165"/>
      <c r="RTY79" s="165"/>
      <c r="RTZ79" s="166"/>
      <c r="RUA79" s="166"/>
      <c r="RUB79" s="166"/>
      <c r="RUC79" s="113"/>
      <c r="RUG79" s="167"/>
      <c r="RUH79" s="32"/>
      <c r="RUI79" s="160"/>
      <c r="RUJ79" s="161"/>
      <c r="RUK79" s="162"/>
      <c r="RUL79" s="163"/>
      <c r="RUM79" s="164"/>
      <c r="RUN79" s="164"/>
      <c r="RUO79" s="165"/>
      <c r="RUP79" s="165"/>
      <c r="RUQ79" s="166"/>
      <c r="RUR79" s="166"/>
      <c r="RUS79" s="166"/>
      <c r="RUT79" s="113"/>
      <c r="RUX79" s="167"/>
      <c r="RUY79" s="32"/>
      <c r="RUZ79" s="160"/>
      <c r="RVA79" s="161"/>
      <c r="RVB79" s="162"/>
      <c r="RVC79" s="163"/>
      <c r="RVD79" s="164"/>
      <c r="RVE79" s="164"/>
      <c r="RVF79" s="165"/>
      <c r="RVG79" s="165"/>
      <c r="RVH79" s="166"/>
      <c r="RVI79" s="166"/>
      <c r="RVJ79" s="166"/>
      <c r="RVK79" s="113"/>
      <c r="RVO79" s="167"/>
      <c r="RVP79" s="32"/>
      <c r="RVQ79" s="160"/>
      <c r="RVR79" s="161"/>
      <c r="RVS79" s="162"/>
      <c r="RVT79" s="163"/>
      <c r="RVU79" s="164"/>
      <c r="RVV79" s="164"/>
      <c r="RVW79" s="165"/>
      <c r="RVX79" s="165"/>
      <c r="RVY79" s="166"/>
      <c r="RVZ79" s="166"/>
      <c r="RWA79" s="166"/>
      <c r="RWB79" s="113"/>
      <c r="RWF79" s="167"/>
      <c r="RWG79" s="32"/>
      <c r="RWH79" s="160"/>
      <c r="RWI79" s="161"/>
      <c r="RWJ79" s="162"/>
      <c r="RWK79" s="163"/>
      <c r="RWL79" s="164"/>
      <c r="RWM79" s="164"/>
      <c r="RWN79" s="165"/>
      <c r="RWO79" s="165"/>
      <c r="RWP79" s="166"/>
      <c r="RWQ79" s="166"/>
      <c r="RWR79" s="166"/>
      <c r="RWS79" s="113"/>
      <c r="RWW79" s="167"/>
      <c r="RWX79" s="32"/>
      <c r="RWY79" s="160"/>
      <c r="RWZ79" s="161"/>
      <c r="RXA79" s="162"/>
      <c r="RXB79" s="163"/>
      <c r="RXC79" s="164"/>
      <c r="RXD79" s="164"/>
      <c r="RXE79" s="165"/>
      <c r="RXF79" s="165"/>
      <c r="RXG79" s="166"/>
      <c r="RXH79" s="166"/>
      <c r="RXI79" s="166"/>
      <c r="RXJ79" s="113"/>
      <c r="RXN79" s="167"/>
      <c r="RXO79" s="32"/>
      <c r="RXP79" s="160"/>
      <c r="RXQ79" s="161"/>
      <c r="RXR79" s="162"/>
      <c r="RXS79" s="163"/>
      <c r="RXT79" s="164"/>
      <c r="RXU79" s="164"/>
      <c r="RXV79" s="165"/>
      <c r="RXW79" s="165"/>
      <c r="RXX79" s="166"/>
      <c r="RXY79" s="166"/>
      <c r="RXZ79" s="166"/>
      <c r="RYA79" s="113"/>
      <c r="RYE79" s="167"/>
      <c r="RYF79" s="32"/>
      <c r="RYG79" s="160"/>
      <c r="RYH79" s="161"/>
      <c r="RYI79" s="162"/>
      <c r="RYJ79" s="163"/>
      <c r="RYK79" s="164"/>
      <c r="RYL79" s="164"/>
      <c r="RYM79" s="165"/>
      <c r="RYN79" s="165"/>
      <c r="RYO79" s="166"/>
      <c r="RYP79" s="166"/>
      <c r="RYQ79" s="166"/>
      <c r="RYR79" s="113"/>
      <c r="RYV79" s="167"/>
      <c r="RYW79" s="32"/>
      <c r="RYX79" s="160"/>
      <c r="RYY79" s="161"/>
      <c r="RYZ79" s="162"/>
      <c r="RZA79" s="163"/>
      <c r="RZB79" s="164"/>
      <c r="RZC79" s="164"/>
      <c r="RZD79" s="165"/>
      <c r="RZE79" s="165"/>
      <c r="RZF79" s="166"/>
      <c r="RZG79" s="166"/>
      <c r="RZH79" s="166"/>
      <c r="RZI79" s="113"/>
      <c r="RZM79" s="167"/>
      <c r="RZN79" s="32"/>
      <c r="RZO79" s="160"/>
      <c r="RZP79" s="161"/>
      <c r="RZQ79" s="162"/>
      <c r="RZR79" s="163"/>
      <c r="RZS79" s="164"/>
      <c r="RZT79" s="164"/>
      <c r="RZU79" s="165"/>
      <c r="RZV79" s="165"/>
      <c r="RZW79" s="166"/>
      <c r="RZX79" s="166"/>
      <c r="RZY79" s="166"/>
      <c r="RZZ79" s="113"/>
      <c r="SAD79" s="167"/>
      <c r="SAE79" s="32"/>
      <c r="SAF79" s="160"/>
      <c r="SAG79" s="161"/>
      <c r="SAH79" s="162"/>
      <c r="SAI79" s="163"/>
      <c r="SAJ79" s="164"/>
      <c r="SAK79" s="164"/>
      <c r="SAL79" s="165"/>
      <c r="SAM79" s="165"/>
      <c r="SAN79" s="166"/>
      <c r="SAO79" s="166"/>
      <c r="SAP79" s="166"/>
      <c r="SAQ79" s="113"/>
      <c r="SAU79" s="167"/>
      <c r="SAV79" s="32"/>
      <c r="SAW79" s="160"/>
      <c r="SAX79" s="161"/>
      <c r="SAY79" s="162"/>
      <c r="SAZ79" s="163"/>
      <c r="SBA79" s="164"/>
      <c r="SBB79" s="164"/>
      <c r="SBC79" s="165"/>
      <c r="SBD79" s="165"/>
      <c r="SBE79" s="166"/>
      <c r="SBF79" s="166"/>
      <c r="SBG79" s="166"/>
      <c r="SBH79" s="113"/>
      <c r="SBL79" s="167"/>
      <c r="SBM79" s="32"/>
      <c r="SBN79" s="160"/>
      <c r="SBO79" s="161"/>
      <c r="SBP79" s="162"/>
      <c r="SBQ79" s="163"/>
      <c r="SBR79" s="164"/>
      <c r="SBS79" s="164"/>
      <c r="SBT79" s="165"/>
      <c r="SBU79" s="165"/>
      <c r="SBV79" s="166"/>
      <c r="SBW79" s="166"/>
      <c r="SBX79" s="166"/>
      <c r="SBY79" s="113"/>
      <c r="SCC79" s="167"/>
      <c r="SCD79" s="32"/>
      <c r="SCE79" s="160"/>
      <c r="SCF79" s="161"/>
      <c r="SCG79" s="162"/>
      <c r="SCH79" s="163"/>
      <c r="SCI79" s="164"/>
      <c r="SCJ79" s="164"/>
      <c r="SCK79" s="165"/>
      <c r="SCL79" s="165"/>
      <c r="SCM79" s="166"/>
      <c r="SCN79" s="166"/>
      <c r="SCO79" s="166"/>
      <c r="SCP79" s="113"/>
      <c r="SCT79" s="167"/>
      <c r="SCU79" s="32"/>
      <c r="SCV79" s="160"/>
      <c r="SCW79" s="161"/>
      <c r="SCX79" s="162"/>
      <c r="SCY79" s="163"/>
      <c r="SCZ79" s="164"/>
      <c r="SDA79" s="164"/>
      <c r="SDB79" s="165"/>
      <c r="SDC79" s="165"/>
      <c r="SDD79" s="166"/>
      <c r="SDE79" s="166"/>
      <c r="SDF79" s="166"/>
      <c r="SDG79" s="113"/>
      <c r="SDK79" s="167"/>
      <c r="SDL79" s="32"/>
      <c r="SDM79" s="160"/>
      <c r="SDN79" s="161"/>
      <c r="SDO79" s="162"/>
      <c r="SDP79" s="163"/>
      <c r="SDQ79" s="164"/>
      <c r="SDR79" s="164"/>
      <c r="SDS79" s="165"/>
      <c r="SDT79" s="165"/>
      <c r="SDU79" s="166"/>
      <c r="SDV79" s="166"/>
      <c r="SDW79" s="166"/>
      <c r="SDX79" s="113"/>
      <c r="SEB79" s="167"/>
      <c r="SEC79" s="32"/>
      <c r="SED79" s="160"/>
      <c r="SEE79" s="161"/>
      <c r="SEF79" s="162"/>
      <c r="SEG79" s="163"/>
      <c r="SEH79" s="164"/>
      <c r="SEI79" s="164"/>
      <c r="SEJ79" s="165"/>
      <c r="SEK79" s="165"/>
      <c r="SEL79" s="166"/>
      <c r="SEM79" s="166"/>
      <c r="SEN79" s="166"/>
      <c r="SEO79" s="113"/>
      <c r="SES79" s="167"/>
      <c r="SET79" s="32"/>
      <c r="SEU79" s="160"/>
      <c r="SEV79" s="161"/>
      <c r="SEW79" s="162"/>
      <c r="SEX79" s="163"/>
      <c r="SEY79" s="164"/>
      <c r="SEZ79" s="164"/>
      <c r="SFA79" s="165"/>
      <c r="SFB79" s="165"/>
      <c r="SFC79" s="166"/>
      <c r="SFD79" s="166"/>
      <c r="SFE79" s="166"/>
      <c r="SFF79" s="113"/>
      <c r="SFJ79" s="167"/>
      <c r="SFK79" s="32"/>
      <c r="SFL79" s="160"/>
      <c r="SFM79" s="161"/>
      <c r="SFN79" s="162"/>
      <c r="SFO79" s="163"/>
      <c r="SFP79" s="164"/>
      <c r="SFQ79" s="164"/>
      <c r="SFR79" s="165"/>
      <c r="SFS79" s="165"/>
      <c r="SFT79" s="166"/>
      <c r="SFU79" s="166"/>
      <c r="SFV79" s="166"/>
      <c r="SFW79" s="113"/>
      <c r="SGA79" s="167"/>
      <c r="SGB79" s="32"/>
      <c r="SGC79" s="160"/>
      <c r="SGD79" s="161"/>
      <c r="SGE79" s="162"/>
      <c r="SGF79" s="163"/>
      <c r="SGG79" s="164"/>
      <c r="SGH79" s="164"/>
      <c r="SGI79" s="165"/>
      <c r="SGJ79" s="165"/>
      <c r="SGK79" s="166"/>
      <c r="SGL79" s="166"/>
      <c r="SGM79" s="166"/>
      <c r="SGN79" s="113"/>
      <c r="SGR79" s="167"/>
      <c r="SGS79" s="32"/>
      <c r="SGT79" s="160"/>
      <c r="SGU79" s="161"/>
      <c r="SGV79" s="162"/>
      <c r="SGW79" s="163"/>
      <c r="SGX79" s="164"/>
      <c r="SGY79" s="164"/>
      <c r="SGZ79" s="165"/>
      <c r="SHA79" s="165"/>
      <c r="SHB79" s="166"/>
      <c r="SHC79" s="166"/>
      <c r="SHD79" s="166"/>
      <c r="SHE79" s="113"/>
      <c r="SHI79" s="167"/>
      <c r="SHJ79" s="32"/>
      <c r="SHK79" s="160"/>
      <c r="SHL79" s="161"/>
      <c r="SHM79" s="162"/>
      <c r="SHN79" s="163"/>
      <c r="SHO79" s="164"/>
      <c r="SHP79" s="164"/>
      <c r="SHQ79" s="165"/>
      <c r="SHR79" s="165"/>
      <c r="SHS79" s="166"/>
      <c r="SHT79" s="166"/>
      <c r="SHU79" s="166"/>
      <c r="SHV79" s="113"/>
      <c r="SHZ79" s="167"/>
      <c r="SIA79" s="32"/>
      <c r="SIB79" s="160"/>
      <c r="SIC79" s="161"/>
      <c r="SID79" s="162"/>
      <c r="SIE79" s="163"/>
      <c r="SIF79" s="164"/>
      <c r="SIG79" s="164"/>
      <c r="SIH79" s="165"/>
      <c r="SII79" s="165"/>
      <c r="SIJ79" s="166"/>
      <c r="SIK79" s="166"/>
      <c r="SIL79" s="166"/>
      <c r="SIM79" s="113"/>
      <c r="SIQ79" s="167"/>
      <c r="SIR79" s="32"/>
      <c r="SIS79" s="160"/>
      <c r="SIT79" s="161"/>
      <c r="SIU79" s="162"/>
      <c r="SIV79" s="163"/>
      <c r="SIW79" s="164"/>
      <c r="SIX79" s="164"/>
      <c r="SIY79" s="165"/>
      <c r="SIZ79" s="165"/>
      <c r="SJA79" s="166"/>
      <c r="SJB79" s="166"/>
      <c r="SJC79" s="166"/>
      <c r="SJD79" s="113"/>
      <c r="SJH79" s="167"/>
      <c r="SJI79" s="32"/>
      <c r="SJJ79" s="160"/>
      <c r="SJK79" s="161"/>
      <c r="SJL79" s="162"/>
      <c r="SJM79" s="163"/>
      <c r="SJN79" s="164"/>
      <c r="SJO79" s="164"/>
      <c r="SJP79" s="165"/>
      <c r="SJQ79" s="165"/>
      <c r="SJR79" s="166"/>
      <c r="SJS79" s="166"/>
      <c r="SJT79" s="166"/>
      <c r="SJU79" s="113"/>
      <c r="SJY79" s="167"/>
      <c r="SJZ79" s="32"/>
      <c r="SKA79" s="160"/>
      <c r="SKB79" s="161"/>
      <c r="SKC79" s="162"/>
      <c r="SKD79" s="163"/>
      <c r="SKE79" s="164"/>
      <c r="SKF79" s="164"/>
      <c r="SKG79" s="165"/>
      <c r="SKH79" s="165"/>
      <c r="SKI79" s="166"/>
      <c r="SKJ79" s="166"/>
      <c r="SKK79" s="166"/>
      <c r="SKL79" s="113"/>
      <c r="SKP79" s="167"/>
      <c r="SKQ79" s="32"/>
      <c r="SKR79" s="160"/>
      <c r="SKS79" s="161"/>
      <c r="SKT79" s="162"/>
      <c r="SKU79" s="163"/>
      <c r="SKV79" s="164"/>
      <c r="SKW79" s="164"/>
      <c r="SKX79" s="165"/>
      <c r="SKY79" s="165"/>
      <c r="SKZ79" s="166"/>
      <c r="SLA79" s="166"/>
      <c r="SLB79" s="166"/>
      <c r="SLC79" s="113"/>
      <c r="SLG79" s="167"/>
      <c r="SLH79" s="32"/>
      <c r="SLI79" s="160"/>
      <c r="SLJ79" s="161"/>
      <c r="SLK79" s="162"/>
      <c r="SLL79" s="163"/>
      <c r="SLM79" s="164"/>
      <c r="SLN79" s="164"/>
      <c r="SLO79" s="165"/>
      <c r="SLP79" s="165"/>
      <c r="SLQ79" s="166"/>
      <c r="SLR79" s="166"/>
      <c r="SLS79" s="166"/>
      <c r="SLT79" s="113"/>
      <c r="SLX79" s="167"/>
      <c r="SLY79" s="32"/>
      <c r="SLZ79" s="160"/>
      <c r="SMA79" s="161"/>
      <c r="SMB79" s="162"/>
      <c r="SMC79" s="163"/>
      <c r="SMD79" s="164"/>
      <c r="SME79" s="164"/>
      <c r="SMF79" s="165"/>
      <c r="SMG79" s="165"/>
      <c r="SMH79" s="166"/>
      <c r="SMI79" s="166"/>
      <c r="SMJ79" s="166"/>
      <c r="SMK79" s="113"/>
      <c r="SMO79" s="167"/>
      <c r="SMP79" s="32"/>
      <c r="SMQ79" s="160"/>
      <c r="SMR79" s="161"/>
      <c r="SMS79" s="162"/>
      <c r="SMT79" s="163"/>
      <c r="SMU79" s="164"/>
      <c r="SMV79" s="164"/>
      <c r="SMW79" s="165"/>
      <c r="SMX79" s="165"/>
      <c r="SMY79" s="166"/>
      <c r="SMZ79" s="166"/>
      <c r="SNA79" s="166"/>
      <c r="SNB79" s="113"/>
      <c r="SNF79" s="167"/>
      <c r="SNG79" s="32"/>
      <c r="SNH79" s="160"/>
      <c r="SNI79" s="161"/>
      <c r="SNJ79" s="162"/>
      <c r="SNK79" s="163"/>
      <c r="SNL79" s="164"/>
      <c r="SNM79" s="164"/>
      <c r="SNN79" s="165"/>
      <c r="SNO79" s="165"/>
      <c r="SNP79" s="166"/>
      <c r="SNQ79" s="166"/>
      <c r="SNR79" s="166"/>
      <c r="SNS79" s="113"/>
      <c r="SNW79" s="167"/>
      <c r="SNX79" s="32"/>
      <c r="SNY79" s="160"/>
      <c r="SNZ79" s="161"/>
      <c r="SOA79" s="162"/>
      <c r="SOB79" s="163"/>
      <c r="SOC79" s="164"/>
      <c r="SOD79" s="164"/>
      <c r="SOE79" s="165"/>
      <c r="SOF79" s="165"/>
      <c r="SOG79" s="166"/>
      <c r="SOH79" s="166"/>
      <c r="SOI79" s="166"/>
      <c r="SOJ79" s="113"/>
      <c r="SON79" s="167"/>
      <c r="SOO79" s="32"/>
      <c r="SOP79" s="160"/>
      <c r="SOQ79" s="161"/>
      <c r="SOR79" s="162"/>
      <c r="SOS79" s="163"/>
      <c r="SOT79" s="164"/>
      <c r="SOU79" s="164"/>
      <c r="SOV79" s="165"/>
      <c r="SOW79" s="165"/>
      <c r="SOX79" s="166"/>
      <c r="SOY79" s="166"/>
      <c r="SOZ79" s="166"/>
      <c r="SPA79" s="113"/>
      <c r="SPE79" s="167"/>
      <c r="SPF79" s="32"/>
      <c r="SPG79" s="160"/>
      <c r="SPH79" s="161"/>
      <c r="SPI79" s="162"/>
      <c r="SPJ79" s="163"/>
      <c r="SPK79" s="164"/>
      <c r="SPL79" s="164"/>
      <c r="SPM79" s="165"/>
      <c r="SPN79" s="165"/>
      <c r="SPO79" s="166"/>
      <c r="SPP79" s="166"/>
      <c r="SPQ79" s="166"/>
      <c r="SPR79" s="113"/>
      <c r="SPV79" s="167"/>
      <c r="SPW79" s="32"/>
      <c r="SPX79" s="160"/>
      <c r="SPY79" s="161"/>
      <c r="SPZ79" s="162"/>
      <c r="SQA79" s="163"/>
      <c r="SQB79" s="164"/>
      <c r="SQC79" s="164"/>
      <c r="SQD79" s="165"/>
      <c r="SQE79" s="165"/>
      <c r="SQF79" s="166"/>
      <c r="SQG79" s="166"/>
      <c r="SQH79" s="166"/>
      <c r="SQI79" s="113"/>
      <c r="SQM79" s="167"/>
      <c r="SQN79" s="32"/>
      <c r="SQO79" s="160"/>
      <c r="SQP79" s="161"/>
      <c r="SQQ79" s="162"/>
      <c r="SQR79" s="163"/>
      <c r="SQS79" s="164"/>
      <c r="SQT79" s="164"/>
      <c r="SQU79" s="165"/>
      <c r="SQV79" s="165"/>
      <c r="SQW79" s="166"/>
      <c r="SQX79" s="166"/>
      <c r="SQY79" s="166"/>
      <c r="SQZ79" s="113"/>
      <c r="SRD79" s="167"/>
      <c r="SRE79" s="32"/>
      <c r="SRF79" s="160"/>
      <c r="SRG79" s="161"/>
      <c r="SRH79" s="162"/>
      <c r="SRI79" s="163"/>
      <c r="SRJ79" s="164"/>
      <c r="SRK79" s="164"/>
      <c r="SRL79" s="165"/>
      <c r="SRM79" s="165"/>
      <c r="SRN79" s="166"/>
      <c r="SRO79" s="166"/>
      <c r="SRP79" s="166"/>
      <c r="SRQ79" s="113"/>
      <c r="SRU79" s="167"/>
      <c r="SRV79" s="32"/>
      <c r="SRW79" s="160"/>
      <c r="SRX79" s="161"/>
      <c r="SRY79" s="162"/>
      <c r="SRZ79" s="163"/>
      <c r="SSA79" s="164"/>
      <c r="SSB79" s="164"/>
      <c r="SSC79" s="165"/>
      <c r="SSD79" s="165"/>
      <c r="SSE79" s="166"/>
      <c r="SSF79" s="166"/>
      <c r="SSG79" s="166"/>
      <c r="SSH79" s="113"/>
      <c r="SSL79" s="167"/>
      <c r="SSM79" s="32"/>
      <c r="SSN79" s="160"/>
      <c r="SSO79" s="161"/>
      <c r="SSP79" s="162"/>
      <c r="SSQ79" s="163"/>
      <c r="SSR79" s="164"/>
      <c r="SSS79" s="164"/>
      <c r="SST79" s="165"/>
      <c r="SSU79" s="165"/>
      <c r="SSV79" s="166"/>
      <c r="SSW79" s="166"/>
      <c r="SSX79" s="166"/>
      <c r="SSY79" s="113"/>
      <c r="STC79" s="167"/>
      <c r="STD79" s="32"/>
      <c r="STE79" s="160"/>
      <c r="STF79" s="161"/>
      <c r="STG79" s="162"/>
      <c r="STH79" s="163"/>
      <c r="STI79" s="164"/>
      <c r="STJ79" s="164"/>
      <c r="STK79" s="165"/>
      <c r="STL79" s="165"/>
      <c r="STM79" s="166"/>
      <c r="STN79" s="166"/>
      <c r="STO79" s="166"/>
      <c r="STP79" s="113"/>
      <c r="STT79" s="167"/>
      <c r="STU79" s="32"/>
      <c r="STV79" s="160"/>
      <c r="STW79" s="161"/>
      <c r="STX79" s="162"/>
      <c r="STY79" s="163"/>
      <c r="STZ79" s="164"/>
      <c r="SUA79" s="164"/>
      <c r="SUB79" s="165"/>
      <c r="SUC79" s="165"/>
      <c r="SUD79" s="166"/>
      <c r="SUE79" s="166"/>
      <c r="SUF79" s="166"/>
      <c r="SUG79" s="113"/>
      <c r="SUK79" s="167"/>
      <c r="SUL79" s="32"/>
      <c r="SUM79" s="160"/>
      <c r="SUN79" s="161"/>
      <c r="SUO79" s="162"/>
      <c r="SUP79" s="163"/>
      <c r="SUQ79" s="164"/>
      <c r="SUR79" s="164"/>
      <c r="SUS79" s="165"/>
      <c r="SUT79" s="165"/>
      <c r="SUU79" s="166"/>
      <c r="SUV79" s="166"/>
      <c r="SUW79" s="166"/>
      <c r="SUX79" s="113"/>
      <c r="SVB79" s="167"/>
      <c r="SVC79" s="32"/>
      <c r="SVD79" s="160"/>
      <c r="SVE79" s="161"/>
      <c r="SVF79" s="162"/>
      <c r="SVG79" s="163"/>
      <c r="SVH79" s="164"/>
      <c r="SVI79" s="164"/>
      <c r="SVJ79" s="165"/>
      <c r="SVK79" s="165"/>
      <c r="SVL79" s="166"/>
      <c r="SVM79" s="166"/>
      <c r="SVN79" s="166"/>
      <c r="SVO79" s="113"/>
      <c r="SVS79" s="167"/>
      <c r="SVT79" s="32"/>
      <c r="SVU79" s="160"/>
      <c r="SVV79" s="161"/>
      <c r="SVW79" s="162"/>
      <c r="SVX79" s="163"/>
      <c r="SVY79" s="164"/>
      <c r="SVZ79" s="164"/>
      <c r="SWA79" s="165"/>
      <c r="SWB79" s="165"/>
      <c r="SWC79" s="166"/>
      <c r="SWD79" s="166"/>
      <c r="SWE79" s="166"/>
      <c r="SWF79" s="113"/>
      <c r="SWJ79" s="167"/>
      <c r="SWK79" s="32"/>
      <c r="SWL79" s="160"/>
      <c r="SWM79" s="161"/>
      <c r="SWN79" s="162"/>
      <c r="SWO79" s="163"/>
      <c r="SWP79" s="164"/>
      <c r="SWQ79" s="164"/>
      <c r="SWR79" s="165"/>
      <c r="SWS79" s="165"/>
      <c r="SWT79" s="166"/>
      <c r="SWU79" s="166"/>
      <c r="SWV79" s="166"/>
      <c r="SWW79" s="113"/>
      <c r="SXA79" s="167"/>
      <c r="SXB79" s="32"/>
      <c r="SXC79" s="160"/>
      <c r="SXD79" s="161"/>
      <c r="SXE79" s="162"/>
      <c r="SXF79" s="163"/>
      <c r="SXG79" s="164"/>
      <c r="SXH79" s="164"/>
      <c r="SXI79" s="165"/>
      <c r="SXJ79" s="165"/>
      <c r="SXK79" s="166"/>
      <c r="SXL79" s="166"/>
      <c r="SXM79" s="166"/>
      <c r="SXN79" s="113"/>
      <c r="SXR79" s="167"/>
      <c r="SXS79" s="32"/>
      <c r="SXT79" s="160"/>
      <c r="SXU79" s="161"/>
      <c r="SXV79" s="162"/>
      <c r="SXW79" s="163"/>
      <c r="SXX79" s="164"/>
      <c r="SXY79" s="164"/>
      <c r="SXZ79" s="165"/>
      <c r="SYA79" s="165"/>
      <c r="SYB79" s="166"/>
      <c r="SYC79" s="166"/>
      <c r="SYD79" s="166"/>
      <c r="SYE79" s="113"/>
      <c r="SYI79" s="167"/>
      <c r="SYJ79" s="32"/>
      <c r="SYK79" s="160"/>
      <c r="SYL79" s="161"/>
      <c r="SYM79" s="162"/>
      <c r="SYN79" s="163"/>
      <c r="SYO79" s="164"/>
      <c r="SYP79" s="164"/>
      <c r="SYQ79" s="165"/>
      <c r="SYR79" s="165"/>
      <c r="SYS79" s="166"/>
      <c r="SYT79" s="166"/>
      <c r="SYU79" s="166"/>
      <c r="SYV79" s="113"/>
      <c r="SYZ79" s="167"/>
      <c r="SZA79" s="32"/>
      <c r="SZB79" s="160"/>
      <c r="SZC79" s="161"/>
      <c r="SZD79" s="162"/>
      <c r="SZE79" s="163"/>
      <c r="SZF79" s="164"/>
      <c r="SZG79" s="164"/>
      <c r="SZH79" s="165"/>
      <c r="SZI79" s="165"/>
      <c r="SZJ79" s="166"/>
      <c r="SZK79" s="166"/>
      <c r="SZL79" s="166"/>
      <c r="SZM79" s="113"/>
      <c r="SZQ79" s="167"/>
      <c r="SZR79" s="32"/>
      <c r="SZS79" s="160"/>
      <c r="SZT79" s="161"/>
      <c r="SZU79" s="162"/>
      <c r="SZV79" s="163"/>
      <c r="SZW79" s="164"/>
      <c r="SZX79" s="164"/>
      <c r="SZY79" s="165"/>
      <c r="SZZ79" s="165"/>
      <c r="TAA79" s="166"/>
      <c r="TAB79" s="166"/>
      <c r="TAC79" s="166"/>
      <c r="TAD79" s="113"/>
      <c r="TAH79" s="167"/>
      <c r="TAI79" s="32"/>
      <c r="TAJ79" s="160"/>
      <c r="TAK79" s="161"/>
      <c r="TAL79" s="162"/>
      <c r="TAM79" s="163"/>
      <c r="TAN79" s="164"/>
      <c r="TAO79" s="164"/>
      <c r="TAP79" s="165"/>
      <c r="TAQ79" s="165"/>
      <c r="TAR79" s="166"/>
      <c r="TAS79" s="166"/>
      <c r="TAT79" s="166"/>
      <c r="TAU79" s="113"/>
      <c r="TAY79" s="167"/>
      <c r="TAZ79" s="32"/>
      <c r="TBA79" s="160"/>
      <c r="TBB79" s="161"/>
      <c r="TBC79" s="162"/>
      <c r="TBD79" s="163"/>
      <c r="TBE79" s="164"/>
      <c r="TBF79" s="164"/>
      <c r="TBG79" s="165"/>
      <c r="TBH79" s="165"/>
      <c r="TBI79" s="166"/>
      <c r="TBJ79" s="166"/>
      <c r="TBK79" s="166"/>
      <c r="TBL79" s="113"/>
      <c r="TBP79" s="167"/>
      <c r="TBQ79" s="32"/>
      <c r="TBR79" s="160"/>
      <c r="TBS79" s="161"/>
      <c r="TBT79" s="162"/>
      <c r="TBU79" s="163"/>
      <c r="TBV79" s="164"/>
      <c r="TBW79" s="164"/>
      <c r="TBX79" s="165"/>
      <c r="TBY79" s="165"/>
      <c r="TBZ79" s="166"/>
      <c r="TCA79" s="166"/>
      <c r="TCB79" s="166"/>
      <c r="TCC79" s="113"/>
      <c r="TCG79" s="167"/>
      <c r="TCH79" s="32"/>
      <c r="TCI79" s="160"/>
      <c r="TCJ79" s="161"/>
      <c r="TCK79" s="162"/>
      <c r="TCL79" s="163"/>
      <c r="TCM79" s="164"/>
      <c r="TCN79" s="164"/>
      <c r="TCO79" s="165"/>
      <c r="TCP79" s="165"/>
      <c r="TCQ79" s="166"/>
      <c r="TCR79" s="166"/>
      <c r="TCS79" s="166"/>
      <c r="TCT79" s="113"/>
      <c r="TCX79" s="167"/>
      <c r="TCY79" s="32"/>
      <c r="TCZ79" s="160"/>
      <c r="TDA79" s="161"/>
      <c r="TDB79" s="162"/>
      <c r="TDC79" s="163"/>
      <c r="TDD79" s="164"/>
      <c r="TDE79" s="164"/>
      <c r="TDF79" s="165"/>
      <c r="TDG79" s="165"/>
      <c r="TDH79" s="166"/>
      <c r="TDI79" s="166"/>
      <c r="TDJ79" s="166"/>
      <c r="TDK79" s="113"/>
      <c r="TDO79" s="167"/>
      <c r="TDP79" s="32"/>
      <c r="TDQ79" s="160"/>
      <c r="TDR79" s="161"/>
      <c r="TDS79" s="162"/>
      <c r="TDT79" s="163"/>
      <c r="TDU79" s="164"/>
      <c r="TDV79" s="164"/>
      <c r="TDW79" s="165"/>
      <c r="TDX79" s="165"/>
      <c r="TDY79" s="166"/>
      <c r="TDZ79" s="166"/>
      <c r="TEA79" s="166"/>
      <c r="TEB79" s="113"/>
      <c r="TEF79" s="167"/>
      <c r="TEG79" s="32"/>
      <c r="TEH79" s="160"/>
      <c r="TEI79" s="161"/>
      <c r="TEJ79" s="162"/>
      <c r="TEK79" s="163"/>
      <c r="TEL79" s="164"/>
      <c r="TEM79" s="164"/>
      <c r="TEN79" s="165"/>
      <c r="TEO79" s="165"/>
      <c r="TEP79" s="166"/>
      <c r="TEQ79" s="166"/>
      <c r="TER79" s="166"/>
      <c r="TES79" s="113"/>
      <c r="TEW79" s="167"/>
      <c r="TEX79" s="32"/>
      <c r="TEY79" s="160"/>
      <c r="TEZ79" s="161"/>
      <c r="TFA79" s="162"/>
      <c r="TFB79" s="163"/>
      <c r="TFC79" s="164"/>
      <c r="TFD79" s="164"/>
      <c r="TFE79" s="165"/>
      <c r="TFF79" s="165"/>
      <c r="TFG79" s="166"/>
      <c r="TFH79" s="166"/>
      <c r="TFI79" s="166"/>
      <c r="TFJ79" s="113"/>
      <c r="TFN79" s="167"/>
      <c r="TFO79" s="32"/>
      <c r="TFP79" s="160"/>
      <c r="TFQ79" s="161"/>
      <c r="TFR79" s="162"/>
      <c r="TFS79" s="163"/>
      <c r="TFT79" s="164"/>
      <c r="TFU79" s="164"/>
      <c r="TFV79" s="165"/>
      <c r="TFW79" s="165"/>
      <c r="TFX79" s="166"/>
      <c r="TFY79" s="166"/>
      <c r="TFZ79" s="166"/>
      <c r="TGA79" s="113"/>
      <c r="TGE79" s="167"/>
      <c r="TGF79" s="32"/>
      <c r="TGG79" s="160"/>
      <c r="TGH79" s="161"/>
      <c r="TGI79" s="162"/>
      <c r="TGJ79" s="163"/>
      <c r="TGK79" s="164"/>
      <c r="TGL79" s="164"/>
      <c r="TGM79" s="165"/>
      <c r="TGN79" s="165"/>
      <c r="TGO79" s="166"/>
      <c r="TGP79" s="166"/>
      <c r="TGQ79" s="166"/>
      <c r="TGR79" s="113"/>
      <c r="TGV79" s="167"/>
      <c r="TGW79" s="32"/>
      <c r="TGX79" s="160"/>
      <c r="TGY79" s="161"/>
      <c r="TGZ79" s="162"/>
      <c r="THA79" s="163"/>
      <c r="THB79" s="164"/>
      <c r="THC79" s="164"/>
      <c r="THD79" s="165"/>
      <c r="THE79" s="165"/>
      <c r="THF79" s="166"/>
      <c r="THG79" s="166"/>
      <c r="THH79" s="166"/>
      <c r="THI79" s="113"/>
      <c r="THM79" s="167"/>
      <c r="THN79" s="32"/>
      <c r="THO79" s="160"/>
      <c r="THP79" s="161"/>
      <c r="THQ79" s="162"/>
      <c r="THR79" s="163"/>
      <c r="THS79" s="164"/>
      <c r="THT79" s="164"/>
      <c r="THU79" s="165"/>
      <c r="THV79" s="165"/>
      <c r="THW79" s="166"/>
      <c r="THX79" s="166"/>
      <c r="THY79" s="166"/>
      <c r="THZ79" s="113"/>
      <c r="TID79" s="167"/>
      <c r="TIE79" s="32"/>
      <c r="TIF79" s="160"/>
      <c r="TIG79" s="161"/>
      <c r="TIH79" s="162"/>
      <c r="TII79" s="163"/>
      <c r="TIJ79" s="164"/>
      <c r="TIK79" s="164"/>
      <c r="TIL79" s="165"/>
      <c r="TIM79" s="165"/>
      <c r="TIN79" s="166"/>
      <c r="TIO79" s="166"/>
      <c r="TIP79" s="166"/>
      <c r="TIQ79" s="113"/>
      <c r="TIU79" s="167"/>
      <c r="TIV79" s="32"/>
      <c r="TIW79" s="160"/>
      <c r="TIX79" s="161"/>
      <c r="TIY79" s="162"/>
      <c r="TIZ79" s="163"/>
      <c r="TJA79" s="164"/>
      <c r="TJB79" s="164"/>
      <c r="TJC79" s="165"/>
      <c r="TJD79" s="165"/>
      <c r="TJE79" s="166"/>
      <c r="TJF79" s="166"/>
      <c r="TJG79" s="166"/>
      <c r="TJH79" s="113"/>
      <c r="TJL79" s="167"/>
      <c r="TJM79" s="32"/>
      <c r="TJN79" s="160"/>
      <c r="TJO79" s="161"/>
      <c r="TJP79" s="162"/>
      <c r="TJQ79" s="163"/>
      <c r="TJR79" s="164"/>
      <c r="TJS79" s="164"/>
      <c r="TJT79" s="165"/>
      <c r="TJU79" s="165"/>
      <c r="TJV79" s="166"/>
      <c r="TJW79" s="166"/>
      <c r="TJX79" s="166"/>
      <c r="TJY79" s="113"/>
      <c r="TKC79" s="167"/>
      <c r="TKD79" s="32"/>
      <c r="TKE79" s="160"/>
      <c r="TKF79" s="161"/>
      <c r="TKG79" s="162"/>
      <c r="TKH79" s="163"/>
      <c r="TKI79" s="164"/>
      <c r="TKJ79" s="164"/>
      <c r="TKK79" s="165"/>
      <c r="TKL79" s="165"/>
      <c r="TKM79" s="166"/>
      <c r="TKN79" s="166"/>
      <c r="TKO79" s="166"/>
      <c r="TKP79" s="113"/>
      <c r="TKT79" s="167"/>
      <c r="TKU79" s="32"/>
      <c r="TKV79" s="160"/>
      <c r="TKW79" s="161"/>
      <c r="TKX79" s="162"/>
      <c r="TKY79" s="163"/>
      <c r="TKZ79" s="164"/>
      <c r="TLA79" s="164"/>
      <c r="TLB79" s="165"/>
      <c r="TLC79" s="165"/>
      <c r="TLD79" s="166"/>
      <c r="TLE79" s="166"/>
      <c r="TLF79" s="166"/>
      <c r="TLG79" s="113"/>
      <c r="TLK79" s="167"/>
      <c r="TLL79" s="32"/>
      <c r="TLM79" s="160"/>
      <c r="TLN79" s="161"/>
      <c r="TLO79" s="162"/>
      <c r="TLP79" s="163"/>
      <c r="TLQ79" s="164"/>
      <c r="TLR79" s="164"/>
      <c r="TLS79" s="165"/>
      <c r="TLT79" s="165"/>
      <c r="TLU79" s="166"/>
      <c r="TLV79" s="166"/>
      <c r="TLW79" s="166"/>
      <c r="TLX79" s="113"/>
      <c r="TMB79" s="167"/>
      <c r="TMC79" s="32"/>
      <c r="TMD79" s="160"/>
      <c r="TME79" s="161"/>
      <c r="TMF79" s="162"/>
      <c r="TMG79" s="163"/>
      <c r="TMH79" s="164"/>
      <c r="TMI79" s="164"/>
      <c r="TMJ79" s="165"/>
      <c r="TMK79" s="165"/>
      <c r="TML79" s="166"/>
      <c r="TMM79" s="166"/>
      <c r="TMN79" s="166"/>
      <c r="TMO79" s="113"/>
      <c r="TMS79" s="167"/>
      <c r="TMT79" s="32"/>
      <c r="TMU79" s="160"/>
      <c r="TMV79" s="161"/>
      <c r="TMW79" s="162"/>
      <c r="TMX79" s="163"/>
      <c r="TMY79" s="164"/>
      <c r="TMZ79" s="164"/>
      <c r="TNA79" s="165"/>
      <c r="TNB79" s="165"/>
      <c r="TNC79" s="166"/>
      <c r="TND79" s="166"/>
      <c r="TNE79" s="166"/>
      <c r="TNF79" s="113"/>
      <c r="TNJ79" s="167"/>
      <c r="TNK79" s="32"/>
      <c r="TNL79" s="160"/>
      <c r="TNM79" s="161"/>
      <c r="TNN79" s="162"/>
      <c r="TNO79" s="163"/>
      <c r="TNP79" s="164"/>
      <c r="TNQ79" s="164"/>
      <c r="TNR79" s="165"/>
      <c r="TNS79" s="165"/>
      <c r="TNT79" s="166"/>
      <c r="TNU79" s="166"/>
      <c r="TNV79" s="166"/>
      <c r="TNW79" s="113"/>
      <c r="TOA79" s="167"/>
      <c r="TOB79" s="32"/>
      <c r="TOC79" s="160"/>
      <c r="TOD79" s="161"/>
      <c r="TOE79" s="162"/>
      <c r="TOF79" s="163"/>
      <c r="TOG79" s="164"/>
      <c r="TOH79" s="164"/>
      <c r="TOI79" s="165"/>
      <c r="TOJ79" s="165"/>
      <c r="TOK79" s="166"/>
      <c r="TOL79" s="166"/>
      <c r="TOM79" s="166"/>
      <c r="TON79" s="113"/>
      <c r="TOR79" s="167"/>
      <c r="TOS79" s="32"/>
      <c r="TOT79" s="160"/>
      <c r="TOU79" s="161"/>
      <c r="TOV79" s="162"/>
      <c r="TOW79" s="163"/>
      <c r="TOX79" s="164"/>
      <c r="TOY79" s="164"/>
      <c r="TOZ79" s="165"/>
      <c r="TPA79" s="165"/>
      <c r="TPB79" s="166"/>
      <c r="TPC79" s="166"/>
      <c r="TPD79" s="166"/>
      <c r="TPE79" s="113"/>
      <c r="TPI79" s="167"/>
      <c r="TPJ79" s="32"/>
      <c r="TPK79" s="160"/>
      <c r="TPL79" s="161"/>
      <c r="TPM79" s="162"/>
      <c r="TPN79" s="163"/>
      <c r="TPO79" s="164"/>
      <c r="TPP79" s="164"/>
      <c r="TPQ79" s="165"/>
      <c r="TPR79" s="165"/>
      <c r="TPS79" s="166"/>
      <c r="TPT79" s="166"/>
      <c r="TPU79" s="166"/>
      <c r="TPV79" s="113"/>
      <c r="TPZ79" s="167"/>
      <c r="TQA79" s="32"/>
      <c r="TQB79" s="160"/>
      <c r="TQC79" s="161"/>
      <c r="TQD79" s="162"/>
      <c r="TQE79" s="163"/>
      <c r="TQF79" s="164"/>
      <c r="TQG79" s="164"/>
      <c r="TQH79" s="165"/>
      <c r="TQI79" s="165"/>
      <c r="TQJ79" s="166"/>
      <c r="TQK79" s="166"/>
      <c r="TQL79" s="166"/>
      <c r="TQM79" s="113"/>
      <c r="TQQ79" s="167"/>
      <c r="TQR79" s="32"/>
      <c r="TQS79" s="160"/>
      <c r="TQT79" s="161"/>
      <c r="TQU79" s="162"/>
      <c r="TQV79" s="163"/>
      <c r="TQW79" s="164"/>
      <c r="TQX79" s="164"/>
      <c r="TQY79" s="165"/>
      <c r="TQZ79" s="165"/>
      <c r="TRA79" s="166"/>
      <c r="TRB79" s="166"/>
      <c r="TRC79" s="166"/>
      <c r="TRD79" s="113"/>
      <c r="TRH79" s="167"/>
      <c r="TRI79" s="32"/>
      <c r="TRJ79" s="160"/>
      <c r="TRK79" s="161"/>
      <c r="TRL79" s="162"/>
      <c r="TRM79" s="163"/>
      <c r="TRN79" s="164"/>
      <c r="TRO79" s="164"/>
      <c r="TRP79" s="165"/>
      <c r="TRQ79" s="165"/>
      <c r="TRR79" s="166"/>
      <c r="TRS79" s="166"/>
      <c r="TRT79" s="166"/>
      <c r="TRU79" s="113"/>
      <c r="TRY79" s="167"/>
      <c r="TRZ79" s="32"/>
      <c r="TSA79" s="160"/>
      <c r="TSB79" s="161"/>
      <c r="TSC79" s="162"/>
      <c r="TSD79" s="163"/>
      <c r="TSE79" s="164"/>
      <c r="TSF79" s="164"/>
      <c r="TSG79" s="165"/>
      <c r="TSH79" s="165"/>
      <c r="TSI79" s="166"/>
      <c r="TSJ79" s="166"/>
      <c r="TSK79" s="166"/>
      <c r="TSL79" s="113"/>
      <c r="TSP79" s="167"/>
      <c r="TSQ79" s="32"/>
      <c r="TSR79" s="160"/>
      <c r="TSS79" s="161"/>
      <c r="TST79" s="162"/>
      <c r="TSU79" s="163"/>
      <c r="TSV79" s="164"/>
      <c r="TSW79" s="164"/>
      <c r="TSX79" s="165"/>
      <c r="TSY79" s="165"/>
      <c r="TSZ79" s="166"/>
      <c r="TTA79" s="166"/>
      <c r="TTB79" s="166"/>
      <c r="TTC79" s="113"/>
      <c r="TTG79" s="167"/>
      <c r="TTH79" s="32"/>
      <c r="TTI79" s="160"/>
      <c r="TTJ79" s="161"/>
      <c r="TTK79" s="162"/>
      <c r="TTL79" s="163"/>
      <c r="TTM79" s="164"/>
      <c r="TTN79" s="164"/>
      <c r="TTO79" s="165"/>
      <c r="TTP79" s="165"/>
      <c r="TTQ79" s="166"/>
      <c r="TTR79" s="166"/>
      <c r="TTS79" s="166"/>
      <c r="TTT79" s="113"/>
      <c r="TTX79" s="167"/>
      <c r="TTY79" s="32"/>
      <c r="TTZ79" s="160"/>
      <c r="TUA79" s="161"/>
      <c r="TUB79" s="162"/>
      <c r="TUC79" s="163"/>
      <c r="TUD79" s="164"/>
      <c r="TUE79" s="164"/>
      <c r="TUF79" s="165"/>
      <c r="TUG79" s="165"/>
      <c r="TUH79" s="166"/>
      <c r="TUI79" s="166"/>
      <c r="TUJ79" s="166"/>
      <c r="TUK79" s="113"/>
      <c r="TUO79" s="167"/>
      <c r="TUP79" s="32"/>
      <c r="TUQ79" s="160"/>
      <c r="TUR79" s="161"/>
      <c r="TUS79" s="162"/>
      <c r="TUT79" s="163"/>
      <c r="TUU79" s="164"/>
      <c r="TUV79" s="164"/>
      <c r="TUW79" s="165"/>
      <c r="TUX79" s="165"/>
      <c r="TUY79" s="166"/>
      <c r="TUZ79" s="166"/>
      <c r="TVA79" s="166"/>
      <c r="TVB79" s="113"/>
      <c r="TVF79" s="167"/>
      <c r="TVG79" s="32"/>
      <c r="TVH79" s="160"/>
      <c r="TVI79" s="161"/>
      <c r="TVJ79" s="162"/>
      <c r="TVK79" s="163"/>
      <c r="TVL79" s="164"/>
      <c r="TVM79" s="164"/>
      <c r="TVN79" s="165"/>
      <c r="TVO79" s="165"/>
      <c r="TVP79" s="166"/>
      <c r="TVQ79" s="166"/>
      <c r="TVR79" s="166"/>
      <c r="TVS79" s="113"/>
      <c r="TVW79" s="167"/>
      <c r="TVX79" s="32"/>
      <c r="TVY79" s="160"/>
      <c r="TVZ79" s="161"/>
      <c r="TWA79" s="162"/>
      <c r="TWB79" s="163"/>
      <c r="TWC79" s="164"/>
      <c r="TWD79" s="164"/>
      <c r="TWE79" s="165"/>
      <c r="TWF79" s="165"/>
      <c r="TWG79" s="166"/>
      <c r="TWH79" s="166"/>
      <c r="TWI79" s="166"/>
      <c r="TWJ79" s="113"/>
      <c r="TWN79" s="167"/>
      <c r="TWO79" s="32"/>
      <c r="TWP79" s="160"/>
      <c r="TWQ79" s="161"/>
      <c r="TWR79" s="162"/>
      <c r="TWS79" s="163"/>
      <c r="TWT79" s="164"/>
      <c r="TWU79" s="164"/>
      <c r="TWV79" s="165"/>
      <c r="TWW79" s="165"/>
      <c r="TWX79" s="166"/>
      <c r="TWY79" s="166"/>
      <c r="TWZ79" s="166"/>
      <c r="TXA79" s="113"/>
      <c r="TXE79" s="167"/>
      <c r="TXF79" s="32"/>
      <c r="TXG79" s="160"/>
      <c r="TXH79" s="161"/>
      <c r="TXI79" s="162"/>
      <c r="TXJ79" s="163"/>
      <c r="TXK79" s="164"/>
      <c r="TXL79" s="164"/>
      <c r="TXM79" s="165"/>
      <c r="TXN79" s="165"/>
      <c r="TXO79" s="166"/>
      <c r="TXP79" s="166"/>
      <c r="TXQ79" s="166"/>
      <c r="TXR79" s="113"/>
      <c r="TXV79" s="167"/>
      <c r="TXW79" s="32"/>
      <c r="TXX79" s="160"/>
      <c r="TXY79" s="161"/>
      <c r="TXZ79" s="162"/>
      <c r="TYA79" s="163"/>
      <c r="TYB79" s="164"/>
      <c r="TYC79" s="164"/>
      <c r="TYD79" s="165"/>
      <c r="TYE79" s="165"/>
      <c r="TYF79" s="166"/>
      <c r="TYG79" s="166"/>
      <c r="TYH79" s="166"/>
      <c r="TYI79" s="113"/>
      <c r="TYM79" s="167"/>
      <c r="TYN79" s="32"/>
      <c r="TYO79" s="160"/>
      <c r="TYP79" s="161"/>
      <c r="TYQ79" s="162"/>
      <c r="TYR79" s="163"/>
      <c r="TYS79" s="164"/>
      <c r="TYT79" s="164"/>
      <c r="TYU79" s="165"/>
      <c r="TYV79" s="165"/>
      <c r="TYW79" s="166"/>
      <c r="TYX79" s="166"/>
      <c r="TYY79" s="166"/>
      <c r="TYZ79" s="113"/>
      <c r="TZD79" s="167"/>
      <c r="TZE79" s="32"/>
      <c r="TZF79" s="160"/>
      <c r="TZG79" s="161"/>
      <c r="TZH79" s="162"/>
      <c r="TZI79" s="163"/>
      <c r="TZJ79" s="164"/>
      <c r="TZK79" s="164"/>
      <c r="TZL79" s="165"/>
      <c r="TZM79" s="165"/>
      <c r="TZN79" s="166"/>
      <c r="TZO79" s="166"/>
      <c r="TZP79" s="166"/>
      <c r="TZQ79" s="113"/>
      <c r="TZU79" s="167"/>
      <c r="TZV79" s="32"/>
      <c r="TZW79" s="160"/>
      <c r="TZX79" s="161"/>
      <c r="TZY79" s="162"/>
      <c r="TZZ79" s="163"/>
      <c r="UAA79" s="164"/>
      <c r="UAB79" s="164"/>
      <c r="UAC79" s="165"/>
      <c r="UAD79" s="165"/>
      <c r="UAE79" s="166"/>
      <c r="UAF79" s="166"/>
      <c r="UAG79" s="166"/>
      <c r="UAH79" s="113"/>
      <c r="UAL79" s="167"/>
      <c r="UAM79" s="32"/>
      <c r="UAN79" s="160"/>
      <c r="UAO79" s="161"/>
      <c r="UAP79" s="162"/>
      <c r="UAQ79" s="163"/>
      <c r="UAR79" s="164"/>
      <c r="UAS79" s="164"/>
      <c r="UAT79" s="165"/>
      <c r="UAU79" s="165"/>
      <c r="UAV79" s="166"/>
      <c r="UAW79" s="166"/>
      <c r="UAX79" s="166"/>
      <c r="UAY79" s="113"/>
      <c r="UBC79" s="167"/>
      <c r="UBD79" s="32"/>
      <c r="UBE79" s="160"/>
      <c r="UBF79" s="161"/>
      <c r="UBG79" s="162"/>
      <c r="UBH79" s="163"/>
      <c r="UBI79" s="164"/>
      <c r="UBJ79" s="164"/>
      <c r="UBK79" s="165"/>
      <c r="UBL79" s="165"/>
      <c r="UBM79" s="166"/>
      <c r="UBN79" s="166"/>
      <c r="UBO79" s="166"/>
      <c r="UBP79" s="113"/>
      <c r="UBT79" s="167"/>
      <c r="UBU79" s="32"/>
      <c r="UBV79" s="160"/>
      <c r="UBW79" s="161"/>
      <c r="UBX79" s="162"/>
      <c r="UBY79" s="163"/>
      <c r="UBZ79" s="164"/>
      <c r="UCA79" s="164"/>
      <c r="UCB79" s="165"/>
      <c r="UCC79" s="165"/>
      <c r="UCD79" s="166"/>
      <c r="UCE79" s="166"/>
      <c r="UCF79" s="166"/>
      <c r="UCG79" s="113"/>
      <c r="UCK79" s="167"/>
      <c r="UCL79" s="32"/>
      <c r="UCM79" s="160"/>
      <c r="UCN79" s="161"/>
      <c r="UCO79" s="162"/>
      <c r="UCP79" s="163"/>
      <c r="UCQ79" s="164"/>
      <c r="UCR79" s="164"/>
      <c r="UCS79" s="165"/>
      <c r="UCT79" s="165"/>
      <c r="UCU79" s="166"/>
      <c r="UCV79" s="166"/>
      <c r="UCW79" s="166"/>
      <c r="UCX79" s="113"/>
      <c r="UDB79" s="167"/>
      <c r="UDC79" s="32"/>
      <c r="UDD79" s="160"/>
      <c r="UDE79" s="161"/>
      <c r="UDF79" s="162"/>
      <c r="UDG79" s="163"/>
      <c r="UDH79" s="164"/>
      <c r="UDI79" s="164"/>
      <c r="UDJ79" s="165"/>
      <c r="UDK79" s="165"/>
      <c r="UDL79" s="166"/>
      <c r="UDM79" s="166"/>
      <c r="UDN79" s="166"/>
      <c r="UDO79" s="113"/>
      <c r="UDS79" s="167"/>
      <c r="UDT79" s="32"/>
      <c r="UDU79" s="160"/>
      <c r="UDV79" s="161"/>
      <c r="UDW79" s="162"/>
      <c r="UDX79" s="163"/>
      <c r="UDY79" s="164"/>
      <c r="UDZ79" s="164"/>
      <c r="UEA79" s="165"/>
      <c r="UEB79" s="165"/>
      <c r="UEC79" s="166"/>
      <c r="UED79" s="166"/>
      <c r="UEE79" s="166"/>
      <c r="UEF79" s="113"/>
      <c r="UEJ79" s="167"/>
      <c r="UEK79" s="32"/>
      <c r="UEL79" s="160"/>
      <c r="UEM79" s="161"/>
      <c r="UEN79" s="162"/>
      <c r="UEO79" s="163"/>
      <c r="UEP79" s="164"/>
      <c r="UEQ79" s="164"/>
      <c r="UER79" s="165"/>
      <c r="UES79" s="165"/>
      <c r="UET79" s="166"/>
      <c r="UEU79" s="166"/>
      <c r="UEV79" s="166"/>
      <c r="UEW79" s="113"/>
      <c r="UFA79" s="167"/>
      <c r="UFB79" s="32"/>
      <c r="UFC79" s="160"/>
      <c r="UFD79" s="161"/>
      <c r="UFE79" s="162"/>
      <c r="UFF79" s="163"/>
      <c r="UFG79" s="164"/>
      <c r="UFH79" s="164"/>
      <c r="UFI79" s="165"/>
      <c r="UFJ79" s="165"/>
      <c r="UFK79" s="166"/>
      <c r="UFL79" s="166"/>
      <c r="UFM79" s="166"/>
      <c r="UFN79" s="113"/>
      <c r="UFR79" s="167"/>
      <c r="UFS79" s="32"/>
      <c r="UFT79" s="160"/>
      <c r="UFU79" s="161"/>
      <c r="UFV79" s="162"/>
      <c r="UFW79" s="163"/>
      <c r="UFX79" s="164"/>
      <c r="UFY79" s="164"/>
      <c r="UFZ79" s="165"/>
      <c r="UGA79" s="165"/>
      <c r="UGB79" s="166"/>
      <c r="UGC79" s="166"/>
      <c r="UGD79" s="166"/>
      <c r="UGE79" s="113"/>
      <c r="UGI79" s="167"/>
      <c r="UGJ79" s="32"/>
      <c r="UGK79" s="160"/>
      <c r="UGL79" s="161"/>
      <c r="UGM79" s="162"/>
      <c r="UGN79" s="163"/>
      <c r="UGO79" s="164"/>
      <c r="UGP79" s="164"/>
      <c r="UGQ79" s="165"/>
      <c r="UGR79" s="165"/>
      <c r="UGS79" s="166"/>
      <c r="UGT79" s="166"/>
      <c r="UGU79" s="166"/>
      <c r="UGV79" s="113"/>
      <c r="UGZ79" s="167"/>
      <c r="UHA79" s="32"/>
      <c r="UHB79" s="160"/>
      <c r="UHC79" s="161"/>
      <c r="UHD79" s="162"/>
      <c r="UHE79" s="163"/>
      <c r="UHF79" s="164"/>
      <c r="UHG79" s="164"/>
      <c r="UHH79" s="165"/>
      <c r="UHI79" s="165"/>
      <c r="UHJ79" s="166"/>
      <c r="UHK79" s="166"/>
      <c r="UHL79" s="166"/>
      <c r="UHM79" s="113"/>
      <c r="UHQ79" s="167"/>
      <c r="UHR79" s="32"/>
      <c r="UHS79" s="160"/>
      <c r="UHT79" s="161"/>
      <c r="UHU79" s="162"/>
      <c r="UHV79" s="163"/>
      <c r="UHW79" s="164"/>
      <c r="UHX79" s="164"/>
      <c r="UHY79" s="165"/>
      <c r="UHZ79" s="165"/>
      <c r="UIA79" s="166"/>
      <c r="UIB79" s="166"/>
      <c r="UIC79" s="166"/>
      <c r="UID79" s="113"/>
      <c r="UIH79" s="167"/>
      <c r="UII79" s="32"/>
      <c r="UIJ79" s="160"/>
      <c r="UIK79" s="161"/>
      <c r="UIL79" s="162"/>
      <c r="UIM79" s="163"/>
      <c r="UIN79" s="164"/>
      <c r="UIO79" s="164"/>
      <c r="UIP79" s="165"/>
      <c r="UIQ79" s="165"/>
      <c r="UIR79" s="166"/>
      <c r="UIS79" s="166"/>
      <c r="UIT79" s="166"/>
      <c r="UIU79" s="113"/>
      <c r="UIY79" s="167"/>
      <c r="UIZ79" s="32"/>
      <c r="UJA79" s="160"/>
      <c r="UJB79" s="161"/>
      <c r="UJC79" s="162"/>
      <c r="UJD79" s="163"/>
      <c r="UJE79" s="164"/>
      <c r="UJF79" s="164"/>
      <c r="UJG79" s="165"/>
      <c r="UJH79" s="165"/>
      <c r="UJI79" s="166"/>
      <c r="UJJ79" s="166"/>
      <c r="UJK79" s="166"/>
      <c r="UJL79" s="113"/>
      <c r="UJP79" s="167"/>
      <c r="UJQ79" s="32"/>
      <c r="UJR79" s="160"/>
      <c r="UJS79" s="161"/>
      <c r="UJT79" s="162"/>
      <c r="UJU79" s="163"/>
      <c r="UJV79" s="164"/>
      <c r="UJW79" s="164"/>
      <c r="UJX79" s="165"/>
      <c r="UJY79" s="165"/>
      <c r="UJZ79" s="166"/>
      <c r="UKA79" s="166"/>
      <c r="UKB79" s="166"/>
      <c r="UKC79" s="113"/>
      <c r="UKG79" s="167"/>
      <c r="UKH79" s="32"/>
      <c r="UKI79" s="160"/>
      <c r="UKJ79" s="161"/>
      <c r="UKK79" s="162"/>
      <c r="UKL79" s="163"/>
      <c r="UKM79" s="164"/>
      <c r="UKN79" s="164"/>
      <c r="UKO79" s="165"/>
      <c r="UKP79" s="165"/>
      <c r="UKQ79" s="166"/>
      <c r="UKR79" s="166"/>
      <c r="UKS79" s="166"/>
      <c r="UKT79" s="113"/>
      <c r="UKX79" s="167"/>
      <c r="UKY79" s="32"/>
      <c r="UKZ79" s="160"/>
      <c r="ULA79" s="161"/>
      <c r="ULB79" s="162"/>
      <c r="ULC79" s="163"/>
      <c r="ULD79" s="164"/>
      <c r="ULE79" s="164"/>
      <c r="ULF79" s="165"/>
      <c r="ULG79" s="165"/>
      <c r="ULH79" s="166"/>
      <c r="ULI79" s="166"/>
      <c r="ULJ79" s="166"/>
      <c r="ULK79" s="113"/>
      <c r="ULO79" s="167"/>
      <c r="ULP79" s="32"/>
      <c r="ULQ79" s="160"/>
      <c r="ULR79" s="161"/>
      <c r="ULS79" s="162"/>
      <c r="ULT79" s="163"/>
      <c r="ULU79" s="164"/>
      <c r="ULV79" s="164"/>
      <c r="ULW79" s="165"/>
      <c r="ULX79" s="165"/>
      <c r="ULY79" s="166"/>
      <c r="ULZ79" s="166"/>
      <c r="UMA79" s="166"/>
      <c r="UMB79" s="113"/>
      <c r="UMF79" s="167"/>
      <c r="UMG79" s="32"/>
      <c r="UMH79" s="160"/>
      <c r="UMI79" s="161"/>
      <c r="UMJ79" s="162"/>
      <c r="UMK79" s="163"/>
      <c r="UML79" s="164"/>
      <c r="UMM79" s="164"/>
      <c r="UMN79" s="165"/>
      <c r="UMO79" s="165"/>
      <c r="UMP79" s="166"/>
      <c r="UMQ79" s="166"/>
      <c r="UMR79" s="166"/>
      <c r="UMS79" s="113"/>
      <c r="UMW79" s="167"/>
      <c r="UMX79" s="32"/>
      <c r="UMY79" s="160"/>
      <c r="UMZ79" s="161"/>
      <c r="UNA79" s="162"/>
      <c r="UNB79" s="163"/>
      <c r="UNC79" s="164"/>
      <c r="UND79" s="164"/>
      <c r="UNE79" s="165"/>
      <c r="UNF79" s="165"/>
      <c r="UNG79" s="166"/>
      <c r="UNH79" s="166"/>
      <c r="UNI79" s="166"/>
      <c r="UNJ79" s="113"/>
      <c r="UNN79" s="167"/>
      <c r="UNO79" s="32"/>
      <c r="UNP79" s="160"/>
      <c r="UNQ79" s="161"/>
      <c r="UNR79" s="162"/>
      <c r="UNS79" s="163"/>
      <c r="UNT79" s="164"/>
      <c r="UNU79" s="164"/>
      <c r="UNV79" s="165"/>
      <c r="UNW79" s="165"/>
      <c r="UNX79" s="166"/>
      <c r="UNY79" s="166"/>
      <c r="UNZ79" s="166"/>
      <c r="UOA79" s="113"/>
      <c r="UOE79" s="167"/>
      <c r="UOF79" s="32"/>
      <c r="UOG79" s="160"/>
      <c r="UOH79" s="161"/>
      <c r="UOI79" s="162"/>
      <c r="UOJ79" s="163"/>
      <c r="UOK79" s="164"/>
      <c r="UOL79" s="164"/>
      <c r="UOM79" s="165"/>
      <c r="UON79" s="165"/>
      <c r="UOO79" s="166"/>
      <c r="UOP79" s="166"/>
      <c r="UOQ79" s="166"/>
      <c r="UOR79" s="113"/>
      <c r="UOV79" s="167"/>
      <c r="UOW79" s="32"/>
      <c r="UOX79" s="160"/>
      <c r="UOY79" s="161"/>
      <c r="UOZ79" s="162"/>
      <c r="UPA79" s="163"/>
      <c r="UPB79" s="164"/>
      <c r="UPC79" s="164"/>
      <c r="UPD79" s="165"/>
      <c r="UPE79" s="165"/>
      <c r="UPF79" s="166"/>
      <c r="UPG79" s="166"/>
      <c r="UPH79" s="166"/>
      <c r="UPI79" s="113"/>
      <c r="UPM79" s="167"/>
      <c r="UPN79" s="32"/>
      <c r="UPO79" s="160"/>
      <c r="UPP79" s="161"/>
      <c r="UPQ79" s="162"/>
      <c r="UPR79" s="163"/>
      <c r="UPS79" s="164"/>
      <c r="UPT79" s="164"/>
      <c r="UPU79" s="165"/>
      <c r="UPV79" s="165"/>
      <c r="UPW79" s="166"/>
      <c r="UPX79" s="166"/>
      <c r="UPY79" s="166"/>
      <c r="UPZ79" s="113"/>
      <c r="UQD79" s="167"/>
      <c r="UQE79" s="32"/>
      <c r="UQF79" s="160"/>
      <c r="UQG79" s="161"/>
      <c r="UQH79" s="162"/>
      <c r="UQI79" s="163"/>
      <c r="UQJ79" s="164"/>
      <c r="UQK79" s="164"/>
      <c r="UQL79" s="165"/>
      <c r="UQM79" s="165"/>
      <c r="UQN79" s="166"/>
      <c r="UQO79" s="166"/>
      <c r="UQP79" s="166"/>
      <c r="UQQ79" s="113"/>
      <c r="UQU79" s="167"/>
      <c r="UQV79" s="32"/>
      <c r="UQW79" s="160"/>
      <c r="UQX79" s="161"/>
      <c r="UQY79" s="162"/>
      <c r="UQZ79" s="163"/>
      <c r="URA79" s="164"/>
      <c r="URB79" s="164"/>
      <c r="URC79" s="165"/>
      <c r="URD79" s="165"/>
      <c r="URE79" s="166"/>
      <c r="URF79" s="166"/>
      <c r="URG79" s="166"/>
      <c r="URH79" s="113"/>
      <c r="URL79" s="167"/>
      <c r="URM79" s="32"/>
      <c r="URN79" s="160"/>
      <c r="URO79" s="161"/>
      <c r="URP79" s="162"/>
      <c r="URQ79" s="163"/>
      <c r="URR79" s="164"/>
      <c r="URS79" s="164"/>
      <c r="URT79" s="165"/>
      <c r="URU79" s="165"/>
      <c r="URV79" s="166"/>
      <c r="URW79" s="166"/>
      <c r="URX79" s="166"/>
      <c r="URY79" s="113"/>
      <c r="USC79" s="167"/>
      <c r="USD79" s="32"/>
      <c r="USE79" s="160"/>
      <c r="USF79" s="161"/>
      <c r="USG79" s="162"/>
      <c r="USH79" s="163"/>
      <c r="USI79" s="164"/>
      <c r="USJ79" s="164"/>
      <c r="USK79" s="165"/>
      <c r="USL79" s="165"/>
      <c r="USM79" s="166"/>
      <c r="USN79" s="166"/>
      <c r="USO79" s="166"/>
      <c r="USP79" s="113"/>
      <c r="UST79" s="167"/>
      <c r="USU79" s="32"/>
      <c r="USV79" s="160"/>
      <c r="USW79" s="161"/>
      <c r="USX79" s="162"/>
      <c r="USY79" s="163"/>
      <c r="USZ79" s="164"/>
      <c r="UTA79" s="164"/>
      <c r="UTB79" s="165"/>
      <c r="UTC79" s="165"/>
      <c r="UTD79" s="166"/>
      <c r="UTE79" s="166"/>
      <c r="UTF79" s="166"/>
      <c r="UTG79" s="113"/>
      <c r="UTK79" s="167"/>
      <c r="UTL79" s="32"/>
      <c r="UTM79" s="160"/>
      <c r="UTN79" s="161"/>
      <c r="UTO79" s="162"/>
      <c r="UTP79" s="163"/>
      <c r="UTQ79" s="164"/>
      <c r="UTR79" s="164"/>
      <c r="UTS79" s="165"/>
      <c r="UTT79" s="165"/>
      <c r="UTU79" s="166"/>
      <c r="UTV79" s="166"/>
      <c r="UTW79" s="166"/>
      <c r="UTX79" s="113"/>
      <c r="UUB79" s="167"/>
      <c r="UUC79" s="32"/>
      <c r="UUD79" s="160"/>
      <c r="UUE79" s="161"/>
      <c r="UUF79" s="162"/>
      <c r="UUG79" s="163"/>
      <c r="UUH79" s="164"/>
      <c r="UUI79" s="164"/>
      <c r="UUJ79" s="165"/>
      <c r="UUK79" s="165"/>
      <c r="UUL79" s="166"/>
      <c r="UUM79" s="166"/>
      <c r="UUN79" s="166"/>
      <c r="UUO79" s="113"/>
      <c r="UUS79" s="167"/>
      <c r="UUT79" s="32"/>
      <c r="UUU79" s="160"/>
      <c r="UUV79" s="161"/>
      <c r="UUW79" s="162"/>
      <c r="UUX79" s="163"/>
      <c r="UUY79" s="164"/>
      <c r="UUZ79" s="164"/>
      <c r="UVA79" s="165"/>
      <c r="UVB79" s="165"/>
      <c r="UVC79" s="166"/>
      <c r="UVD79" s="166"/>
      <c r="UVE79" s="166"/>
      <c r="UVF79" s="113"/>
      <c r="UVJ79" s="167"/>
      <c r="UVK79" s="32"/>
      <c r="UVL79" s="160"/>
      <c r="UVM79" s="161"/>
      <c r="UVN79" s="162"/>
      <c r="UVO79" s="163"/>
      <c r="UVP79" s="164"/>
      <c r="UVQ79" s="164"/>
      <c r="UVR79" s="165"/>
      <c r="UVS79" s="165"/>
      <c r="UVT79" s="166"/>
      <c r="UVU79" s="166"/>
      <c r="UVV79" s="166"/>
      <c r="UVW79" s="113"/>
      <c r="UWA79" s="167"/>
      <c r="UWB79" s="32"/>
      <c r="UWC79" s="160"/>
      <c r="UWD79" s="161"/>
      <c r="UWE79" s="162"/>
      <c r="UWF79" s="163"/>
      <c r="UWG79" s="164"/>
      <c r="UWH79" s="164"/>
      <c r="UWI79" s="165"/>
      <c r="UWJ79" s="165"/>
      <c r="UWK79" s="166"/>
      <c r="UWL79" s="166"/>
      <c r="UWM79" s="166"/>
      <c r="UWN79" s="113"/>
      <c r="UWR79" s="167"/>
      <c r="UWS79" s="32"/>
      <c r="UWT79" s="160"/>
      <c r="UWU79" s="161"/>
      <c r="UWV79" s="162"/>
      <c r="UWW79" s="163"/>
      <c r="UWX79" s="164"/>
      <c r="UWY79" s="164"/>
      <c r="UWZ79" s="165"/>
      <c r="UXA79" s="165"/>
      <c r="UXB79" s="166"/>
      <c r="UXC79" s="166"/>
      <c r="UXD79" s="166"/>
      <c r="UXE79" s="113"/>
      <c r="UXI79" s="167"/>
      <c r="UXJ79" s="32"/>
      <c r="UXK79" s="160"/>
      <c r="UXL79" s="161"/>
      <c r="UXM79" s="162"/>
      <c r="UXN79" s="163"/>
      <c r="UXO79" s="164"/>
      <c r="UXP79" s="164"/>
      <c r="UXQ79" s="165"/>
      <c r="UXR79" s="165"/>
      <c r="UXS79" s="166"/>
      <c r="UXT79" s="166"/>
      <c r="UXU79" s="166"/>
      <c r="UXV79" s="113"/>
      <c r="UXZ79" s="167"/>
      <c r="UYA79" s="32"/>
      <c r="UYB79" s="160"/>
      <c r="UYC79" s="161"/>
      <c r="UYD79" s="162"/>
      <c r="UYE79" s="163"/>
      <c r="UYF79" s="164"/>
      <c r="UYG79" s="164"/>
      <c r="UYH79" s="165"/>
      <c r="UYI79" s="165"/>
      <c r="UYJ79" s="166"/>
      <c r="UYK79" s="166"/>
      <c r="UYL79" s="166"/>
      <c r="UYM79" s="113"/>
      <c r="UYQ79" s="167"/>
      <c r="UYR79" s="32"/>
      <c r="UYS79" s="160"/>
      <c r="UYT79" s="161"/>
      <c r="UYU79" s="162"/>
      <c r="UYV79" s="163"/>
      <c r="UYW79" s="164"/>
      <c r="UYX79" s="164"/>
      <c r="UYY79" s="165"/>
      <c r="UYZ79" s="165"/>
      <c r="UZA79" s="166"/>
      <c r="UZB79" s="166"/>
      <c r="UZC79" s="166"/>
      <c r="UZD79" s="113"/>
      <c r="UZH79" s="167"/>
      <c r="UZI79" s="32"/>
      <c r="UZJ79" s="160"/>
      <c r="UZK79" s="161"/>
      <c r="UZL79" s="162"/>
      <c r="UZM79" s="163"/>
      <c r="UZN79" s="164"/>
      <c r="UZO79" s="164"/>
      <c r="UZP79" s="165"/>
      <c r="UZQ79" s="165"/>
      <c r="UZR79" s="166"/>
      <c r="UZS79" s="166"/>
      <c r="UZT79" s="166"/>
      <c r="UZU79" s="113"/>
      <c r="UZY79" s="167"/>
      <c r="UZZ79" s="32"/>
      <c r="VAA79" s="160"/>
      <c r="VAB79" s="161"/>
      <c r="VAC79" s="162"/>
      <c r="VAD79" s="163"/>
      <c r="VAE79" s="164"/>
      <c r="VAF79" s="164"/>
      <c r="VAG79" s="165"/>
      <c r="VAH79" s="165"/>
      <c r="VAI79" s="166"/>
      <c r="VAJ79" s="166"/>
      <c r="VAK79" s="166"/>
      <c r="VAL79" s="113"/>
      <c r="VAP79" s="167"/>
      <c r="VAQ79" s="32"/>
      <c r="VAR79" s="160"/>
      <c r="VAS79" s="161"/>
      <c r="VAT79" s="162"/>
      <c r="VAU79" s="163"/>
      <c r="VAV79" s="164"/>
      <c r="VAW79" s="164"/>
      <c r="VAX79" s="165"/>
      <c r="VAY79" s="165"/>
      <c r="VAZ79" s="166"/>
      <c r="VBA79" s="166"/>
      <c r="VBB79" s="166"/>
      <c r="VBC79" s="113"/>
      <c r="VBG79" s="167"/>
      <c r="VBH79" s="32"/>
      <c r="VBI79" s="160"/>
      <c r="VBJ79" s="161"/>
      <c r="VBK79" s="162"/>
      <c r="VBL79" s="163"/>
      <c r="VBM79" s="164"/>
      <c r="VBN79" s="164"/>
      <c r="VBO79" s="165"/>
      <c r="VBP79" s="165"/>
      <c r="VBQ79" s="166"/>
      <c r="VBR79" s="166"/>
      <c r="VBS79" s="166"/>
      <c r="VBT79" s="113"/>
      <c r="VBX79" s="167"/>
      <c r="VBY79" s="32"/>
      <c r="VBZ79" s="160"/>
      <c r="VCA79" s="161"/>
      <c r="VCB79" s="162"/>
      <c r="VCC79" s="163"/>
      <c r="VCD79" s="164"/>
      <c r="VCE79" s="164"/>
      <c r="VCF79" s="165"/>
      <c r="VCG79" s="165"/>
      <c r="VCH79" s="166"/>
      <c r="VCI79" s="166"/>
      <c r="VCJ79" s="166"/>
      <c r="VCK79" s="113"/>
      <c r="VCO79" s="167"/>
      <c r="VCP79" s="32"/>
      <c r="VCQ79" s="160"/>
      <c r="VCR79" s="161"/>
      <c r="VCS79" s="162"/>
      <c r="VCT79" s="163"/>
      <c r="VCU79" s="164"/>
      <c r="VCV79" s="164"/>
      <c r="VCW79" s="165"/>
      <c r="VCX79" s="165"/>
      <c r="VCY79" s="166"/>
      <c r="VCZ79" s="166"/>
      <c r="VDA79" s="166"/>
      <c r="VDB79" s="113"/>
      <c r="VDF79" s="167"/>
      <c r="VDG79" s="32"/>
      <c r="VDH79" s="160"/>
      <c r="VDI79" s="161"/>
      <c r="VDJ79" s="162"/>
      <c r="VDK79" s="163"/>
      <c r="VDL79" s="164"/>
      <c r="VDM79" s="164"/>
      <c r="VDN79" s="165"/>
      <c r="VDO79" s="165"/>
      <c r="VDP79" s="166"/>
      <c r="VDQ79" s="166"/>
      <c r="VDR79" s="166"/>
      <c r="VDS79" s="113"/>
      <c r="VDW79" s="167"/>
      <c r="VDX79" s="32"/>
      <c r="VDY79" s="160"/>
      <c r="VDZ79" s="161"/>
      <c r="VEA79" s="162"/>
      <c r="VEB79" s="163"/>
      <c r="VEC79" s="164"/>
      <c r="VED79" s="164"/>
      <c r="VEE79" s="165"/>
      <c r="VEF79" s="165"/>
      <c r="VEG79" s="166"/>
      <c r="VEH79" s="166"/>
      <c r="VEI79" s="166"/>
      <c r="VEJ79" s="113"/>
      <c r="VEN79" s="167"/>
      <c r="VEO79" s="32"/>
      <c r="VEP79" s="160"/>
      <c r="VEQ79" s="161"/>
      <c r="VER79" s="162"/>
      <c r="VES79" s="163"/>
      <c r="VET79" s="164"/>
      <c r="VEU79" s="164"/>
      <c r="VEV79" s="165"/>
      <c r="VEW79" s="165"/>
      <c r="VEX79" s="166"/>
      <c r="VEY79" s="166"/>
      <c r="VEZ79" s="166"/>
      <c r="VFA79" s="113"/>
      <c r="VFE79" s="167"/>
      <c r="VFF79" s="32"/>
      <c r="VFG79" s="160"/>
      <c r="VFH79" s="161"/>
      <c r="VFI79" s="162"/>
      <c r="VFJ79" s="163"/>
      <c r="VFK79" s="164"/>
      <c r="VFL79" s="164"/>
      <c r="VFM79" s="165"/>
      <c r="VFN79" s="165"/>
      <c r="VFO79" s="166"/>
      <c r="VFP79" s="166"/>
      <c r="VFQ79" s="166"/>
      <c r="VFR79" s="113"/>
      <c r="VFV79" s="167"/>
      <c r="VFW79" s="32"/>
      <c r="VFX79" s="160"/>
      <c r="VFY79" s="161"/>
      <c r="VFZ79" s="162"/>
      <c r="VGA79" s="163"/>
      <c r="VGB79" s="164"/>
      <c r="VGC79" s="164"/>
      <c r="VGD79" s="165"/>
      <c r="VGE79" s="165"/>
      <c r="VGF79" s="166"/>
      <c r="VGG79" s="166"/>
      <c r="VGH79" s="166"/>
      <c r="VGI79" s="113"/>
      <c r="VGM79" s="167"/>
      <c r="VGN79" s="32"/>
      <c r="VGO79" s="160"/>
      <c r="VGP79" s="161"/>
      <c r="VGQ79" s="162"/>
      <c r="VGR79" s="163"/>
      <c r="VGS79" s="164"/>
      <c r="VGT79" s="164"/>
      <c r="VGU79" s="165"/>
      <c r="VGV79" s="165"/>
      <c r="VGW79" s="166"/>
      <c r="VGX79" s="166"/>
      <c r="VGY79" s="166"/>
      <c r="VGZ79" s="113"/>
      <c r="VHD79" s="167"/>
      <c r="VHE79" s="32"/>
      <c r="VHF79" s="160"/>
      <c r="VHG79" s="161"/>
      <c r="VHH79" s="162"/>
      <c r="VHI79" s="163"/>
      <c r="VHJ79" s="164"/>
      <c r="VHK79" s="164"/>
      <c r="VHL79" s="165"/>
      <c r="VHM79" s="165"/>
      <c r="VHN79" s="166"/>
      <c r="VHO79" s="166"/>
      <c r="VHP79" s="166"/>
      <c r="VHQ79" s="113"/>
      <c r="VHU79" s="167"/>
      <c r="VHV79" s="32"/>
      <c r="VHW79" s="160"/>
      <c r="VHX79" s="161"/>
      <c r="VHY79" s="162"/>
      <c r="VHZ79" s="163"/>
      <c r="VIA79" s="164"/>
      <c r="VIB79" s="164"/>
      <c r="VIC79" s="165"/>
      <c r="VID79" s="165"/>
      <c r="VIE79" s="166"/>
      <c r="VIF79" s="166"/>
      <c r="VIG79" s="166"/>
      <c r="VIH79" s="113"/>
      <c r="VIL79" s="167"/>
      <c r="VIM79" s="32"/>
      <c r="VIN79" s="160"/>
      <c r="VIO79" s="161"/>
      <c r="VIP79" s="162"/>
      <c r="VIQ79" s="163"/>
      <c r="VIR79" s="164"/>
      <c r="VIS79" s="164"/>
      <c r="VIT79" s="165"/>
      <c r="VIU79" s="165"/>
      <c r="VIV79" s="166"/>
      <c r="VIW79" s="166"/>
      <c r="VIX79" s="166"/>
      <c r="VIY79" s="113"/>
      <c r="VJC79" s="167"/>
      <c r="VJD79" s="32"/>
      <c r="VJE79" s="160"/>
      <c r="VJF79" s="161"/>
      <c r="VJG79" s="162"/>
      <c r="VJH79" s="163"/>
      <c r="VJI79" s="164"/>
      <c r="VJJ79" s="164"/>
      <c r="VJK79" s="165"/>
      <c r="VJL79" s="165"/>
      <c r="VJM79" s="166"/>
      <c r="VJN79" s="166"/>
      <c r="VJO79" s="166"/>
      <c r="VJP79" s="113"/>
      <c r="VJT79" s="167"/>
      <c r="VJU79" s="32"/>
      <c r="VJV79" s="160"/>
      <c r="VJW79" s="161"/>
      <c r="VJX79" s="162"/>
      <c r="VJY79" s="163"/>
      <c r="VJZ79" s="164"/>
      <c r="VKA79" s="164"/>
      <c r="VKB79" s="165"/>
      <c r="VKC79" s="165"/>
      <c r="VKD79" s="166"/>
      <c r="VKE79" s="166"/>
      <c r="VKF79" s="166"/>
      <c r="VKG79" s="113"/>
      <c r="VKK79" s="167"/>
      <c r="VKL79" s="32"/>
      <c r="VKM79" s="160"/>
      <c r="VKN79" s="161"/>
      <c r="VKO79" s="162"/>
      <c r="VKP79" s="163"/>
      <c r="VKQ79" s="164"/>
      <c r="VKR79" s="164"/>
      <c r="VKS79" s="165"/>
      <c r="VKT79" s="165"/>
      <c r="VKU79" s="166"/>
      <c r="VKV79" s="166"/>
      <c r="VKW79" s="166"/>
      <c r="VKX79" s="113"/>
      <c r="VLB79" s="167"/>
      <c r="VLC79" s="32"/>
      <c r="VLD79" s="160"/>
      <c r="VLE79" s="161"/>
      <c r="VLF79" s="162"/>
      <c r="VLG79" s="163"/>
      <c r="VLH79" s="164"/>
      <c r="VLI79" s="164"/>
      <c r="VLJ79" s="165"/>
      <c r="VLK79" s="165"/>
      <c r="VLL79" s="166"/>
      <c r="VLM79" s="166"/>
      <c r="VLN79" s="166"/>
      <c r="VLO79" s="113"/>
      <c r="VLS79" s="167"/>
      <c r="VLT79" s="32"/>
      <c r="VLU79" s="160"/>
      <c r="VLV79" s="161"/>
      <c r="VLW79" s="162"/>
      <c r="VLX79" s="163"/>
      <c r="VLY79" s="164"/>
      <c r="VLZ79" s="164"/>
      <c r="VMA79" s="165"/>
      <c r="VMB79" s="165"/>
      <c r="VMC79" s="166"/>
      <c r="VMD79" s="166"/>
      <c r="VME79" s="166"/>
      <c r="VMF79" s="113"/>
      <c r="VMJ79" s="167"/>
      <c r="VMK79" s="32"/>
      <c r="VML79" s="160"/>
      <c r="VMM79" s="161"/>
      <c r="VMN79" s="162"/>
      <c r="VMO79" s="163"/>
      <c r="VMP79" s="164"/>
      <c r="VMQ79" s="164"/>
      <c r="VMR79" s="165"/>
      <c r="VMS79" s="165"/>
      <c r="VMT79" s="166"/>
      <c r="VMU79" s="166"/>
      <c r="VMV79" s="166"/>
      <c r="VMW79" s="113"/>
      <c r="VNA79" s="167"/>
      <c r="VNB79" s="32"/>
      <c r="VNC79" s="160"/>
      <c r="VND79" s="161"/>
      <c r="VNE79" s="162"/>
      <c r="VNF79" s="163"/>
      <c r="VNG79" s="164"/>
      <c r="VNH79" s="164"/>
      <c r="VNI79" s="165"/>
      <c r="VNJ79" s="165"/>
      <c r="VNK79" s="166"/>
      <c r="VNL79" s="166"/>
      <c r="VNM79" s="166"/>
      <c r="VNN79" s="113"/>
      <c r="VNR79" s="167"/>
      <c r="VNS79" s="32"/>
      <c r="VNT79" s="160"/>
      <c r="VNU79" s="161"/>
      <c r="VNV79" s="162"/>
      <c r="VNW79" s="163"/>
      <c r="VNX79" s="164"/>
      <c r="VNY79" s="164"/>
      <c r="VNZ79" s="165"/>
      <c r="VOA79" s="165"/>
      <c r="VOB79" s="166"/>
      <c r="VOC79" s="166"/>
      <c r="VOD79" s="166"/>
      <c r="VOE79" s="113"/>
      <c r="VOI79" s="167"/>
      <c r="VOJ79" s="32"/>
      <c r="VOK79" s="160"/>
      <c r="VOL79" s="161"/>
      <c r="VOM79" s="162"/>
      <c r="VON79" s="163"/>
      <c r="VOO79" s="164"/>
      <c r="VOP79" s="164"/>
      <c r="VOQ79" s="165"/>
      <c r="VOR79" s="165"/>
      <c r="VOS79" s="166"/>
      <c r="VOT79" s="166"/>
      <c r="VOU79" s="166"/>
      <c r="VOV79" s="113"/>
      <c r="VOZ79" s="167"/>
      <c r="VPA79" s="32"/>
      <c r="VPB79" s="160"/>
      <c r="VPC79" s="161"/>
      <c r="VPD79" s="162"/>
      <c r="VPE79" s="163"/>
      <c r="VPF79" s="164"/>
      <c r="VPG79" s="164"/>
      <c r="VPH79" s="165"/>
      <c r="VPI79" s="165"/>
      <c r="VPJ79" s="166"/>
      <c r="VPK79" s="166"/>
      <c r="VPL79" s="166"/>
      <c r="VPM79" s="113"/>
      <c r="VPQ79" s="167"/>
      <c r="VPR79" s="32"/>
      <c r="VPS79" s="160"/>
      <c r="VPT79" s="161"/>
      <c r="VPU79" s="162"/>
      <c r="VPV79" s="163"/>
      <c r="VPW79" s="164"/>
      <c r="VPX79" s="164"/>
      <c r="VPY79" s="165"/>
      <c r="VPZ79" s="165"/>
      <c r="VQA79" s="166"/>
      <c r="VQB79" s="166"/>
      <c r="VQC79" s="166"/>
      <c r="VQD79" s="113"/>
      <c r="VQH79" s="167"/>
      <c r="VQI79" s="32"/>
      <c r="VQJ79" s="160"/>
      <c r="VQK79" s="161"/>
      <c r="VQL79" s="162"/>
      <c r="VQM79" s="163"/>
      <c r="VQN79" s="164"/>
      <c r="VQO79" s="164"/>
      <c r="VQP79" s="165"/>
      <c r="VQQ79" s="165"/>
      <c r="VQR79" s="166"/>
      <c r="VQS79" s="166"/>
      <c r="VQT79" s="166"/>
      <c r="VQU79" s="113"/>
      <c r="VQY79" s="167"/>
      <c r="VQZ79" s="32"/>
      <c r="VRA79" s="160"/>
      <c r="VRB79" s="161"/>
      <c r="VRC79" s="162"/>
      <c r="VRD79" s="163"/>
      <c r="VRE79" s="164"/>
      <c r="VRF79" s="164"/>
      <c r="VRG79" s="165"/>
      <c r="VRH79" s="165"/>
      <c r="VRI79" s="166"/>
      <c r="VRJ79" s="166"/>
      <c r="VRK79" s="166"/>
      <c r="VRL79" s="113"/>
      <c r="VRP79" s="167"/>
      <c r="VRQ79" s="32"/>
      <c r="VRR79" s="160"/>
      <c r="VRS79" s="161"/>
      <c r="VRT79" s="162"/>
      <c r="VRU79" s="163"/>
      <c r="VRV79" s="164"/>
      <c r="VRW79" s="164"/>
      <c r="VRX79" s="165"/>
      <c r="VRY79" s="165"/>
      <c r="VRZ79" s="166"/>
      <c r="VSA79" s="166"/>
      <c r="VSB79" s="166"/>
      <c r="VSC79" s="113"/>
      <c r="VSG79" s="167"/>
      <c r="VSH79" s="32"/>
      <c r="VSI79" s="160"/>
      <c r="VSJ79" s="161"/>
      <c r="VSK79" s="162"/>
      <c r="VSL79" s="163"/>
      <c r="VSM79" s="164"/>
      <c r="VSN79" s="164"/>
      <c r="VSO79" s="165"/>
      <c r="VSP79" s="165"/>
      <c r="VSQ79" s="166"/>
      <c r="VSR79" s="166"/>
      <c r="VSS79" s="166"/>
      <c r="VST79" s="113"/>
      <c r="VSX79" s="167"/>
      <c r="VSY79" s="32"/>
      <c r="VSZ79" s="160"/>
      <c r="VTA79" s="161"/>
      <c r="VTB79" s="162"/>
      <c r="VTC79" s="163"/>
      <c r="VTD79" s="164"/>
      <c r="VTE79" s="164"/>
      <c r="VTF79" s="165"/>
      <c r="VTG79" s="165"/>
      <c r="VTH79" s="166"/>
      <c r="VTI79" s="166"/>
      <c r="VTJ79" s="166"/>
      <c r="VTK79" s="113"/>
      <c r="VTO79" s="167"/>
      <c r="VTP79" s="32"/>
      <c r="VTQ79" s="160"/>
      <c r="VTR79" s="161"/>
      <c r="VTS79" s="162"/>
      <c r="VTT79" s="163"/>
      <c r="VTU79" s="164"/>
      <c r="VTV79" s="164"/>
      <c r="VTW79" s="165"/>
      <c r="VTX79" s="165"/>
      <c r="VTY79" s="166"/>
      <c r="VTZ79" s="166"/>
      <c r="VUA79" s="166"/>
      <c r="VUB79" s="113"/>
      <c r="VUF79" s="167"/>
      <c r="VUG79" s="32"/>
      <c r="VUH79" s="160"/>
      <c r="VUI79" s="161"/>
      <c r="VUJ79" s="162"/>
      <c r="VUK79" s="163"/>
      <c r="VUL79" s="164"/>
      <c r="VUM79" s="164"/>
      <c r="VUN79" s="165"/>
      <c r="VUO79" s="165"/>
      <c r="VUP79" s="166"/>
      <c r="VUQ79" s="166"/>
      <c r="VUR79" s="166"/>
      <c r="VUS79" s="113"/>
      <c r="VUW79" s="167"/>
      <c r="VUX79" s="32"/>
      <c r="VUY79" s="160"/>
      <c r="VUZ79" s="161"/>
      <c r="VVA79" s="162"/>
      <c r="VVB79" s="163"/>
      <c r="VVC79" s="164"/>
      <c r="VVD79" s="164"/>
      <c r="VVE79" s="165"/>
      <c r="VVF79" s="165"/>
      <c r="VVG79" s="166"/>
      <c r="VVH79" s="166"/>
      <c r="VVI79" s="166"/>
      <c r="VVJ79" s="113"/>
      <c r="VVN79" s="167"/>
      <c r="VVO79" s="32"/>
      <c r="VVP79" s="160"/>
      <c r="VVQ79" s="161"/>
      <c r="VVR79" s="162"/>
      <c r="VVS79" s="163"/>
      <c r="VVT79" s="164"/>
      <c r="VVU79" s="164"/>
      <c r="VVV79" s="165"/>
      <c r="VVW79" s="165"/>
      <c r="VVX79" s="166"/>
      <c r="VVY79" s="166"/>
      <c r="VVZ79" s="166"/>
      <c r="VWA79" s="113"/>
      <c r="VWE79" s="167"/>
      <c r="VWF79" s="32"/>
      <c r="VWG79" s="160"/>
      <c r="VWH79" s="161"/>
      <c r="VWI79" s="162"/>
      <c r="VWJ79" s="163"/>
      <c r="VWK79" s="164"/>
      <c r="VWL79" s="164"/>
      <c r="VWM79" s="165"/>
      <c r="VWN79" s="165"/>
      <c r="VWO79" s="166"/>
      <c r="VWP79" s="166"/>
      <c r="VWQ79" s="166"/>
      <c r="VWR79" s="113"/>
      <c r="VWV79" s="167"/>
      <c r="VWW79" s="32"/>
      <c r="VWX79" s="160"/>
      <c r="VWY79" s="161"/>
      <c r="VWZ79" s="162"/>
      <c r="VXA79" s="163"/>
      <c r="VXB79" s="164"/>
      <c r="VXC79" s="164"/>
      <c r="VXD79" s="165"/>
      <c r="VXE79" s="165"/>
      <c r="VXF79" s="166"/>
      <c r="VXG79" s="166"/>
      <c r="VXH79" s="166"/>
      <c r="VXI79" s="113"/>
      <c r="VXM79" s="167"/>
      <c r="VXN79" s="32"/>
      <c r="VXO79" s="160"/>
      <c r="VXP79" s="161"/>
      <c r="VXQ79" s="162"/>
      <c r="VXR79" s="163"/>
      <c r="VXS79" s="164"/>
      <c r="VXT79" s="164"/>
      <c r="VXU79" s="165"/>
      <c r="VXV79" s="165"/>
      <c r="VXW79" s="166"/>
      <c r="VXX79" s="166"/>
      <c r="VXY79" s="166"/>
      <c r="VXZ79" s="113"/>
      <c r="VYD79" s="167"/>
      <c r="VYE79" s="32"/>
      <c r="VYF79" s="160"/>
      <c r="VYG79" s="161"/>
      <c r="VYH79" s="162"/>
      <c r="VYI79" s="163"/>
      <c r="VYJ79" s="164"/>
      <c r="VYK79" s="164"/>
      <c r="VYL79" s="165"/>
      <c r="VYM79" s="165"/>
      <c r="VYN79" s="166"/>
      <c r="VYO79" s="166"/>
      <c r="VYP79" s="166"/>
      <c r="VYQ79" s="113"/>
      <c r="VYU79" s="167"/>
      <c r="VYV79" s="32"/>
      <c r="VYW79" s="160"/>
      <c r="VYX79" s="161"/>
      <c r="VYY79" s="162"/>
      <c r="VYZ79" s="163"/>
      <c r="VZA79" s="164"/>
      <c r="VZB79" s="164"/>
      <c r="VZC79" s="165"/>
      <c r="VZD79" s="165"/>
      <c r="VZE79" s="166"/>
      <c r="VZF79" s="166"/>
      <c r="VZG79" s="166"/>
      <c r="VZH79" s="113"/>
      <c r="VZL79" s="167"/>
      <c r="VZM79" s="32"/>
      <c r="VZN79" s="160"/>
      <c r="VZO79" s="161"/>
      <c r="VZP79" s="162"/>
      <c r="VZQ79" s="163"/>
      <c r="VZR79" s="164"/>
      <c r="VZS79" s="164"/>
      <c r="VZT79" s="165"/>
      <c r="VZU79" s="165"/>
      <c r="VZV79" s="166"/>
      <c r="VZW79" s="166"/>
      <c r="VZX79" s="166"/>
      <c r="VZY79" s="113"/>
      <c r="WAC79" s="167"/>
      <c r="WAD79" s="32"/>
      <c r="WAE79" s="160"/>
      <c r="WAF79" s="161"/>
      <c r="WAG79" s="162"/>
      <c r="WAH79" s="163"/>
      <c r="WAI79" s="164"/>
      <c r="WAJ79" s="164"/>
      <c r="WAK79" s="165"/>
      <c r="WAL79" s="165"/>
      <c r="WAM79" s="166"/>
      <c r="WAN79" s="166"/>
      <c r="WAO79" s="166"/>
      <c r="WAP79" s="113"/>
      <c r="WAT79" s="167"/>
      <c r="WAU79" s="32"/>
      <c r="WAV79" s="160"/>
      <c r="WAW79" s="161"/>
      <c r="WAX79" s="162"/>
      <c r="WAY79" s="163"/>
      <c r="WAZ79" s="164"/>
      <c r="WBA79" s="164"/>
      <c r="WBB79" s="165"/>
      <c r="WBC79" s="165"/>
      <c r="WBD79" s="166"/>
      <c r="WBE79" s="166"/>
      <c r="WBF79" s="166"/>
      <c r="WBG79" s="113"/>
      <c r="WBK79" s="167"/>
      <c r="WBL79" s="32"/>
      <c r="WBM79" s="160"/>
      <c r="WBN79" s="161"/>
      <c r="WBO79" s="162"/>
      <c r="WBP79" s="163"/>
      <c r="WBQ79" s="164"/>
      <c r="WBR79" s="164"/>
      <c r="WBS79" s="165"/>
      <c r="WBT79" s="165"/>
      <c r="WBU79" s="166"/>
      <c r="WBV79" s="166"/>
      <c r="WBW79" s="166"/>
      <c r="WBX79" s="113"/>
      <c r="WCB79" s="167"/>
      <c r="WCC79" s="32"/>
      <c r="WCD79" s="160"/>
      <c r="WCE79" s="161"/>
      <c r="WCF79" s="162"/>
      <c r="WCG79" s="163"/>
      <c r="WCH79" s="164"/>
      <c r="WCI79" s="164"/>
      <c r="WCJ79" s="165"/>
      <c r="WCK79" s="165"/>
      <c r="WCL79" s="166"/>
      <c r="WCM79" s="166"/>
      <c r="WCN79" s="166"/>
      <c r="WCO79" s="113"/>
      <c r="WCS79" s="167"/>
      <c r="WCT79" s="32"/>
      <c r="WCU79" s="160"/>
      <c r="WCV79" s="161"/>
      <c r="WCW79" s="162"/>
      <c r="WCX79" s="163"/>
      <c r="WCY79" s="164"/>
      <c r="WCZ79" s="164"/>
      <c r="WDA79" s="165"/>
      <c r="WDB79" s="165"/>
      <c r="WDC79" s="166"/>
      <c r="WDD79" s="166"/>
      <c r="WDE79" s="166"/>
      <c r="WDF79" s="113"/>
      <c r="WDJ79" s="167"/>
      <c r="WDK79" s="32"/>
      <c r="WDL79" s="160"/>
      <c r="WDM79" s="161"/>
      <c r="WDN79" s="162"/>
      <c r="WDO79" s="163"/>
      <c r="WDP79" s="164"/>
      <c r="WDQ79" s="164"/>
      <c r="WDR79" s="165"/>
      <c r="WDS79" s="165"/>
      <c r="WDT79" s="166"/>
      <c r="WDU79" s="166"/>
      <c r="WDV79" s="166"/>
      <c r="WDW79" s="113"/>
      <c r="WEA79" s="167"/>
      <c r="WEB79" s="32"/>
      <c r="WEC79" s="160"/>
      <c r="WED79" s="161"/>
      <c r="WEE79" s="162"/>
      <c r="WEF79" s="163"/>
      <c r="WEG79" s="164"/>
      <c r="WEH79" s="164"/>
      <c r="WEI79" s="165"/>
      <c r="WEJ79" s="165"/>
      <c r="WEK79" s="166"/>
      <c r="WEL79" s="166"/>
      <c r="WEM79" s="166"/>
      <c r="WEN79" s="113"/>
      <c r="WER79" s="167"/>
      <c r="WES79" s="32"/>
      <c r="WET79" s="160"/>
      <c r="WEU79" s="161"/>
      <c r="WEV79" s="162"/>
      <c r="WEW79" s="163"/>
      <c r="WEX79" s="164"/>
      <c r="WEY79" s="164"/>
      <c r="WEZ79" s="165"/>
      <c r="WFA79" s="165"/>
      <c r="WFB79" s="166"/>
      <c r="WFC79" s="166"/>
      <c r="WFD79" s="166"/>
      <c r="WFE79" s="113"/>
      <c r="WFI79" s="167"/>
      <c r="WFJ79" s="32"/>
      <c r="WFK79" s="160"/>
      <c r="WFL79" s="161"/>
      <c r="WFM79" s="162"/>
      <c r="WFN79" s="163"/>
      <c r="WFO79" s="164"/>
      <c r="WFP79" s="164"/>
      <c r="WFQ79" s="165"/>
      <c r="WFR79" s="165"/>
      <c r="WFS79" s="166"/>
      <c r="WFT79" s="166"/>
      <c r="WFU79" s="166"/>
      <c r="WFV79" s="113"/>
      <c r="WFZ79" s="167"/>
      <c r="WGA79" s="32"/>
      <c r="WGB79" s="160"/>
      <c r="WGC79" s="161"/>
      <c r="WGD79" s="162"/>
      <c r="WGE79" s="163"/>
      <c r="WGF79" s="164"/>
      <c r="WGG79" s="164"/>
      <c r="WGH79" s="165"/>
      <c r="WGI79" s="165"/>
      <c r="WGJ79" s="166"/>
      <c r="WGK79" s="166"/>
      <c r="WGL79" s="166"/>
      <c r="WGM79" s="113"/>
      <c r="WGQ79" s="167"/>
      <c r="WGR79" s="32"/>
      <c r="WGS79" s="160"/>
      <c r="WGT79" s="161"/>
      <c r="WGU79" s="162"/>
      <c r="WGV79" s="163"/>
      <c r="WGW79" s="164"/>
      <c r="WGX79" s="164"/>
      <c r="WGY79" s="165"/>
      <c r="WGZ79" s="165"/>
      <c r="WHA79" s="166"/>
      <c r="WHB79" s="166"/>
      <c r="WHC79" s="166"/>
      <c r="WHD79" s="113"/>
      <c r="WHH79" s="167"/>
      <c r="WHI79" s="32"/>
      <c r="WHJ79" s="160"/>
      <c r="WHK79" s="161"/>
      <c r="WHL79" s="162"/>
      <c r="WHM79" s="163"/>
      <c r="WHN79" s="164"/>
      <c r="WHO79" s="164"/>
      <c r="WHP79" s="165"/>
      <c r="WHQ79" s="165"/>
      <c r="WHR79" s="166"/>
      <c r="WHS79" s="166"/>
      <c r="WHT79" s="166"/>
      <c r="WHU79" s="113"/>
      <c r="WHY79" s="167"/>
      <c r="WHZ79" s="32"/>
      <c r="WIA79" s="160"/>
      <c r="WIB79" s="161"/>
      <c r="WIC79" s="162"/>
      <c r="WID79" s="163"/>
      <c r="WIE79" s="164"/>
      <c r="WIF79" s="164"/>
      <c r="WIG79" s="165"/>
      <c r="WIH79" s="165"/>
      <c r="WII79" s="166"/>
      <c r="WIJ79" s="166"/>
      <c r="WIK79" s="166"/>
      <c r="WIL79" s="113"/>
      <c r="WIP79" s="167"/>
      <c r="WIQ79" s="32"/>
      <c r="WIR79" s="160"/>
      <c r="WIS79" s="161"/>
      <c r="WIT79" s="162"/>
      <c r="WIU79" s="163"/>
      <c r="WIV79" s="164"/>
      <c r="WIW79" s="164"/>
      <c r="WIX79" s="165"/>
      <c r="WIY79" s="165"/>
      <c r="WIZ79" s="166"/>
      <c r="WJA79" s="166"/>
      <c r="WJB79" s="166"/>
      <c r="WJC79" s="113"/>
      <c r="WJG79" s="167"/>
      <c r="WJH79" s="32"/>
      <c r="WJI79" s="160"/>
      <c r="WJJ79" s="161"/>
      <c r="WJK79" s="162"/>
      <c r="WJL79" s="163"/>
      <c r="WJM79" s="164"/>
      <c r="WJN79" s="164"/>
      <c r="WJO79" s="165"/>
      <c r="WJP79" s="165"/>
      <c r="WJQ79" s="166"/>
      <c r="WJR79" s="166"/>
      <c r="WJS79" s="166"/>
      <c r="WJT79" s="113"/>
      <c r="WJX79" s="167"/>
      <c r="WJY79" s="32"/>
      <c r="WJZ79" s="160"/>
      <c r="WKA79" s="161"/>
      <c r="WKB79" s="162"/>
      <c r="WKC79" s="163"/>
      <c r="WKD79" s="164"/>
      <c r="WKE79" s="164"/>
      <c r="WKF79" s="165"/>
      <c r="WKG79" s="165"/>
      <c r="WKH79" s="166"/>
      <c r="WKI79" s="166"/>
      <c r="WKJ79" s="166"/>
      <c r="WKK79" s="113"/>
      <c r="WKO79" s="167"/>
      <c r="WKP79" s="32"/>
      <c r="WKQ79" s="160"/>
      <c r="WKR79" s="161"/>
      <c r="WKS79" s="162"/>
      <c r="WKT79" s="163"/>
      <c r="WKU79" s="164"/>
      <c r="WKV79" s="164"/>
      <c r="WKW79" s="165"/>
      <c r="WKX79" s="165"/>
      <c r="WKY79" s="166"/>
      <c r="WKZ79" s="166"/>
      <c r="WLA79" s="166"/>
      <c r="WLB79" s="113"/>
      <c r="WLF79" s="167"/>
      <c r="WLG79" s="32"/>
      <c r="WLH79" s="160"/>
      <c r="WLI79" s="161"/>
      <c r="WLJ79" s="162"/>
      <c r="WLK79" s="163"/>
      <c r="WLL79" s="164"/>
      <c r="WLM79" s="164"/>
      <c r="WLN79" s="165"/>
      <c r="WLO79" s="165"/>
      <c r="WLP79" s="166"/>
      <c r="WLQ79" s="166"/>
      <c r="WLR79" s="166"/>
      <c r="WLS79" s="113"/>
      <c r="WLW79" s="167"/>
      <c r="WLX79" s="32"/>
      <c r="WLY79" s="160"/>
      <c r="WLZ79" s="161"/>
      <c r="WMA79" s="162"/>
      <c r="WMB79" s="163"/>
      <c r="WMC79" s="164"/>
      <c r="WMD79" s="164"/>
      <c r="WME79" s="165"/>
      <c r="WMF79" s="165"/>
      <c r="WMG79" s="166"/>
      <c r="WMH79" s="166"/>
      <c r="WMI79" s="166"/>
      <c r="WMJ79" s="113"/>
      <c r="WMN79" s="167"/>
      <c r="WMO79" s="32"/>
      <c r="WMP79" s="160"/>
      <c r="WMQ79" s="161"/>
      <c r="WMR79" s="162"/>
      <c r="WMS79" s="163"/>
      <c r="WMT79" s="164"/>
      <c r="WMU79" s="164"/>
      <c r="WMV79" s="165"/>
      <c r="WMW79" s="165"/>
      <c r="WMX79" s="166"/>
      <c r="WMY79" s="166"/>
      <c r="WMZ79" s="166"/>
      <c r="WNA79" s="113"/>
      <c r="WNE79" s="167"/>
      <c r="WNF79" s="32"/>
      <c r="WNG79" s="160"/>
      <c r="WNH79" s="161"/>
      <c r="WNI79" s="162"/>
      <c r="WNJ79" s="163"/>
      <c r="WNK79" s="164"/>
      <c r="WNL79" s="164"/>
      <c r="WNM79" s="165"/>
      <c r="WNN79" s="165"/>
      <c r="WNO79" s="166"/>
      <c r="WNP79" s="166"/>
      <c r="WNQ79" s="166"/>
      <c r="WNR79" s="113"/>
      <c r="WNV79" s="167"/>
      <c r="WNW79" s="32"/>
      <c r="WNX79" s="160"/>
      <c r="WNY79" s="161"/>
      <c r="WNZ79" s="162"/>
      <c r="WOA79" s="163"/>
      <c r="WOB79" s="164"/>
      <c r="WOC79" s="164"/>
      <c r="WOD79" s="165"/>
      <c r="WOE79" s="165"/>
      <c r="WOF79" s="166"/>
      <c r="WOG79" s="166"/>
      <c r="WOH79" s="166"/>
      <c r="WOI79" s="113"/>
      <c r="WOM79" s="167"/>
      <c r="WON79" s="32"/>
      <c r="WOO79" s="160"/>
      <c r="WOP79" s="161"/>
      <c r="WOQ79" s="162"/>
      <c r="WOR79" s="163"/>
      <c r="WOS79" s="164"/>
      <c r="WOT79" s="164"/>
      <c r="WOU79" s="165"/>
      <c r="WOV79" s="165"/>
      <c r="WOW79" s="166"/>
      <c r="WOX79" s="166"/>
      <c r="WOY79" s="166"/>
      <c r="WOZ79" s="113"/>
      <c r="WPD79" s="167"/>
      <c r="WPE79" s="32"/>
      <c r="WPF79" s="160"/>
      <c r="WPG79" s="161"/>
      <c r="WPH79" s="162"/>
      <c r="WPI79" s="163"/>
      <c r="WPJ79" s="164"/>
      <c r="WPK79" s="164"/>
      <c r="WPL79" s="165"/>
      <c r="WPM79" s="165"/>
      <c r="WPN79" s="166"/>
      <c r="WPO79" s="166"/>
      <c r="WPP79" s="166"/>
      <c r="WPQ79" s="113"/>
      <c r="WPU79" s="167"/>
      <c r="WPV79" s="32"/>
      <c r="WPW79" s="160"/>
      <c r="WPX79" s="161"/>
      <c r="WPY79" s="162"/>
      <c r="WPZ79" s="163"/>
      <c r="WQA79" s="164"/>
      <c r="WQB79" s="164"/>
      <c r="WQC79" s="165"/>
      <c r="WQD79" s="165"/>
      <c r="WQE79" s="166"/>
      <c r="WQF79" s="166"/>
      <c r="WQG79" s="166"/>
      <c r="WQH79" s="113"/>
      <c r="WQL79" s="167"/>
      <c r="WQM79" s="32"/>
      <c r="WQN79" s="160"/>
      <c r="WQO79" s="161"/>
      <c r="WQP79" s="162"/>
      <c r="WQQ79" s="163"/>
      <c r="WQR79" s="164"/>
      <c r="WQS79" s="164"/>
      <c r="WQT79" s="165"/>
      <c r="WQU79" s="165"/>
      <c r="WQV79" s="166"/>
      <c r="WQW79" s="166"/>
      <c r="WQX79" s="166"/>
      <c r="WQY79" s="113"/>
      <c r="WRC79" s="167"/>
      <c r="WRD79" s="32"/>
      <c r="WRE79" s="160"/>
      <c r="WRF79" s="161"/>
      <c r="WRG79" s="162"/>
      <c r="WRH79" s="163"/>
      <c r="WRI79" s="164"/>
      <c r="WRJ79" s="164"/>
      <c r="WRK79" s="165"/>
      <c r="WRL79" s="165"/>
      <c r="WRM79" s="166"/>
      <c r="WRN79" s="166"/>
      <c r="WRO79" s="166"/>
      <c r="WRP79" s="113"/>
      <c r="WRT79" s="167"/>
      <c r="WRU79" s="32"/>
      <c r="WRV79" s="160"/>
      <c r="WRW79" s="161"/>
      <c r="WRX79" s="162"/>
      <c r="WRY79" s="163"/>
      <c r="WRZ79" s="164"/>
      <c r="WSA79" s="164"/>
      <c r="WSB79" s="165"/>
      <c r="WSC79" s="165"/>
      <c r="WSD79" s="166"/>
      <c r="WSE79" s="166"/>
      <c r="WSF79" s="166"/>
      <c r="WSG79" s="113"/>
      <c r="WSK79" s="167"/>
      <c r="WSL79" s="32"/>
      <c r="WSM79" s="160"/>
      <c r="WSN79" s="161"/>
      <c r="WSO79" s="162"/>
      <c r="WSP79" s="163"/>
      <c r="WSQ79" s="164"/>
      <c r="WSR79" s="164"/>
      <c r="WSS79" s="165"/>
      <c r="WST79" s="165"/>
      <c r="WSU79" s="166"/>
      <c r="WSV79" s="166"/>
      <c r="WSW79" s="166"/>
      <c r="WSX79" s="113"/>
      <c r="WTB79" s="167"/>
      <c r="WTC79" s="32"/>
      <c r="WTD79" s="160"/>
      <c r="WTE79" s="161"/>
      <c r="WTF79" s="162"/>
      <c r="WTG79" s="163"/>
      <c r="WTH79" s="164"/>
      <c r="WTI79" s="164"/>
      <c r="WTJ79" s="165"/>
      <c r="WTK79" s="165"/>
      <c r="WTL79" s="166"/>
      <c r="WTM79" s="166"/>
      <c r="WTN79" s="166"/>
      <c r="WTO79" s="113"/>
      <c r="WTS79" s="167"/>
      <c r="WTT79" s="32"/>
      <c r="WTU79" s="160"/>
      <c r="WTV79" s="161"/>
      <c r="WTW79" s="162"/>
      <c r="WTX79" s="163"/>
      <c r="WTY79" s="164"/>
      <c r="WTZ79" s="164"/>
      <c r="WUA79" s="165"/>
      <c r="WUB79" s="165"/>
      <c r="WUC79" s="166"/>
      <c r="WUD79" s="166"/>
      <c r="WUE79" s="166"/>
      <c r="WUF79" s="113"/>
      <c r="WUJ79" s="167"/>
      <c r="WUK79" s="32"/>
      <c r="WUL79" s="160"/>
      <c r="WUM79" s="161"/>
      <c r="WUN79" s="162"/>
      <c r="WUO79" s="163"/>
      <c r="WUP79" s="164"/>
      <c r="WUQ79" s="164"/>
      <c r="WUR79" s="165"/>
      <c r="WUS79" s="165"/>
      <c r="WUT79" s="166"/>
      <c r="WUU79" s="166"/>
      <c r="WUV79" s="166"/>
      <c r="WUW79" s="113"/>
      <c r="WVA79" s="167"/>
      <c r="WVB79" s="32"/>
      <c r="WVC79" s="160"/>
      <c r="WVD79" s="161"/>
      <c r="WVE79" s="162"/>
      <c r="WVF79" s="163"/>
      <c r="WVG79" s="164"/>
      <c r="WVH79" s="164"/>
      <c r="WVI79" s="165"/>
      <c r="WVJ79" s="165"/>
      <c r="WVK79" s="166"/>
      <c r="WVL79" s="166"/>
      <c r="WVM79" s="166"/>
      <c r="WVN79" s="113"/>
      <c r="WVR79" s="167"/>
      <c r="WVS79" s="32"/>
      <c r="WVT79" s="160"/>
      <c r="WVU79" s="161"/>
      <c r="WVV79" s="162"/>
      <c r="WVW79" s="163"/>
      <c r="WVX79" s="164"/>
      <c r="WVY79" s="164"/>
      <c r="WVZ79" s="165"/>
      <c r="WWA79" s="165"/>
      <c r="WWB79" s="166"/>
      <c r="WWC79" s="166"/>
      <c r="WWD79" s="166"/>
      <c r="WWE79" s="113"/>
      <c r="WWI79" s="167"/>
      <c r="WWJ79" s="32"/>
      <c r="WWK79" s="160"/>
      <c r="WWL79" s="161"/>
      <c r="WWM79" s="162"/>
      <c r="WWN79" s="163"/>
      <c r="WWO79" s="164"/>
      <c r="WWP79" s="164"/>
      <c r="WWQ79" s="165"/>
      <c r="WWR79" s="165"/>
      <c r="WWS79" s="166"/>
      <c r="WWT79" s="166"/>
      <c r="WWU79" s="166"/>
      <c r="WWV79" s="113"/>
      <c r="WWZ79" s="167"/>
      <c r="WXA79" s="32"/>
      <c r="WXB79" s="160"/>
      <c r="WXC79" s="161"/>
      <c r="WXD79" s="162"/>
      <c r="WXE79" s="163"/>
      <c r="WXF79" s="164"/>
      <c r="WXG79" s="164"/>
      <c r="WXH79" s="165"/>
      <c r="WXI79" s="165"/>
      <c r="WXJ79" s="166"/>
      <c r="WXK79" s="166"/>
      <c r="WXL79" s="166"/>
      <c r="WXM79" s="113"/>
      <c r="WXQ79" s="167"/>
      <c r="WXR79" s="32"/>
      <c r="WXS79" s="160"/>
      <c r="WXT79" s="161"/>
      <c r="WXU79" s="162"/>
      <c r="WXV79" s="163"/>
      <c r="WXW79" s="164"/>
      <c r="WXX79" s="164"/>
      <c r="WXY79" s="165"/>
      <c r="WXZ79" s="165"/>
      <c r="WYA79" s="166"/>
      <c r="WYB79" s="166"/>
      <c r="WYC79" s="166"/>
      <c r="WYD79" s="113"/>
      <c r="WYH79" s="167"/>
      <c r="WYI79" s="32"/>
      <c r="WYJ79" s="160"/>
      <c r="WYK79" s="161"/>
      <c r="WYL79" s="162"/>
      <c r="WYM79" s="163"/>
      <c r="WYN79" s="164"/>
      <c r="WYO79" s="164"/>
      <c r="WYP79" s="165"/>
      <c r="WYQ79" s="165"/>
      <c r="WYR79" s="166"/>
      <c r="WYS79" s="166"/>
      <c r="WYT79" s="166"/>
      <c r="WYU79" s="113"/>
      <c r="WYY79" s="167"/>
      <c r="WYZ79" s="32"/>
      <c r="WZA79" s="160"/>
      <c r="WZB79" s="161"/>
      <c r="WZC79" s="162"/>
      <c r="WZD79" s="163"/>
      <c r="WZE79" s="164"/>
      <c r="WZF79" s="164"/>
      <c r="WZG79" s="165"/>
      <c r="WZH79" s="165"/>
      <c r="WZI79" s="166"/>
      <c r="WZJ79" s="166"/>
      <c r="WZK79" s="166"/>
      <c r="WZL79" s="113"/>
      <c r="WZP79" s="167"/>
      <c r="WZQ79" s="32"/>
      <c r="WZR79" s="160"/>
      <c r="WZS79" s="161"/>
      <c r="WZT79" s="162"/>
      <c r="WZU79" s="163"/>
      <c r="WZV79" s="164"/>
      <c r="WZW79" s="164"/>
      <c r="WZX79" s="165"/>
      <c r="WZY79" s="165"/>
      <c r="WZZ79" s="166"/>
      <c r="XAA79" s="166"/>
      <c r="XAB79" s="166"/>
      <c r="XAC79" s="113"/>
      <c r="XAG79" s="167"/>
      <c r="XAH79" s="32"/>
      <c r="XAI79" s="160"/>
      <c r="XAJ79" s="161"/>
      <c r="XAK79" s="162"/>
      <c r="XAL79" s="163"/>
      <c r="XAM79" s="164"/>
      <c r="XAN79" s="164"/>
      <c r="XAO79" s="165"/>
      <c r="XAP79" s="165"/>
      <c r="XAQ79" s="166"/>
      <c r="XAR79" s="166"/>
      <c r="XAS79" s="166"/>
      <c r="XAT79" s="113"/>
      <c r="XAX79" s="167"/>
      <c r="XAY79" s="32"/>
      <c r="XAZ79" s="160"/>
      <c r="XBA79" s="161"/>
      <c r="XBB79" s="162"/>
      <c r="XBC79" s="163"/>
      <c r="XBD79" s="164"/>
      <c r="XBE79" s="164"/>
      <c r="XBF79" s="165"/>
      <c r="XBG79" s="165"/>
      <c r="XBH79" s="166"/>
      <c r="XBI79" s="166"/>
      <c r="XBJ79" s="166"/>
      <c r="XBK79" s="113"/>
      <c r="XBO79" s="167"/>
      <c r="XBP79" s="32"/>
      <c r="XBQ79" s="160"/>
      <c r="XBR79" s="161"/>
      <c r="XBS79" s="162"/>
      <c r="XBT79" s="163"/>
      <c r="XBU79" s="164"/>
      <c r="XBV79" s="164"/>
      <c r="XBW79" s="165"/>
      <c r="XBX79" s="165"/>
      <c r="XBY79" s="166"/>
      <c r="XBZ79" s="166"/>
      <c r="XCA79" s="166"/>
      <c r="XCB79" s="113"/>
      <c r="XCF79" s="167"/>
      <c r="XCG79" s="32"/>
      <c r="XCH79" s="160"/>
      <c r="XCI79" s="161"/>
      <c r="XCJ79" s="162"/>
      <c r="XCK79" s="163"/>
      <c r="XCL79" s="164"/>
      <c r="XCM79" s="164"/>
      <c r="XCN79" s="165"/>
      <c r="XCO79" s="165"/>
      <c r="XCP79" s="166"/>
      <c r="XCQ79" s="166"/>
      <c r="XCR79" s="166"/>
      <c r="XCS79" s="113"/>
      <c r="XCW79" s="167"/>
      <c r="XCX79" s="32"/>
      <c r="XCY79" s="160"/>
      <c r="XCZ79" s="161"/>
      <c r="XDA79" s="162"/>
      <c r="XDB79" s="163"/>
      <c r="XDC79" s="164"/>
      <c r="XDD79" s="164"/>
      <c r="XDE79" s="165"/>
      <c r="XDF79" s="165"/>
      <c r="XDG79" s="166"/>
      <c r="XDH79" s="166"/>
      <c r="XDI79" s="166"/>
      <c r="XDJ79" s="113"/>
      <c r="XDN79" s="167"/>
      <c r="XDO79" s="32"/>
      <c r="XDP79" s="160"/>
      <c r="XDQ79" s="161"/>
      <c r="XDR79" s="162"/>
      <c r="XDS79" s="163"/>
      <c r="XDT79" s="164"/>
      <c r="XDU79" s="164"/>
      <c r="XDV79" s="165"/>
      <c r="XDW79" s="165"/>
      <c r="XDX79" s="166"/>
      <c r="XDY79" s="166"/>
      <c r="XDZ79" s="166"/>
      <c r="XEA79" s="113"/>
      <c r="XEE79" s="167"/>
      <c r="XEF79" s="32"/>
      <c r="XEG79" s="160"/>
      <c r="XEH79" s="161"/>
      <c r="XEI79" s="162"/>
      <c r="XEJ79" s="163"/>
      <c r="XEK79" s="164"/>
      <c r="XEL79" s="164"/>
      <c r="XEM79" s="165"/>
      <c r="XEN79" s="165"/>
      <c r="XEO79" s="166"/>
      <c r="XEP79" s="166"/>
      <c r="XEQ79" s="166"/>
      <c r="XER79" s="113"/>
      <c r="XEV79" s="167"/>
      <c r="XEW79" s="32"/>
      <c r="XEX79" s="160"/>
      <c r="XEY79" s="161"/>
      <c r="XEZ79" s="162"/>
      <c r="XFA79" s="163"/>
      <c r="XFB79" s="164"/>
      <c r="XFC79" s="164"/>
      <c r="XFD79" s="165"/>
    </row>
    <row r="80" spans="1:1021 1025:5118 5122:9215 9219:13312 13316:16384" ht="23.25" customHeight="1" x14ac:dyDescent="0.35">
      <c r="A80" s="38">
        <v>57</v>
      </c>
      <c r="B80" s="149" t="s">
        <v>218</v>
      </c>
      <c r="C80" s="149" t="s">
        <v>293</v>
      </c>
      <c r="D80" s="149" t="s">
        <v>290</v>
      </c>
      <c r="E80" s="150" t="s">
        <v>351</v>
      </c>
      <c r="F80" s="151" t="s">
        <v>228</v>
      </c>
      <c r="G80" s="152">
        <v>38000</v>
      </c>
      <c r="H80" s="153">
        <v>0</v>
      </c>
      <c r="I80" s="154">
        <f>G80*2.87/100</f>
        <v>1090.5999999999999</v>
      </c>
      <c r="J80" s="155">
        <f>G80*7.1/100</f>
        <v>2698</v>
      </c>
      <c r="K80" s="156">
        <f>+G80*1.1%</f>
        <v>418.00000000000006</v>
      </c>
      <c r="L80" s="156">
        <f>G80*3.04/100</f>
        <v>1155.2</v>
      </c>
      <c r="M80" s="157">
        <f>+G80*7.09%</f>
        <v>2694.2000000000003</v>
      </c>
      <c r="N80" s="157">
        <v>1512.45</v>
      </c>
      <c r="O80" s="158">
        <f>H80+I80+L80+N80</f>
        <v>3758.25</v>
      </c>
      <c r="P80" s="158">
        <f>J80+K80+M80</f>
        <v>5810.2000000000007</v>
      </c>
      <c r="Q80" s="158">
        <f>G80-O80</f>
        <v>34241.75</v>
      </c>
    </row>
    <row r="81" spans="1:17" ht="23.25" customHeight="1" x14ac:dyDescent="0.35">
      <c r="A81" s="38">
        <v>58</v>
      </c>
      <c r="B81" s="39" t="s">
        <v>350</v>
      </c>
      <c r="C81" s="39" t="s">
        <v>293</v>
      </c>
      <c r="D81" s="39" t="s">
        <v>290</v>
      </c>
      <c r="E81" s="39"/>
      <c r="F81" s="20" t="s">
        <v>29</v>
      </c>
      <c r="G81" s="28">
        <v>50000</v>
      </c>
      <c r="H81" s="93">
        <v>1854</v>
      </c>
      <c r="I81" s="23">
        <f>G81*2.87/100</f>
        <v>1435</v>
      </c>
      <c r="J81" s="24">
        <f>G81*7.1/100</f>
        <v>3550</v>
      </c>
      <c r="K81" s="25">
        <f>+G81*1.1%</f>
        <v>550</v>
      </c>
      <c r="L81" s="25">
        <f>G81*3.04/100</f>
        <v>1520</v>
      </c>
      <c r="M81" s="33">
        <f>+G81*7.09%</f>
        <v>3545.0000000000005</v>
      </c>
      <c r="N81" s="33">
        <v>0</v>
      </c>
      <c r="O81" s="27">
        <f>H81+I81+L81+N81</f>
        <v>4809</v>
      </c>
      <c r="P81" s="27">
        <f>J81+K81+M81</f>
        <v>7645</v>
      </c>
      <c r="Q81" s="27">
        <f>G81-O81</f>
        <v>45191</v>
      </c>
    </row>
    <row r="82" spans="1:17" ht="23.25" customHeight="1" x14ac:dyDescent="0.35">
      <c r="A82" s="38">
        <v>59</v>
      </c>
      <c r="B82" s="39" t="s">
        <v>340</v>
      </c>
      <c r="C82" s="39" t="s">
        <v>293</v>
      </c>
      <c r="D82" s="39" t="s">
        <v>290</v>
      </c>
      <c r="E82" s="39" t="s">
        <v>341</v>
      </c>
      <c r="F82" s="20" t="s">
        <v>29</v>
      </c>
      <c r="G82" s="30">
        <v>50000</v>
      </c>
      <c r="H82" s="22">
        <v>1854</v>
      </c>
      <c r="I82" s="23">
        <f>G82*2.87/100</f>
        <v>1435</v>
      </c>
      <c r="J82" s="24">
        <f>G82*7.1/100</f>
        <v>3550</v>
      </c>
      <c r="K82" s="25">
        <f>+G82*1.1%</f>
        <v>550</v>
      </c>
      <c r="L82" s="25">
        <f>G82*3.04/100</f>
        <v>1520</v>
      </c>
      <c r="M82" s="33">
        <f>+G82*7.09%</f>
        <v>3545.0000000000005</v>
      </c>
      <c r="N82" s="33">
        <v>0</v>
      </c>
      <c r="O82" s="27">
        <f>H82+I82+L82+N82</f>
        <v>4809</v>
      </c>
      <c r="P82" s="27">
        <f>J82+K82+M82</f>
        <v>7645</v>
      </c>
      <c r="Q82" s="27">
        <f>G82-O82</f>
        <v>45191</v>
      </c>
    </row>
    <row r="83" spans="1:17" ht="26.25" customHeight="1" x14ac:dyDescent="0.2">
      <c r="A83" s="175" t="s">
        <v>147</v>
      </c>
      <c r="B83" s="175"/>
      <c r="C83" s="175"/>
      <c r="D83" s="175"/>
      <c r="E83" s="176"/>
      <c r="F83" s="32"/>
      <c r="G83" s="41">
        <f>SUM(G79:G82)</f>
        <v>278000</v>
      </c>
      <c r="H83" s="41">
        <f t="shared" ref="H83:Q83" si="119">SUM(H79:H82)</f>
        <v>25222.37</v>
      </c>
      <c r="I83" s="41">
        <f t="shared" si="119"/>
        <v>7978.6</v>
      </c>
      <c r="J83" s="41">
        <f t="shared" si="119"/>
        <v>19738</v>
      </c>
      <c r="K83" s="41">
        <f t="shared" si="119"/>
        <v>2233.5500000000002</v>
      </c>
      <c r="L83" s="41">
        <f t="shared" si="119"/>
        <v>8451.2000000000007</v>
      </c>
      <c r="M83" s="41">
        <f t="shared" si="119"/>
        <v>19710.2</v>
      </c>
      <c r="N83" s="41">
        <f t="shared" si="119"/>
        <v>1512.45</v>
      </c>
      <c r="O83" s="41">
        <f t="shared" si="119"/>
        <v>43164.619999999995</v>
      </c>
      <c r="P83" s="41">
        <f t="shared" si="119"/>
        <v>41681.75</v>
      </c>
      <c r="Q83" s="41">
        <f t="shared" si="119"/>
        <v>234835.38</v>
      </c>
    </row>
    <row r="84" spans="1:17" ht="16.5" customHeight="1" thickBot="1" x14ac:dyDescent="0.25">
      <c r="A84" s="40"/>
      <c r="B84" s="42"/>
      <c r="C84" s="42"/>
      <c r="D84" s="42"/>
      <c r="E84" s="42"/>
      <c r="F84" s="43"/>
      <c r="G84" s="44"/>
      <c r="H84" s="45"/>
      <c r="I84" s="46"/>
      <c r="J84" s="47"/>
      <c r="K84" s="41"/>
      <c r="L84" s="47"/>
      <c r="M84" s="47"/>
      <c r="N84" s="47"/>
      <c r="O84" s="76"/>
      <c r="P84" s="80"/>
      <c r="Q84" s="80"/>
    </row>
    <row r="85" spans="1:17" ht="35.25" customHeight="1" x14ac:dyDescent="0.2">
      <c r="A85" s="177" t="s">
        <v>26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9"/>
    </row>
    <row r="86" spans="1:17" ht="26.25" customHeight="1" x14ac:dyDescent="0.35">
      <c r="A86" s="38">
        <v>60</v>
      </c>
      <c r="B86" s="19" t="s">
        <v>50</v>
      </c>
      <c r="C86" s="19" t="s">
        <v>293</v>
      </c>
      <c r="D86" s="19" t="s">
        <v>26</v>
      </c>
      <c r="E86" s="19" t="s">
        <v>51</v>
      </c>
      <c r="F86" s="20" t="s">
        <v>29</v>
      </c>
      <c r="G86" s="30">
        <v>210000</v>
      </c>
      <c r="H86" s="22">
        <v>38340.17</v>
      </c>
      <c r="I86" s="23">
        <f>+G86*2.87%</f>
        <v>6027</v>
      </c>
      <c r="J86" s="24">
        <f>G86*7.1/100</f>
        <v>14910</v>
      </c>
      <c r="K86" s="87">
        <f>65050*1.1%</f>
        <v>715.55000000000007</v>
      </c>
      <c r="L86" s="33">
        <f>162625*3.04%</f>
        <v>4943.8</v>
      </c>
      <c r="M86" s="33">
        <f>162625*7.09%</f>
        <v>11530.112500000001</v>
      </c>
      <c r="N86" s="33">
        <v>0</v>
      </c>
      <c r="O86" s="27">
        <f t="shared" ref="O86:O105" si="120">H86+I86+L86+N86</f>
        <v>49310.97</v>
      </c>
      <c r="P86" s="27">
        <f t="shared" ref="P86:P102" si="121">J86+K86+M86</f>
        <v>27155.662499999999</v>
      </c>
      <c r="Q86" s="27">
        <f t="shared" ref="Q86:Q102" si="122">G86-O86</f>
        <v>160689.03</v>
      </c>
    </row>
    <row r="87" spans="1:17" ht="26.25" customHeight="1" x14ac:dyDescent="0.35">
      <c r="A87" s="38">
        <v>61</v>
      </c>
      <c r="B87" s="19" t="s">
        <v>52</v>
      </c>
      <c r="C87" s="19" t="s">
        <v>293</v>
      </c>
      <c r="D87" s="19" t="s">
        <v>26</v>
      </c>
      <c r="E87" s="19" t="s">
        <v>156</v>
      </c>
      <c r="F87" s="20" t="s">
        <v>32</v>
      </c>
      <c r="G87" s="30">
        <v>150000</v>
      </c>
      <c r="H87" s="22">
        <v>23866.62</v>
      </c>
      <c r="I87" s="23">
        <f t="shared" ref="I87:I102" si="123">G87*2.87/100</f>
        <v>4305</v>
      </c>
      <c r="J87" s="24">
        <f t="shared" ref="J87:J102" si="124">G87*7.1/100</f>
        <v>10650</v>
      </c>
      <c r="K87" s="87">
        <f t="shared" ref="K87:K92" si="125">65050*1.1%</f>
        <v>715.55000000000007</v>
      </c>
      <c r="L87" s="33">
        <f>+G87*3.04%</f>
        <v>4560</v>
      </c>
      <c r="M87" s="33">
        <f t="shared" ref="M87:M118" si="126">+G87*7.09%</f>
        <v>10635</v>
      </c>
      <c r="N87" s="33">
        <v>0</v>
      </c>
      <c r="O87" s="27">
        <f t="shared" si="120"/>
        <v>32731.62</v>
      </c>
      <c r="P87" s="27">
        <f t="shared" si="121"/>
        <v>22000.55</v>
      </c>
      <c r="Q87" s="27">
        <f t="shared" si="122"/>
        <v>117268.38</v>
      </c>
    </row>
    <row r="88" spans="1:17" ht="26.25" customHeight="1" x14ac:dyDescent="0.35">
      <c r="A88" s="38">
        <v>62</v>
      </c>
      <c r="B88" s="19" t="s">
        <v>53</v>
      </c>
      <c r="C88" s="19" t="s">
        <v>293</v>
      </c>
      <c r="D88" s="19" t="s">
        <v>26</v>
      </c>
      <c r="E88" s="19" t="s">
        <v>155</v>
      </c>
      <c r="F88" s="20" t="s">
        <v>32</v>
      </c>
      <c r="G88" s="30">
        <v>150000</v>
      </c>
      <c r="H88" s="22">
        <v>23866.62</v>
      </c>
      <c r="I88" s="23">
        <f t="shared" si="123"/>
        <v>4305</v>
      </c>
      <c r="J88" s="24">
        <f t="shared" si="124"/>
        <v>10650</v>
      </c>
      <c r="K88" s="87">
        <f t="shared" si="125"/>
        <v>715.55000000000007</v>
      </c>
      <c r="L88" s="33">
        <f>+G88*3.04%</f>
        <v>4560</v>
      </c>
      <c r="M88" s="33">
        <f t="shared" si="126"/>
        <v>10635</v>
      </c>
      <c r="N88" s="33">
        <v>0</v>
      </c>
      <c r="O88" s="27">
        <f t="shared" si="120"/>
        <v>32731.62</v>
      </c>
      <c r="P88" s="27">
        <f t="shared" si="121"/>
        <v>22000.55</v>
      </c>
      <c r="Q88" s="27">
        <f t="shared" si="122"/>
        <v>117268.38</v>
      </c>
    </row>
    <row r="89" spans="1:17" ht="26.25" customHeight="1" x14ac:dyDescent="0.35">
      <c r="A89" s="38">
        <v>63</v>
      </c>
      <c r="B89" s="19" t="s">
        <v>56</v>
      </c>
      <c r="C89" s="19" t="s">
        <v>293</v>
      </c>
      <c r="D89" s="19" t="s">
        <v>26</v>
      </c>
      <c r="E89" s="19" t="s">
        <v>277</v>
      </c>
      <c r="F89" s="20" t="s">
        <v>29</v>
      </c>
      <c r="G89" s="30">
        <v>120000</v>
      </c>
      <c r="H89" s="22">
        <v>16431.759999999998</v>
      </c>
      <c r="I89" s="23">
        <f t="shared" si="123"/>
        <v>3444</v>
      </c>
      <c r="J89" s="24">
        <f t="shared" si="124"/>
        <v>8520</v>
      </c>
      <c r="K89" s="87">
        <f t="shared" si="125"/>
        <v>715.55000000000007</v>
      </c>
      <c r="L89" s="33">
        <f t="shared" ref="L89:L102" si="127">G89*3.04/100</f>
        <v>3648</v>
      </c>
      <c r="M89" s="33">
        <f t="shared" si="126"/>
        <v>8508</v>
      </c>
      <c r="N89" s="33">
        <v>1512.45</v>
      </c>
      <c r="O89" s="27">
        <f t="shared" si="120"/>
        <v>25036.21</v>
      </c>
      <c r="P89" s="27">
        <f t="shared" si="121"/>
        <v>17743.55</v>
      </c>
      <c r="Q89" s="27">
        <f>G89-O89</f>
        <v>94963.790000000008</v>
      </c>
    </row>
    <row r="90" spans="1:17" ht="26.25" customHeight="1" x14ac:dyDescent="0.35">
      <c r="A90" s="38">
        <v>64</v>
      </c>
      <c r="B90" s="19" t="s">
        <v>54</v>
      </c>
      <c r="C90" s="19" t="s">
        <v>292</v>
      </c>
      <c r="D90" s="19" t="s">
        <v>26</v>
      </c>
      <c r="E90" s="19" t="s">
        <v>55</v>
      </c>
      <c r="F90" s="20" t="s">
        <v>29</v>
      </c>
      <c r="G90" s="30">
        <v>80000</v>
      </c>
      <c r="H90" s="22">
        <v>7400.87</v>
      </c>
      <c r="I90" s="23">
        <f t="shared" si="123"/>
        <v>2296</v>
      </c>
      <c r="J90" s="24">
        <f t="shared" si="124"/>
        <v>5680</v>
      </c>
      <c r="K90" s="87">
        <f t="shared" si="125"/>
        <v>715.55000000000007</v>
      </c>
      <c r="L90" s="33">
        <f t="shared" si="127"/>
        <v>2432</v>
      </c>
      <c r="M90" s="33">
        <f t="shared" si="126"/>
        <v>5672</v>
      </c>
      <c r="N90" s="33">
        <v>0</v>
      </c>
      <c r="O90" s="27">
        <f t="shared" si="120"/>
        <v>12128.869999999999</v>
      </c>
      <c r="P90" s="27">
        <f t="shared" si="121"/>
        <v>12067.55</v>
      </c>
      <c r="Q90" s="27">
        <f t="shared" si="122"/>
        <v>67871.13</v>
      </c>
    </row>
    <row r="91" spans="1:17" ht="26.25" customHeight="1" x14ac:dyDescent="0.35">
      <c r="A91" s="38">
        <v>65</v>
      </c>
      <c r="B91" s="19" t="s">
        <v>63</v>
      </c>
      <c r="C91" s="19" t="s">
        <v>292</v>
      </c>
      <c r="D91" s="19" t="s">
        <v>26</v>
      </c>
      <c r="E91" s="19" t="s">
        <v>165</v>
      </c>
      <c r="F91" s="20" t="s">
        <v>29</v>
      </c>
      <c r="G91" s="30">
        <v>80000</v>
      </c>
      <c r="H91" s="22">
        <v>7022.76</v>
      </c>
      <c r="I91" s="23">
        <f t="shared" ref="I91" si="128">G91*2.87/100</f>
        <v>2296</v>
      </c>
      <c r="J91" s="24">
        <f t="shared" ref="J91" si="129">G91*7.1/100</f>
        <v>5680</v>
      </c>
      <c r="K91" s="87">
        <f t="shared" si="125"/>
        <v>715.55000000000007</v>
      </c>
      <c r="L91" s="33">
        <f t="shared" ref="L91" si="130">G91*3.04/100</f>
        <v>2432</v>
      </c>
      <c r="M91" s="33">
        <f t="shared" si="126"/>
        <v>5672</v>
      </c>
      <c r="N91" s="33">
        <v>1512.45</v>
      </c>
      <c r="O91" s="27">
        <f t="shared" ref="O91" si="131">H91+I91+L91+N91</f>
        <v>13263.210000000001</v>
      </c>
      <c r="P91" s="27">
        <f t="shared" ref="P91" si="132">J91+K91+M91</f>
        <v>12067.55</v>
      </c>
      <c r="Q91" s="27">
        <f t="shared" ref="Q91" si="133">G91-O91</f>
        <v>66736.789999999994</v>
      </c>
    </row>
    <row r="92" spans="1:17" ht="26.25" customHeight="1" x14ac:dyDescent="0.35">
      <c r="A92" s="38">
        <v>66</v>
      </c>
      <c r="B92" s="19" t="s">
        <v>57</v>
      </c>
      <c r="C92" s="19" t="s">
        <v>293</v>
      </c>
      <c r="D92" s="19" t="s">
        <v>26</v>
      </c>
      <c r="E92" s="19" t="s">
        <v>149</v>
      </c>
      <c r="F92" s="20" t="s">
        <v>29</v>
      </c>
      <c r="G92" s="30">
        <v>75000</v>
      </c>
      <c r="H92" s="22">
        <v>5704.4</v>
      </c>
      <c r="I92" s="23">
        <f t="shared" si="123"/>
        <v>2152.5</v>
      </c>
      <c r="J92" s="24">
        <f t="shared" si="124"/>
        <v>5325</v>
      </c>
      <c r="K92" s="87">
        <f t="shared" si="125"/>
        <v>715.55000000000007</v>
      </c>
      <c r="L92" s="33">
        <f t="shared" si="127"/>
        <v>2280</v>
      </c>
      <c r="M92" s="33">
        <f t="shared" si="126"/>
        <v>5317.5</v>
      </c>
      <c r="N92" s="33">
        <f>1512.45*2</f>
        <v>3024.9</v>
      </c>
      <c r="O92" s="27">
        <f t="shared" si="120"/>
        <v>13161.8</v>
      </c>
      <c r="P92" s="27">
        <f t="shared" si="121"/>
        <v>11358.05</v>
      </c>
      <c r="Q92" s="27">
        <f>G92-O92</f>
        <v>61838.2</v>
      </c>
    </row>
    <row r="93" spans="1:17" ht="26.25" customHeight="1" x14ac:dyDescent="0.35">
      <c r="A93" s="38">
        <v>67</v>
      </c>
      <c r="B93" s="19" t="s">
        <v>211</v>
      </c>
      <c r="C93" s="19" t="s">
        <v>292</v>
      </c>
      <c r="D93" s="19" t="s">
        <v>26</v>
      </c>
      <c r="E93" s="19" t="s">
        <v>212</v>
      </c>
      <c r="F93" s="20" t="s">
        <v>29</v>
      </c>
      <c r="G93" s="30">
        <v>50000</v>
      </c>
      <c r="H93" s="22">
        <v>1854</v>
      </c>
      <c r="I93" s="23">
        <f>G93*2.87/100</f>
        <v>1435</v>
      </c>
      <c r="J93" s="24">
        <f>G93*7.1/100</f>
        <v>3550</v>
      </c>
      <c r="K93" s="25">
        <f t="shared" ref="K93:K118" si="134">+G93*1.1%</f>
        <v>550</v>
      </c>
      <c r="L93" s="33">
        <f>G93*3.04/100</f>
        <v>1520</v>
      </c>
      <c r="M93" s="33">
        <f t="shared" si="126"/>
        <v>3545.0000000000005</v>
      </c>
      <c r="N93" s="33">
        <v>0</v>
      </c>
      <c r="O93" s="27">
        <f>H93+I93+L93+N93</f>
        <v>4809</v>
      </c>
      <c r="P93" s="27">
        <f>J93+K93+M93</f>
        <v>7645</v>
      </c>
      <c r="Q93" s="27">
        <f>G93-O93</f>
        <v>45191</v>
      </c>
    </row>
    <row r="94" spans="1:17" ht="26.25" customHeight="1" x14ac:dyDescent="0.35">
      <c r="A94" s="38">
        <v>68</v>
      </c>
      <c r="B94" s="19" t="s">
        <v>67</v>
      </c>
      <c r="C94" s="19" t="s">
        <v>292</v>
      </c>
      <c r="D94" s="19" t="s">
        <v>26</v>
      </c>
      <c r="E94" s="19" t="s">
        <v>202</v>
      </c>
      <c r="F94" s="20" t="s">
        <v>347</v>
      </c>
      <c r="G94" s="30">
        <v>33000</v>
      </c>
      <c r="H94" s="22">
        <v>0</v>
      </c>
      <c r="I94" s="23">
        <f>G94*2.87/100</f>
        <v>947.1</v>
      </c>
      <c r="J94" s="24">
        <f>G94*7.1/100</f>
        <v>2343</v>
      </c>
      <c r="K94" s="25">
        <f t="shared" si="134"/>
        <v>363.00000000000006</v>
      </c>
      <c r="L94" s="33">
        <f>G94*3.04/100</f>
        <v>1003.2</v>
      </c>
      <c r="M94" s="33">
        <f t="shared" si="126"/>
        <v>2339.7000000000003</v>
      </c>
      <c r="N94" s="33">
        <v>0</v>
      </c>
      <c r="O94" s="27">
        <f>H94+I94+L94+N94</f>
        <v>1950.3000000000002</v>
      </c>
      <c r="P94" s="27">
        <f>J94+K94+M94</f>
        <v>5045.7000000000007</v>
      </c>
      <c r="Q94" s="27">
        <f>G94-O94</f>
        <v>31049.7</v>
      </c>
    </row>
    <row r="95" spans="1:17" ht="26.25" customHeight="1" x14ac:dyDescent="0.35">
      <c r="A95" s="38">
        <v>69</v>
      </c>
      <c r="B95" s="19" t="s">
        <v>62</v>
      </c>
      <c r="C95" s="19" t="s">
        <v>293</v>
      </c>
      <c r="D95" s="19" t="s">
        <v>26</v>
      </c>
      <c r="E95" s="19" t="s">
        <v>259</v>
      </c>
      <c r="F95" s="20" t="s">
        <v>347</v>
      </c>
      <c r="G95" s="30">
        <v>38000</v>
      </c>
      <c r="H95" s="22">
        <v>160.38</v>
      </c>
      <c r="I95" s="23">
        <f t="shared" si="123"/>
        <v>1090.5999999999999</v>
      </c>
      <c r="J95" s="24">
        <f t="shared" si="124"/>
        <v>2698</v>
      </c>
      <c r="K95" s="25">
        <f t="shared" si="134"/>
        <v>418.00000000000006</v>
      </c>
      <c r="L95" s="33">
        <f t="shared" si="127"/>
        <v>1155.2</v>
      </c>
      <c r="M95" s="33">
        <f t="shared" si="126"/>
        <v>2694.2000000000003</v>
      </c>
      <c r="N95" s="33">
        <v>0</v>
      </c>
      <c r="O95" s="27">
        <f t="shared" si="120"/>
        <v>2406.1800000000003</v>
      </c>
      <c r="P95" s="27">
        <f t="shared" si="121"/>
        <v>5810.2000000000007</v>
      </c>
      <c r="Q95" s="27">
        <f t="shared" si="122"/>
        <v>35593.82</v>
      </c>
    </row>
    <row r="96" spans="1:17" ht="26.25" customHeight="1" x14ac:dyDescent="0.35">
      <c r="A96" s="38">
        <v>70</v>
      </c>
      <c r="B96" s="19" t="s">
        <v>170</v>
      </c>
      <c r="C96" s="19" t="s">
        <v>293</v>
      </c>
      <c r="D96" s="19" t="s">
        <v>26</v>
      </c>
      <c r="E96" s="19" t="s">
        <v>58</v>
      </c>
      <c r="F96" s="20" t="s">
        <v>347</v>
      </c>
      <c r="G96" s="30">
        <v>38000</v>
      </c>
      <c r="H96" s="22">
        <v>0</v>
      </c>
      <c r="I96" s="23">
        <f>G96*2.87/100</f>
        <v>1090.5999999999999</v>
      </c>
      <c r="J96" s="24">
        <f>G96*7.1/100</f>
        <v>2698</v>
      </c>
      <c r="K96" s="25">
        <f t="shared" si="134"/>
        <v>418.00000000000006</v>
      </c>
      <c r="L96" s="33">
        <f>G96*3.04/100</f>
        <v>1155.2</v>
      </c>
      <c r="M96" s="33">
        <f t="shared" si="126"/>
        <v>2694.2000000000003</v>
      </c>
      <c r="N96" s="33">
        <v>1512.45</v>
      </c>
      <c r="O96" s="27">
        <f>H96+I96+L96+N96</f>
        <v>3758.25</v>
      </c>
      <c r="P96" s="27">
        <f>J96+K96+M96</f>
        <v>5810.2000000000007</v>
      </c>
      <c r="Q96" s="27">
        <f>G96-O96</f>
        <v>34241.75</v>
      </c>
    </row>
    <row r="97" spans="1:17" ht="26.25" customHeight="1" x14ac:dyDescent="0.35">
      <c r="A97" s="38">
        <v>71</v>
      </c>
      <c r="B97" s="19" t="s">
        <v>153</v>
      </c>
      <c r="C97" s="19" t="s">
        <v>292</v>
      </c>
      <c r="D97" s="19" t="s">
        <v>26</v>
      </c>
      <c r="E97" s="19" t="s">
        <v>58</v>
      </c>
      <c r="F97" s="20" t="s">
        <v>347</v>
      </c>
      <c r="G97" s="30">
        <v>38000</v>
      </c>
      <c r="H97" s="22">
        <v>160.38</v>
      </c>
      <c r="I97" s="23">
        <f>G97*2.87/100</f>
        <v>1090.5999999999999</v>
      </c>
      <c r="J97" s="24">
        <f>G97*7.1/100</f>
        <v>2698</v>
      </c>
      <c r="K97" s="25">
        <f t="shared" si="134"/>
        <v>418.00000000000006</v>
      </c>
      <c r="L97" s="33">
        <f>G97*3.04/100</f>
        <v>1155.2</v>
      </c>
      <c r="M97" s="33">
        <f t="shared" si="126"/>
        <v>2694.2000000000003</v>
      </c>
      <c r="N97" s="33">
        <v>0</v>
      </c>
      <c r="O97" s="27">
        <f>H97+I97+L97+N97</f>
        <v>2406.1800000000003</v>
      </c>
      <c r="P97" s="27">
        <f>J97+K97+M97</f>
        <v>5810.2000000000007</v>
      </c>
      <c r="Q97" s="27">
        <f>G97-O97</f>
        <v>35593.82</v>
      </c>
    </row>
    <row r="98" spans="1:17" ht="26.25" customHeight="1" x14ac:dyDescent="0.35">
      <c r="A98" s="38">
        <v>72</v>
      </c>
      <c r="B98" s="19" t="s">
        <v>188</v>
      </c>
      <c r="C98" s="19" t="s">
        <v>293</v>
      </c>
      <c r="D98" s="19" t="s">
        <v>26</v>
      </c>
      <c r="E98" s="19" t="s">
        <v>259</v>
      </c>
      <c r="F98" s="20" t="s">
        <v>347</v>
      </c>
      <c r="G98" s="30">
        <v>38000</v>
      </c>
      <c r="H98" s="22">
        <v>160.38</v>
      </c>
      <c r="I98" s="23">
        <f>G98*2.87/100</f>
        <v>1090.5999999999999</v>
      </c>
      <c r="J98" s="24">
        <f>G98*7.1/100</f>
        <v>2698</v>
      </c>
      <c r="K98" s="25">
        <f t="shared" si="134"/>
        <v>418.00000000000006</v>
      </c>
      <c r="L98" s="33">
        <f>G98*3.04/100</f>
        <v>1155.2</v>
      </c>
      <c r="M98" s="33">
        <f t="shared" si="126"/>
        <v>2694.2000000000003</v>
      </c>
      <c r="N98" s="33">
        <v>0</v>
      </c>
      <c r="O98" s="27">
        <f>H98+I98+L98+N98</f>
        <v>2406.1800000000003</v>
      </c>
      <c r="P98" s="27">
        <f>J98+K98+M98</f>
        <v>5810.2000000000007</v>
      </c>
      <c r="Q98" s="27">
        <f>G98-O98</f>
        <v>35593.82</v>
      </c>
    </row>
    <row r="99" spans="1:17" ht="26.25" customHeight="1" x14ac:dyDescent="0.35">
      <c r="A99" s="38">
        <v>73</v>
      </c>
      <c r="B99" s="19" t="s">
        <v>66</v>
      </c>
      <c r="C99" s="19" t="s">
        <v>292</v>
      </c>
      <c r="D99" s="19" t="s">
        <v>26</v>
      </c>
      <c r="E99" s="19" t="s">
        <v>65</v>
      </c>
      <c r="F99" s="20" t="s">
        <v>347</v>
      </c>
      <c r="G99" s="30">
        <v>26000</v>
      </c>
      <c r="H99" s="22">
        <v>0</v>
      </c>
      <c r="I99" s="23">
        <f t="shared" si="123"/>
        <v>746.2</v>
      </c>
      <c r="J99" s="24">
        <f t="shared" si="124"/>
        <v>1846</v>
      </c>
      <c r="K99" s="25">
        <f t="shared" si="134"/>
        <v>286.00000000000006</v>
      </c>
      <c r="L99" s="33">
        <f t="shared" si="127"/>
        <v>790.4</v>
      </c>
      <c r="M99" s="33">
        <f t="shared" si="126"/>
        <v>1843.4</v>
      </c>
      <c r="N99" s="33">
        <v>0</v>
      </c>
      <c r="O99" s="27">
        <f t="shared" si="120"/>
        <v>1536.6</v>
      </c>
      <c r="P99" s="27">
        <f t="shared" si="121"/>
        <v>3975.4</v>
      </c>
      <c r="Q99" s="27">
        <f t="shared" ref="Q99:Q101" si="135">G99-O99</f>
        <v>24463.4</v>
      </c>
    </row>
    <row r="100" spans="1:17" ht="26.25" customHeight="1" x14ac:dyDescent="0.35">
      <c r="A100" s="38">
        <v>74</v>
      </c>
      <c r="B100" s="19" t="s">
        <v>64</v>
      </c>
      <c r="C100" s="19" t="s">
        <v>292</v>
      </c>
      <c r="D100" s="19" t="s">
        <v>26</v>
      </c>
      <c r="E100" s="19" t="s">
        <v>65</v>
      </c>
      <c r="F100" s="20" t="s">
        <v>347</v>
      </c>
      <c r="G100" s="30">
        <v>25000</v>
      </c>
      <c r="H100" s="22">
        <v>0</v>
      </c>
      <c r="I100" s="23">
        <f t="shared" si="123"/>
        <v>717.5</v>
      </c>
      <c r="J100" s="24">
        <f t="shared" si="124"/>
        <v>1775</v>
      </c>
      <c r="K100" s="25">
        <f t="shared" si="134"/>
        <v>275</v>
      </c>
      <c r="L100" s="33">
        <f t="shared" si="127"/>
        <v>760</v>
      </c>
      <c r="M100" s="33">
        <f t="shared" si="126"/>
        <v>1772.5000000000002</v>
      </c>
      <c r="N100" s="33">
        <v>0</v>
      </c>
      <c r="O100" s="27">
        <f t="shared" si="120"/>
        <v>1477.5</v>
      </c>
      <c r="P100" s="27">
        <f t="shared" si="121"/>
        <v>3822.5</v>
      </c>
      <c r="Q100" s="27">
        <f t="shared" si="135"/>
        <v>23522.5</v>
      </c>
    </row>
    <row r="101" spans="1:17" ht="26.25" customHeight="1" x14ac:dyDescent="0.35">
      <c r="A101" s="38">
        <v>75</v>
      </c>
      <c r="B101" s="19" t="s">
        <v>150</v>
      </c>
      <c r="C101" s="19" t="s">
        <v>292</v>
      </c>
      <c r="D101" s="19" t="s">
        <v>26</v>
      </c>
      <c r="E101" s="19" t="s">
        <v>60</v>
      </c>
      <c r="F101" s="20" t="s">
        <v>347</v>
      </c>
      <c r="G101" s="30">
        <v>34000</v>
      </c>
      <c r="H101" s="22">
        <v>0</v>
      </c>
      <c r="I101" s="23">
        <f t="shared" si="123"/>
        <v>975.8</v>
      </c>
      <c r="J101" s="24">
        <f t="shared" si="124"/>
        <v>2414</v>
      </c>
      <c r="K101" s="25">
        <f t="shared" si="134"/>
        <v>374.00000000000006</v>
      </c>
      <c r="L101" s="33">
        <f t="shared" si="127"/>
        <v>1033.5999999999999</v>
      </c>
      <c r="M101" s="33">
        <f t="shared" si="126"/>
        <v>2410.6000000000004</v>
      </c>
      <c r="N101" s="33">
        <v>0</v>
      </c>
      <c r="O101" s="27">
        <f t="shared" si="120"/>
        <v>2009.3999999999999</v>
      </c>
      <c r="P101" s="27">
        <f t="shared" si="121"/>
        <v>5198.6000000000004</v>
      </c>
      <c r="Q101" s="27">
        <f t="shared" si="135"/>
        <v>31990.6</v>
      </c>
    </row>
    <row r="102" spans="1:17" ht="26.25" customHeight="1" x14ac:dyDescent="0.35">
      <c r="A102" s="38">
        <v>76</v>
      </c>
      <c r="B102" s="19" t="s">
        <v>217</v>
      </c>
      <c r="C102" s="19" t="s">
        <v>293</v>
      </c>
      <c r="D102" s="19" t="s">
        <v>26</v>
      </c>
      <c r="E102" s="19" t="s">
        <v>315</v>
      </c>
      <c r="F102" s="20" t="s">
        <v>347</v>
      </c>
      <c r="G102" s="30">
        <v>32000</v>
      </c>
      <c r="H102" s="22">
        <v>0</v>
      </c>
      <c r="I102" s="23">
        <f t="shared" si="123"/>
        <v>918.4</v>
      </c>
      <c r="J102" s="24">
        <f t="shared" si="124"/>
        <v>2272</v>
      </c>
      <c r="K102" s="25">
        <f t="shared" si="134"/>
        <v>352.00000000000006</v>
      </c>
      <c r="L102" s="33">
        <f t="shared" si="127"/>
        <v>972.8</v>
      </c>
      <c r="M102" s="33">
        <f t="shared" si="126"/>
        <v>2268.8000000000002</v>
      </c>
      <c r="N102" s="33">
        <v>0</v>
      </c>
      <c r="O102" s="27">
        <f t="shared" si="120"/>
        <v>1891.1999999999998</v>
      </c>
      <c r="P102" s="27">
        <f t="shared" si="121"/>
        <v>4892.8</v>
      </c>
      <c r="Q102" s="27">
        <f t="shared" si="122"/>
        <v>30108.799999999999</v>
      </c>
    </row>
    <row r="103" spans="1:17" ht="26.25" customHeight="1" x14ac:dyDescent="0.35">
      <c r="A103" s="38">
        <v>77</v>
      </c>
      <c r="B103" s="19" t="s">
        <v>230</v>
      </c>
      <c r="C103" s="19" t="s">
        <v>292</v>
      </c>
      <c r="D103" s="19" t="s">
        <v>26</v>
      </c>
      <c r="E103" s="19" t="s">
        <v>231</v>
      </c>
      <c r="F103" s="20" t="s">
        <v>347</v>
      </c>
      <c r="G103" s="30">
        <v>22000</v>
      </c>
      <c r="H103" s="22">
        <v>0</v>
      </c>
      <c r="I103" s="23">
        <f t="shared" ref="I103:I104" si="136">G103*2.87/100</f>
        <v>631.4</v>
      </c>
      <c r="J103" s="24">
        <f>G103*7.1/100</f>
        <v>1562</v>
      </c>
      <c r="K103" s="25">
        <f t="shared" si="134"/>
        <v>242.00000000000003</v>
      </c>
      <c r="L103" s="33">
        <f>G103*3.04/100</f>
        <v>668.8</v>
      </c>
      <c r="M103" s="33">
        <f t="shared" si="126"/>
        <v>1559.8000000000002</v>
      </c>
      <c r="N103" s="33">
        <v>0</v>
      </c>
      <c r="O103" s="27">
        <f t="shared" si="120"/>
        <v>1300.1999999999998</v>
      </c>
      <c r="P103" s="27">
        <f t="shared" ref="P103:P118" si="137">J103+K103+M103</f>
        <v>3363.8</v>
      </c>
      <c r="Q103" s="27">
        <f t="shared" ref="Q103:Q105" si="138">G103-O103</f>
        <v>20699.8</v>
      </c>
    </row>
    <row r="104" spans="1:17" ht="26.25" customHeight="1" x14ac:dyDescent="0.35">
      <c r="A104" s="38">
        <v>78</v>
      </c>
      <c r="B104" s="19" t="s">
        <v>362</v>
      </c>
      <c r="C104" s="19" t="s">
        <v>293</v>
      </c>
      <c r="D104" s="19" t="s">
        <v>26</v>
      </c>
      <c r="E104" s="19" t="s">
        <v>253</v>
      </c>
      <c r="F104" s="20" t="s">
        <v>347</v>
      </c>
      <c r="G104" s="30">
        <v>38000</v>
      </c>
      <c r="H104" s="22">
        <v>160.38</v>
      </c>
      <c r="I104" s="23">
        <f t="shared" si="136"/>
        <v>1090.5999999999999</v>
      </c>
      <c r="J104" s="24">
        <f>G104*7.1/100</f>
        <v>2698</v>
      </c>
      <c r="K104" s="25">
        <f t="shared" si="134"/>
        <v>418.00000000000006</v>
      </c>
      <c r="L104" s="33">
        <f>G104*3.04/100</f>
        <v>1155.2</v>
      </c>
      <c r="M104" s="33">
        <f t="shared" si="126"/>
        <v>2694.2000000000003</v>
      </c>
      <c r="N104" s="33">
        <v>0</v>
      </c>
      <c r="O104" s="27">
        <f t="shared" si="120"/>
        <v>2406.1800000000003</v>
      </c>
      <c r="P104" s="27">
        <f t="shared" si="137"/>
        <v>5810.2000000000007</v>
      </c>
      <c r="Q104" s="27">
        <f t="shared" si="138"/>
        <v>35593.82</v>
      </c>
    </row>
    <row r="105" spans="1:17" ht="26.25" customHeight="1" x14ac:dyDescent="0.35">
      <c r="A105" s="38">
        <v>79</v>
      </c>
      <c r="B105" s="19" t="s">
        <v>196</v>
      </c>
      <c r="C105" s="19" t="s">
        <v>292</v>
      </c>
      <c r="D105" s="19" t="s">
        <v>26</v>
      </c>
      <c r="E105" s="19" t="s">
        <v>60</v>
      </c>
      <c r="F105" s="20" t="s">
        <v>347</v>
      </c>
      <c r="G105" s="30">
        <v>34000</v>
      </c>
      <c r="H105" s="22">
        <v>0</v>
      </c>
      <c r="I105" s="23">
        <f>+G105*2.87/100</f>
        <v>975.8</v>
      </c>
      <c r="J105" s="24">
        <f>+G105*7.1/100</f>
        <v>2414</v>
      </c>
      <c r="K105" s="25">
        <f t="shared" si="134"/>
        <v>374.00000000000006</v>
      </c>
      <c r="L105" s="33">
        <f>+G105*3.04/100</f>
        <v>1033.5999999999999</v>
      </c>
      <c r="M105" s="33">
        <f t="shared" si="126"/>
        <v>2410.6000000000004</v>
      </c>
      <c r="N105" s="33">
        <v>0</v>
      </c>
      <c r="O105" s="27">
        <f t="shared" si="120"/>
        <v>2009.3999999999999</v>
      </c>
      <c r="P105" s="27">
        <f t="shared" si="137"/>
        <v>5198.6000000000004</v>
      </c>
      <c r="Q105" s="27">
        <f t="shared" si="138"/>
        <v>31990.6</v>
      </c>
    </row>
    <row r="106" spans="1:17" ht="26.25" customHeight="1" x14ac:dyDescent="0.35">
      <c r="A106" s="38">
        <v>80</v>
      </c>
      <c r="B106" s="19" t="s">
        <v>61</v>
      </c>
      <c r="C106" s="19" t="s">
        <v>292</v>
      </c>
      <c r="D106" s="19" t="s">
        <v>26</v>
      </c>
      <c r="E106" s="19" t="s">
        <v>60</v>
      </c>
      <c r="F106" s="20" t="s">
        <v>347</v>
      </c>
      <c r="G106" s="30">
        <v>34000</v>
      </c>
      <c r="H106" s="22">
        <v>0</v>
      </c>
      <c r="I106" s="23">
        <f t="shared" ref="I106:I118" si="139">G106*2.87/100</f>
        <v>975.8</v>
      </c>
      <c r="J106" s="24">
        <f t="shared" ref="J106:J118" si="140">G106*7.1/100</f>
        <v>2414</v>
      </c>
      <c r="K106" s="25">
        <f t="shared" si="134"/>
        <v>374.00000000000006</v>
      </c>
      <c r="L106" s="33">
        <f t="shared" ref="L106:L118" si="141">G106*3.04/100</f>
        <v>1033.5999999999999</v>
      </c>
      <c r="M106" s="33">
        <f t="shared" si="126"/>
        <v>2410.6000000000004</v>
      </c>
      <c r="N106" s="33">
        <v>1512.45</v>
      </c>
      <c r="O106" s="27">
        <f>H106+I106+L106+N106</f>
        <v>3521.85</v>
      </c>
      <c r="P106" s="27">
        <f t="shared" si="137"/>
        <v>5198.6000000000004</v>
      </c>
      <c r="Q106" s="27">
        <f>G106-O106</f>
        <v>30478.15</v>
      </c>
    </row>
    <row r="107" spans="1:17" ht="26.25" customHeight="1" x14ac:dyDescent="0.35">
      <c r="A107" s="38">
        <v>81</v>
      </c>
      <c r="B107" s="19" t="s">
        <v>59</v>
      </c>
      <c r="C107" s="19" t="s">
        <v>292</v>
      </c>
      <c r="D107" s="19" t="s">
        <v>26</v>
      </c>
      <c r="E107" s="19" t="s">
        <v>60</v>
      </c>
      <c r="F107" s="20" t="s">
        <v>347</v>
      </c>
      <c r="G107" s="30">
        <v>34000</v>
      </c>
      <c r="H107" s="22">
        <v>0</v>
      </c>
      <c r="I107" s="23">
        <f t="shared" si="139"/>
        <v>975.8</v>
      </c>
      <c r="J107" s="24">
        <f t="shared" si="140"/>
        <v>2414</v>
      </c>
      <c r="K107" s="25">
        <f t="shared" si="134"/>
        <v>374.00000000000006</v>
      </c>
      <c r="L107" s="33">
        <f t="shared" si="141"/>
        <v>1033.5999999999999</v>
      </c>
      <c r="M107" s="33">
        <f t="shared" si="126"/>
        <v>2410.6000000000004</v>
      </c>
      <c r="N107" s="33">
        <v>0</v>
      </c>
      <c r="O107" s="27">
        <f>H107+I107+L107+N107</f>
        <v>2009.3999999999999</v>
      </c>
      <c r="P107" s="27">
        <f t="shared" si="137"/>
        <v>5198.6000000000004</v>
      </c>
      <c r="Q107" s="27">
        <f>G107-O107</f>
        <v>31990.6</v>
      </c>
    </row>
    <row r="108" spans="1:17" ht="26.25" customHeight="1" x14ac:dyDescent="0.35">
      <c r="A108" s="38">
        <v>82</v>
      </c>
      <c r="B108" s="34" t="s">
        <v>307</v>
      </c>
      <c r="C108" s="34" t="s">
        <v>292</v>
      </c>
      <c r="D108" s="141" t="s">
        <v>308</v>
      </c>
      <c r="E108" s="142" t="s">
        <v>315</v>
      </c>
      <c r="F108" s="20" t="s">
        <v>347</v>
      </c>
      <c r="G108" s="30">
        <v>32000</v>
      </c>
      <c r="H108" s="22">
        <v>0</v>
      </c>
      <c r="I108" s="23">
        <f t="shared" si="139"/>
        <v>918.4</v>
      </c>
      <c r="J108" s="24">
        <f t="shared" si="140"/>
        <v>2272</v>
      </c>
      <c r="K108" s="25">
        <f t="shared" si="134"/>
        <v>352.00000000000006</v>
      </c>
      <c r="L108" s="33">
        <f t="shared" si="141"/>
        <v>972.8</v>
      </c>
      <c r="M108" s="33">
        <f t="shared" si="126"/>
        <v>2268.8000000000002</v>
      </c>
      <c r="N108" s="33">
        <v>0</v>
      </c>
      <c r="O108" s="27">
        <f t="shared" ref="O108:O116" si="142">H108+I108+L108+N108</f>
        <v>1891.1999999999998</v>
      </c>
      <c r="P108" s="27">
        <f t="shared" si="137"/>
        <v>4892.8</v>
      </c>
      <c r="Q108" s="27">
        <f t="shared" ref="Q108:Q116" si="143">G108-O108</f>
        <v>30108.799999999999</v>
      </c>
    </row>
    <row r="109" spans="1:17" ht="26.25" customHeight="1" x14ac:dyDescent="0.35">
      <c r="A109" s="38">
        <v>83</v>
      </c>
      <c r="B109" s="34" t="s">
        <v>309</v>
      </c>
      <c r="C109" s="34" t="s">
        <v>293</v>
      </c>
      <c r="D109" s="141" t="s">
        <v>308</v>
      </c>
      <c r="E109" s="142" t="s">
        <v>315</v>
      </c>
      <c r="F109" s="20" t="s">
        <v>347</v>
      </c>
      <c r="G109" s="30">
        <v>32000</v>
      </c>
      <c r="H109" s="22">
        <v>0</v>
      </c>
      <c r="I109" s="23">
        <f t="shared" si="139"/>
        <v>918.4</v>
      </c>
      <c r="J109" s="24">
        <f t="shared" si="140"/>
        <v>2272</v>
      </c>
      <c r="K109" s="25">
        <f t="shared" si="134"/>
        <v>352.00000000000006</v>
      </c>
      <c r="L109" s="33">
        <f t="shared" si="141"/>
        <v>972.8</v>
      </c>
      <c r="M109" s="33">
        <f t="shared" si="126"/>
        <v>2268.8000000000002</v>
      </c>
      <c r="N109" s="33">
        <v>1512.45</v>
      </c>
      <c r="O109" s="27">
        <f t="shared" si="142"/>
        <v>3403.6499999999996</v>
      </c>
      <c r="P109" s="27">
        <f t="shared" si="137"/>
        <v>4892.8</v>
      </c>
      <c r="Q109" s="27">
        <f t="shared" si="143"/>
        <v>28596.35</v>
      </c>
    </row>
    <row r="110" spans="1:17" ht="42" customHeight="1" x14ac:dyDescent="0.35">
      <c r="A110" s="38">
        <v>84</v>
      </c>
      <c r="B110" s="34" t="s">
        <v>310</v>
      </c>
      <c r="C110" s="34" t="s">
        <v>292</v>
      </c>
      <c r="D110" s="29" t="s">
        <v>308</v>
      </c>
      <c r="E110" s="143" t="s">
        <v>315</v>
      </c>
      <c r="F110" s="20" t="s">
        <v>347</v>
      </c>
      <c r="G110" s="30">
        <v>32000</v>
      </c>
      <c r="H110" s="22">
        <v>0</v>
      </c>
      <c r="I110" s="23">
        <f t="shared" si="139"/>
        <v>918.4</v>
      </c>
      <c r="J110" s="24">
        <f t="shared" si="140"/>
        <v>2272</v>
      </c>
      <c r="K110" s="25">
        <f t="shared" si="134"/>
        <v>352.00000000000006</v>
      </c>
      <c r="L110" s="33">
        <f t="shared" si="141"/>
        <v>972.8</v>
      </c>
      <c r="M110" s="33">
        <f t="shared" si="126"/>
        <v>2268.8000000000002</v>
      </c>
      <c r="N110" s="33">
        <v>0</v>
      </c>
      <c r="O110" s="27">
        <f t="shared" si="142"/>
        <v>1891.1999999999998</v>
      </c>
      <c r="P110" s="27">
        <f t="shared" si="137"/>
        <v>4892.8</v>
      </c>
      <c r="Q110" s="27">
        <f t="shared" si="143"/>
        <v>30108.799999999999</v>
      </c>
    </row>
    <row r="111" spans="1:17" ht="42" customHeight="1" x14ac:dyDescent="0.35">
      <c r="A111" s="38">
        <v>85</v>
      </c>
      <c r="B111" s="34" t="s">
        <v>311</v>
      </c>
      <c r="C111" s="34" t="s">
        <v>293</v>
      </c>
      <c r="D111" s="29" t="s">
        <v>308</v>
      </c>
      <c r="E111" s="143" t="s">
        <v>315</v>
      </c>
      <c r="F111" s="20" t="s">
        <v>347</v>
      </c>
      <c r="G111" s="30">
        <v>32000</v>
      </c>
      <c r="H111" s="22">
        <v>0</v>
      </c>
      <c r="I111" s="23">
        <f t="shared" si="139"/>
        <v>918.4</v>
      </c>
      <c r="J111" s="24">
        <f t="shared" si="140"/>
        <v>2272</v>
      </c>
      <c r="K111" s="25">
        <f t="shared" si="134"/>
        <v>352.00000000000006</v>
      </c>
      <c r="L111" s="33">
        <f t="shared" si="141"/>
        <v>972.8</v>
      </c>
      <c r="M111" s="33">
        <f t="shared" si="126"/>
        <v>2268.8000000000002</v>
      </c>
      <c r="N111" s="33">
        <v>0</v>
      </c>
      <c r="O111" s="27">
        <f t="shared" si="142"/>
        <v>1891.1999999999998</v>
      </c>
      <c r="P111" s="27">
        <f t="shared" si="137"/>
        <v>4892.8</v>
      </c>
      <c r="Q111" s="27">
        <f t="shared" si="143"/>
        <v>30108.799999999999</v>
      </c>
    </row>
    <row r="112" spans="1:17" ht="42" customHeight="1" x14ac:dyDescent="0.35">
      <c r="A112" s="38">
        <v>86</v>
      </c>
      <c r="B112" s="34" t="s">
        <v>320</v>
      </c>
      <c r="C112" s="34" t="s">
        <v>292</v>
      </c>
      <c r="D112" s="141" t="s">
        <v>308</v>
      </c>
      <c r="E112" s="143" t="s">
        <v>315</v>
      </c>
      <c r="F112" s="20" t="s">
        <v>347</v>
      </c>
      <c r="G112" s="30">
        <v>32000</v>
      </c>
      <c r="H112" s="22">
        <v>0</v>
      </c>
      <c r="I112" s="23">
        <f t="shared" ref="I112:I114" si="144">G112*2.87/100</f>
        <v>918.4</v>
      </c>
      <c r="J112" s="24">
        <f t="shared" ref="J112:J114" si="145">G112*7.1/100</f>
        <v>2272</v>
      </c>
      <c r="K112" s="25">
        <f t="shared" ref="K112:K114" si="146">+G112*1.1%</f>
        <v>352.00000000000006</v>
      </c>
      <c r="L112" s="33">
        <f t="shared" ref="L112:L114" si="147">G112*3.04/100</f>
        <v>972.8</v>
      </c>
      <c r="M112" s="33">
        <f t="shared" ref="M112:M114" si="148">+G112*7.09%</f>
        <v>2268.8000000000002</v>
      </c>
      <c r="N112" s="33">
        <v>0</v>
      </c>
      <c r="O112" s="27">
        <f t="shared" ref="O112:O114" si="149">H112+I112+L112+N112</f>
        <v>1891.1999999999998</v>
      </c>
      <c r="P112" s="27">
        <f t="shared" ref="P112:P114" si="150">J112+K112+M112</f>
        <v>4892.8</v>
      </c>
      <c r="Q112" s="27">
        <f t="shared" ref="Q112:Q114" si="151">G112-O112</f>
        <v>30108.799999999999</v>
      </c>
    </row>
    <row r="113" spans="1:17" ht="42" customHeight="1" x14ac:dyDescent="0.35">
      <c r="A113" s="38">
        <v>87</v>
      </c>
      <c r="B113" s="34" t="s">
        <v>322</v>
      </c>
      <c r="C113" s="34" t="s">
        <v>292</v>
      </c>
      <c r="D113" s="141" t="s">
        <v>308</v>
      </c>
      <c r="E113" s="143" t="s">
        <v>202</v>
      </c>
      <c r="F113" s="20" t="s">
        <v>347</v>
      </c>
      <c r="G113" s="30">
        <v>33000</v>
      </c>
      <c r="H113" s="22">
        <v>0</v>
      </c>
      <c r="I113" s="23">
        <f t="shared" si="144"/>
        <v>947.1</v>
      </c>
      <c r="J113" s="24">
        <f t="shared" si="145"/>
        <v>2343</v>
      </c>
      <c r="K113" s="25">
        <f t="shared" si="146"/>
        <v>363.00000000000006</v>
      </c>
      <c r="L113" s="33">
        <f t="shared" si="147"/>
        <v>1003.2</v>
      </c>
      <c r="M113" s="33">
        <f t="shared" si="148"/>
        <v>2339.7000000000003</v>
      </c>
      <c r="N113" s="33">
        <v>0</v>
      </c>
      <c r="O113" s="27">
        <f t="shared" si="149"/>
        <v>1950.3000000000002</v>
      </c>
      <c r="P113" s="27">
        <f t="shared" si="150"/>
        <v>5045.7000000000007</v>
      </c>
      <c r="Q113" s="27">
        <f t="shared" si="151"/>
        <v>31049.7</v>
      </c>
    </row>
    <row r="114" spans="1:17" ht="42" customHeight="1" x14ac:dyDescent="0.35">
      <c r="A114" s="38">
        <v>88</v>
      </c>
      <c r="B114" s="34" t="s">
        <v>321</v>
      </c>
      <c r="C114" s="34" t="s">
        <v>293</v>
      </c>
      <c r="D114" s="29" t="s">
        <v>308</v>
      </c>
      <c r="E114" s="143" t="s">
        <v>315</v>
      </c>
      <c r="F114" s="20" t="s">
        <v>347</v>
      </c>
      <c r="G114" s="30">
        <v>32000</v>
      </c>
      <c r="H114" s="22">
        <v>0</v>
      </c>
      <c r="I114" s="23">
        <f t="shared" si="144"/>
        <v>918.4</v>
      </c>
      <c r="J114" s="24">
        <f t="shared" si="145"/>
        <v>2272</v>
      </c>
      <c r="K114" s="25">
        <f t="shared" si="146"/>
        <v>352.00000000000006</v>
      </c>
      <c r="L114" s="33">
        <f t="shared" si="147"/>
        <v>972.8</v>
      </c>
      <c r="M114" s="33">
        <f t="shared" si="148"/>
        <v>2268.8000000000002</v>
      </c>
      <c r="N114" s="33">
        <v>0</v>
      </c>
      <c r="O114" s="27">
        <f t="shared" si="149"/>
        <v>1891.1999999999998</v>
      </c>
      <c r="P114" s="27">
        <f t="shared" si="150"/>
        <v>4892.8</v>
      </c>
      <c r="Q114" s="27">
        <f t="shared" si="151"/>
        <v>30108.799999999999</v>
      </c>
    </row>
    <row r="115" spans="1:17" ht="51" customHeight="1" x14ac:dyDescent="0.35">
      <c r="A115" s="38">
        <v>89</v>
      </c>
      <c r="B115" s="34" t="s">
        <v>312</v>
      </c>
      <c r="C115" s="34" t="s">
        <v>292</v>
      </c>
      <c r="D115" s="141" t="s">
        <v>308</v>
      </c>
      <c r="E115" s="142" t="s">
        <v>248</v>
      </c>
      <c r="F115" s="20" t="s">
        <v>347</v>
      </c>
      <c r="G115" s="30">
        <v>35000</v>
      </c>
      <c r="H115" s="22">
        <v>0</v>
      </c>
      <c r="I115" s="23">
        <f t="shared" si="139"/>
        <v>1004.5</v>
      </c>
      <c r="J115" s="24">
        <f t="shared" si="140"/>
        <v>2485</v>
      </c>
      <c r="K115" s="25">
        <f t="shared" si="134"/>
        <v>385.00000000000006</v>
      </c>
      <c r="L115" s="33">
        <f t="shared" si="141"/>
        <v>1064</v>
      </c>
      <c r="M115" s="33">
        <f t="shared" si="126"/>
        <v>2481.5</v>
      </c>
      <c r="N115" s="33">
        <v>0</v>
      </c>
      <c r="O115" s="27">
        <f t="shared" si="142"/>
        <v>2068.5</v>
      </c>
      <c r="P115" s="27">
        <f t="shared" si="137"/>
        <v>5351.5</v>
      </c>
      <c r="Q115" s="27">
        <f t="shared" si="143"/>
        <v>32931.5</v>
      </c>
    </row>
    <row r="116" spans="1:17" ht="51" customHeight="1" x14ac:dyDescent="0.35">
      <c r="A116" s="38">
        <v>90</v>
      </c>
      <c r="B116" s="34" t="s">
        <v>359</v>
      </c>
      <c r="C116" s="34" t="s">
        <v>292</v>
      </c>
      <c r="D116" s="141" t="s">
        <v>308</v>
      </c>
      <c r="E116" s="142" t="s">
        <v>315</v>
      </c>
      <c r="F116" s="20" t="s">
        <v>347</v>
      </c>
      <c r="G116" s="30">
        <v>32000</v>
      </c>
      <c r="H116" s="22">
        <v>0</v>
      </c>
      <c r="I116" s="23">
        <f t="shared" si="139"/>
        <v>918.4</v>
      </c>
      <c r="J116" s="24">
        <f t="shared" si="140"/>
        <v>2272</v>
      </c>
      <c r="K116" s="25">
        <f t="shared" si="134"/>
        <v>352.00000000000006</v>
      </c>
      <c r="L116" s="33">
        <f t="shared" si="141"/>
        <v>972.8</v>
      </c>
      <c r="M116" s="33">
        <f t="shared" si="126"/>
        <v>2268.8000000000002</v>
      </c>
      <c r="N116" s="33">
        <v>0</v>
      </c>
      <c r="O116" s="27">
        <f t="shared" si="142"/>
        <v>1891.1999999999998</v>
      </c>
      <c r="P116" s="27">
        <f t="shared" si="137"/>
        <v>4892.8</v>
      </c>
      <c r="Q116" s="27">
        <f t="shared" si="143"/>
        <v>30108.799999999999</v>
      </c>
    </row>
    <row r="117" spans="1:17" ht="51" customHeight="1" x14ac:dyDescent="0.35">
      <c r="A117" s="38">
        <v>91</v>
      </c>
      <c r="B117" s="34" t="s">
        <v>361</v>
      </c>
      <c r="C117" s="34" t="s">
        <v>293</v>
      </c>
      <c r="D117" s="141" t="s">
        <v>308</v>
      </c>
      <c r="E117" s="142" t="s">
        <v>248</v>
      </c>
      <c r="F117" s="20" t="s">
        <v>347</v>
      </c>
      <c r="G117" s="30">
        <v>35000</v>
      </c>
      <c r="H117" s="22">
        <v>0</v>
      </c>
      <c r="I117" s="23">
        <f t="shared" si="139"/>
        <v>1004.5</v>
      </c>
      <c r="J117" s="24">
        <f t="shared" si="140"/>
        <v>2485</v>
      </c>
      <c r="K117" s="25">
        <f t="shared" si="134"/>
        <v>385.00000000000006</v>
      </c>
      <c r="L117" s="33">
        <f t="shared" si="141"/>
        <v>1064</v>
      </c>
      <c r="M117" s="33">
        <f t="shared" si="126"/>
        <v>2481.5</v>
      </c>
      <c r="N117" s="33">
        <v>0</v>
      </c>
      <c r="O117" s="27">
        <f t="shared" ref="O117" si="152">H117+I117+L117+N117</f>
        <v>2068.5</v>
      </c>
      <c r="P117" s="27">
        <f t="shared" ref="P117" si="153">J117+K117+M117</f>
        <v>5351.5</v>
      </c>
      <c r="Q117" s="27">
        <f t="shared" ref="Q117" si="154">G117-O117</f>
        <v>32931.5</v>
      </c>
    </row>
    <row r="118" spans="1:17" ht="37.5" customHeight="1" x14ac:dyDescent="0.35">
      <c r="A118" s="38">
        <v>92</v>
      </c>
      <c r="B118" s="19" t="s">
        <v>300</v>
      </c>
      <c r="C118" s="19" t="s">
        <v>292</v>
      </c>
      <c r="D118" s="141" t="s">
        <v>308</v>
      </c>
      <c r="E118" s="19" t="s">
        <v>65</v>
      </c>
      <c r="F118" s="20" t="s">
        <v>347</v>
      </c>
      <c r="G118" s="30">
        <v>25000</v>
      </c>
      <c r="H118" s="22">
        <v>0</v>
      </c>
      <c r="I118" s="23">
        <f t="shared" si="139"/>
        <v>717.5</v>
      </c>
      <c r="J118" s="24">
        <f t="shared" si="140"/>
        <v>1775</v>
      </c>
      <c r="K118" s="25">
        <f t="shared" si="134"/>
        <v>275</v>
      </c>
      <c r="L118" s="33">
        <f t="shared" si="141"/>
        <v>760</v>
      </c>
      <c r="M118" s="33">
        <f t="shared" si="126"/>
        <v>1772.5000000000002</v>
      </c>
      <c r="N118" s="33">
        <v>0</v>
      </c>
      <c r="O118" s="27">
        <f>H118+I118+L118+N118</f>
        <v>1477.5</v>
      </c>
      <c r="P118" s="27">
        <f t="shared" si="137"/>
        <v>3822.5</v>
      </c>
      <c r="Q118" s="27">
        <f>G118-O118</f>
        <v>23522.5</v>
      </c>
    </row>
    <row r="119" spans="1:17" ht="24.75" customHeight="1" x14ac:dyDescent="0.2">
      <c r="A119" s="171" t="s">
        <v>147</v>
      </c>
      <c r="B119" s="171"/>
      <c r="C119" s="171"/>
      <c r="D119" s="171"/>
      <c r="E119" s="171"/>
      <c r="F119" s="20"/>
      <c r="G119" s="73">
        <f t="shared" ref="G119:Q119" si="155">SUM(G86:G118)</f>
        <v>1731000</v>
      </c>
      <c r="H119" s="73">
        <f t="shared" si="155"/>
        <v>125128.71999999999</v>
      </c>
      <c r="I119" s="73">
        <f t="shared" si="155"/>
        <v>49679.700000000019</v>
      </c>
      <c r="J119" s="73">
        <f t="shared" si="155"/>
        <v>122901</v>
      </c>
      <c r="K119" s="73">
        <f t="shared" si="155"/>
        <v>14534.85</v>
      </c>
      <c r="L119" s="73">
        <f t="shared" si="155"/>
        <v>51182.200000000019</v>
      </c>
      <c r="M119" s="73">
        <f t="shared" si="155"/>
        <v>119369.01250000003</v>
      </c>
      <c r="N119" s="73">
        <f t="shared" si="155"/>
        <v>10587.150000000001</v>
      </c>
      <c r="O119" s="73">
        <f t="shared" si="155"/>
        <v>236577.77</v>
      </c>
      <c r="P119" s="73">
        <f t="shared" si="155"/>
        <v>256804.86250000002</v>
      </c>
      <c r="Q119" s="73">
        <f t="shared" si="155"/>
        <v>1494422.2300000004</v>
      </c>
    </row>
    <row r="120" spans="1:17" ht="36.75" customHeight="1" x14ac:dyDescent="0.2">
      <c r="A120" s="172" t="s">
        <v>260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4"/>
    </row>
    <row r="121" spans="1:17" ht="23.25" customHeight="1" x14ac:dyDescent="0.35">
      <c r="A121" s="38">
        <v>93</v>
      </c>
      <c r="B121" s="34" t="s">
        <v>81</v>
      </c>
      <c r="C121" s="34" t="s">
        <v>293</v>
      </c>
      <c r="D121" s="19" t="s">
        <v>260</v>
      </c>
      <c r="E121" s="52" t="s">
        <v>261</v>
      </c>
      <c r="F121" s="38" t="s">
        <v>29</v>
      </c>
      <c r="G121" s="30">
        <v>210000</v>
      </c>
      <c r="H121" s="27">
        <v>37962.06</v>
      </c>
      <c r="I121" s="23">
        <f t="shared" ref="I121:I154" si="156">G121*2.87/100</f>
        <v>6027</v>
      </c>
      <c r="J121" s="24">
        <f t="shared" ref="J121:J154" si="157">G121*7.1/100</f>
        <v>14910</v>
      </c>
      <c r="K121" s="87">
        <f t="shared" ref="K121:K131" si="158">65050*1.1%</f>
        <v>715.55000000000007</v>
      </c>
      <c r="L121" s="25">
        <f>162625*3.04%</f>
        <v>4943.8</v>
      </c>
      <c r="M121" s="24">
        <f>162625*7.09%</f>
        <v>11530.112500000001</v>
      </c>
      <c r="N121" s="31">
        <v>1512.45</v>
      </c>
      <c r="O121" s="27">
        <f t="shared" ref="O121:O166" si="159">H121+I121+L121+N121</f>
        <v>50445.31</v>
      </c>
      <c r="P121" s="27">
        <f t="shared" ref="P121:P166" si="160">J121+K121+M121</f>
        <v>27155.662499999999</v>
      </c>
      <c r="Q121" s="27">
        <f t="shared" ref="Q121:Q147" si="161">G121-O121</f>
        <v>159554.69</v>
      </c>
    </row>
    <row r="122" spans="1:17" ht="34.5" customHeight="1" x14ac:dyDescent="0.35">
      <c r="A122" s="38">
        <v>94</v>
      </c>
      <c r="B122" s="34" t="s">
        <v>84</v>
      </c>
      <c r="C122" s="34" t="s">
        <v>293</v>
      </c>
      <c r="D122" s="19" t="s">
        <v>260</v>
      </c>
      <c r="E122" s="52" t="s">
        <v>262</v>
      </c>
      <c r="F122" s="38" t="s">
        <v>29</v>
      </c>
      <c r="G122" s="30">
        <v>126000</v>
      </c>
      <c r="H122" s="27">
        <v>17843.11</v>
      </c>
      <c r="I122" s="23">
        <f t="shared" si="156"/>
        <v>3616.2</v>
      </c>
      <c r="J122" s="24">
        <f t="shared" si="157"/>
        <v>8946</v>
      </c>
      <c r="K122" s="87">
        <f t="shared" si="158"/>
        <v>715.55000000000007</v>
      </c>
      <c r="L122" s="25">
        <f t="shared" ref="L122:L154" si="162">G122*3.04/100</f>
        <v>3830.4</v>
      </c>
      <c r="M122" s="33">
        <f t="shared" ref="M122:M166" si="163">+G122*7.09%</f>
        <v>8933.4000000000015</v>
      </c>
      <c r="N122" s="31">
        <v>1512.45</v>
      </c>
      <c r="O122" s="27">
        <f t="shared" si="159"/>
        <v>26802.160000000003</v>
      </c>
      <c r="P122" s="27">
        <f t="shared" si="160"/>
        <v>18594.95</v>
      </c>
      <c r="Q122" s="27">
        <f t="shared" si="161"/>
        <v>99197.84</v>
      </c>
    </row>
    <row r="123" spans="1:17" ht="30" customHeight="1" x14ac:dyDescent="0.35">
      <c r="A123" s="38">
        <v>95</v>
      </c>
      <c r="B123" s="34" t="s">
        <v>82</v>
      </c>
      <c r="C123" s="34" t="s">
        <v>293</v>
      </c>
      <c r="D123" s="19" t="s">
        <v>260</v>
      </c>
      <c r="E123" s="52" t="s">
        <v>263</v>
      </c>
      <c r="F123" s="38" t="s">
        <v>29</v>
      </c>
      <c r="G123" s="30">
        <v>85000</v>
      </c>
      <c r="H123" s="27">
        <v>8576.99</v>
      </c>
      <c r="I123" s="23">
        <f t="shared" si="156"/>
        <v>2439.5</v>
      </c>
      <c r="J123" s="24">
        <f t="shared" si="157"/>
        <v>6035</v>
      </c>
      <c r="K123" s="87">
        <f t="shared" si="158"/>
        <v>715.55000000000007</v>
      </c>
      <c r="L123" s="25">
        <f t="shared" si="162"/>
        <v>2584</v>
      </c>
      <c r="M123" s="33">
        <f t="shared" si="163"/>
        <v>6026.5</v>
      </c>
      <c r="N123" s="31">
        <v>0</v>
      </c>
      <c r="O123" s="27">
        <f t="shared" si="159"/>
        <v>13600.49</v>
      </c>
      <c r="P123" s="27">
        <f t="shared" si="160"/>
        <v>12777.05</v>
      </c>
      <c r="Q123" s="27">
        <f>G123-O123</f>
        <v>71399.509999999995</v>
      </c>
    </row>
    <row r="124" spans="1:17" ht="30" customHeight="1" x14ac:dyDescent="0.35">
      <c r="A124" s="38">
        <v>96</v>
      </c>
      <c r="B124" s="34" t="s">
        <v>85</v>
      </c>
      <c r="C124" s="34" t="s">
        <v>293</v>
      </c>
      <c r="D124" s="19" t="s">
        <v>260</v>
      </c>
      <c r="E124" s="52" t="s">
        <v>263</v>
      </c>
      <c r="F124" s="38" t="s">
        <v>29</v>
      </c>
      <c r="G124" s="30">
        <v>85000</v>
      </c>
      <c r="H124" s="27">
        <v>7820.77</v>
      </c>
      <c r="I124" s="23">
        <f t="shared" si="156"/>
        <v>2439.5</v>
      </c>
      <c r="J124" s="24">
        <f t="shared" si="157"/>
        <v>6035</v>
      </c>
      <c r="K124" s="87">
        <f t="shared" si="158"/>
        <v>715.55000000000007</v>
      </c>
      <c r="L124" s="25">
        <f t="shared" si="162"/>
        <v>2584</v>
      </c>
      <c r="M124" s="33">
        <f t="shared" si="163"/>
        <v>6026.5</v>
      </c>
      <c r="N124" s="31">
        <f>1512.45*2</f>
        <v>3024.9</v>
      </c>
      <c r="O124" s="27">
        <f t="shared" si="159"/>
        <v>15869.17</v>
      </c>
      <c r="P124" s="27">
        <f t="shared" si="160"/>
        <v>12777.05</v>
      </c>
      <c r="Q124" s="27">
        <f t="shared" si="161"/>
        <v>69130.83</v>
      </c>
    </row>
    <row r="125" spans="1:17" ht="30" customHeight="1" x14ac:dyDescent="0.35">
      <c r="A125" s="38">
        <v>97</v>
      </c>
      <c r="B125" s="34" t="s">
        <v>83</v>
      </c>
      <c r="C125" s="34" t="s">
        <v>293</v>
      </c>
      <c r="D125" s="19" t="s">
        <v>260</v>
      </c>
      <c r="E125" s="52" t="s">
        <v>264</v>
      </c>
      <c r="F125" s="38" t="s">
        <v>32</v>
      </c>
      <c r="G125" s="30">
        <v>85000</v>
      </c>
      <c r="H125" s="27">
        <v>8576.99</v>
      </c>
      <c r="I125" s="23">
        <f>G125*2.87/100</f>
        <v>2439.5</v>
      </c>
      <c r="J125" s="24">
        <f>G125*7.1/100</f>
        <v>6035</v>
      </c>
      <c r="K125" s="87">
        <f t="shared" si="158"/>
        <v>715.55000000000007</v>
      </c>
      <c r="L125" s="25">
        <f>G125*3.04/100</f>
        <v>2584</v>
      </c>
      <c r="M125" s="33">
        <f t="shared" si="163"/>
        <v>6026.5</v>
      </c>
      <c r="N125" s="31">
        <v>0</v>
      </c>
      <c r="O125" s="27">
        <f t="shared" si="159"/>
        <v>13600.49</v>
      </c>
      <c r="P125" s="27">
        <f t="shared" si="160"/>
        <v>12777.05</v>
      </c>
      <c r="Q125" s="27">
        <f>G125-O125</f>
        <v>71399.509999999995</v>
      </c>
    </row>
    <row r="126" spans="1:17" ht="30" customHeight="1" x14ac:dyDescent="0.35">
      <c r="A126" s="38">
        <v>98</v>
      </c>
      <c r="B126" s="34" t="s">
        <v>95</v>
      </c>
      <c r="C126" s="34" t="s">
        <v>293</v>
      </c>
      <c r="D126" s="19" t="s">
        <v>260</v>
      </c>
      <c r="E126" s="52" t="s">
        <v>88</v>
      </c>
      <c r="F126" s="38" t="s">
        <v>29</v>
      </c>
      <c r="G126" s="30">
        <v>75000</v>
      </c>
      <c r="H126" s="27">
        <v>6309.38</v>
      </c>
      <c r="I126" s="23">
        <f t="shared" si="156"/>
        <v>2152.5</v>
      </c>
      <c r="J126" s="24">
        <f t="shared" si="157"/>
        <v>5325</v>
      </c>
      <c r="K126" s="87">
        <f t="shared" si="158"/>
        <v>715.55000000000007</v>
      </c>
      <c r="L126" s="25">
        <f t="shared" si="162"/>
        <v>2280</v>
      </c>
      <c r="M126" s="33">
        <f t="shared" si="163"/>
        <v>5317.5</v>
      </c>
      <c r="N126" s="31">
        <v>0</v>
      </c>
      <c r="O126" s="27">
        <f t="shared" si="159"/>
        <v>10741.880000000001</v>
      </c>
      <c r="P126" s="27">
        <f t="shared" si="160"/>
        <v>11358.05</v>
      </c>
      <c r="Q126" s="27">
        <f>G126-O126</f>
        <v>64258.119999999995</v>
      </c>
    </row>
    <row r="127" spans="1:17" ht="30" customHeight="1" x14ac:dyDescent="0.35">
      <c r="A127" s="38">
        <v>99</v>
      </c>
      <c r="B127" s="34" t="s">
        <v>91</v>
      </c>
      <c r="C127" s="34" t="s">
        <v>293</v>
      </c>
      <c r="D127" s="19" t="s">
        <v>260</v>
      </c>
      <c r="E127" s="52" t="s">
        <v>265</v>
      </c>
      <c r="F127" s="38" t="s">
        <v>29</v>
      </c>
      <c r="G127" s="30">
        <v>75000</v>
      </c>
      <c r="H127" s="27">
        <v>6006.89</v>
      </c>
      <c r="I127" s="23">
        <f>G127*2.87/100</f>
        <v>2152.5</v>
      </c>
      <c r="J127" s="24">
        <f>G127*7.1/100</f>
        <v>5325</v>
      </c>
      <c r="K127" s="87">
        <f t="shared" si="158"/>
        <v>715.55000000000007</v>
      </c>
      <c r="L127" s="25">
        <f>G127*3.04/100</f>
        <v>2280</v>
      </c>
      <c r="M127" s="33">
        <f t="shared" si="163"/>
        <v>5317.5</v>
      </c>
      <c r="N127" s="31">
        <v>1512.45</v>
      </c>
      <c r="O127" s="27">
        <f t="shared" si="159"/>
        <v>11951.84</v>
      </c>
      <c r="P127" s="27">
        <f t="shared" si="160"/>
        <v>11358.05</v>
      </c>
      <c r="Q127" s="27">
        <f>G127-O127</f>
        <v>63048.160000000003</v>
      </c>
    </row>
    <row r="128" spans="1:17" ht="30" customHeight="1" x14ac:dyDescent="0.35">
      <c r="A128" s="38">
        <v>100</v>
      </c>
      <c r="B128" s="34" t="s">
        <v>87</v>
      </c>
      <c r="C128" s="34" t="s">
        <v>293</v>
      </c>
      <c r="D128" s="19" t="s">
        <v>260</v>
      </c>
      <c r="E128" s="52" t="s">
        <v>88</v>
      </c>
      <c r="F128" s="38" t="s">
        <v>29</v>
      </c>
      <c r="G128" s="30">
        <v>75000</v>
      </c>
      <c r="H128" s="27">
        <v>6006.89</v>
      </c>
      <c r="I128" s="23">
        <f>G128*2.87/100</f>
        <v>2152.5</v>
      </c>
      <c r="J128" s="24">
        <f>G128*7.1/100</f>
        <v>5325</v>
      </c>
      <c r="K128" s="87">
        <f t="shared" si="158"/>
        <v>715.55000000000007</v>
      </c>
      <c r="L128" s="25">
        <f>G128*3.04/100</f>
        <v>2280</v>
      </c>
      <c r="M128" s="33">
        <f t="shared" si="163"/>
        <v>5317.5</v>
      </c>
      <c r="N128" s="31">
        <v>1512.45</v>
      </c>
      <c r="O128" s="27">
        <f t="shared" si="159"/>
        <v>11951.84</v>
      </c>
      <c r="P128" s="27">
        <f t="shared" si="160"/>
        <v>11358.05</v>
      </c>
      <c r="Q128" s="27">
        <f>G128-O128</f>
        <v>63048.160000000003</v>
      </c>
    </row>
    <row r="129" spans="1:17" ht="30" customHeight="1" x14ac:dyDescent="0.35">
      <c r="A129" s="38">
        <v>101</v>
      </c>
      <c r="B129" s="34" t="s">
        <v>222</v>
      </c>
      <c r="C129" s="34" t="s">
        <v>293</v>
      </c>
      <c r="D129" s="19" t="s">
        <v>260</v>
      </c>
      <c r="E129" s="52" t="s">
        <v>88</v>
      </c>
      <c r="F129" s="38" t="s">
        <v>32</v>
      </c>
      <c r="G129" s="30">
        <v>75000</v>
      </c>
      <c r="H129" s="27">
        <v>6309.38</v>
      </c>
      <c r="I129" s="23">
        <f>G129*2.87/100</f>
        <v>2152.5</v>
      </c>
      <c r="J129" s="24">
        <f>G129*7.1/100</f>
        <v>5325</v>
      </c>
      <c r="K129" s="87">
        <f t="shared" si="158"/>
        <v>715.55000000000007</v>
      </c>
      <c r="L129" s="25">
        <f>G129*3.04/100</f>
        <v>2280</v>
      </c>
      <c r="M129" s="33">
        <f t="shared" si="163"/>
        <v>5317.5</v>
      </c>
      <c r="N129" s="31">
        <v>0</v>
      </c>
      <c r="O129" s="27">
        <f t="shared" si="159"/>
        <v>10741.880000000001</v>
      </c>
      <c r="P129" s="27">
        <f t="shared" si="160"/>
        <v>11358.05</v>
      </c>
      <c r="Q129" s="27">
        <f>G129-O129</f>
        <v>64258.119999999995</v>
      </c>
    </row>
    <row r="130" spans="1:17" ht="30" customHeight="1" x14ac:dyDescent="0.35">
      <c r="A130" s="38">
        <v>102</v>
      </c>
      <c r="B130" s="34" t="s">
        <v>286</v>
      </c>
      <c r="C130" s="34" t="s">
        <v>293</v>
      </c>
      <c r="D130" s="19" t="s">
        <v>260</v>
      </c>
      <c r="E130" s="52" t="s">
        <v>88</v>
      </c>
      <c r="F130" s="38" t="s">
        <v>32</v>
      </c>
      <c r="G130" s="30">
        <v>75000</v>
      </c>
      <c r="H130" s="27">
        <v>6309.38</v>
      </c>
      <c r="I130" s="23">
        <f>G130*2.87/100</f>
        <v>2152.5</v>
      </c>
      <c r="J130" s="24">
        <f>G130*7.1/100</f>
        <v>5325</v>
      </c>
      <c r="K130" s="87">
        <f t="shared" si="158"/>
        <v>715.55000000000007</v>
      </c>
      <c r="L130" s="25">
        <f>G130*3.04/100</f>
        <v>2280</v>
      </c>
      <c r="M130" s="33">
        <f t="shared" si="163"/>
        <v>5317.5</v>
      </c>
      <c r="N130" s="31">
        <v>0</v>
      </c>
      <c r="O130" s="27">
        <f t="shared" si="159"/>
        <v>10741.880000000001</v>
      </c>
      <c r="P130" s="27">
        <f t="shared" si="160"/>
        <v>11358.05</v>
      </c>
      <c r="Q130" s="27">
        <f>+G130-H130-I130-L130-N130</f>
        <v>64258.119999999995</v>
      </c>
    </row>
    <row r="131" spans="1:17" ht="30" customHeight="1" x14ac:dyDescent="0.35">
      <c r="A131" s="38">
        <v>103</v>
      </c>
      <c r="B131" s="34" t="s">
        <v>281</v>
      </c>
      <c r="C131" s="34" t="s">
        <v>293</v>
      </c>
      <c r="D131" s="19" t="s">
        <v>260</v>
      </c>
      <c r="E131" s="52" t="s">
        <v>88</v>
      </c>
      <c r="F131" s="38" t="s">
        <v>32</v>
      </c>
      <c r="G131" s="30">
        <v>75000</v>
      </c>
      <c r="H131" s="27">
        <v>6309.38</v>
      </c>
      <c r="I131" s="23">
        <f>G131*2.87/100</f>
        <v>2152.5</v>
      </c>
      <c r="J131" s="24">
        <f>G131*7.1/100</f>
        <v>5325</v>
      </c>
      <c r="K131" s="87">
        <f t="shared" si="158"/>
        <v>715.55000000000007</v>
      </c>
      <c r="L131" s="25">
        <f>G131*3.04/100</f>
        <v>2280</v>
      </c>
      <c r="M131" s="33">
        <f t="shared" si="163"/>
        <v>5317.5</v>
      </c>
      <c r="N131" s="31">
        <v>0</v>
      </c>
      <c r="O131" s="27">
        <f t="shared" si="159"/>
        <v>10741.880000000001</v>
      </c>
      <c r="P131" s="27">
        <f t="shared" si="160"/>
        <v>11358.05</v>
      </c>
      <c r="Q131" s="27">
        <f>G131-O131</f>
        <v>64258.119999999995</v>
      </c>
    </row>
    <row r="132" spans="1:17" ht="30" customHeight="1" x14ac:dyDescent="0.35">
      <c r="A132" s="38">
        <v>104</v>
      </c>
      <c r="B132" s="34" t="s">
        <v>92</v>
      </c>
      <c r="C132" s="34" t="s">
        <v>293</v>
      </c>
      <c r="D132" s="19" t="s">
        <v>260</v>
      </c>
      <c r="E132" s="52" t="s">
        <v>93</v>
      </c>
      <c r="F132" s="38" t="s">
        <v>29</v>
      </c>
      <c r="G132" s="30">
        <v>50000</v>
      </c>
      <c r="H132" s="27">
        <v>1854</v>
      </c>
      <c r="I132" s="23">
        <f t="shared" si="156"/>
        <v>1435</v>
      </c>
      <c r="J132" s="24">
        <f t="shared" si="157"/>
        <v>3550</v>
      </c>
      <c r="K132" s="25">
        <f t="shared" ref="K132:K166" si="164">+G132*1.1%</f>
        <v>550</v>
      </c>
      <c r="L132" s="25">
        <f t="shared" si="162"/>
        <v>1520</v>
      </c>
      <c r="M132" s="33">
        <f t="shared" si="163"/>
        <v>3545.0000000000005</v>
      </c>
      <c r="N132" s="31">
        <v>0</v>
      </c>
      <c r="O132" s="27">
        <f t="shared" si="159"/>
        <v>4809</v>
      </c>
      <c r="P132" s="27">
        <f t="shared" si="160"/>
        <v>7645</v>
      </c>
      <c r="Q132" s="27">
        <f t="shared" si="161"/>
        <v>45191</v>
      </c>
    </row>
    <row r="133" spans="1:17" ht="30" customHeight="1" x14ac:dyDescent="0.35">
      <c r="A133" s="38">
        <v>105</v>
      </c>
      <c r="B133" s="34" t="s">
        <v>328</v>
      </c>
      <c r="C133" s="34" t="s">
        <v>293</v>
      </c>
      <c r="D133" s="19" t="s">
        <v>260</v>
      </c>
      <c r="E133" s="52" t="s">
        <v>329</v>
      </c>
      <c r="F133" s="38" t="s">
        <v>29</v>
      </c>
      <c r="G133" s="30">
        <v>31000</v>
      </c>
      <c r="H133" s="27">
        <v>0</v>
      </c>
      <c r="I133" s="23">
        <f t="shared" si="156"/>
        <v>889.7</v>
      </c>
      <c r="J133" s="24">
        <f t="shared" si="157"/>
        <v>2201</v>
      </c>
      <c r="K133" s="25">
        <f t="shared" si="164"/>
        <v>341.00000000000006</v>
      </c>
      <c r="L133" s="25">
        <f t="shared" si="162"/>
        <v>942.4</v>
      </c>
      <c r="M133" s="33">
        <f t="shared" si="163"/>
        <v>2197.9</v>
      </c>
      <c r="N133" s="31">
        <v>0</v>
      </c>
      <c r="O133" s="27">
        <f t="shared" si="159"/>
        <v>1832.1</v>
      </c>
      <c r="P133" s="27">
        <f t="shared" si="160"/>
        <v>4739.8999999999996</v>
      </c>
      <c r="Q133" s="27">
        <f t="shared" si="161"/>
        <v>29167.9</v>
      </c>
    </row>
    <row r="134" spans="1:17" ht="36" customHeight="1" x14ac:dyDescent="0.35">
      <c r="A134" s="38">
        <v>106</v>
      </c>
      <c r="B134" s="34" t="s">
        <v>330</v>
      </c>
      <c r="C134" s="34" t="s">
        <v>292</v>
      </c>
      <c r="D134" s="19" t="s">
        <v>260</v>
      </c>
      <c r="E134" s="52" t="s">
        <v>329</v>
      </c>
      <c r="F134" s="38" t="s">
        <v>29</v>
      </c>
      <c r="G134" s="30">
        <v>31000</v>
      </c>
      <c r="H134" s="27">
        <v>0</v>
      </c>
      <c r="I134" s="23">
        <f t="shared" ref="I134" si="165">G134*2.87/100</f>
        <v>889.7</v>
      </c>
      <c r="J134" s="24">
        <f t="shared" ref="J134" si="166">G134*7.1/100</f>
        <v>2201</v>
      </c>
      <c r="K134" s="25">
        <f t="shared" ref="K134" si="167">+G134*1.1%</f>
        <v>341.00000000000006</v>
      </c>
      <c r="L134" s="25">
        <f t="shared" ref="L134" si="168">G134*3.04/100</f>
        <v>942.4</v>
      </c>
      <c r="M134" s="33">
        <f t="shared" ref="M134" si="169">+G134*7.09%</f>
        <v>2197.9</v>
      </c>
      <c r="N134" s="31">
        <v>0</v>
      </c>
      <c r="O134" s="27">
        <f t="shared" ref="O134" si="170">H134+I134+L134+N134</f>
        <v>1832.1</v>
      </c>
      <c r="P134" s="27">
        <f t="shared" ref="P134" si="171">J134+K134+M134</f>
        <v>4739.8999999999996</v>
      </c>
      <c r="Q134" s="27">
        <f t="shared" ref="Q134" si="172">G134-O134</f>
        <v>29167.9</v>
      </c>
    </row>
    <row r="135" spans="1:17" ht="36" customHeight="1" x14ac:dyDescent="0.35">
      <c r="A135" s="38">
        <v>107</v>
      </c>
      <c r="B135" s="34" t="s">
        <v>331</v>
      </c>
      <c r="C135" s="34" t="s">
        <v>293</v>
      </c>
      <c r="D135" s="19" t="s">
        <v>260</v>
      </c>
      <c r="E135" s="52" t="s">
        <v>329</v>
      </c>
      <c r="F135" s="38" t="s">
        <v>29</v>
      </c>
      <c r="G135" s="30">
        <v>31000</v>
      </c>
      <c r="H135" s="27">
        <v>0</v>
      </c>
      <c r="I135" s="23">
        <f t="shared" si="156"/>
        <v>889.7</v>
      </c>
      <c r="J135" s="24">
        <f t="shared" si="157"/>
        <v>2201</v>
      </c>
      <c r="K135" s="25">
        <f t="shared" si="164"/>
        <v>341.00000000000006</v>
      </c>
      <c r="L135" s="25">
        <f t="shared" si="162"/>
        <v>942.4</v>
      </c>
      <c r="M135" s="33">
        <f t="shared" si="163"/>
        <v>2197.9</v>
      </c>
      <c r="N135" s="31">
        <v>0</v>
      </c>
      <c r="O135" s="27">
        <f t="shared" si="159"/>
        <v>1832.1</v>
      </c>
      <c r="P135" s="27">
        <f t="shared" si="160"/>
        <v>4739.8999999999996</v>
      </c>
      <c r="Q135" s="27">
        <f t="shared" si="161"/>
        <v>29167.9</v>
      </c>
    </row>
    <row r="136" spans="1:17" ht="30" customHeight="1" x14ac:dyDescent="0.35">
      <c r="A136" s="38">
        <v>108</v>
      </c>
      <c r="B136" s="34" t="s">
        <v>97</v>
      </c>
      <c r="C136" s="34" t="s">
        <v>293</v>
      </c>
      <c r="D136" s="19" t="s">
        <v>260</v>
      </c>
      <c r="E136" s="52" t="s">
        <v>266</v>
      </c>
      <c r="F136" s="38" t="s">
        <v>29</v>
      </c>
      <c r="G136" s="30">
        <v>50000</v>
      </c>
      <c r="H136" s="27">
        <v>1854</v>
      </c>
      <c r="I136" s="23">
        <f t="shared" si="156"/>
        <v>1435</v>
      </c>
      <c r="J136" s="24">
        <f t="shared" si="157"/>
        <v>3550</v>
      </c>
      <c r="K136" s="25">
        <f t="shared" si="164"/>
        <v>550</v>
      </c>
      <c r="L136" s="25">
        <f t="shared" si="162"/>
        <v>1520</v>
      </c>
      <c r="M136" s="33">
        <f t="shared" si="163"/>
        <v>3545.0000000000005</v>
      </c>
      <c r="N136" s="31">
        <v>0</v>
      </c>
      <c r="O136" s="27">
        <f t="shared" si="159"/>
        <v>4809</v>
      </c>
      <c r="P136" s="27">
        <f t="shared" si="160"/>
        <v>7645</v>
      </c>
      <c r="Q136" s="27">
        <f t="shared" si="161"/>
        <v>45191</v>
      </c>
    </row>
    <row r="137" spans="1:17" ht="30" customHeight="1" x14ac:dyDescent="0.35">
      <c r="A137" s="38">
        <v>109</v>
      </c>
      <c r="B137" s="34" t="s">
        <v>94</v>
      </c>
      <c r="C137" s="34" t="s">
        <v>293</v>
      </c>
      <c r="D137" s="19" t="s">
        <v>260</v>
      </c>
      <c r="E137" s="52" t="s">
        <v>363</v>
      </c>
      <c r="F137" s="38" t="s">
        <v>29</v>
      </c>
      <c r="G137" s="30">
        <v>38000</v>
      </c>
      <c r="H137" s="27">
        <v>160.38</v>
      </c>
      <c r="I137" s="23">
        <f t="shared" si="156"/>
        <v>1090.5999999999999</v>
      </c>
      <c r="J137" s="24">
        <f t="shared" si="157"/>
        <v>2698</v>
      </c>
      <c r="K137" s="25">
        <f t="shared" si="164"/>
        <v>418.00000000000006</v>
      </c>
      <c r="L137" s="25">
        <f t="shared" si="162"/>
        <v>1155.2</v>
      </c>
      <c r="M137" s="33">
        <f t="shared" si="163"/>
        <v>2694.2000000000003</v>
      </c>
      <c r="N137" s="31">
        <v>0</v>
      </c>
      <c r="O137" s="27">
        <f t="shared" si="159"/>
        <v>2406.1800000000003</v>
      </c>
      <c r="P137" s="27">
        <f t="shared" si="160"/>
        <v>5810.2000000000007</v>
      </c>
      <c r="Q137" s="27">
        <f t="shared" si="161"/>
        <v>35593.82</v>
      </c>
    </row>
    <row r="138" spans="1:17" ht="36" customHeight="1" x14ac:dyDescent="0.35">
      <c r="A138" s="38">
        <v>110</v>
      </c>
      <c r="B138" s="34" t="s">
        <v>96</v>
      </c>
      <c r="C138" s="34" t="s">
        <v>293</v>
      </c>
      <c r="D138" s="19" t="s">
        <v>260</v>
      </c>
      <c r="E138" s="52" t="s">
        <v>363</v>
      </c>
      <c r="F138" s="38" t="s">
        <v>29</v>
      </c>
      <c r="G138" s="30">
        <v>38000</v>
      </c>
      <c r="H138" s="27">
        <v>0</v>
      </c>
      <c r="I138" s="23">
        <f t="shared" si="156"/>
        <v>1090.5999999999999</v>
      </c>
      <c r="J138" s="24">
        <f t="shared" si="157"/>
        <v>2698</v>
      </c>
      <c r="K138" s="25">
        <f t="shared" si="164"/>
        <v>418.00000000000006</v>
      </c>
      <c r="L138" s="25">
        <f t="shared" si="162"/>
        <v>1155.2</v>
      </c>
      <c r="M138" s="33">
        <f t="shared" si="163"/>
        <v>2694.2000000000003</v>
      </c>
      <c r="N138" s="31">
        <f>1512.45*3</f>
        <v>4537.3500000000004</v>
      </c>
      <c r="O138" s="27">
        <f t="shared" si="159"/>
        <v>6783.1500000000005</v>
      </c>
      <c r="P138" s="27">
        <f t="shared" si="160"/>
        <v>5810.2000000000007</v>
      </c>
      <c r="Q138" s="27">
        <f t="shared" ref="Q138:Q146" si="173">G138-O138</f>
        <v>31216.85</v>
      </c>
    </row>
    <row r="139" spans="1:17" ht="30" customHeight="1" x14ac:dyDescent="0.35">
      <c r="A139" s="38">
        <v>111</v>
      </c>
      <c r="B139" s="34" t="s">
        <v>98</v>
      </c>
      <c r="C139" s="34" t="s">
        <v>293</v>
      </c>
      <c r="D139" s="19" t="s">
        <v>260</v>
      </c>
      <c r="E139" s="52" t="s">
        <v>363</v>
      </c>
      <c r="F139" s="38" t="s">
        <v>29</v>
      </c>
      <c r="G139" s="30">
        <v>38000</v>
      </c>
      <c r="H139" s="27">
        <v>160.38</v>
      </c>
      <c r="I139" s="23">
        <f t="shared" ref="I139:I146" si="174">G139*2.87/100</f>
        <v>1090.5999999999999</v>
      </c>
      <c r="J139" s="24">
        <f t="shared" ref="J139:J146" si="175">G139*7.1/100</f>
        <v>2698</v>
      </c>
      <c r="K139" s="25">
        <f t="shared" si="164"/>
        <v>418.00000000000006</v>
      </c>
      <c r="L139" s="25">
        <f t="shared" ref="L139:L146" si="176">G139*3.04/100</f>
        <v>1155.2</v>
      </c>
      <c r="M139" s="33">
        <f t="shared" si="163"/>
        <v>2694.2000000000003</v>
      </c>
      <c r="N139" s="31">
        <v>0</v>
      </c>
      <c r="O139" s="27">
        <f t="shared" si="159"/>
        <v>2406.1800000000003</v>
      </c>
      <c r="P139" s="27">
        <f t="shared" si="160"/>
        <v>5810.2000000000007</v>
      </c>
      <c r="Q139" s="27">
        <f t="shared" si="173"/>
        <v>35593.82</v>
      </c>
    </row>
    <row r="140" spans="1:17" ht="30" customHeight="1" x14ac:dyDescent="0.35">
      <c r="A140" s="38">
        <v>112</v>
      </c>
      <c r="B140" s="34" t="s">
        <v>181</v>
      </c>
      <c r="C140" s="34" t="s">
        <v>293</v>
      </c>
      <c r="D140" s="19" t="s">
        <v>260</v>
      </c>
      <c r="E140" s="52" t="s">
        <v>266</v>
      </c>
      <c r="F140" s="38" t="s">
        <v>32</v>
      </c>
      <c r="G140" s="30">
        <v>50000</v>
      </c>
      <c r="H140" s="27">
        <v>1627.13</v>
      </c>
      <c r="I140" s="23">
        <f t="shared" si="174"/>
        <v>1435</v>
      </c>
      <c r="J140" s="24">
        <f t="shared" si="175"/>
        <v>3550</v>
      </c>
      <c r="K140" s="25">
        <f t="shared" si="164"/>
        <v>550</v>
      </c>
      <c r="L140" s="25">
        <f t="shared" si="176"/>
        <v>1520</v>
      </c>
      <c r="M140" s="33">
        <f t="shared" si="163"/>
        <v>3545.0000000000005</v>
      </c>
      <c r="N140" s="31">
        <v>1512.45</v>
      </c>
      <c r="O140" s="27">
        <f t="shared" si="159"/>
        <v>6094.58</v>
      </c>
      <c r="P140" s="27">
        <f t="shared" si="160"/>
        <v>7645</v>
      </c>
      <c r="Q140" s="27">
        <f t="shared" si="173"/>
        <v>43905.42</v>
      </c>
    </row>
    <row r="141" spans="1:17" ht="30" customHeight="1" x14ac:dyDescent="0.35">
      <c r="A141" s="38">
        <v>113</v>
      </c>
      <c r="B141" s="34" t="s">
        <v>182</v>
      </c>
      <c r="C141" s="34" t="s">
        <v>292</v>
      </c>
      <c r="D141" s="19" t="s">
        <v>260</v>
      </c>
      <c r="E141" s="52" t="s">
        <v>266</v>
      </c>
      <c r="F141" s="38" t="s">
        <v>32</v>
      </c>
      <c r="G141" s="30">
        <v>50000</v>
      </c>
      <c r="H141" s="27">
        <v>1854</v>
      </c>
      <c r="I141" s="23">
        <f t="shared" si="174"/>
        <v>1435</v>
      </c>
      <c r="J141" s="24">
        <f t="shared" si="175"/>
        <v>3550</v>
      </c>
      <c r="K141" s="25">
        <f t="shared" si="164"/>
        <v>550</v>
      </c>
      <c r="L141" s="25">
        <f t="shared" si="176"/>
        <v>1520</v>
      </c>
      <c r="M141" s="33">
        <f t="shared" si="163"/>
        <v>3545.0000000000005</v>
      </c>
      <c r="N141" s="31">
        <v>0</v>
      </c>
      <c r="O141" s="27">
        <f t="shared" si="159"/>
        <v>4809</v>
      </c>
      <c r="P141" s="27">
        <f t="shared" si="160"/>
        <v>7645</v>
      </c>
      <c r="Q141" s="27">
        <f t="shared" si="173"/>
        <v>45191</v>
      </c>
    </row>
    <row r="142" spans="1:17" ht="30" customHeight="1" x14ac:dyDescent="0.35">
      <c r="A142" s="38">
        <v>114</v>
      </c>
      <c r="B142" s="34" t="s">
        <v>183</v>
      </c>
      <c r="C142" s="34" t="s">
        <v>293</v>
      </c>
      <c r="D142" s="19" t="s">
        <v>260</v>
      </c>
      <c r="E142" s="52" t="s">
        <v>266</v>
      </c>
      <c r="F142" s="38" t="s">
        <v>32</v>
      </c>
      <c r="G142" s="30">
        <v>50000</v>
      </c>
      <c r="H142" s="27">
        <v>1854</v>
      </c>
      <c r="I142" s="23">
        <f t="shared" si="174"/>
        <v>1435</v>
      </c>
      <c r="J142" s="24">
        <f t="shared" si="175"/>
        <v>3550</v>
      </c>
      <c r="K142" s="25">
        <f t="shared" si="164"/>
        <v>550</v>
      </c>
      <c r="L142" s="25">
        <f t="shared" si="176"/>
        <v>1520</v>
      </c>
      <c r="M142" s="33">
        <f t="shared" si="163"/>
        <v>3545.0000000000005</v>
      </c>
      <c r="N142" s="31">
        <v>0</v>
      </c>
      <c r="O142" s="27">
        <f t="shared" si="159"/>
        <v>4809</v>
      </c>
      <c r="P142" s="27">
        <f t="shared" si="160"/>
        <v>7645</v>
      </c>
      <c r="Q142" s="27">
        <f t="shared" si="173"/>
        <v>45191</v>
      </c>
    </row>
    <row r="143" spans="1:17" ht="35.25" customHeight="1" x14ac:dyDescent="0.35">
      <c r="A143" s="38">
        <v>115</v>
      </c>
      <c r="B143" s="34" t="s">
        <v>203</v>
      </c>
      <c r="C143" s="34" t="s">
        <v>293</v>
      </c>
      <c r="D143" s="19" t="s">
        <v>260</v>
      </c>
      <c r="E143" s="52" t="s">
        <v>266</v>
      </c>
      <c r="F143" s="38" t="s">
        <v>32</v>
      </c>
      <c r="G143" s="30">
        <v>50000</v>
      </c>
      <c r="H143" s="27">
        <v>1854</v>
      </c>
      <c r="I143" s="23">
        <f t="shared" si="174"/>
        <v>1435</v>
      </c>
      <c r="J143" s="24">
        <f t="shared" si="175"/>
        <v>3550</v>
      </c>
      <c r="K143" s="25">
        <f t="shared" si="164"/>
        <v>550</v>
      </c>
      <c r="L143" s="25">
        <f t="shared" si="176"/>
        <v>1520</v>
      </c>
      <c r="M143" s="33">
        <f t="shared" si="163"/>
        <v>3545.0000000000005</v>
      </c>
      <c r="N143" s="31">
        <v>0</v>
      </c>
      <c r="O143" s="27">
        <f t="shared" si="159"/>
        <v>4809</v>
      </c>
      <c r="P143" s="27">
        <f t="shared" si="160"/>
        <v>7645</v>
      </c>
      <c r="Q143" s="27">
        <f t="shared" si="173"/>
        <v>45191</v>
      </c>
    </row>
    <row r="144" spans="1:17" ht="39.75" customHeight="1" x14ac:dyDescent="0.35">
      <c r="A144" s="38">
        <v>116</v>
      </c>
      <c r="B144" s="34" t="s">
        <v>197</v>
      </c>
      <c r="C144" s="34" t="s">
        <v>293</v>
      </c>
      <c r="D144" s="19" t="s">
        <v>260</v>
      </c>
      <c r="E144" s="52" t="s">
        <v>266</v>
      </c>
      <c r="F144" s="38" t="s">
        <v>32</v>
      </c>
      <c r="G144" s="30">
        <v>50000</v>
      </c>
      <c r="H144" s="27">
        <v>1627.13</v>
      </c>
      <c r="I144" s="23">
        <f t="shared" si="174"/>
        <v>1435</v>
      </c>
      <c r="J144" s="24">
        <f t="shared" si="175"/>
        <v>3550</v>
      </c>
      <c r="K144" s="25">
        <f t="shared" si="164"/>
        <v>550</v>
      </c>
      <c r="L144" s="25">
        <f t="shared" si="176"/>
        <v>1520</v>
      </c>
      <c r="M144" s="33">
        <f t="shared" si="163"/>
        <v>3545.0000000000005</v>
      </c>
      <c r="N144" s="31">
        <v>1512.45</v>
      </c>
      <c r="O144" s="27">
        <f t="shared" si="159"/>
        <v>6094.58</v>
      </c>
      <c r="P144" s="27">
        <f t="shared" si="160"/>
        <v>7645</v>
      </c>
      <c r="Q144" s="27">
        <f t="shared" si="173"/>
        <v>43905.42</v>
      </c>
    </row>
    <row r="145" spans="1:17" ht="36.75" customHeight="1" x14ac:dyDescent="0.35">
      <c r="A145" s="38">
        <v>117</v>
      </c>
      <c r="B145" s="34" t="s">
        <v>223</v>
      </c>
      <c r="C145" s="34" t="s">
        <v>292</v>
      </c>
      <c r="D145" s="19" t="s">
        <v>260</v>
      </c>
      <c r="E145" s="52" t="s">
        <v>266</v>
      </c>
      <c r="F145" s="38" t="s">
        <v>32</v>
      </c>
      <c r="G145" s="30">
        <v>50000</v>
      </c>
      <c r="H145" s="27">
        <v>1854</v>
      </c>
      <c r="I145" s="23">
        <f t="shared" si="174"/>
        <v>1435</v>
      </c>
      <c r="J145" s="24">
        <f t="shared" si="175"/>
        <v>3550</v>
      </c>
      <c r="K145" s="25">
        <f t="shared" si="164"/>
        <v>550</v>
      </c>
      <c r="L145" s="25">
        <f t="shared" si="176"/>
        <v>1520</v>
      </c>
      <c r="M145" s="33">
        <f t="shared" si="163"/>
        <v>3545.0000000000005</v>
      </c>
      <c r="N145" s="31">
        <v>0</v>
      </c>
      <c r="O145" s="27">
        <f t="shared" si="159"/>
        <v>4809</v>
      </c>
      <c r="P145" s="27">
        <f t="shared" si="160"/>
        <v>7645</v>
      </c>
      <c r="Q145" s="27">
        <f t="shared" si="173"/>
        <v>45191</v>
      </c>
    </row>
    <row r="146" spans="1:17" ht="30" customHeight="1" x14ac:dyDescent="0.35">
      <c r="A146" s="38">
        <v>118</v>
      </c>
      <c r="B146" s="34" t="s">
        <v>224</v>
      </c>
      <c r="C146" s="34" t="s">
        <v>292</v>
      </c>
      <c r="D146" s="19" t="s">
        <v>260</v>
      </c>
      <c r="E146" s="52" t="s">
        <v>266</v>
      </c>
      <c r="F146" s="38" t="s">
        <v>32</v>
      </c>
      <c r="G146" s="30">
        <v>50000</v>
      </c>
      <c r="H146" s="27">
        <v>1854</v>
      </c>
      <c r="I146" s="23">
        <f t="shared" si="174"/>
        <v>1435</v>
      </c>
      <c r="J146" s="24">
        <f t="shared" si="175"/>
        <v>3550</v>
      </c>
      <c r="K146" s="25">
        <f t="shared" si="164"/>
        <v>550</v>
      </c>
      <c r="L146" s="25">
        <f t="shared" si="176"/>
        <v>1520</v>
      </c>
      <c r="M146" s="33">
        <f t="shared" si="163"/>
        <v>3545.0000000000005</v>
      </c>
      <c r="N146" s="31">
        <v>0</v>
      </c>
      <c r="O146" s="27">
        <f t="shared" si="159"/>
        <v>4809</v>
      </c>
      <c r="P146" s="27">
        <f t="shared" si="160"/>
        <v>7645</v>
      </c>
      <c r="Q146" s="27">
        <f t="shared" si="173"/>
        <v>45191</v>
      </c>
    </row>
    <row r="147" spans="1:17" ht="30" customHeight="1" x14ac:dyDescent="0.35">
      <c r="A147" s="38">
        <v>119</v>
      </c>
      <c r="B147" s="34" t="s">
        <v>86</v>
      </c>
      <c r="C147" s="34" t="s">
        <v>292</v>
      </c>
      <c r="D147" s="19" t="s">
        <v>260</v>
      </c>
      <c r="E147" s="52" t="s">
        <v>326</v>
      </c>
      <c r="F147" s="38" t="s">
        <v>347</v>
      </c>
      <c r="G147" s="30">
        <v>38000</v>
      </c>
      <c r="H147" s="27">
        <v>160.38</v>
      </c>
      <c r="I147" s="23">
        <f t="shared" si="156"/>
        <v>1090.5999999999999</v>
      </c>
      <c r="J147" s="24">
        <f t="shared" si="157"/>
        <v>2698</v>
      </c>
      <c r="K147" s="25">
        <f t="shared" si="164"/>
        <v>418.00000000000006</v>
      </c>
      <c r="L147" s="25">
        <f t="shared" si="162"/>
        <v>1155.2</v>
      </c>
      <c r="M147" s="33">
        <f t="shared" si="163"/>
        <v>2694.2000000000003</v>
      </c>
      <c r="N147" s="31">
        <v>0</v>
      </c>
      <c r="O147" s="27">
        <f t="shared" si="159"/>
        <v>2406.1800000000003</v>
      </c>
      <c r="P147" s="27">
        <f t="shared" si="160"/>
        <v>5810.2000000000007</v>
      </c>
      <c r="Q147" s="27">
        <f t="shared" si="161"/>
        <v>35593.82</v>
      </c>
    </row>
    <row r="148" spans="1:17" ht="30" customHeight="1" x14ac:dyDescent="0.35">
      <c r="A148" s="38">
        <v>120</v>
      </c>
      <c r="B148" s="34" t="s">
        <v>152</v>
      </c>
      <c r="C148" s="34" t="s">
        <v>293</v>
      </c>
      <c r="D148" s="19" t="s">
        <v>260</v>
      </c>
      <c r="E148" s="52" t="s">
        <v>243</v>
      </c>
      <c r="F148" s="38" t="s">
        <v>347</v>
      </c>
      <c r="G148" s="30">
        <v>37000</v>
      </c>
      <c r="H148" s="27">
        <v>19.25</v>
      </c>
      <c r="I148" s="23">
        <f t="shared" si="156"/>
        <v>1061.9000000000001</v>
      </c>
      <c r="J148" s="24">
        <f t="shared" si="157"/>
        <v>2627</v>
      </c>
      <c r="K148" s="25">
        <f t="shared" si="164"/>
        <v>407.00000000000006</v>
      </c>
      <c r="L148" s="25">
        <f t="shared" si="162"/>
        <v>1124.8</v>
      </c>
      <c r="M148" s="33">
        <f t="shared" si="163"/>
        <v>2623.3</v>
      </c>
      <c r="N148" s="31">
        <v>0</v>
      </c>
      <c r="O148" s="27">
        <f t="shared" si="159"/>
        <v>2205.9499999999998</v>
      </c>
      <c r="P148" s="27">
        <f t="shared" si="160"/>
        <v>5657.3</v>
      </c>
      <c r="Q148" s="27">
        <f t="shared" ref="Q148:Q154" si="177">G148-O148</f>
        <v>34794.050000000003</v>
      </c>
    </row>
    <row r="149" spans="1:17" ht="30" customHeight="1" x14ac:dyDescent="0.35">
      <c r="A149" s="38">
        <v>121</v>
      </c>
      <c r="B149" s="34" t="s">
        <v>171</v>
      </c>
      <c r="C149" s="34" t="s">
        <v>293</v>
      </c>
      <c r="D149" s="19" t="s">
        <v>260</v>
      </c>
      <c r="E149" s="52" t="s">
        <v>233</v>
      </c>
      <c r="F149" s="38" t="s">
        <v>347</v>
      </c>
      <c r="G149" s="30">
        <v>38000</v>
      </c>
      <c r="H149" s="27">
        <v>160.38</v>
      </c>
      <c r="I149" s="23">
        <f t="shared" si="156"/>
        <v>1090.5999999999999</v>
      </c>
      <c r="J149" s="24">
        <f t="shared" si="157"/>
        <v>2698</v>
      </c>
      <c r="K149" s="25">
        <f t="shared" si="164"/>
        <v>418.00000000000006</v>
      </c>
      <c r="L149" s="25">
        <f t="shared" si="162"/>
        <v>1155.2</v>
      </c>
      <c r="M149" s="33">
        <f t="shared" si="163"/>
        <v>2694.2000000000003</v>
      </c>
      <c r="N149" s="31">
        <v>0</v>
      </c>
      <c r="O149" s="27">
        <f t="shared" si="159"/>
        <v>2406.1800000000003</v>
      </c>
      <c r="P149" s="27">
        <f t="shared" si="160"/>
        <v>5810.2000000000007</v>
      </c>
      <c r="Q149" s="27">
        <f t="shared" si="177"/>
        <v>35593.82</v>
      </c>
    </row>
    <row r="150" spans="1:17" ht="30" customHeight="1" x14ac:dyDescent="0.35">
      <c r="A150" s="38">
        <v>122</v>
      </c>
      <c r="B150" s="34" t="s">
        <v>172</v>
      </c>
      <c r="C150" s="34" t="s">
        <v>293</v>
      </c>
      <c r="D150" s="19" t="s">
        <v>260</v>
      </c>
      <c r="E150" s="52" t="s">
        <v>243</v>
      </c>
      <c r="F150" s="38" t="s">
        <v>347</v>
      </c>
      <c r="G150" s="30">
        <v>37000</v>
      </c>
      <c r="H150" s="27">
        <v>0</v>
      </c>
      <c r="I150" s="23">
        <f t="shared" si="156"/>
        <v>1061.9000000000001</v>
      </c>
      <c r="J150" s="24">
        <f t="shared" si="157"/>
        <v>2627</v>
      </c>
      <c r="K150" s="25">
        <f t="shared" si="164"/>
        <v>407.00000000000006</v>
      </c>
      <c r="L150" s="25">
        <f t="shared" si="162"/>
        <v>1124.8</v>
      </c>
      <c r="M150" s="33">
        <f t="shared" si="163"/>
        <v>2623.3</v>
      </c>
      <c r="N150" s="31">
        <v>1512.45</v>
      </c>
      <c r="O150" s="27">
        <f t="shared" si="159"/>
        <v>3699.1499999999996</v>
      </c>
      <c r="P150" s="27">
        <f t="shared" si="160"/>
        <v>5657.3</v>
      </c>
      <c r="Q150" s="27">
        <f t="shared" si="177"/>
        <v>33300.85</v>
      </c>
    </row>
    <row r="151" spans="1:17" ht="30" customHeight="1" x14ac:dyDescent="0.35">
      <c r="A151" s="38">
        <v>123</v>
      </c>
      <c r="B151" s="34" t="s">
        <v>173</v>
      </c>
      <c r="C151" s="34" t="s">
        <v>293</v>
      </c>
      <c r="D151" s="19" t="s">
        <v>260</v>
      </c>
      <c r="E151" s="52" t="s">
        <v>243</v>
      </c>
      <c r="F151" s="38" t="s">
        <v>347</v>
      </c>
      <c r="G151" s="30">
        <v>37000</v>
      </c>
      <c r="H151" s="27">
        <v>0</v>
      </c>
      <c r="I151" s="23">
        <f t="shared" si="156"/>
        <v>1061.9000000000001</v>
      </c>
      <c r="J151" s="24">
        <f t="shared" si="157"/>
        <v>2627</v>
      </c>
      <c r="K151" s="25">
        <f t="shared" si="164"/>
        <v>407.00000000000006</v>
      </c>
      <c r="L151" s="25">
        <f t="shared" si="162"/>
        <v>1124.8</v>
      </c>
      <c r="M151" s="33">
        <f t="shared" si="163"/>
        <v>2623.3</v>
      </c>
      <c r="N151" s="31">
        <v>1512.45</v>
      </c>
      <c r="O151" s="27">
        <f t="shared" si="159"/>
        <v>3699.1499999999996</v>
      </c>
      <c r="P151" s="27">
        <f t="shared" si="160"/>
        <v>5657.3</v>
      </c>
      <c r="Q151" s="27">
        <f t="shared" si="177"/>
        <v>33300.85</v>
      </c>
    </row>
    <row r="152" spans="1:17" ht="30" customHeight="1" x14ac:dyDescent="0.35">
      <c r="A152" s="38">
        <v>124</v>
      </c>
      <c r="B152" s="34" t="s">
        <v>174</v>
      </c>
      <c r="C152" s="34" t="s">
        <v>292</v>
      </c>
      <c r="D152" s="19" t="s">
        <v>260</v>
      </c>
      <c r="E152" s="52" t="s">
        <v>243</v>
      </c>
      <c r="F152" s="38" t="s">
        <v>347</v>
      </c>
      <c r="G152" s="30">
        <v>37000</v>
      </c>
      <c r="H152" s="27">
        <v>19.25</v>
      </c>
      <c r="I152" s="23">
        <f t="shared" si="156"/>
        <v>1061.9000000000001</v>
      </c>
      <c r="J152" s="24">
        <f t="shared" si="157"/>
        <v>2627</v>
      </c>
      <c r="K152" s="25">
        <f t="shared" si="164"/>
        <v>407.00000000000006</v>
      </c>
      <c r="L152" s="25">
        <f t="shared" si="162"/>
        <v>1124.8</v>
      </c>
      <c r="M152" s="33">
        <f t="shared" si="163"/>
        <v>2623.3</v>
      </c>
      <c r="N152" s="31">
        <v>0</v>
      </c>
      <c r="O152" s="27">
        <f t="shared" si="159"/>
        <v>2205.9499999999998</v>
      </c>
      <c r="P152" s="27">
        <f t="shared" si="160"/>
        <v>5657.3</v>
      </c>
      <c r="Q152" s="27">
        <f t="shared" si="177"/>
        <v>34794.050000000003</v>
      </c>
    </row>
    <row r="153" spans="1:17" ht="30" customHeight="1" x14ac:dyDescent="0.35">
      <c r="A153" s="38">
        <v>125</v>
      </c>
      <c r="B153" s="34" t="s">
        <v>175</v>
      </c>
      <c r="C153" s="34" t="s">
        <v>293</v>
      </c>
      <c r="D153" s="19" t="s">
        <v>260</v>
      </c>
      <c r="E153" s="52" t="s">
        <v>243</v>
      </c>
      <c r="F153" s="38" t="s">
        <v>347</v>
      </c>
      <c r="G153" s="30">
        <v>37000</v>
      </c>
      <c r="H153" s="27">
        <v>19.25</v>
      </c>
      <c r="I153" s="23">
        <f t="shared" si="156"/>
        <v>1061.9000000000001</v>
      </c>
      <c r="J153" s="24">
        <f t="shared" si="157"/>
        <v>2627</v>
      </c>
      <c r="K153" s="25">
        <f t="shared" si="164"/>
        <v>407.00000000000006</v>
      </c>
      <c r="L153" s="25">
        <f t="shared" si="162"/>
        <v>1124.8</v>
      </c>
      <c r="M153" s="33">
        <f t="shared" si="163"/>
        <v>2623.3</v>
      </c>
      <c r="N153" s="31">
        <v>0</v>
      </c>
      <c r="O153" s="27">
        <f t="shared" si="159"/>
        <v>2205.9499999999998</v>
      </c>
      <c r="P153" s="27">
        <f t="shared" si="160"/>
        <v>5657.3</v>
      </c>
      <c r="Q153" s="27">
        <f t="shared" si="177"/>
        <v>34794.050000000003</v>
      </c>
    </row>
    <row r="154" spans="1:17" ht="30" customHeight="1" x14ac:dyDescent="0.35">
      <c r="A154" s="38">
        <v>126</v>
      </c>
      <c r="B154" s="34" t="s">
        <v>176</v>
      </c>
      <c r="C154" s="34" t="s">
        <v>293</v>
      </c>
      <c r="D154" s="19" t="s">
        <v>260</v>
      </c>
      <c r="E154" s="52" t="s">
        <v>243</v>
      </c>
      <c r="F154" s="38" t="s">
        <v>347</v>
      </c>
      <c r="G154" s="30">
        <v>37000</v>
      </c>
      <c r="H154" s="27">
        <v>19.25</v>
      </c>
      <c r="I154" s="23">
        <f t="shared" si="156"/>
        <v>1061.9000000000001</v>
      </c>
      <c r="J154" s="24">
        <f t="shared" si="157"/>
        <v>2627</v>
      </c>
      <c r="K154" s="25">
        <f t="shared" si="164"/>
        <v>407.00000000000006</v>
      </c>
      <c r="L154" s="25">
        <f t="shared" si="162"/>
        <v>1124.8</v>
      </c>
      <c r="M154" s="33">
        <f t="shared" si="163"/>
        <v>2623.3</v>
      </c>
      <c r="N154" s="31">
        <v>0</v>
      </c>
      <c r="O154" s="27">
        <f t="shared" si="159"/>
        <v>2205.9499999999998</v>
      </c>
      <c r="P154" s="27">
        <f t="shared" si="160"/>
        <v>5657.3</v>
      </c>
      <c r="Q154" s="27">
        <f t="shared" si="177"/>
        <v>34794.050000000003</v>
      </c>
    </row>
    <row r="155" spans="1:17" ht="30" customHeight="1" x14ac:dyDescent="0.35">
      <c r="A155" s="38">
        <v>127</v>
      </c>
      <c r="B155" s="34" t="s">
        <v>186</v>
      </c>
      <c r="C155" s="34" t="s">
        <v>293</v>
      </c>
      <c r="D155" s="19" t="s">
        <v>260</v>
      </c>
      <c r="E155" s="52" t="s">
        <v>243</v>
      </c>
      <c r="F155" s="38" t="s">
        <v>347</v>
      </c>
      <c r="G155" s="30">
        <v>37000</v>
      </c>
      <c r="H155" s="27">
        <v>0</v>
      </c>
      <c r="I155" s="23">
        <f t="shared" ref="I155:I163" si="178">G155*2.87/100</f>
        <v>1061.9000000000001</v>
      </c>
      <c r="J155" s="24">
        <f t="shared" ref="J155:J163" si="179">G155*7.1/100</f>
        <v>2627</v>
      </c>
      <c r="K155" s="25">
        <f t="shared" si="164"/>
        <v>407.00000000000006</v>
      </c>
      <c r="L155" s="25">
        <f t="shared" ref="L155:L163" si="180">G155*3.04/100</f>
        <v>1124.8</v>
      </c>
      <c r="M155" s="33">
        <f t="shared" si="163"/>
        <v>2623.3</v>
      </c>
      <c r="N155" s="31">
        <v>1512.45</v>
      </c>
      <c r="O155" s="27">
        <f t="shared" si="159"/>
        <v>3699.1499999999996</v>
      </c>
      <c r="P155" s="27">
        <f t="shared" si="160"/>
        <v>5657.3</v>
      </c>
      <c r="Q155" s="27">
        <f t="shared" ref="Q155:Q163" si="181">G155-O155</f>
        <v>33300.85</v>
      </c>
    </row>
    <row r="156" spans="1:17" ht="30" customHeight="1" x14ac:dyDescent="0.35">
      <c r="A156" s="38">
        <v>128</v>
      </c>
      <c r="B156" s="34" t="s">
        <v>187</v>
      </c>
      <c r="C156" s="34" t="s">
        <v>293</v>
      </c>
      <c r="D156" s="19" t="s">
        <v>260</v>
      </c>
      <c r="E156" s="52" t="s">
        <v>243</v>
      </c>
      <c r="F156" s="38" t="s">
        <v>347</v>
      </c>
      <c r="G156" s="30">
        <v>37000</v>
      </c>
      <c r="H156" s="27">
        <v>19.25</v>
      </c>
      <c r="I156" s="23">
        <f t="shared" si="178"/>
        <v>1061.9000000000001</v>
      </c>
      <c r="J156" s="24">
        <f t="shared" si="179"/>
        <v>2627</v>
      </c>
      <c r="K156" s="25">
        <f t="shared" si="164"/>
        <v>407.00000000000006</v>
      </c>
      <c r="L156" s="25">
        <f t="shared" si="180"/>
        <v>1124.8</v>
      </c>
      <c r="M156" s="33">
        <f t="shared" si="163"/>
        <v>2623.3</v>
      </c>
      <c r="N156" s="31">
        <v>0</v>
      </c>
      <c r="O156" s="27">
        <f t="shared" si="159"/>
        <v>2205.9499999999998</v>
      </c>
      <c r="P156" s="27">
        <f t="shared" si="160"/>
        <v>5657.3</v>
      </c>
      <c r="Q156" s="27">
        <f t="shared" si="181"/>
        <v>34794.050000000003</v>
      </c>
    </row>
    <row r="157" spans="1:17" ht="30" customHeight="1" x14ac:dyDescent="0.35">
      <c r="A157" s="38">
        <v>129</v>
      </c>
      <c r="B157" s="34" t="s">
        <v>189</v>
      </c>
      <c r="C157" s="34" t="s">
        <v>293</v>
      </c>
      <c r="D157" s="19" t="s">
        <v>260</v>
      </c>
      <c r="E157" s="52" t="s">
        <v>243</v>
      </c>
      <c r="F157" s="38" t="s">
        <v>347</v>
      </c>
      <c r="G157" s="30">
        <v>37000</v>
      </c>
      <c r="H157" s="27">
        <v>19.25</v>
      </c>
      <c r="I157" s="23">
        <f t="shared" si="178"/>
        <v>1061.9000000000001</v>
      </c>
      <c r="J157" s="24">
        <f t="shared" si="179"/>
        <v>2627</v>
      </c>
      <c r="K157" s="25">
        <f t="shared" si="164"/>
        <v>407.00000000000006</v>
      </c>
      <c r="L157" s="25">
        <f t="shared" si="180"/>
        <v>1124.8</v>
      </c>
      <c r="M157" s="33">
        <f t="shared" si="163"/>
        <v>2623.3</v>
      </c>
      <c r="N157" s="31">
        <v>0</v>
      </c>
      <c r="O157" s="27">
        <f t="shared" si="159"/>
        <v>2205.9499999999998</v>
      </c>
      <c r="P157" s="27">
        <f t="shared" si="160"/>
        <v>5657.3</v>
      </c>
      <c r="Q157" s="27">
        <f t="shared" si="181"/>
        <v>34794.050000000003</v>
      </c>
    </row>
    <row r="158" spans="1:17" ht="30" customHeight="1" x14ac:dyDescent="0.35">
      <c r="A158" s="38">
        <v>130</v>
      </c>
      <c r="B158" s="34" t="s">
        <v>190</v>
      </c>
      <c r="C158" s="34" t="s">
        <v>293</v>
      </c>
      <c r="D158" s="19" t="s">
        <v>260</v>
      </c>
      <c r="E158" s="52" t="s">
        <v>243</v>
      </c>
      <c r="F158" s="38" t="s">
        <v>347</v>
      </c>
      <c r="G158" s="30">
        <v>37000</v>
      </c>
      <c r="H158" s="27">
        <v>19.25</v>
      </c>
      <c r="I158" s="23">
        <f t="shared" si="178"/>
        <v>1061.9000000000001</v>
      </c>
      <c r="J158" s="24">
        <f t="shared" si="179"/>
        <v>2627</v>
      </c>
      <c r="K158" s="25">
        <f t="shared" si="164"/>
        <v>407.00000000000006</v>
      </c>
      <c r="L158" s="25">
        <f t="shared" si="180"/>
        <v>1124.8</v>
      </c>
      <c r="M158" s="33">
        <f t="shared" si="163"/>
        <v>2623.3</v>
      </c>
      <c r="N158" s="31">
        <v>0</v>
      </c>
      <c r="O158" s="27">
        <f t="shared" si="159"/>
        <v>2205.9499999999998</v>
      </c>
      <c r="P158" s="27">
        <f t="shared" si="160"/>
        <v>5657.3</v>
      </c>
      <c r="Q158" s="27">
        <f t="shared" si="181"/>
        <v>34794.050000000003</v>
      </c>
    </row>
    <row r="159" spans="1:17" ht="30" customHeight="1" x14ac:dyDescent="0.35">
      <c r="A159" s="38">
        <v>131</v>
      </c>
      <c r="B159" s="34" t="s">
        <v>198</v>
      </c>
      <c r="C159" s="34" t="s">
        <v>292</v>
      </c>
      <c r="D159" s="19" t="s">
        <v>260</v>
      </c>
      <c r="E159" s="52" t="s">
        <v>243</v>
      </c>
      <c r="F159" s="38" t="s">
        <v>347</v>
      </c>
      <c r="G159" s="30">
        <v>37000</v>
      </c>
      <c r="H159" s="27">
        <v>0</v>
      </c>
      <c r="I159" s="23">
        <f t="shared" si="178"/>
        <v>1061.9000000000001</v>
      </c>
      <c r="J159" s="24">
        <f t="shared" si="179"/>
        <v>2627</v>
      </c>
      <c r="K159" s="25">
        <f t="shared" si="164"/>
        <v>407.00000000000006</v>
      </c>
      <c r="L159" s="25">
        <f t="shared" si="180"/>
        <v>1124.8</v>
      </c>
      <c r="M159" s="33">
        <f t="shared" si="163"/>
        <v>2623.3</v>
      </c>
      <c r="N159" s="31">
        <v>1512.45</v>
      </c>
      <c r="O159" s="27">
        <f t="shared" si="159"/>
        <v>3699.1499999999996</v>
      </c>
      <c r="P159" s="27">
        <f t="shared" si="160"/>
        <v>5657.3</v>
      </c>
      <c r="Q159" s="27">
        <f t="shared" si="181"/>
        <v>33300.85</v>
      </c>
    </row>
    <row r="160" spans="1:17" ht="30" customHeight="1" x14ac:dyDescent="0.35">
      <c r="A160" s="38">
        <v>132</v>
      </c>
      <c r="B160" s="34" t="s">
        <v>240</v>
      </c>
      <c r="C160" s="34" t="s">
        <v>293</v>
      </c>
      <c r="D160" s="19" t="s">
        <v>260</v>
      </c>
      <c r="E160" s="52" t="s">
        <v>243</v>
      </c>
      <c r="F160" s="38" t="s">
        <v>347</v>
      </c>
      <c r="G160" s="30">
        <v>37000</v>
      </c>
      <c r="H160" s="27">
        <v>19.25</v>
      </c>
      <c r="I160" s="23">
        <f t="shared" si="178"/>
        <v>1061.9000000000001</v>
      </c>
      <c r="J160" s="24">
        <f t="shared" si="179"/>
        <v>2627</v>
      </c>
      <c r="K160" s="25">
        <f t="shared" si="164"/>
        <v>407.00000000000006</v>
      </c>
      <c r="L160" s="25">
        <f t="shared" si="180"/>
        <v>1124.8</v>
      </c>
      <c r="M160" s="33">
        <f t="shared" si="163"/>
        <v>2623.3</v>
      </c>
      <c r="N160" s="31">
        <v>0</v>
      </c>
      <c r="O160" s="27">
        <f t="shared" si="159"/>
        <v>2205.9499999999998</v>
      </c>
      <c r="P160" s="27">
        <f t="shared" si="160"/>
        <v>5657.3</v>
      </c>
      <c r="Q160" s="27">
        <f t="shared" si="181"/>
        <v>34794.050000000003</v>
      </c>
    </row>
    <row r="161" spans="1:18" ht="23.25" customHeight="1" x14ac:dyDescent="0.35">
      <c r="A161" s="38">
        <v>133</v>
      </c>
      <c r="B161" s="34" t="s">
        <v>184</v>
      </c>
      <c r="C161" s="34" t="s">
        <v>293</v>
      </c>
      <c r="D161" s="19" t="s">
        <v>260</v>
      </c>
      <c r="E161" s="52" t="s">
        <v>232</v>
      </c>
      <c r="F161" s="38" t="s">
        <v>347</v>
      </c>
      <c r="G161" s="30">
        <v>37000</v>
      </c>
      <c r="H161" s="27">
        <v>19.25</v>
      </c>
      <c r="I161" s="23">
        <f t="shared" si="178"/>
        <v>1061.9000000000001</v>
      </c>
      <c r="J161" s="24">
        <f t="shared" si="179"/>
        <v>2627</v>
      </c>
      <c r="K161" s="25">
        <f t="shared" si="164"/>
        <v>407.00000000000006</v>
      </c>
      <c r="L161" s="25">
        <f t="shared" si="180"/>
        <v>1124.8</v>
      </c>
      <c r="M161" s="33">
        <f t="shared" si="163"/>
        <v>2623.3</v>
      </c>
      <c r="N161" s="31">
        <v>0</v>
      </c>
      <c r="O161" s="27">
        <f t="shared" si="159"/>
        <v>2205.9499999999998</v>
      </c>
      <c r="P161" s="27">
        <f t="shared" si="160"/>
        <v>5657.3</v>
      </c>
      <c r="Q161" s="27">
        <f t="shared" si="181"/>
        <v>34794.050000000003</v>
      </c>
    </row>
    <row r="162" spans="1:18" ht="30" customHeight="1" x14ac:dyDescent="0.35">
      <c r="A162" s="38">
        <v>134</v>
      </c>
      <c r="B162" s="34" t="s">
        <v>245</v>
      </c>
      <c r="C162" s="34" t="s">
        <v>293</v>
      </c>
      <c r="D162" s="19" t="s">
        <v>260</v>
      </c>
      <c r="E162" s="52" t="s">
        <v>247</v>
      </c>
      <c r="F162" s="38" t="s">
        <v>347</v>
      </c>
      <c r="G162" s="30">
        <v>38000</v>
      </c>
      <c r="H162" s="27">
        <v>0</v>
      </c>
      <c r="I162" s="23">
        <f t="shared" si="178"/>
        <v>1090.5999999999999</v>
      </c>
      <c r="J162" s="24">
        <f t="shared" si="179"/>
        <v>2698</v>
      </c>
      <c r="K162" s="25">
        <f t="shared" si="164"/>
        <v>418.00000000000006</v>
      </c>
      <c r="L162" s="25">
        <f t="shared" si="180"/>
        <v>1155.2</v>
      </c>
      <c r="M162" s="33">
        <f t="shared" si="163"/>
        <v>2694.2000000000003</v>
      </c>
      <c r="N162" s="31">
        <v>1512.45</v>
      </c>
      <c r="O162" s="27">
        <f t="shared" si="159"/>
        <v>3758.25</v>
      </c>
      <c r="P162" s="27">
        <f t="shared" si="160"/>
        <v>5810.2000000000007</v>
      </c>
      <c r="Q162" s="27">
        <f t="shared" si="181"/>
        <v>34241.75</v>
      </c>
    </row>
    <row r="163" spans="1:18" ht="21" x14ac:dyDescent="0.35">
      <c r="A163" s="38">
        <v>135</v>
      </c>
      <c r="B163" s="34" t="s">
        <v>246</v>
      </c>
      <c r="C163" s="34" t="s">
        <v>293</v>
      </c>
      <c r="D163" s="19" t="s">
        <v>260</v>
      </c>
      <c r="E163" s="52" t="s">
        <v>247</v>
      </c>
      <c r="F163" s="38" t="s">
        <v>347</v>
      </c>
      <c r="G163" s="30">
        <v>38000</v>
      </c>
      <c r="H163" s="27">
        <v>160.38</v>
      </c>
      <c r="I163" s="23">
        <f t="shared" si="178"/>
        <v>1090.5999999999999</v>
      </c>
      <c r="J163" s="24">
        <f t="shared" si="179"/>
        <v>2698</v>
      </c>
      <c r="K163" s="25">
        <f t="shared" si="164"/>
        <v>418.00000000000006</v>
      </c>
      <c r="L163" s="25">
        <f t="shared" si="180"/>
        <v>1155.2</v>
      </c>
      <c r="M163" s="33">
        <f t="shared" si="163"/>
        <v>2694.2000000000003</v>
      </c>
      <c r="N163" s="31">
        <v>0</v>
      </c>
      <c r="O163" s="27">
        <f t="shared" si="159"/>
        <v>2406.1800000000003</v>
      </c>
      <c r="P163" s="27">
        <f t="shared" si="160"/>
        <v>5810.2000000000007</v>
      </c>
      <c r="Q163" s="27">
        <f t="shared" si="181"/>
        <v>35593.82</v>
      </c>
    </row>
    <row r="164" spans="1:18" ht="21" x14ac:dyDescent="0.35">
      <c r="A164" s="38">
        <v>136</v>
      </c>
      <c r="B164" s="19" t="s">
        <v>215</v>
      </c>
      <c r="C164" s="19" t="s">
        <v>293</v>
      </c>
      <c r="D164" s="19" t="s">
        <v>260</v>
      </c>
      <c r="E164" s="19" t="s">
        <v>253</v>
      </c>
      <c r="F164" s="38" t="s">
        <v>347</v>
      </c>
      <c r="G164" s="30">
        <v>38000</v>
      </c>
      <c r="H164" s="22">
        <v>0</v>
      </c>
      <c r="I164" s="23">
        <f t="shared" ref="I164:I170" si="182">G164*2.87/100</f>
        <v>1090.5999999999999</v>
      </c>
      <c r="J164" s="24">
        <f t="shared" ref="J164:J170" si="183">G164*7.1/100</f>
        <v>2698</v>
      </c>
      <c r="K164" s="25">
        <f t="shared" si="164"/>
        <v>418.00000000000006</v>
      </c>
      <c r="L164" s="25">
        <f t="shared" ref="L164:L170" si="184">G164*3.04/100</f>
        <v>1155.2</v>
      </c>
      <c r="M164" s="33">
        <f t="shared" si="163"/>
        <v>2694.2000000000003</v>
      </c>
      <c r="N164" s="31">
        <f>1512.45*2</f>
        <v>3024.9</v>
      </c>
      <c r="O164" s="27">
        <f t="shared" si="159"/>
        <v>5270.7000000000007</v>
      </c>
      <c r="P164" s="27">
        <f t="shared" si="160"/>
        <v>5810.2000000000007</v>
      </c>
      <c r="Q164" s="27">
        <f>G164-O164</f>
        <v>32729.3</v>
      </c>
    </row>
    <row r="165" spans="1:18" ht="21" x14ac:dyDescent="0.35">
      <c r="A165" s="38">
        <v>137</v>
      </c>
      <c r="B165" s="19" t="s">
        <v>89</v>
      </c>
      <c r="C165" s="19" t="s">
        <v>293</v>
      </c>
      <c r="D165" s="19" t="s">
        <v>260</v>
      </c>
      <c r="E165" s="19" t="s">
        <v>233</v>
      </c>
      <c r="F165" s="38" t="s">
        <v>347</v>
      </c>
      <c r="G165" s="30">
        <v>38000</v>
      </c>
      <c r="H165" s="22">
        <v>160.38</v>
      </c>
      <c r="I165" s="23">
        <f t="shared" si="182"/>
        <v>1090.5999999999999</v>
      </c>
      <c r="J165" s="24">
        <f t="shared" si="183"/>
        <v>2698</v>
      </c>
      <c r="K165" s="25">
        <f t="shared" si="164"/>
        <v>418.00000000000006</v>
      </c>
      <c r="L165" s="25">
        <f t="shared" si="184"/>
        <v>1155.2</v>
      </c>
      <c r="M165" s="33">
        <f t="shared" si="163"/>
        <v>2694.2000000000003</v>
      </c>
      <c r="N165" s="31">
        <v>0</v>
      </c>
      <c r="O165" s="27">
        <f t="shared" si="159"/>
        <v>2406.1800000000003</v>
      </c>
      <c r="P165" s="27">
        <f t="shared" si="160"/>
        <v>5810.2000000000007</v>
      </c>
      <c r="Q165" s="27">
        <f>G165-O165</f>
        <v>35593.82</v>
      </c>
    </row>
    <row r="166" spans="1:18" ht="24.75" customHeight="1" x14ac:dyDescent="0.35">
      <c r="A166" s="38">
        <v>138</v>
      </c>
      <c r="B166" s="34" t="s">
        <v>204</v>
      </c>
      <c r="C166" s="34" t="s">
        <v>293</v>
      </c>
      <c r="D166" s="19" t="s">
        <v>260</v>
      </c>
      <c r="E166" s="34" t="s">
        <v>253</v>
      </c>
      <c r="F166" s="38" t="s">
        <v>347</v>
      </c>
      <c r="G166" s="30">
        <v>38000</v>
      </c>
      <c r="H166" s="27">
        <v>0</v>
      </c>
      <c r="I166" s="23">
        <f t="shared" si="182"/>
        <v>1090.5999999999999</v>
      </c>
      <c r="J166" s="24">
        <f t="shared" si="183"/>
        <v>2698</v>
      </c>
      <c r="K166" s="25">
        <f t="shared" si="164"/>
        <v>418.00000000000006</v>
      </c>
      <c r="L166" s="25">
        <f t="shared" si="184"/>
        <v>1155.2</v>
      </c>
      <c r="M166" s="33">
        <f t="shared" si="163"/>
        <v>2694.2000000000003</v>
      </c>
      <c r="N166" s="31">
        <v>1512.45</v>
      </c>
      <c r="O166" s="27">
        <f t="shared" si="159"/>
        <v>3758.25</v>
      </c>
      <c r="P166" s="27">
        <f t="shared" si="160"/>
        <v>5810.2000000000007</v>
      </c>
      <c r="Q166" s="27">
        <f>G166-O166</f>
        <v>34241.75</v>
      </c>
    </row>
    <row r="167" spans="1:18" ht="39.75" customHeight="1" x14ac:dyDescent="0.35">
      <c r="A167" s="38">
        <v>139</v>
      </c>
      <c r="B167" s="34" t="s">
        <v>242</v>
      </c>
      <c r="C167" s="34" t="s">
        <v>292</v>
      </c>
      <c r="D167" s="19" t="s">
        <v>260</v>
      </c>
      <c r="E167" s="52" t="s">
        <v>329</v>
      </c>
      <c r="F167" s="38" t="s">
        <v>29</v>
      </c>
      <c r="G167" s="30">
        <v>37000</v>
      </c>
      <c r="H167" s="27">
        <v>19.25</v>
      </c>
      <c r="I167" s="23">
        <f t="shared" si="182"/>
        <v>1061.9000000000001</v>
      </c>
      <c r="J167" s="24">
        <f t="shared" si="183"/>
        <v>2627</v>
      </c>
      <c r="K167" s="25">
        <f>+G167*1.1%</f>
        <v>407.00000000000006</v>
      </c>
      <c r="L167" s="25">
        <f t="shared" si="184"/>
        <v>1124.8</v>
      </c>
      <c r="M167" s="33">
        <f>+G167*7.09%</f>
        <v>2623.3</v>
      </c>
      <c r="N167" s="31">
        <v>0</v>
      </c>
      <c r="O167" s="27">
        <f>H167+I167+L167+N167</f>
        <v>2205.9499999999998</v>
      </c>
      <c r="P167" s="27">
        <f>J167+K167+M167</f>
        <v>5657.3</v>
      </c>
      <c r="Q167" s="27">
        <f>G167-O167</f>
        <v>34794.050000000003</v>
      </c>
    </row>
    <row r="168" spans="1:18" ht="39.75" customHeight="1" x14ac:dyDescent="0.35">
      <c r="A168" s="38">
        <v>140</v>
      </c>
      <c r="B168" s="34" t="s">
        <v>356</v>
      </c>
      <c r="C168" s="34" t="s">
        <v>293</v>
      </c>
      <c r="D168" s="19" t="s">
        <v>260</v>
      </c>
      <c r="E168" s="52" t="s">
        <v>329</v>
      </c>
      <c r="F168" s="38" t="s">
        <v>29</v>
      </c>
      <c r="G168" s="30">
        <v>31000</v>
      </c>
      <c r="H168" s="27">
        <v>0</v>
      </c>
      <c r="I168" s="23">
        <f t="shared" si="182"/>
        <v>889.7</v>
      </c>
      <c r="J168" s="24">
        <f t="shared" si="183"/>
        <v>2201</v>
      </c>
      <c r="K168" s="25">
        <f>+G168*1.1%</f>
        <v>341.00000000000006</v>
      </c>
      <c r="L168" s="25">
        <f t="shared" si="184"/>
        <v>942.4</v>
      </c>
      <c r="M168" s="33">
        <f>+G168*7.09%</f>
        <v>2197.9</v>
      </c>
      <c r="N168" s="31">
        <v>0</v>
      </c>
      <c r="O168" s="27">
        <f t="shared" ref="O168:O170" si="185">H168+I168+L168+N168</f>
        <v>1832.1</v>
      </c>
      <c r="P168" s="27">
        <f t="shared" ref="P168:P170" si="186">J168+K168+M168</f>
        <v>4739.8999999999996</v>
      </c>
      <c r="Q168" s="27">
        <f t="shared" ref="Q168:Q170" si="187">G168-O168</f>
        <v>29167.9</v>
      </c>
    </row>
    <row r="169" spans="1:18" ht="39.75" customHeight="1" x14ac:dyDescent="0.35">
      <c r="A169" s="38">
        <v>141</v>
      </c>
      <c r="B169" s="34" t="s">
        <v>357</v>
      </c>
      <c r="C169" s="34" t="s">
        <v>293</v>
      </c>
      <c r="D169" s="19" t="s">
        <v>260</v>
      </c>
      <c r="E169" s="52" t="s">
        <v>329</v>
      </c>
      <c r="F169" s="38" t="s">
        <v>29</v>
      </c>
      <c r="G169" s="30">
        <v>31000</v>
      </c>
      <c r="H169" s="27">
        <v>0</v>
      </c>
      <c r="I169" s="23">
        <f t="shared" si="182"/>
        <v>889.7</v>
      </c>
      <c r="J169" s="24">
        <f t="shared" si="183"/>
        <v>2201</v>
      </c>
      <c r="K169" s="25">
        <f>+G169*1.1%</f>
        <v>341.00000000000006</v>
      </c>
      <c r="L169" s="25">
        <f t="shared" si="184"/>
        <v>942.4</v>
      </c>
      <c r="M169" s="33">
        <f>+G169*7.09%</f>
        <v>2197.9</v>
      </c>
      <c r="N169" s="31">
        <v>0</v>
      </c>
      <c r="O169" s="27">
        <f t="shared" si="185"/>
        <v>1832.1</v>
      </c>
      <c r="P169" s="27">
        <f t="shared" si="186"/>
        <v>4739.8999999999996</v>
      </c>
      <c r="Q169" s="27">
        <f t="shared" si="187"/>
        <v>29167.9</v>
      </c>
    </row>
    <row r="170" spans="1:18" ht="39.75" customHeight="1" x14ac:dyDescent="0.35">
      <c r="A170" s="38">
        <v>142</v>
      </c>
      <c r="B170" s="34" t="s">
        <v>358</v>
      </c>
      <c r="C170" s="34" t="s">
        <v>293</v>
      </c>
      <c r="D170" s="19" t="s">
        <v>260</v>
      </c>
      <c r="E170" s="52" t="s">
        <v>329</v>
      </c>
      <c r="F170" s="38" t="s">
        <v>29</v>
      </c>
      <c r="G170" s="30">
        <v>31000</v>
      </c>
      <c r="H170" s="27">
        <v>0</v>
      </c>
      <c r="I170" s="23">
        <f t="shared" si="182"/>
        <v>889.7</v>
      </c>
      <c r="J170" s="24">
        <f t="shared" si="183"/>
        <v>2201</v>
      </c>
      <c r="K170" s="25">
        <f>+G170*1.1%</f>
        <v>341.00000000000006</v>
      </c>
      <c r="L170" s="25">
        <f t="shared" si="184"/>
        <v>942.4</v>
      </c>
      <c r="M170" s="33">
        <f>+G170*7.09%</f>
        <v>2197.9</v>
      </c>
      <c r="N170" s="31">
        <v>0</v>
      </c>
      <c r="O170" s="27">
        <f t="shared" si="185"/>
        <v>1832.1</v>
      </c>
      <c r="P170" s="27">
        <f t="shared" si="186"/>
        <v>4739.8999999999996</v>
      </c>
      <c r="Q170" s="27">
        <f t="shared" si="187"/>
        <v>29167.9</v>
      </c>
    </row>
    <row r="171" spans="1:18" ht="27.75" customHeight="1" x14ac:dyDescent="0.2">
      <c r="A171" s="171" t="s">
        <v>147</v>
      </c>
      <c r="B171" s="171"/>
      <c r="C171" s="171"/>
      <c r="D171" s="171"/>
      <c r="E171" s="171"/>
      <c r="F171" s="20"/>
      <c r="G171" s="73">
        <f t="shared" ref="G171:Q171" si="188">SUM(G121:G170)</f>
        <v>2575000</v>
      </c>
      <c r="H171" s="73">
        <f t="shared" si="188"/>
        <v>135418.26000000007</v>
      </c>
      <c r="I171" s="73">
        <f t="shared" si="188"/>
        <v>73902.500000000015</v>
      </c>
      <c r="J171" s="73">
        <f t="shared" si="188"/>
        <v>182825</v>
      </c>
      <c r="K171" s="73">
        <f t="shared" si="188"/>
        <v>24745.050000000003</v>
      </c>
      <c r="L171" s="73">
        <f t="shared" si="188"/>
        <v>76839.799999999988</v>
      </c>
      <c r="M171" s="73">
        <f t="shared" si="188"/>
        <v>179208.6124999999</v>
      </c>
      <c r="N171" s="73">
        <f t="shared" si="188"/>
        <v>28736.550000000007</v>
      </c>
      <c r="O171" s="73">
        <f t="shared" si="188"/>
        <v>314897.1100000001</v>
      </c>
      <c r="P171" s="73">
        <f t="shared" si="188"/>
        <v>386778.66250000003</v>
      </c>
      <c r="Q171" s="73">
        <f t="shared" si="188"/>
        <v>2260102.8900000006</v>
      </c>
      <c r="R171" s="13"/>
    </row>
    <row r="172" spans="1:18" ht="41.25" customHeight="1" x14ac:dyDescent="0.2">
      <c r="A172" s="172" t="s">
        <v>267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4"/>
    </row>
    <row r="173" spans="1:18" ht="41.25" customHeight="1" x14ac:dyDescent="0.35">
      <c r="A173" s="38">
        <v>143</v>
      </c>
      <c r="B173" s="19" t="s">
        <v>371</v>
      </c>
      <c r="C173" s="19" t="s">
        <v>293</v>
      </c>
      <c r="D173" s="19" t="s">
        <v>267</v>
      </c>
      <c r="E173" s="98" t="s">
        <v>372</v>
      </c>
      <c r="F173" s="20" t="s">
        <v>32</v>
      </c>
      <c r="G173" s="30">
        <v>200000</v>
      </c>
      <c r="H173" s="22">
        <v>35533.81</v>
      </c>
      <c r="I173" s="23">
        <f t="shared" ref="I173" si="189">G173*2.87/100</f>
        <v>5740</v>
      </c>
      <c r="J173" s="24">
        <f t="shared" ref="J173" si="190">G173*7.1/100</f>
        <v>14200</v>
      </c>
      <c r="K173" s="87">
        <f t="shared" ref="K173:K217" si="191">65050*1.1%</f>
        <v>715.55000000000007</v>
      </c>
      <c r="L173" s="25">
        <f>162625*3.04%</f>
        <v>4943.8</v>
      </c>
      <c r="M173" s="33">
        <f>162625*7.09%</f>
        <v>11530.112500000001</v>
      </c>
      <c r="N173" s="51">
        <v>1512.45</v>
      </c>
      <c r="O173" s="27">
        <f t="shared" ref="O173" si="192">H173+I173+L173+N173</f>
        <v>47730.06</v>
      </c>
      <c r="P173" s="27">
        <f t="shared" ref="P173" si="193">J173+K173+M173</f>
        <v>26445.662499999999</v>
      </c>
      <c r="Q173" s="27">
        <f t="shared" ref="Q173" si="194">G173-O173</f>
        <v>152269.94</v>
      </c>
    </row>
    <row r="174" spans="1:18" ht="43.5" customHeight="1" x14ac:dyDescent="0.35">
      <c r="A174" s="38">
        <v>144</v>
      </c>
      <c r="B174" s="19" t="s">
        <v>134</v>
      </c>
      <c r="C174" s="19" t="s">
        <v>292</v>
      </c>
      <c r="D174" s="19" t="s">
        <v>267</v>
      </c>
      <c r="E174" s="98" t="s">
        <v>279</v>
      </c>
      <c r="F174" s="20" t="s">
        <v>29</v>
      </c>
      <c r="G174" s="30">
        <v>85000</v>
      </c>
      <c r="H174" s="22">
        <v>8576.99</v>
      </c>
      <c r="I174" s="23">
        <f t="shared" ref="I174:I209" si="195">G174*2.87/100</f>
        <v>2439.5</v>
      </c>
      <c r="J174" s="24">
        <f t="shared" ref="J174:J209" si="196">G174*7.1/100</f>
        <v>6035</v>
      </c>
      <c r="K174" s="87">
        <f t="shared" si="191"/>
        <v>715.55000000000007</v>
      </c>
      <c r="L174" s="25">
        <f>G174*3.04/100</f>
        <v>2584</v>
      </c>
      <c r="M174" s="33">
        <f t="shared" ref="M174:M209" si="197">+G174*7.09%</f>
        <v>6026.5</v>
      </c>
      <c r="N174" s="51">
        <v>0</v>
      </c>
      <c r="O174" s="27">
        <f t="shared" ref="O174:O209" si="198">H174+I174+L174+N174</f>
        <v>13600.49</v>
      </c>
      <c r="P174" s="27">
        <f t="shared" ref="P174:P209" si="199">J174+K174+M174</f>
        <v>12777.05</v>
      </c>
      <c r="Q174" s="27">
        <f t="shared" ref="Q174:Q190" si="200">G174-O174</f>
        <v>71399.509999999995</v>
      </c>
    </row>
    <row r="175" spans="1:18" ht="43.5" customHeight="1" x14ac:dyDescent="0.35">
      <c r="A175" s="38">
        <v>145</v>
      </c>
      <c r="B175" s="19" t="s">
        <v>144</v>
      </c>
      <c r="C175" s="19" t="s">
        <v>292</v>
      </c>
      <c r="D175" s="19" t="s">
        <v>267</v>
      </c>
      <c r="E175" s="98" t="s">
        <v>268</v>
      </c>
      <c r="F175" s="20" t="s">
        <v>29</v>
      </c>
      <c r="G175" s="30">
        <v>120000</v>
      </c>
      <c r="H175" s="22">
        <v>16053.64</v>
      </c>
      <c r="I175" s="23">
        <f t="shared" si="195"/>
        <v>3444</v>
      </c>
      <c r="J175" s="24">
        <f t="shared" si="196"/>
        <v>8520</v>
      </c>
      <c r="K175" s="87">
        <f t="shared" si="191"/>
        <v>715.55000000000007</v>
      </c>
      <c r="L175" s="25">
        <f t="shared" ref="L175:L190" si="201">G175*3.04/100</f>
        <v>3648</v>
      </c>
      <c r="M175" s="33">
        <f t="shared" si="197"/>
        <v>8508</v>
      </c>
      <c r="N175" s="51">
        <f>1512.45*2</f>
        <v>3024.9</v>
      </c>
      <c r="O175" s="27">
        <f t="shared" si="198"/>
        <v>26170.54</v>
      </c>
      <c r="P175" s="27">
        <f t="shared" si="199"/>
        <v>17743.55</v>
      </c>
      <c r="Q175" s="27">
        <f t="shared" si="200"/>
        <v>93829.459999999992</v>
      </c>
    </row>
    <row r="176" spans="1:18" ht="28.5" customHeight="1" x14ac:dyDescent="0.35">
      <c r="A176" s="38">
        <v>146</v>
      </c>
      <c r="B176" s="19" t="s">
        <v>205</v>
      </c>
      <c r="C176" s="19" t="s">
        <v>293</v>
      </c>
      <c r="D176" s="19" t="s">
        <v>267</v>
      </c>
      <c r="E176" s="98" t="s">
        <v>206</v>
      </c>
      <c r="F176" s="20" t="s">
        <v>32</v>
      </c>
      <c r="G176" s="30">
        <v>150000</v>
      </c>
      <c r="H176" s="22">
        <v>23488.51</v>
      </c>
      <c r="I176" s="23">
        <f>G176*2.87/100</f>
        <v>4305</v>
      </c>
      <c r="J176" s="24">
        <f>G176*7.1/100</f>
        <v>10650</v>
      </c>
      <c r="K176" s="87">
        <f t="shared" si="191"/>
        <v>715.55000000000007</v>
      </c>
      <c r="L176" s="25">
        <f>+G176*3.04%</f>
        <v>4560</v>
      </c>
      <c r="M176" s="33">
        <f t="shared" si="197"/>
        <v>10635</v>
      </c>
      <c r="N176" s="51">
        <v>1512.45</v>
      </c>
      <c r="O176" s="27">
        <f t="shared" si="198"/>
        <v>33865.96</v>
      </c>
      <c r="P176" s="27">
        <f>J176+K176+M176</f>
        <v>22000.55</v>
      </c>
      <c r="Q176" s="27">
        <f>+G176-O176</f>
        <v>116134.04000000001</v>
      </c>
    </row>
    <row r="177" spans="1:17" ht="43.5" customHeight="1" x14ac:dyDescent="0.35">
      <c r="A177" s="38">
        <v>147</v>
      </c>
      <c r="B177" s="19" t="s">
        <v>133</v>
      </c>
      <c r="C177" s="19" t="s">
        <v>293</v>
      </c>
      <c r="D177" s="19" t="s">
        <v>267</v>
      </c>
      <c r="E177" s="98" t="s">
        <v>279</v>
      </c>
      <c r="F177" s="20" t="s">
        <v>29</v>
      </c>
      <c r="G177" s="30">
        <v>85000</v>
      </c>
      <c r="H177" s="22">
        <v>8576.99</v>
      </c>
      <c r="I177" s="23">
        <f t="shared" si="195"/>
        <v>2439.5</v>
      </c>
      <c r="J177" s="24">
        <f t="shared" si="196"/>
        <v>6035</v>
      </c>
      <c r="K177" s="87">
        <f t="shared" si="191"/>
        <v>715.55000000000007</v>
      </c>
      <c r="L177" s="25">
        <f t="shared" si="201"/>
        <v>2584</v>
      </c>
      <c r="M177" s="33">
        <f t="shared" si="197"/>
        <v>6026.5</v>
      </c>
      <c r="N177" s="51">
        <v>0</v>
      </c>
      <c r="O177" s="27">
        <f t="shared" si="198"/>
        <v>13600.49</v>
      </c>
      <c r="P177" s="27">
        <f t="shared" si="199"/>
        <v>12777.05</v>
      </c>
      <c r="Q177" s="27">
        <f t="shared" si="200"/>
        <v>71399.509999999995</v>
      </c>
    </row>
    <row r="178" spans="1:17" ht="43.5" customHeight="1" x14ac:dyDescent="0.35">
      <c r="A178" s="38">
        <v>148</v>
      </c>
      <c r="B178" s="19" t="s">
        <v>132</v>
      </c>
      <c r="C178" s="19" t="s">
        <v>292</v>
      </c>
      <c r="D178" s="19" t="s">
        <v>267</v>
      </c>
      <c r="E178" s="98" t="s">
        <v>279</v>
      </c>
      <c r="F178" s="20" t="s">
        <v>29</v>
      </c>
      <c r="G178" s="30">
        <v>85000</v>
      </c>
      <c r="H178" s="22">
        <v>8576.99</v>
      </c>
      <c r="I178" s="23">
        <f t="shared" si="195"/>
        <v>2439.5</v>
      </c>
      <c r="J178" s="24">
        <f t="shared" si="196"/>
        <v>6035</v>
      </c>
      <c r="K178" s="87">
        <f t="shared" si="191"/>
        <v>715.55000000000007</v>
      </c>
      <c r="L178" s="25">
        <f t="shared" si="201"/>
        <v>2584</v>
      </c>
      <c r="M178" s="33">
        <f t="shared" si="197"/>
        <v>6026.5</v>
      </c>
      <c r="N178" s="51">
        <v>0</v>
      </c>
      <c r="O178" s="27">
        <f t="shared" si="198"/>
        <v>13600.49</v>
      </c>
      <c r="P178" s="27">
        <f t="shared" si="199"/>
        <v>12777.05</v>
      </c>
      <c r="Q178" s="27">
        <f t="shared" si="200"/>
        <v>71399.509999999995</v>
      </c>
    </row>
    <row r="179" spans="1:17" ht="43.5" customHeight="1" x14ac:dyDescent="0.35">
      <c r="A179" s="38">
        <v>149</v>
      </c>
      <c r="B179" s="19" t="s">
        <v>136</v>
      </c>
      <c r="C179" s="19" t="s">
        <v>292</v>
      </c>
      <c r="D179" s="19" t="s">
        <v>267</v>
      </c>
      <c r="E179" s="98" t="s">
        <v>279</v>
      </c>
      <c r="F179" s="20" t="s">
        <v>29</v>
      </c>
      <c r="G179" s="30">
        <v>85000</v>
      </c>
      <c r="H179" s="22">
        <v>8576.99</v>
      </c>
      <c r="I179" s="23">
        <f t="shared" si="195"/>
        <v>2439.5</v>
      </c>
      <c r="J179" s="24">
        <f t="shared" si="196"/>
        <v>6035</v>
      </c>
      <c r="K179" s="87">
        <f t="shared" si="191"/>
        <v>715.55000000000007</v>
      </c>
      <c r="L179" s="25">
        <f t="shared" si="201"/>
        <v>2584</v>
      </c>
      <c r="M179" s="33">
        <f t="shared" si="197"/>
        <v>6026.5</v>
      </c>
      <c r="N179" s="51">
        <v>0</v>
      </c>
      <c r="O179" s="27">
        <f t="shared" si="198"/>
        <v>13600.49</v>
      </c>
      <c r="P179" s="27">
        <f t="shared" si="199"/>
        <v>12777.05</v>
      </c>
      <c r="Q179" s="27">
        <f t="shared" si="200"/>
        <v>71399.509999999995</v>
      </c>
    </row>
    <row r="180" spans="1:17" ht="43.5" customHeight="1" x14ac:dyDescent="0.35">
      <c r="A180" s="38">
        <v>150</v>
      </c>
      <c r="B180" s="19" t="s">
        <v>137</v>
      </c>
      <c r="C180" s="19" t="s">
        <v>293</v>
      </c>
      <c r="D180" s="19" t="s">
        <v>267</v>
      </c>
      <c r="E180" s="98" t="s">
        <v>288</v>
      </c>
      <c r="F180" s="20" t="s">
        <v>29</v>
      </c>
      <c r="G180" s="30">
        <v>85000</v>
      </c>
      <c r="H180" s="22">
        <v>8198.8799999999992</v>
      </c>
      <c r="I180" s="23">
        <f t="shared" si="195"/>
        <v>2439.5</v>
      </c>
      <c r="J180" s="24">
        <f t="shared" si="196"/>
        <v>6035</v>
      </c>
      <c r="K180" s="87">
        <f t="shared" si="191"/>
        <v>715.55000000000007</v>
      </c>
      <c r="L180" s="25">
        <f t="shared" si="201"/>
        <v>2584</v>
      </c>
      <c r="M180" s="33">
        <f t="shared" si="197"/>
        <v>6026.5</v>
      </c>
      <c r="N180" s="51">
        <v>1512.45</v>
      </c>
      <c r="O180" s="27">
        <f t="shared" si="198"/>
        <v>14734.83</v>
      </c>
      <c r="P180" s="27">
        <f t="shared" si="199"/>
        <v>12777.05</v>
      </c>
      <c r="Q180" s="27">
        <f t="shared" si="200"/>
        <v>70265.17</v>
      </c>
    </row>
    <row r="181" spans="1:17" ht="43.5" customHeight="1" x14ac:dyDescent="0.35">
      <c r="A181" s="38">
        <v>151</v>
      </c>
      <c r="B181" s="19" t="s">
        <v>135</v>
      </c>
      <c r="C181" s="19" t="s">
        <v>293</v>
      </c>
      <c r="D181" s="19" t="s">
        <v>267</v>
      </c>
      <c r="E181" s="98" t="s">
        <v>288</v>
      </c>
      <c r="F181" s="20" t="s">
        <v>29</v>
      </c>
      <c r="G181" s="30">
        <v>85000</v>
      </c>
      <c r="H181" s="22">
        <v>8576.99</v>
      </c>
      <c r="I181" s="23">
        <f t="shared" si="195"/>
        <v>2439.5</v>
      </c>
      <c r="J181" s="24">
        <f t="shared" si="196"/>
        <v>6035</v>
      </c>
      <c r="K181" s="87">
        <f t="shared" si="191"/>
        <v>715.55000000000007</v>
      </c>
      <c r="L181" s="25">
        <f t="shared" si="201"/>
        <v>2584</v>
      </c>
      <c r="M181" s="33">
        <f t="shared" si="197"/>
        <v>6026.5</v>
      </c>
      <c r="N181" s="51">
        <v>0</v>
      </c>
      <c r="O181" s="27">
        <f t="shared" si="198"/>
        <v>13600.49</v>
      </c>
      <c r="P181" s="27">
        <f t="shared" si="199"/>
        <v>12777.05</v>
      </c>
      <c r="Q181" s="27">
        <f t="shared" si="200"/>
        <v>71399.509999999995</v>
      </c>
    </row>
    <row r="182" spans="1:17" ht="43.5" customHeight="1" x14ac:dyDescent="0.35">
      <c r="A182" s="38">
        <v>152</v>
      </c>
      <c r="B182" s="19" t="s">
        <v>143</v>
      </c>
      <c r="C182" s="19" t="s">
        <v>293</v>
      </c>
      <c r="D182" s="19" t="s">
        <v>267</v>
      </c>
      <c r="E182" s="98" t="s">
        <v>269</v>
      </c>
      <c r="F182" s="20" t="s">
        <v>29</v>
      </c>
      <c r="G182" s="30">
        <v>80000</v>
      </c>
      <c r="H182" s="22">
        <v>7400.87</v>
      </c>
      <c r="I182" s="23">
        <f t="shared" si="195"/>
        <v>2296</v>
      </c>
      <c r="J182" s="24">
        <f t="shared" si="196"/>
        <v>5680</v>
      </c>
      <c r="K182" s="87">
        <f t="shared" si="191"/>
        <v>715.55000000000007</v>
      </c>
      <c r="L182" s="25">
        <f t="shared" si="201"/>
        <v>2432</v>
      </c>
      <c r="M182" s="33">
        <f t="shared" si="197"/>
        <v>5672</v>
      </c>
      <c r="N182" s="51">
        <v>0</v>
      </c>
      <c r="O182" s="27">
        <f t="shared" si="198"/>
        <v>12128.869999999999</v>
      </c>
      <c r="P182" s="27">
        <f t="shared" si="199"/>
        <v>12067.55</v>
      </c>
      <c r="Q182" s="27">
        <f t="shared" si="200"/>
        <v>67871.13</v>
      </c>
    </row>
    <row r="183" spans="1:17" ht="33.75" customHeight="1" x14ac:dyDescent="0.35">
      <c r="A183" s="38">
        <v>153</v>
      </c>
      <c r="B183" s="19" t="s">
        <v>139</v>
      </c>
      <c r="C183" s="19" t="s">
        <v>292</v>
      </c>
      <c r="D183" s="19" t="s">
        <v>267</v>
      </c>
      <c r="E183" s="98" t="s">
        <v>269</v>
      </c>
      <c r="F183" s="20" t="s">
        <v>29</v>
      </c>
      <c r="G183" s="30">
        <v>80000</v>
      </c>
      <c r="H183" s="22">
        <v>7400.87</v>
      </c>
      <c r="I183" s="23">
        <f t="shared" si="195"/>
        <v>2296</v>
      </c>
      <c r="J183" s="24">
        <f t="shared" si="196"/>
        <v>5680</v>
      </c>
      <c r="K183" s="87">
        <f t="shared" si="191"/>
        <v>715.55000000000007</v>
      </c>
      <c r="L183" s="25">
        <f t="shared" si="201"/>
        <v>2432</v>
      </c>
      <c r="M183" s="33">
        <f t="shared" si="197"/>
        <v>5672</v>
      </c>
      <c r="N183" s="51">
        <v>0</v>
      </c>
      <c r="O183" s="27">
        <f t="shared" si="198"/>
        <v>12128.869999999999</v>
      </c>
      <c r="P183" s="27">
        <f t="shared" si="199"/>
        <v>12067.55</v>
      </c>
      <c r="Q183" s="27">
        <f t="shared" si="200"/>
        <v>67871.13</v>
      </c>
    </row>
    <row r="184" spans="1:17" ht="28.5" customHeight="1" x14ac:dyDescent="0.35">
      <c r="A184" s="38">
        <v>154</v>
      </c>
      <c r="B184" s="19" t="s">
        <v>146</v>
      </c>
      <c r="C184" s="19" t="s">
        <v>293</v>
      </c>
      <c r="D184" s="19" t="s">
        <v>267</v>
      </c>
      <c r="E184" s="98" t="s">
        <v>269</v>
      </c>
      <c r="F184" s="20" t="s">
        <v>29</v>
      </c>
      <c r="G184" s="30">
        <v>80000</v>
      </c>
      <c r="H184" s="22">
        <v>7022.76</v>
      </c>
      <c r="I184" s="23">
        <f t="shared" si="195"/>
        <v>2296</v>
      </c>
      <c r="J184" s="24">
        <f t="shared" si="196"/>
        <v>5680</v>
      </c>
      <c r="K184" s="87">
        <f t="shared" si="191"/>
        <v>715.55000000000007</v>
      </c>
      <c r="L184" s="25">
        <f t="shared" si="201"/>
        <v>2432</v>
      </c>
      <c r="M184" s="33">
        <f t="shared" si="197"/>
        <v>5672</v>
      </c>
      <c r="N184" s="51">
        <v>1512.45</v>
      </c>
      <c r="O184" s="27">
        <f t="shared" si="198"/>
        <v>13263.210000000001</v>
      </c>
      <c r="P184" s="27">
        <f t="shared" si="199"/>
        <v>12067.55</v>
      </c>
      <c r="Q184" s="27">
        <f t="shared" si="200"/>
        <v>66736.789999999994</v>
      </c>
    </row>
    <row r="185" spans="1:17" ht="33.75" customHeight="1" x14ac:dyDescent="0.35">
      <c r="A185" s="38">
        <v>155</v>
      </c>
      <c r="B185" s="19" t="s">
        <v>142</v>
      </c>
      <c r="C185" s="19" t="s">
        <v>293</v>
      </c>
      <c r="D185" s="19" t="s">
        <v>267</v>
      </c>
      <c r="E185" s="98" t="s">
        <v>269</v>
      </c>
      <c r="F185" s="20" t="s">
        <v>29</v>
      </c>
      <c r="G185" s="30">
        <v>75000</v>
      </c>
      <c r="H185" s="22">
        <v>5704.4</v>
      </c>
      <c r="I185" s="23">
        <f t="shared" si="195"/>
        <v>2152.5</v>
      </c>
      <c r="J185" s="24">
        <f t="shared" si="196"/>
        <v>5325</v>
      </c>
      <c r="K185" s="87">
        <f t="shared" si="191"/>
        <v>715.55000000000007</v>
      </c>
      <c r="L185" s="25">
        <f t="shared" si="201"/>
        <v>2280</v>
      </c>
      <c r="M185" s="33">
        <f t="shared" si="197"/>
        <v>5317.5</v>
      </c>
      <c r="N185" s="51">
        <f>1512.45*2</f>
        <v>3024.9</v>
      </c>
      <c r="O185" s="27">
        <f t="shared" si="198"/>
        <v>13161.8</v>
      </c>
      <c r="P185" s="27">
        <f t="shared" si="199"/>
        <v>11358.05</v>
      </c>
      <c r="Q185" s="27">
        <f t="shared" si="200"/>
        <v>61838.2</v>
      </c>
    </row>
    <row r="186" spans="1:17" ht="43.5" customHeight="1" x14ac:dyDescent="0.35">
      <c r="A186" s="38">
        <v>156</v>
      </c>
      <c r="B186" s="19" t="s">
        <v>141</v>
      </c>
      <c r="C186" s="19" t="s">
        <v>293</v>
      </c>
      <c r="D186" s="19" t="s">
        <v>267</v>
      </c>
      <c r="E186" s="98" t="s">
        <v>269</v>
      </c>
      <c r="F186" s="20" t="s">
        <v>29</v>
      </c>
      <c r="G186" s="30">
        <v>75000</v>
      </c>
      <c r="H186" s="22">
        <v>6309.38</v>
      </c>
      <c r="I186" s="23">
        <f t="shared" si="195"/>
        <v>2152.5</v>
      </c>
      <c r="J186" s="24">
        <f t="shared" si="196"/>
        <v>5325</v>
      </c>
      <c r="K186" s="87">
        <f t="shared" si="191"/>
        <v>715.55000000000007</v>
      </c>
      <c r="L186" s="25">
        <f t="shared" si="201"/>
        <v>2280</v>
      </c>
      <c r="M186" s="33">
        <f t="shared" si="197"/>
        <v>5317.5</v>
      </c>
      <c r="N186" s="51">
        <v>0</v>
      </c>
      <c r="O186" s="27">
        <f t="shared" si="198"/>
        <v>10741.880000000001</v>
      </c>
      <c r="P186" s="27">
        <f t="shared" si="199"/>
        <v>11358.05</v>
      </c>
      <c r="Q186" s="27">
        <f t="shared" si="200"/>
        <v>64258.119999999995</v>
      </c>
    </row>
    <row r="187" spans="1:17" ht="43.5" customHeight="1" x14ac:dyDescent="0.35">
      <c r="A187" s="38">
        <v>157</v>
      </c>
      <c r="B187" s="19" t="s">
        <v>140</v>
      </c>
      <c r="C187" s="19" t="s">
        <v>293</v>
      </c>
      <c r="D187" s="19" t="s">
        <v>267</v>
      </c>
      <c r="E187" s="98" t="s">
        <v>269</v>
      </c>
      <c r="F187" s="20" t="s">
        <v>29</v>
      </c>
      <c r="G187" s="30">
        <v>75000</v>
      </c>
      <c r="H187" s="22">
        <v>5704.4</v>
      </c>
      <c r="I187" s="23">
        <f t="shared" si="195"/>
        <v>2152.5</v>
      </c>
      <c r="J187" s="24">
        <f t="shared" si="196"/>
        <v>5325</v>
      </c>
      <c r="K187" s="87">
        <f t="shared" si="191"/>
        <v>715.55000000000007</v>
      </c>
      <c r="L187" s="25">
        <f t="shared" si="201"/>
        <v>2280</v>
      </c>
      <c r="M187" s="33">
        <f t="shared" si="197"/>
        <v>5317.5</v>
      </c>
      <c r="N187" s="51">
        <f>1512.45*2</f>
        <v>3024.9</v>
      </c>
      <c r="O187" s="27">
        <f t="shared" si="198"/>
        <v>13161.8</v>
      </c>
      <c r="P187" s="27">
        <f t="shared" si="199"/>
        <v>11358.05</v>
      </c>
      <c r="Q187" s="27">
        <f t="shared" si="200"/>
        <v>61838.2</v>
      </c>
    </row>
    <row r="188" spans="1:17" ht="43.5" customHeight="1" x14ac:dyDescent="0.35">
      <c r="A188" s="38">
        <v>158</v>
      </c>
      <c r="B188" s="19" t="s">
        <v>282</v>
      </c>
      <c r="C188" s="19" t="s">
        <v>292</v>
      </c>
      <c r="D188" s="19" t="s">
        <v>267</v>
      </c>
      <c r="E188" s="98" t="s">
        <v>269</v>
      </c>
      <c r="F188" s="20" t="s">
        <v>32</v>
      </c>
      <c r="G188" s="30">
        <v>75000</v>
      </c>
      <c r="H188" s="22">
        <v>6309.38</v>
      </c>
      <c r="I188" s="23">
        <f>G188*2.87/100</f>
        <v>2152.5</v>
      </c>
      <c r="J188" s="24">
        <f>G188*7.1/100</f>
        <v>5325</v>
      </c>
      <c r="K188" s="87">
        <f t="shared" si="191"/>
        <v>715.55000000000007</v>
      </c>
      <c r="L188" s="25">
        <f>G188*3.04/100</f>
        <v>2280</v>
      </c>
      <c r="M188" s="33">
        <f t="shared" si="197"/>
        <v>5317.5</v>
      </c>
      <c r="N188" s="51">
        <v>0</v>
      </c>
      <c r="O188" s="27">
        <f t="shared" si="198"/>
        <v>10741.880000000001</v>
      </c>
      <c r="P188" s="27">
        <f>J188+K188+M188</f>
        <v>11358.05</v>
      </c>
      <c r="Q188" s="27">
        <f>G188-O188</f>
        <v>64258.119999999995</v>
      </c>
    </row>
    <row r="189" spans="1:17" ht="43.5" customHeight="1" x14ac:dyDescent="0.35">
      <c r="A189" s="38">
        <v>159</v>
      </c>
      <c r="B189" s="19" t="s">
        <v>138</v>
      </c>
      <c r="C189" s="19" t="s">
        <v>293</v>
      </c>
      <c r="D189" s="19" t="s">
        <v>267</v>
      </c>
      <c r="E189" s="98" t="s">
        <v>270</v>
      </c>
      <c r="F189" s="20" t="s">
        <v>29</v>
      </c>
      <c r="G189" s="30">
        <v>75000</v>
      </c>
      <c r="H189" s="22">
        <v>6309.38</v>
      </c>
      <c r="I189" s="23">
        <f>G189*2.87/100</f>
        <v>2152.5</v>
      </c>
      <c r="J189" s="24">
        <f>G189*7.1/100</f>
        <v>5325</v>
      </c>
      <c r="K189" s="87">
        <f t="shared" si="191"/>
        <v>715.55000000000007</v>
      </c>
      <c r="L189" s="25">
        <f>G189*3.04/100</f>
        <v>2280</v>
      </c>
      <c r="M189" s="33">
        <f t="shared" si="197"/>
        <v>5317.5</v>
      </c>
      <c r="N189" s="51">
        <v>0</v>
      </c>
      <c r="O189" s="27">
        <f t="shared" si="198"/>
        <v>10741.880000000001</v>
      </c>
      <c r="P189" s="27">
        <f>J189+K189+M189</f>
        <v>11358.05</v>
      </c>
      <c r="Q189" s="27">
        <f>G189-O189</f>
        <v>64258.119999999995</v>
      </c>
    </row>
    <row r="190" spans="1:17" ht="43.5" customHeight="1" x14ac:dyDescent="0.35">
      <c r="A190" s="38">
        <v>160</v>
      </c>
      <c r="B190" s="19" t="s">
        <v>185</v>
      </c>
      <c r="C190" s="19" t="s">
        <v>293</v>
      </c>
      <c r="D190" s="19" t="s">
        <v>267</v>
      </c>
      <c r="E190" s="98" t="s">
        <v>259</v>
      </c>
      <c r="F190" s="20" t="s">
        <v>347</v>
      </c>
      <c r="G190" s="30">
        <v>38000</v>
      </c>
      <c r="H190" s="22">
        <v>160.38</v>
      </c>
      <c r="I190" s="23">
        <f t="shared" si="195"/>
        <v>1090.5999999999999</v>
      </c>
      <c r="J190" s="24">
        <f t="shared" si="196"/>
        <v>2698</v>
      </c>
      <c r="K190" s="25">
        <f t="shared" ref="K190:K191" si="202">+G190*1.1%</f>
        <v>418.00000000000006</v>
      </c>
      <c r="L190" s="25">
        <f t="shared" si="201"/>
        <v>1155.2</v>
      </c>
      <c r="M190" s="33">
        <f t="shared" si="197"/>
        <v>2694.2000000000003</v>
      </c>
      <c r="N190" s="51">
        <v>0</v>
      </c>
      <c r="O190" s="27">
        <f t="shared" si="198"/>
        <v>2406.1800000000003</v>
      </c>
      <c r="P190" s="27">
        <f t="shared" si="199"/>
        <v>5810.2000000000007</v>
      </c>
      <c r="Q190" s="27">
        <f t="shared" si="200"/>
        <v>35593.82</v>
      </c>
    </row>
    <row r="191" spans="1:17" ht="43.5" customHeight="1" x14ac:dyDescent="0.35">
      <c r="A191" s="38">
        <v>161</v>
      </c>
      <c r="B191" s="19" t="s">
        <v>220</v>
      </c>
      <c r="C191" s="19" t="s">
        <v>293</v>
      </c>
      <c r="D191" s="19" t="s">
        <v>267</v>
      </c>
      <c r="E191" s="98" t="s">
        <v>336</v>
      </c>
      <c r="F191" s="20" t="s">
        <v>29</v>
      </c>
      <c r="G191" s="30">
        <v>50000</v>
      </c>
      <c r="H191" s="22">
        <v>1854</v>
      </c>
      <c r="I191" s="23">
        <f t="shared" si="195"/>
        <v>1435</v>
      </c>
      <c r="J191" s="24">
        <f t="shared" si="196"/>
        <v>3550</v>
      </c>
      <c r="K191" s="25">
        <f t="shared" si="202"/>
        <v>550</v>
      </c>
      <c r="L191" s="25">
        <f t="shared" ref="L191:L209" si="203">G191*3.04/100</f>
        <v>1520</v>
      </c>
      <c r="M191" s="33">
        <f t="shared" si="197"/>
        <v>3545.0000000000005</v>
      </c>
      <c r="N191" s="51">
        <v>0</v>
      </c>
      <c r="O191" s="27">
        <f t="shared" si="198"/>
        <v>4809</v>
      </c>
      <c r="P191" s="27">
        <f t="shared" si="199"/>
        <v>7645</v>
      </c>
      <c r="Q191" s="27">
        <f>G191-O191</f>
        <v>45191</v>
      </c>
    </row>
    <row r="192" spans="1:17" ht="43.5" customHeight="1" x14ac:dyDescent="0.35">
      <c r="A192" s="38">
        <v>162</v>
      </c>
      <c r="B192" s="19" t="s">
        <v>297</v>
      </c>
      <c r="C192" s="19" t="s">
        <v>293</v>
      </c>
      <c r="D192" s="19" t="s">
        <v>267</v>
      </c>
      <c r="E192" s="125" t="s">
        <v>269</v>
      </c>
      <c r="F192" s="20" t="s">
        <v>32</v>
      </c>
      <c r="G192" s="126">
        <v>75000</v>
      </c>
      <c r="H192" s="127">
        <v>5704.4</v>
      </c>
      <c r="I192" s="128">
        <f t="shared" si="195"/>
        <v>2152.5</v>
      </c>
      <c r="J192" s="129">
        <f t="shared" si="196"/>
        <v>5325</v>
      </c>
      <c r="K192" s="87">
        <f t="shared" ref="K192:K209" si="204">65050*1.1%</f>
        <v>715.55000000000007</v>
      </c>
      <c r="L192" s="130">
        <f t="shared" si="203"/>
        <v>2280</v>
      </c>
      <c r="M192" s="131">
        <f t="shared" si="197"/>
        <v>5317.5</v>
      </c>
      <c r="N192" s="132">
        <f>1512.45*2</f>
        <v>3024.9</v>
      </c>
      <c r="O192" s="27">
        <f t="shared" si="198"/>
        <v>13161.8</v>
      </c>
      <c r="P192" s="27">
        <f t="shared" si="199"/>
        <v>11358.05</v>
      </c>
      <c r="Q192" s="50">
        <f>G192-O192</f>
        <v>61838.2</v>
      </c>
    </row>
    <row r="193" spans="1:17" ht="43.5" customHeight="1" x14ac:dyDescent="0.35">
      <c r="A193" s="38">
        <v>163</v>
      </c>
      <c r="B193" s="19" t="s">
        <v>296</v>
      </c>
      <c r="C193" s="19" t="s">
        <v>293</v>
      </c>
      <c r="D193" s="19" t="s">
        <v>267</v>
      </c>
      <c r="E193" s="125" t="s">
        <v>269</v>
      </c>
      <c r="F193" s="20" t="s">
        <v>32</v>
      </c>
      <c r="G193" s="126">
        <v>75000</v>
      </c>
      <c r="H193" s="127">
        <v>6006.89</v>
      </c>
      <c r="I193" s="128">
        <f t="shared" si="195"/>
        <v>2152.5</v>
      </c>
      <c r="J193" s="129">
        <f t="shared" si="196"/>
        <v>5325</v>
      </c>
      <c r="K193" s="87">
        <f t="shared" si="204"/>
        <v>715.55000000000007</v>
      </c>
      <c r="L193" s="130">
        <f t="shared" si="203"/>
        <v>2280</v>
      </c>
      <c r="M193" s="131">
        <f t="shared" si="197"/>
        <v>5317.5</v>
      </c>
      <c r="N193" s="132">
        <v>1512.45</v>
      </c>
      <c r="O193" s="27">
        <f t="shared" si="198"/>
        <v>11951.84</v>
      </c>
      <c r="P193" s="27">
        <f t="shared" si="199"/>
        <v>11358.05</v>
      </c>
      <c r="Q193" s="50">
        <f>G193-O193</f>
        <v>63048.160000000003</v>
      </c>
    </row>
    <row r="194" spans="1:17" ht="43.5" customHeight="1" x14ac:dyDescent="0.35">
      <c r="A194" s="38">
        <v>164</v>
      </c>
      <c r="B194" s="19" t="s">
        <v>373</v>
      </c>
      <c r="C194" s="19" t="s">
        <v>292</v>
      </c>
      <c r="D194" s="19" t="s">
        <v>267</v>
      </c>
      <c r="E194" s="125" t="s">
        <v>269</v>
      </c>
      <c r="F194" s="20" t="s">
        <v>32</v>
      </c>
      <c r="G194" s="126">
        <v>70000</v>
      </c>
      <c r="H194" s="127">
        <v>4763.5</v>
      </c>
      <c r="I194" s="128">
        <f t="shared" si="195"/>
        <v>2009</v>
      </c>
      <c r="J194" s="129">
        <f t="shared" si="196"/>
        <v>4970</v>
      </c>
      <c r="K194" s="87">
        <f t="shared" si="204"/>
        <v>715.55000000000007</v>
      </c>
      <c r="L194" s="130">
        <f t="shared" si="203"/>
        <v>2128</v>
      </c>
      <c r="M194" s="131">
        <f t="shared" si="197"/>
        <v>4963</v>
      </c>
      <c r="N194" s="132">
        <f>1512.45*2</f>
        <v>3024.9</v>
      </c>
      <c r="O194" s="27">
        <f t="shared" ref="O194:O200" si="205">H194+I194+L194+N194</f>
        <v>11925.4</v>
      </c>
      <c r="P194" s="27">
        <f t="shared" ref="P194:P200" si="206">J194+K194+M194</f>
        <v>10648.55</v>
      </c>
      <c r="Q194" s="50">
        <f t="shared" ref="Q194:Q200" si="207">G194-O194</f>
        <v>58074.6</v>
      </c>
    </row>
    <row r="195" spans="1:17" ht="43.5" customHeight="1" x14ac:dyDescent="0.35">
      <c r="A195" s="38">
        <v>165</v>
      </c>
      <c r="B195" s="19" t="s">
        <v>374</v>
      </c>
      <c r="C195" s="19" t="s">
        <v>293</v>
      </c>
      <c r="D195" s="19" t="s">
        <v>267</v>
      </c>
      <c r="E195" s="125" t="s">
        <v>269</v>
      </c>
      <c r="F195" s="20" t="s">
        <v>32</v>
      </c>
      <c r="G195" s="126">
        <v>70000</v>
      </c>
      <c r="H195" s="127">
        <v>4763.5</v>
      </c>
      <c r="I195" s="128">
        <f t="shared" ref="I195:I201" si="208">G195*2.87/100</f>
        <v>2009</v>
      </c>
      <c r="J195" s="129">
        <f t="shared" ref="J195:J201" si="209">G195*7.1/100</f>
        <v>4970</v>
      </c>
      <c r="K195" s="87">
        <f t="shared" si="204"/>
        <v>715.55000000000007</v>
      </c>
      <c r="L195" s="130">
        <f t="shared" ref="L195:L200" si="210">G195*3.04/100</f>
        <v>2128</v>
      </c>
      <c r="M195" s="131">
        <f t="shared" ref="M195:M200" si="211">+G195*7.09%</f>
        <v>4963</v>
      </c>
      <c r="N195" s="132">
        <v>3024.9</v>
      </c>
      <c r="O195" s="27">
        <f t="shared" si="205"/>
        <v>11925.4</v>
      </c>
      <c r="P195" s="27">
        <f t="shared" si="206"/>
        <v>10648.55</v>
      </c>
      <c r="Q195" s="50">
        <f t="shared" si="207"/>
        <v>58074.6</v>
      </c>
    </row>
    <row r="196" spans="1:17" ht="43.5" customHeight="1" x14ac:dyDescent="0.35">
      <c r="A196" s="38">
        <v>166</v>
      </c>
      <c r="B196" s="19" t="s">
        <v>375</v>
      </c>
      <c r="C196" s="19" t="s">
        <v>292</v>
      </c>
      <c r="D196" s="19" t="s">
        <v>267</v>
      </c>
      <c r="E196" s="125" t="s">
        <v>269</v>
      </c>
      <c r="F196" s="20" t="s">
        <v>32</v>
      </c>
      <c r="G196" s="126">
        <v>70000</v>
      </c>
      <c r="H196" s="127">
        <v>5065.99</v>
      </c>
      <c r="I196" s="128">
        <f t="shared" si="208"/>
        <v>2009</v>
      </c>
      <c r="J196" s="129">
        <f t="shared" si="209"/>
        <v>4970</v>
      </c>
      <c r="K196" s="87">
        <f t="shared" si="204"/>
        <v>715.55000000000007</v>
      </c>
      <c r="L196" s="130">
        <f t="shared" si="210"/>
        <v>2128</v>
      </c>
      <c r="M196" s="131">
        <f t="shared" si="211"/>
        <v>4963</v>
      </c>
      <c r="N196" s="132">
        <v>1512.45</v>
      </c>
      <c r="O196" s="27">
        <f t="shared" si="205"/>
        <v>10715.44</v>
      </c>
      <c r="P196" s="27">
        <f t="shared" si="206"/>
        <v>10648.55</v>
      </c>
      <c r="Q196" s="50">
        <f t="shared" si="207"/>
        <v>59284.56</v>
      </c>
    </row>
    <row r="197" spans="1:17" ht="43.5" customHeight="1" x14ac:dyDescent="0.35">
      <c r="A197" s="38">
        <v>167</v>
      </c>
      <c r="B197" s="19" t="s">
        <v>376</v>
      </c>
      <c r="C197" s="19" t="s">
        <v>293</v>
      </c>
      <c r="D197" s="19" t="s">
        <v>267</v>
      </c>
      <c r="E197" s="125" t="s">
        <v>269</v>
      </c>
      <c r="F197" s="20" t="s">
        <v>32</v>
      </c>
      <c r="G197" s="126">
        <v>70000</v>
      </c>
      <c r="H197" s="127">
        <v>5065.99</v>
      </c>
      <c r="I197" s="128">
        <f t="shared" si="208"/>
        <v>2009</v>
      </c>
      <c r="J197" s="129">
        <f t="shared" si="209"/>
        <v>4970</v>
      </c>
      <c r="K197" s="87">
        <f t="shared" si="204"/>
        <v>715.55000000000007</v>
      </c>
      <c r="L197" s="130">
        <f t="shared" si="210"/>
        <v>2128</v>
      </c>
      <c r="M197" s="131">
        <f t="shared" si="211"/>
        <v>4963</v>
      </c>
      <c r="N197" s="132">
        <v>1512.45</v>
      </c>
      <c r="O197" s="27">
        <f t="shared" si="205"/>
        <v>10715.44</v>
      </c>
      <c r="P197" s="27">
        <f t="shared" si="206"/>
        <v>10648.55</v>
      </c>
      <c r="Q197" s="50">
        <f t="shared" si="207"/>
        <v>59284.56</v>
      </c>
    </row>
    <row r="198" spans="1:17" ht="43.5" customHeight="1" x14ac:dyDescent="0.35">
      <c r="A198" s="38">
        <v>168</v>
      </c>
      <c r="B198" s="19" t="s">
        <v>377</v>
      </c>
      <c r="C198" s="19" t="s">
        <v>293</v>
      </c>
      <c r="D198" s="19" t="s">
        <v>267</v>
      </c>
      <c r="E198" s="125" t="s">
        <v>269</v>
      </c>
      <c r="F198" s="20" t="s">
        <v>32</v>
      </c>
      <c r="G198" s="126">
        <v>70000</v>
      </c>
      <c r="H198" s="127">
        <v>5368.48</v>
      </c>
      <c r="I198" s="128">
        <f t="shared" si="208"/>
        <v>2009</v>
      </c>
      <c r="J198" s="129">
        <f t="shared" si="209"/>
        <v>4970</v>
      </c>
      <c r="K198" s="87">
        <f t="shared" si="204"/>
        <v>715.55000000000007</v>
      </c>
      <c r="L198" s="130">
        <f t="shared" si="210"/>
        <v>2128</v>
      </c>
      <c r="M198" s="131">
        <f t="shared" si="211"/>
        <v>4963</v>
      </c>
      <c r="N198" s="132">
        <v>0</v>
      </c>
      <c r="O198" s="27">
        <f t="shared" si="205"/>
        <v>9505.48</v>
      </c>
      <c r="P198" s="27">
        <f t="shared" si="206"/>
        <v>10648.55</v>
      </c>
      <c r="Q198" s="50">
        <f t="shared" si="207"/>
        <v>60494.520000000004</v>
      </c>
    </row>
    <row r="199" spans="1:17" ht="43.5" customHeight="1" x14ac:dyDescent="0.35">
      <c r="A199" s="38">
        <v>169</v>
      </c>
      <c r="B199" s="19" t="s">
        <v>378</v>
      </c>
      <c r="C199" s="19" t="s">
        <v>292</v>
      </c>
      <c r="D199" s="19" t="s">
        <v>267</v>
      </c>
      <c r="E199" s="125" t="s">
        <v>269</v>
      </c>
      <c r="F199" s="20" t="s">
        <v>32</v>
      </c>
      <c r="G199" s="126">
        <v>70000</v>
      </c>
      <c r="H199" s="127">
        <v>5368.48</v>
      </c>
      <c r="I199" s="128">
        <f t="shared" si="208"/>
        <v>2009</v>
      </c>
      <c r="J199" s="129">
        <f t="shared" si="209"/>
        <v>4970</v>
      </c>
      <c r="K199" s="87">
        <f t="shared" si="204"/>
        <v>715.55000000000007</v>
      </c>
      <c r="L199" s="130">
        <f t="shared" si="210"/>
        <v>2128</v>
      </c>
      <c r="M199" s="131">
        <f t="shared" si="211"/>
        <v>4963</v>
      </c>
      <c r="N199" s="132">
        <v>0</v>
      </c>
      <c r="O199" s="27">
        <f t="shared" si="205"/>
        <v>9505.48</v>
      </c>
      <c r="P199" s="27">
        <f t="shared" si="206"/>
        <v>10648.55</v>
      </c>
      <c r="Q199" s="50">
        <f t="shared" si="207"/>
        <v>60494.520000000004</v>
      </c>
    </row>
    <row r="200" spans="1:17" ht="43.5" customHeight="1" x14ac:dyDescent="0.35">
      <c r="A200" s="38">
        <v>170</v>
      </c>
      <c r="B200" s="19" t="s">
        <v>379</v>
      </c>
      <c r="C200" s="19" t="s">
        <v>293</v>
      </c>
      <c r="D200" s="19" t="s">
        <v>267</v>
      </c>
      <c r="E200" s="125" t="s">
        <v>269</v>
      </c>
      <c r="F200" s="20" t="s">
        <v>32</v>
      </c>
      <c r="G200" s="126">
        <v>70000</v>
      </c>
      <c r="H200" s="127">
        <v>5368.48</v>
      </c>
      <c r="I200" s="128">
        <f t="shared" si="208"/>
        <v>2009</v>
      </c>
      <c r="J200" s="129">
        <f t="shared" si="209"/>
        <v>4970</v>
      </c>
      <c r="K200" s="87">
        <f t="shared" si="204"/>
        <v>715.55000000000007</v>
      </c>
      <c r="L200" s="130">
        <f t="shared" si="210"/>
        <v>2128</v>
      </c>
      <c r="M200" s="131">
        <f t="shared" si="211"/>
        <v>4963</v>
      </c>
      <c r="N200" s="132">
        <v>0</v>
      </c>
      <c r="O200" s="27">
        <f t="shared" si="205"/>
        <v>9505.48</v>
      </c>
      <c r="P200" s="27">
        <f t="shared" si="206"/>
        <v>10648.55</v>
      </c>
      <c r="Q200" s="50">
        <f t="shared" si="207"/>
        <v>60494.520000000004</v>
      </c>
    </row>
    <row r="201" spans="1:17" ht="43.5" customHeight="1" x14ac:dyDescent="0.35">
      <c r="A201" s="38">
        <v>171</v>
      </c>
      <c r="B201" s="19" t="s">
        <v>380</v>
      </c>
      <c r="C201" s="19" t="s">
        <v>292</v>
      </c>
      <c r="D201" s="19" t="s">
        <v>267</v>
      </c>
      <c r="E201" s="125" t="s">
        <v>269</v>
      </c>
      <c r="F201" s="20" t="s">
        <v>32</v>
      </c>
      <c r="G201" s="126">
        <v>70000</v>
      </c>
      <c r="H201" s="127">
        <v>5368.48</v>
      </c>
      <c r="I201" s="128">
        <f t="shared" si="208"/>
        <v>2009</v>
      </c>
      <c r="J201" s="129">
        <f t="shared" si="209"/>
        <v>4970</v>
      </c>
      <c r="K201" s="87">
        <f t="shared" si="204"/>
        <v>715.55000000000007</v>
      </c>
      <c r="L201" s="130">
        <f t="shared" ref="L201" si="212">G201*3.04/100</f>
        <v>2128</v>
      </c>
      <c r="M201" s="131">
        <f t="shared" ref="M201" si="213">+G201*7.09%</f>
        <v>4963</v>
      </c>
      <c r="N201" s="132">
        <v>0</v>
      </c>
      <c r="O201" s="27">
        <f t="shared" ref="O201" si="214">H201+I201+L201+N201</f>
        <v>9505.48</v>
      </c>
      <c r="P201" s="27">
        <f t="shared" ref="P201" si="215">J201+K201+M201</f>
        <v>10648.55</v>
      </c>
      <c r="Q201" s="50">
        <f t="shared" ref="Q201" si="216">G201-O201</f>
        <v>60494.520000000004</v>
      </c>
    </row>
    <row r="202" spans="1:17" ht="43.5" customHeight="1" x14ac:dyDescent="0.35">
      <c r="A202" s="38">
        <v>172</v>
      </c>
      <c r="B202" s="19" t="s">
        <v>381</v>
      </c>
      <c r="C202" s="19" t="s">
        <v>293</v>
      </c>
      <c r="D202" s="19" t="s">
        <v>267</v>
      </c>
      <c r="E202" s="125" t="s">
        <v>269</v>
      </c>
      <c r="F202" s="20" t="s">
        <v>32</v>
      </c>
      <c r="G202" s="126">
        <v>70000</v>
      </c>
      <c r="H202" s="127">
        <v>5368.48</v>
      </c>
      <c r="I202" s="128">
        <f t="shared" ref="I202" si="217">G202*2.87/100</f>
        <v>2009</v>
      </c>
      <c r="J202" s="129">
        <f t="shared" ref="J202" si="218">G202*7.1/100</f>
        <v>4970</v>
      </c>
      <c r="K202" s="87">
        <f t="shared" si="204"/>
        <v>715.55000000000007</v>
      </c>
      <c r="L202" s="130">
        <f t="shared" ref="L202" si="219">G202*3.04/100</f>
        <v>2128</v>
      </c>
      <c r="M202" s="131">
        <f t="shared" ref="M202" si="220">+G202*7.09%</f>
        <v>4963</v>
      </c>
      <c r="N202" s="132">
        <v>0</v>
      </c>
      <c r="O202" s="27">
        <f t="shared" ref="O202" si="221">H202+I202+L202+N202</f>
        <v>9505.48</v>
      </c>
      <c r="P202" s="27">
        <f t="shared" ref="P202" si="222">J202+K202+M202</f>
        <v>10648.55</v>
      </c>
      <c r="Q202" s="50">
        <f t="shared" ref="Q202" si="223">G202-O202</f>
        <v>60494.520000000004</v>
      </c>
    </row>
    <row r="203" spans="1:17" ht="43.5" customHeight="1" x14ac:dyDescent="0.35">
      <c r="A203" s="38">
        <v>173</v>
      </c>
      <c r="B203" s="19" t="s">
        <v>382</v>
      </c>
      <c r="C203" s="19" t="s">
        <v>293</v>
      </c>
      <c r="D203" s="19" t="s">
        <v>267</v>
      </c>
      <c r="E203" s="125" t="s">
        <v>269</v>
      </c>
      <c r="F203" s="20" t="s">
        <v>32</v>
      </c>
      <c r="G203" s="126">
        <v>70000</v>
      </c>
      <c r="H203" s="127">
        <v>5368.48</v>
      </c>
      <c r="I203" s="128">
        <f t="shared" ref="I203" si="224">G203*2.87/100</f>
        <v>2009</v>
      </c>
      <c r="J203" s="129">
        <f t="shared" ref="J203" si="225">G203*7.1/100</f>
        <v>4970</v>
      </c>
      <c r="K203" s="87">
        <f t="shared" si="204"/>
        <v>715.55000000000007</v>
      </c>
      <c r="L203" s="130">
        <f t="shared" ref="L203" si="226">G203*3.04/100</f>
        <v>2128</v>
      </c>
      <c r="M203" s="131">
        <f t="shared" ref="M203" si="227">+G203*7.09%</f>
        <v>4963</v>
      </c>
      <c r="N203" s="132">
        <v>0</v>
      </c>
      <c r="O203" s="27">
        <f t="shared" ref="O203" si="228">H203+I203+L203+N203</f>
        <v>9505.48</v>
      </c>
      <c r="P203" s="27">
        <f t="shared" ref="P203" si="229">J203+K203+M203</f>
        <v>10648.55</v>
      </c>
      <c r="Q203" s="50">
        <f t="shared" ref="Q203" si="230">G203-O203</f>
        <v>60494.520000000004</v>
      </c>
    </row>
    <row r="204" spans="1:17" ht="43.5" customHeight="1" x14ac:dyDescent="0.35">
      <c r="A204" s="38">
        <v>174</v>
      </c>
      <c r="B204" s="19" t="s">
        <v>383</v>
      </c>
      <c r="C204" s="19" t="s">
        <v>293</v>
      </c>
      <c r="D204" s="19" t="s">
        <v>267</v>
      </c>
      <c r="E204" s="125" t="s">
        <v>269</v>
      </c>
      <c r="F204" s="20" t="s">
        <v>32</v>
      </c>
      <c r="G204" s="126">
        <v>70000</v>
      </c>
      <c r="H204" s="127">
        <v>5368.48</v>
      </c>
      <c r="I204" s="128">
        <f t="shared" ref="I204" si="231">G204*2.87/100</f>
        <v>2009</v>
      </c>
      <c r="J204" s="129">
        <f t="shared" ref="J204" si="232">G204*7.1/100</f>
        <v>4970</v>
      </c>
      <c r="K204" s="87">
        <f t="shared" si="204"/>
        <v>715.55000000000007</v>
      </c>
      <c r="L204" s="130">
        <f t="shared" ref="L204" si="233">G204*3.04/100</f>
        <v>2128</v>
      </c>
      <c r="M204" s="131">
        <f t="shared" ref="M204" si="234">+G204*7.09%</f>
        <v>4963</v>
      </c>
      <c r="N204" s="132">
        <v>0</v>
      </c>
      <c r="O204" s="27">
        <f t="shared" ref="O204" si="235">H204+I204+L204+N204</f>
        <v>9505.48</v>
      </c>
      <c r="P204" s="27">
        <f t="shared" ref="P204" si="236">J204+K204+M204</f>
        <v>10648.55</v>
      </c>
      <c r="Q204" s="50">
        <f t="shared" ref="Q204" si="237">G204-O204</f>
        <v>60494.520000000004</v>
      </c>
    </row>
    <row r="205" spans="1:17" ht="43.5" customHeight="1" x14ac:dyDescent="0.35">
      <c r="A205" s="38">
        <v>175</v>
      </c>
      <c r="B205" s="19" t="s">
        <v>384</v>
      </c>
      <c r="C205" s="19" t="s">
        <v>293</v>
      </c>
      <c r="D205" s="19" t="s">
        <v>267</v>
      </c>
      <c r="E205" s="125" t="s">
        <v>269</v>
      </c>
      <c r="F205" s="20" t="s">
        <v>32</v>
      </c>
      <c r="G205" s="126">
        <v>70000</v>
      </c>
      <c r="H205" s="127">
        <v>5368.48</v>
      </c>
      <c r="I205" s="128">
        <f t="shared" ref="I205" si="238">G205*2.87/100</f>
        <v>2009</v>
      </c>
      <c r="J205" s="129">
        <f t="shared" ref="J205" si="239">G205*7.1/100</f>
        <v>4970</v>
      </c>
      <c r="K205" s="87">
        <f t="shared" si="204"/>
        <v>715.55000000000007</v>
      </c>
      <c r="L205" s="130">
        <f t="shared" ref="L205" si="240">G205*3.04/100</f>
        <v>2128</v>
      </c>
      <c r="M205" s="131">
        <f t="shared" ref="M205" si="241">+G205*7.09%</f>
        <v>4963</v>
      </c>
      <c r="N205" s="132">
        <v>0</v>
      </c>
      <c r="O205" s="27">
        <f t="shared" ref="O205" si="242">H205+I205+L205+N205</f>
        <v>9505.48</v>
      </c>
      <c r="P205" s="27">
        <f t="shared" ref="P205" si="243">J205+K205+M205</f>
        <v>10648.55</v>
      </c>
      <c r="Q205" s="50">
        <f t="shared" ref="Q205" si="244">G205-O205</f>
        <v>60494.520000000004</v>
      </c>
    </row>
    <row r="206" spans="1:17" ht="43.5" customHeight="1" x14ac:dyDescent="0.35">
      <c r="A206" s="38">
        <v>176</v>
      </c>
      <c r="B206" s="19" t="s">
        <v>385</v>
      </c>
      <c r="C206" s="19" t="s">
        <v>293</v>
      </c>
      <c r="D206" s="19" t="s">
        <v>267</v>
      </c>
      <c r="E206" s="125" t="s">
        <v>269</v>
      </c>
      <c r="F206" s="20" t="s">
        <v>32</v>
      </c>
      <c r="G206" s="126">
        <v>70000</v>
      </c>
      <c r="H206" s="127">
        <v>5065.99</v>
      </c>
      <c r="I206" s="128">
        <f t="shared" ref="I206" si="245">G206*2.87/100</f>
        <v>2009</v>
      </c>
      <c r="J206" s="129">
        <f t="shared" ref="J206" si="246">G206*7.1/100</f>
        <v>4970</v>
      </c>
      <c r="K206" s="87">
        <f t="shared" si="204"/>
        <v>715.55000000000007</v>
      </c>
      <c r="L206" s="130">
        <f t="shared" ref="L206" si="247">G206*3.04/100</f>
        <v>2128</v>
      </c>
      <c r="M206" s="131">
        <f t="shared" ref="M206" si="248">+G206*7.09%</f>
        <v>4963</v>
      </c>
      <c r="N206" s="132">
        <v>1512.45</v>
      </c>
      <c r="O206" s="27">
        <f t="shared" ref="O206" si="249">H206+I206+L206+N206</f>
        <v>10715.44</v>
      </c>
      <c r="P206" s="27">
        <f t="shared" ref="P206" si="250">J206+K206+M206</f>
        <v>10648.55</v>
      </c>
      <c r="Q206" s="50">
        <f t="shared" ref="Q206" si="251">G206-O206</f>
        <v>59284.56</v>
      </c>
    </row>
    <row r="207" spans="1:17" ht="43.5" customHeight="1" x14ac:dyDescent="0.35">
      <c r="A207" s="38">
        <v>177</v>
      </c>
      <c r="B207" s="19" t="s">
        <v>386</v>
      </c>
      <c r="C207" s="19" t="s">
        <v>293</v>
      </c>
      <c r="D207" s="19" t="s">
        <v>267</v>
      </c>
      <c r="E207" s="125" t="s">
        <v>269</v>
      </c>
      <c r="F207" s="20" t="s">
        <v>32</v>
      </c>
      <c r="G207" s="126">
        <v>70000</v>
      </c>
      <c r="H207" s="127">
        <v>5065.99</v>
      </c>
      <c r="I207" s="128">
        <f t="shared" ref="I207" si="252">G207*2.87/100</f>
        <v>2009</v>
      </c>
      <c r="J207" s="129">
        <f t="shared" ref="J207" si="253">G207*7.1/100</f>
        <v>4970</v>
      </c>
      <c r="K207" s="87">
        <f t="shared" si="204"/>
        <v>715.55000000000007</v>
      </c>
      <c r="L207" s="130">
        <f t="shared" ref="L207" si="254">G207*3.04/100</f>
        <v>2128</v>
      </c>
      <c r="M207" s="131">
        <f t="shared" ref="M207" si="255">+G207*7.09%</f>
        <v>4963</v>
      </c>
      <c r="N207" s="132">
        <v>1512.45</v>
      </c>
      <c r="O207" s="27">
        <f t="shared" ref="O207" si="256">H207+I207+L207+N207</f>
        <v>10715.44</v>
      </c>
      <c r="P207" s="27">
        <f t="shared" ref="P207" si="257">J207+K207+M207</f>
        <v>10648.55</v>
      </c>
      <c r="Q207" s="50">
        <f t="shared" ref="Q207" si="258">G207-O207</f>
        <v>59284.56</v>
      </c>
    </row>
    <row r="208" spans="1:17" ht="43.5" customHeight="1" x14ac:dyDescent="0.35">
      <c r="A208" s="38">
        <v>178</v>
      </c>
      <c r="B208" s="19" t="s">
        <v>387</v>
      </c>
      <c r="C208" s="19" t="s">
        <v>293</v>
      </c>
      <c r="D208" s="19"/>
      <c r="E208" s="125" t="s">
        <v>269</v>
      </c>
      <c r="F208" s="20" t="s">
        <v>32</v>
      </c>
      <c r="G208" s="126">
        <v>70000</v>
      </c>
      <c r="H208" s="127">
        <v>5368.48</v>
      </c>
      <c r="I208" s="128">
        <f t="shared" ref="I208" si="259">G208*2.87/100</f>
        <v>2009</v>
      </c>
      <c r="J208" s="129">
        <f t="shared" ref="J208" si="260">G208*7.1/100</f>
        <v>4970</v>
      </c>
      <c r="K208" s="87">
        <f t="shared" si="204"/>
        <v>715.55000000000007</v>
      </c>
      <c r="L208" s="130">
        <f t="shared" ref="L208" si="261">G208*3.04/100</f>
        <v>2128</v>
      </c>
      <c r="M208" s="131">
        <f t="shared" ref="M208" si="262">+G208*7.09%</f>
        <v>4963</v>
      </c>
      <c r="N208" s="132">
        <v>0</v>
      </c>
      <c r="O208" s="27">
        <f t="shared" ref="O208" si="263">H208+I208+L208+N208</f>
        <v>9505.48</v>
      </c>
      <c r="P208" s="27">
        <f t="shared" ref="P208" si="264">J208+K208+M208</f>
        <v>10648.55</v>
      </c>
      <c r="Q208" s="50">
        <f t="shared" ref="Q208" si="265">G208-O208</f>
        <v>60494.520000000004</v>
      </c>
    </row>
    <row r="209" spans="1:17" ht="43.5" customHeight="1" x14ac:dyDescent="0.35">
      <c r="A209" s="38">
        <v>179</v>
      </c>
      <c r="B209" s="34" t="s">
        <v>302</v>
      </c>
      <c r="C209" s="34" t="s">
        <v>292</v>
      </c>
      <c r="D209" s="19" t="s">
        <v>267</v>
      </c>
      <c r="E209" s="98" t="s">
        <v>337</v>
      </c>
      <c r="F209" s="20" t="s">
        <v>29</v>
      </c>
      <c r="G209" s="30">
        <v>105000</v>
      </c>
      <c r="H209" s="22">
        <v>12903.38</v>
      </c>
      <c r="I209" s="23">
        <f t="shared" si="195"/>
        <v>3013.5</v>
      </c>
      <c r="J209" s="24">
        <f t="shared" si="196"/>
        <v>7455</v>
      </c>
      <c r="K209" s="87">
        <f t="shared" si="204"/>
        <v>715.55000000000007</v>
      </c>
      <c r="L209" s="25">
        <f t="shared" si="203"/>
        <v>3192</v>
      </c>
      <c r="M209" s="33">
        <f t="shared" si="197"/>
        <v>7444.5000000000009</v>
      </c>
      <c r="N209" s="51">
        <v>1512.45</v>
      </c>
      <c r="O209" s="27">
        <f t="shared" si="198"/>
        <v>20621.329999999998</v>
      </c>
      <c r="P209" s="27">
        <f t="shared" si="199"/>
        <v>15615.050000000001</v>
      </c>
      <c r="Q209" s="27">
        <f>G209-O209</f>
        <v>84378.67</v>
      </c>
    </row>
    <row r="210" spans="1:17" ht="26.25" customHeight="1" thickBot="1" x14ac:dyDescent="0.25">
      <c r="A210" s="180" t="s">
        <v>147</v>
      </c>
      <c r="B210" s="169"/>
      <c r="C210" s="169"/>
      <c r="D210" s="169"/>
      <c r="E210" s="181"/>
      <c r="F210" s="32"/>
      <c r="G210" s="133">
        <f t="shared" ref="G210:Q210" si="266">SUM(G173:G209)</f>
        <v>2988000</v>
      </c>
      <c r="H210" s="133">
        <f t="shared" si="266"/>
        <v>283057.56000000011</v>
      </c>
      <c r="I210" s="133">
        <f t="shared" si="266"/>
        <v>85755.6</v>
      </c>
      <c r="J210" s="133">
        <f t="shared" si="266"/>
        <v>212148</v>
      </c>
      <c r="K210" s="133">
        <f t="shared" si="266"/>
        <v>26012.249999999985</v>
      </c>
      <c r="L210" s="133">
        <f t="shared" si="266"/>
        <v>89699</v>
      </c>
      <c r="M210" s="133">
        <f t="shared" si="266"/>
        <v>209199.3125</v>
      </c>
      <c r="N210" s="133">
        <f t="shared" si="266"/>
        <v>33273.900000000009</v>
      </c>
      <c r="O210" s="133">
        <f t="shared" si="266"/>
        <v>491786.05999999982</v>
      </c>
      <c r="P210" s="133">
        <f t="shared" si="266"/>
        <v>447359.56249999971</v>
      </c>
      <c r="Q210" s="133">
        <f t="shared" si="266"/>
        <v>2496213.9400000004</v>
      </c>
    </row>
    <row r="211" spans="1:17" ht="36" customHeight="1" x14ac:dyDescent="0.2">
      <c r="A211" s="177" t="s">
        <v>27</v>
      </c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9"/>
    </row>
    <row r="212" spans="1:17" ht="38.25" customHeight="1" x14ac:dyDescent="0.35">
      <c r="A212" s="38">
        <v>180</v>
      </c>
      <c r="B212" s="19" t="s">
        <v>103</v>
      </c>
      <c r="C212" s="19" t="s">
        <v>292</v>
      </c>
      <c r="D212" s="19" t="s">
        <v>27</v>
      </c>
      <c r="E212" s="19" t="s">
        <v>104</v>
      </c>
      <c r="F212" s="20" t="s">
        <v>29</v>
      </c>
      <c r="G212" s="30">
        <v>310000</v>
      </c>
      <c r="H212" s="22">
        <v>62622.67</v>
      </c>
      <c r="I212" s="23">
        <f>+G212*2.87%</f>
        <v>8897</v>
      </c>
      <c r="J212" s="33">
        <f>+G212*7.1%</f>
        <v>22009.999999999996</v>
      </c>
      <c r="K212" s="87">
        <f t="shared" ref="K212:K240" si="267">65050*1.1%</f>
        <v>715.55000000000007</v>
      </c>
      <c r="L212" s="99">
        <f>162625*3.04%</f>
        <v>4943.8</v>
      </c>
      <c r="M212" s="33">
        <f>162625*7.09%</f>
        <v>11530.112500000001</v>
      </c>
      <c r="N212" s="26">
        <v>0</v>
      </c>
      <c r="O212" s="27">
        <f t="shared" ref="O212:O246" si="268">H212+I212+L212+N212</f>
        <v>76463.47</v>
      </c>
      <c r="P212" s="27">
        <f t="shared" ref="P212:P243" si="269">J212+K212+M212</f>
        <v>34255.662499999999</v>
      </c>
      <c r="Q212" s="27">
        <f t="shared" ref="Q212:Q246" si="270">G212-O212</f>
        <v>233536.53</v>
      </c>
    </row>
    <row r="213" spans="1:17" ht="38.25" customHeight="1" x14ac:dyDescent="0.35">
      <c r="A213" s="38">
        <v>181</v>
      </c>
      <c r="B213" s="19" t="s">
        <v>105</v>
      </c>
      <c r="C213" s="19" t="s">
        <v>292</v>
      </c>
      <c r="D213" s="19" t="s">
        <v>27</v>
      </c>
      <c r="E213" s="19" t="s">
        <v>106</v>
      </c>
      <c r="F213" s="20" t="s">
        <v>29</v>
      </c>
      <c r="G213" s="30">
        <v>185000</v>
      </c>
      <c r="H213" s="22">
        <v>31891.43</v>
      </c>
      <c r="I213" s="23">
        <f>G213*2.87/100</f>
        <v>5309.5</v>
      </c>
      <c r="J213" s="33">
        <f>G213*7.1/100</f>
        <v>13135</v>
      </c>
      <c r="K213" s="87">
        <f t="shared" si="267"/>
        <v>715.55000000000007</v>
      </c>
      <c r="L213" s="99">
        <f t="shared" ref="L213:L216" si="271">162625*3.04%</f>
        <v>4943.8</v>
      </c>
      <c r="M213" s="33">
        <f t="shared" ref="M213:M216" si="272">162625*7.09%</f>
        <v>11530.112500000001</v>
      </c>
      <c r="N213" s="26">
        <v>1512.45</v>
      </c>
      <c r="O213" s="27">
        <f t="shared" si="268"/>
        <v>43657.18</v>
      </c>
      <c r="P213" s="27">
        <f t="shared" si="269"/>
        <v>25380.662499999999</v>
      </c>
      <c r="Q213" s="27">
        <f t="shared" si="270"/>
        <v>141342.82</v>
      </c>
    </row>
    <row r="214" spans="1:17" ht="38.25" customHeight="1" x14ac:dyDescent="0.35">
      <c r="A214" s="38">
        <v>182</v>
      </c>
      <c r="B214" s="19" t="s">
        <v>107</v>
      </c>
      <c r="C214" s="19" t="s">
        <v>292</v>
      </c>
      <c r="D214" s="19" t="s">
        <v>27</v>
      </c>
      <c r="E214" s="19" t="s">
        <v>234</v>
      </c>
      <c r="F214" s="20" t="s">
        <v>29</v>
      </c>
      <c r="G214" s="30">
        <v>185000</v>
      </c>
      <c r="H214" s="22">
        <v>32269.54</v>
      </c>
      <c r="I214" s="23">
        <f t="shared" ref="I214:I246" si="273">G214*2.87/100</f>
        <v>5309.5</v>
      </c>
      <c r="J214" s="33">
        <f t="shared" ref="J214:J246" si="274">G214*7.1/100</f>
        <v>13135</v>
      </c>
      <c r="K214" s="87">
        <f t="shared" si="267"/>
        <v>715.55000000000007</v>
      </c>
      <c r="L214" s="99">
        <f t="shared" si="271"/>
        <v>4943.8</v>
      </c>
      <c r="M214" s="33">
        <f t="shared" si="272"/>
        <v>11530.112500000001</v>
      </c>
      <c r="N214" s="26">
        <v>0</v>
      </c>
      <c r="O214" s="27">
        <f t="shared" si="268"/>
        <v>42522.840000000004</v>
      </c>
      <c r="P214" s="27">
        <f t="shared" si="269"/>
        <v>25380.662499999999</v>
      </c>
      <c r="Q214" s="27">
        <f t="shared" si="270"/>
        <v>142477.16</v>
      </c>
    </row>
    <row r="215" spans="1:17" ht="38.25" customHeight="1" x14ac:dyDescent="0.35">
      <c r="A215" s="38">
        <v>183</v>
      </c>
      <c r="B215" s="19" t="s">
        <v>109</v>
      </c>
      <c r="C215" s="19" t="s">
        <v>292</v>
      </c>
      <c r="D215" s="19" t="s">
        <v>27</v>
      </c>
      <c r="E215" s="19" t="s">
        <v>287</v>
      </c>
      <c r="F215" s="20" t="s">
        <v>29</v>
      </c>
      <c r="G215" s="30">
        <v>185000</v>
      </c>
      <c r="H215" s="22">
        <v>32269.54</v>
      </c>
      <c r="I215" s="23">
        <f>G215*2.87/100</f>
        <v>5309.5</v>
      </c>
      <c r="J215" s="33">
        <f>G215*7.1/100</f>
        <v>13135</v>
      </c>
      <c r="K215" s="87">
        <f t="shared" si="267"/>
        <v>715.55000000000007</v>
      </c>
      <c r="L215" s="99">
        <f t="shared" si="271"/>
        <v>4943.8</v>
      </c>
      <c r="M215" s="33">
        <f t="shared" si="272"/>
        <v>11530.112500000001</v>
      </c>
      <c r="N215" s="26">
        <v>0</v>
      </c>
      <c r="O215" s="27">
        <f>H215+I215+L215+N215</f>
        <v>42522.840000000004</v>
      </c>
      <c r="P215" s="27">
        <f>J215+K215+M215</f>
        <v>25380.662499999999</v>
      </c>
      <c r="Q215" s="27">
        <f>G215-O215</f>
        <v>142477.16</v>
      </c>
    </row>
    <row r="216" spans="1:17" ht="38.25" customHeight="1" x14ac:dyDescent="0.35">
      <c r="A216" s="38">
        <v>184</v>
      </c>
      <c r="B216" s="19" t="s">
        <v>119</v>
      </c>
      <c r="C216" s="19" t="s">
        <v>292</v>
      </c>
      <c r="D216" s="19" t="s">
        <v>27</v>
      </c>
      <c r="E216" s="19" t="s">
        <v>120</v>
      </c>
      <c r="F216" s="20" t="s">
        <v>29</v>
      </c>
      <c r="G216" s="30">
        <v>185000</v>
      </c>
      <c r="H216" s="22">
        <v>32269.54</v>
      </c>
      <c r="I216" s="23">
        <f t="shared" si="273"/>
        <v>5309.5</v>
      </c>
      <c r="J216" s="33">
        <f t="shared" si="274"/>
        <v>13135</v>
      </c>
      <c r="K216" s="87">
        <f t="shared" si="267"/>
        <v>715.55000000000007</v>
      </c>
      <c r="L216" s="99">
        <f t="shared" si="271"/>
        <v>4943.8</v>
      </c>
      <c r="M216" s="33">
        <f t="shared" si="272"/>
        <v>11530.112500000001</v>
      </c>
      <c r="N216" s="26">
        <v>0</v>
      </c>
      <c r="O216" s="27">
        <f t="shared" si="268"/>
        <v>42522.840000000004</v>
      </c>
      <c r="P216" s="27">
        <f t="shared" si="269"/>
        <v>25380.662499999999</v>
      </c>
      <c r="Q216" s="27">
        <f t="shared" si="270"/>
        <v>142477.16</v>
      </c>
    </row>
    <row r="217" spans="1:17" ht="38.25" customHeight="1" x14ac:dyDescent="0.35">
      <c r="A217" s="38">
        <v>185</v>
      </c>
      <c r="B217" s="19" t="s">
        <v>131</v>
      </c>
      <c r="C217" s="19" t="s">
        <v>293</v>
      </c>
      <c r="D217" s="19" t="s">
        <v>27</v>
      </c>
      <c r="E217" s="98" t="s">
        <v>323</v>
      </c>
      <c r="F217" s="20" t="s">
        <v>29</v>
      </c>
      <c r="G217" s="30">
        <v>150000</v>
      </c>
      <c r="H217" s="22">
        <v>23110.39</v>
      </c>
      <c r="I217" s="23">
        <f>G217*2.87/100</f>
        <v>4305</v>
      </c>
      <c r="J217" s="24">
        <f>G217*7.1/100</f>
        <v>10650</v>
      </c>
      <c r="K217" s="87">
        <f t="shared" si="191"/>
        <v>715.55000000000007</v>
      </c>
      <c r="L217" s="25">
        <f>+G217*3.04%</f>
        <v>4560</v>
      </c>
      <c r="M217" s="33">
        <f>+G217*7.09%</f>
        <v>10635</v>
      </c>
      <c r="N217" s="51">
        <f>1512.45*2</f>
        <v>3024.9</v>
      </c>
      <c r="O217" s="27">
        <f>H217+I217+L217+N217</f>
        <v>35000.29</v>
      </c>
      <c r="P217" s="27">
        <f>J217+K217+M217</f>
        <v>22000.55</v>
      </c>
      <c r="Q217" s="27">
        <f>G217-O217</f>
        <v>114999.70999999999</v>
      </c>
    </row>
    <row r="218" spans="1:17" ht="38.25" customHeight="1" x14ac:dyDescent="0.35">
      <c r="A218" s="38">
        <v>186</v>
      </c>
      <c r="B218" s="19" t="s">
        <v>121</v>
      </c>
      <c r="C218" s="19" t="s">
        <v>292</v>
      </c>
      <c r="D218" s="19" t="s">
        <v>27</v>
      </c>
      <c r="E218" s="19" t="s">
        <v>122</v>
      </c>
      <c r="F218" s="20" t="s">
        <v>32</v>
      </c>
      <c r="G218" s="30">
        <v>140000</v>
      </c>
      <c r="H218" s="22">
        <v>21136.26</v>
      </c>
      <c r="I218" s="23">
        <f t="shared" si="273"/>
        <v>4018</v>
      </c>
      <c r="J218" s="33">
        <f t="shared" si="274"/>
        <v>9940</v>
      </c>
      <c r="K218" s="87">
        <f t="shared" si="267"/>
        <v>715.55000000000007</v>
      </c>
      <c r="L218" s="99">
        <f t="shared" ref="L218:L246" si="275">G218*3.04/100</f>
        <v>4256</v>
      </c>
      <c r="M218" s="33">
        <f t="shared" ref="M218:M247" si="276">+G218*7.09%</f>
        <v>9926</v>
      </c>
      <c r="N218" s="26">
        <v>1512.45</v>
      </c>
      <c r="O218" s="27">
        <f t="shared" si="268"/>
        <v>30922.71</v>
      </c>
      <c r="P218" s="27">
        <f t="shared" si="269"/>
        <v>20581.55</v>
      </c>
      <c r="Q218" s="27">
        <f t="shared" si="270"/>
        <v>109077.29000000001</v>
      </c>
    </row>
    <row r="219" spans="1:17" ht="38.25" customHeight="1" x14ac:dyDescent="0.35">
      <c r="A219" s="38">
        <v>187</v>
      </c>
      <c r="B219" s="19" t="s">
        <v>117</v>
      </c>
      <c r="C219" s="19" t="s">
        <v>292</v>
      </c>
      <c r="D219" s="19" t="s">
        <v>27</v>
      </c>
      <c r="E219" s="19" t="s">
        <v>118</v>
      </c>
      <c r="F219" s="20" t="s">
        <v>29</v>
      </c>
      <c r="G219" s="30">
        <v>140000</v>
      </c>
      <c r="H219" s="22">
        <v>21514.37</v>
      </c>
      <c r="I219" s="23">
        <f t="shared" si="273"/>
        <v>4018</v>
      </c>
      <c r="J219" s="33">
        <f t="shared" si="274"/>
        <v>9940</v>
      </c>
      <c r="K219" s="87">
        <f t="shared" si="267"/>
        <v>715.55000000000007</v>
      </c>
      <c r="L219" s="99">
        <f t="shared" si="275"/>
        <v>4256</v>
      </c>
      <c r="M219" s="33">
        <f t="shared" si="276"/>
        <v>9926</v>
      </c>
      <c r="N219" s="26">
        <v>0</v>
      </c>
      <c r="O219" s="27">
        <f t="shared" si="268"/>
        <v>29788.37</v>
      </c>
      <c r="P219" s="27">
        <f t="shared" si="269"/>
        <v>20581.55</v>
      </c>
      <c r="Q219" s="27">
        <f t="shared" si="270"/>
        <v>110211.63</v>
      </c>
    </row>
    <row r="220" spans="1:17" ht="38.25" customHeight="1" x14ac:dyDescent="0.35">
      <c r="A220" s="38">
        <v>188</v>
      </c>
      <c r="B220" s="19" t="s">
        <v>115</v>
      </c>
      <c r="C220" s="19" t="s">
        <v>292</v>
      </c>
      <c r="D220" s="19" t="s">
        <v>27</v>
      </c>
      <c r="E220" s="19" t="s">
        <v>116</v>
      </c>
      <c r="F220" s="20" t="s">
        <v>29</v>
      </c>
      <c r="G220" s="30">
        <v>140000</v>
      </c>
      <c r="H220" s="22">
        <v>21514.37</v>
      </c>
      <c r="I220" s="23">
        <f t="shared" si="273"/>
        <v>4018</v>
      </c>
      <c r="J220" s="33">
        <f t="shared" si="274"/>
        <v>9940</v>
      </c>
      <c r="K220" s="87">
        <f t="shared" si="267"/>
        <v>715.55000000000007</v>
      </c>
      <c r="L220" s="99">
        <f t="shared" si="275"/>
        <v>4256</v>
      </c>
      <c r="M220" s="33">
        <f t="shared" si="276"/>
        <v>9926</v>
      </c>
      <c r="N220" s="26">
        <v>0</v>
      </c>
      <c r="O220" s="27">
        <f t="shared" si="268"/>
        <v>29788.37</v>
      </c>
      <c r="P220" s="27">
        <f t="shared" si="269"/>
        <v>20581.55</v>
      </c>
      <c r="Q220" s="27">
        <f t="shared" si="270"/>
        <v>110211.63</v>
      </c>
    </row>
    <row r="221" spans="1:17" ht="38.25" customHeight="1" x14ac:dyDescent="0.35">
      <c r="A221" s="38">
        <v>189</v>
      </c>
      <c r="B221" s="19" t="s">
        <v>123</v>
      </c>
      <c r="C221" s="19" t="s">
        <v>293</v>
      </c>
      <c r="D221" s="19" t="s">
        <v>27</v>
      </c>
      <c r="E221" s="19" t="s">
        <v>124</v>
      </c>
      <c r="F221" s="20" t="s">
        <v>32</v>
      </c>
      <c r="G221" s="30">
        <v>140000</v>
      </c>
      <c r="H221" s="22">
        <v>21136.26</v>
      </c>
      <c r="I221" s="23">
        <f t="shared" si="273"/>
        <v>4018</v>
      </c>
      <c r="J221" s="33">
        <f t="shared" si="274"/>
        <v>9940</v>
      </c>
      <c r="K221" s="87">
        <f t="shared" si="267"/>
        <v>715.55000000000007</v>
      </c>
      <c r="L221" s="99">
        <f t="shared" si="275"/>
        <v>4256</v>
      </c>
      <c r="M221" s="33">
        <f t="shared" si="276"/>
        <v>9926</v>
      </c>
      <c r="N221" s="26">
        <v>1512.45</v>
      </c>
      <c r="O221" s="27">
        <f t="shared" si="268"/>
        <v>30922.71</v>
      </c>
      <c r="P221" s="27">
        <f t="shared" si="269"/>
        <v>20581.55</v>
      </c>
      <c r="Q221" s="27">
        <f t="shared" si="270"/>
        <v>109077.29000000001</v>
      </c>
    </row>
    <row r="222" spans="1:17" ht="38.25" customHeight="1" x14ac:dyDescent="0.35">
      <c r="A222" s="38">
        <v>190</v>
      </c>
      <c r="B222" s="19" t="s">
        <v>125</v>
      </c>
      <c r="C222" s="19" t="s">
        <v>292</v>
      </c>
      <c r="D222" s="19" t="s">
        <v>27</v>
      </c>
      <c r="E222" s="19" t="s">
        <v>177</v>
      </c>
      <c r="F222" s="20" t="s">
        <v>29</v>
      </c>
      <c r="G222" s="30">
        <v>140000</v>
      </c>
      <c r="H222" s="22">
        <v>21136.26</v>
      </c>
      <c r="I222" s="23">
        <f>G222*2.87/100</f>
        <v>4018</v>
      </c>
      <c r="J222" s="33">
        <f>G222*7.1/100</f>
        <v>9940</v>
      </c>
      <c r="K222" s="87">
        <f t="shared" si="267"/>
        <v>715.55000000000007</v>
      </c>
      <c r="L222" s="99">
        <f>G222*3.04/100</f>
        <v>4256</v>
      </c>
      <c r="M222" s="33">
        <f t="shared" si="276"/>
        <v>9926</v>
      </c>
      <c r="N222" s="26">
        <v>1512.45</v>
      </c>
      <c r="O222" s="27">
        <f>H222+I222+L222+N222</f>
        <v>30922.71</v>
      </c>
      <c r="P222" s="27">
        <f>J222+K222+M222</f>
        <v>20581.55</v>
      </c>
      <c r="Q222" s="27">
        <f>G222-O222</f>
        <v>109077.29000000001</v>
      </c>
    </row>
    <row r="223" spans="1:17" ht="38.25" customHeight="1" x14ac:dyDescent="0.35">
      <c r="A223" s="38">
        <v>191</v>
      </c>
      <c r="B223" s="19" t="s">
        <v>113</v>
      </c>
      <c r="C223" s="19" t="s">
        <v>293</v>
      </c>
      <c r="D223" s="19" t="s">
        <v>27</v>
      </c>
      <c r="E223" s="19" t="s">
        <v>114</v>
      </c>
      <c r="F223" s="20" t="s">
        <v>32</v>
      </c>
      <c r="G223" s="30">
        <v>140000</v>
      </c>
      <c r="H223" s="22">
        <v>21514.37</v>
      </c>
      <c r="I223" s="23">
        <f>G223*2.87/100</f>
        <v>4018</v>
      </c>
      <c r="J223" s="33">
        <f>G223*7.1/100</f>
        <v>9940</v>
      </c>
      <c r="K223" s="87">
        <f t="shared" si="267"/>
        <v>715.55000000000007</v>
      </c>
      <c r="L223" s="99">
        <f>G223*3.04/100</f>
        <v>4256</v>
      </c>
      <c r="M223" s="33">
        <f t="shared" si="276"/>
        <v>9926</v>
      </c>
      <c r="N223" s="26">
        <v>0</v>
      </c>
      <c r="O223" s="27">
        <f>H223+I223+L223+N223</f>
        <v>29788.37</v>
      </c>
      <c r="P223" s="27">
        <f>J223+K223+M223</f>
        <v>20581.55</v>
      </c>
      <c r="Q223" s="27">
        <f>G223-O223</f>
        <v>110211.63</v>
      </c>
    </row>
    <row r="224" spans="1:17" ht="38.25" customHeight="1" x14ac:dyDescent="0.35">
      <c r="A224" s="38">
        <v>192</v>
      </c>
      <c r="B224" s="19" t="s">
        <v>236</v>
      </c>
      <c r="C224" s="19" t="s">
        <v>292</v>
      </c>
      <c r="D224" s="19" t="s">
        <v>27</v>
      </c>
      <c r="E224" s="19" t="s">
        <v>237</v>
      </c>
      <c r="F224" s="20" t="s">
        <v>32</v>
      </c>
      <c r="G224" s="30">
        <v>140000</v>
      </c>
      <c r="H224" s="22">
        <v>21514.37</v>
      </c>
      <c r="I224" s="23">
        <f>G224*2.87/100</f>
        <v>4018</v>
      </c>
      <c r="J224" s="33">
        <f>G224*7.1/100</f>
        <v>9940</v>
      </c>
      <c r="K224" s="87">
        <f>65050*1.1%</f>
        <v>715.55000000000007</v>
      </c>
      <c r="L224" s="99">
        <f>G224*3.04/100</f>
        <v>4256</v>
      </c>
      <c r="M224" s="33">
        <f t="shared" si="276"/>
        <v>9926</v>
      </c>
      <c r="N224" s="26">
        <v>0</v>
      </c>
      <c r="O224" s="27">
        <f>H224+I224+L224+N224</f>
        <v>29788.37</v>
      </c>
      <c r="P224" s="27">
        <f>J224+K224+M224</f>
        <v>20581.55</v>
      </c>
      <c r="Q224" s="27">
        <f>G224-O224</f>
        <v>110211.63</v>
      </c>
    </row>
    <row r="225" spans="1:17" ht="38.25" customHeight="1" x14ac:dyDescent="0.35">
      <c r="A225" s="38">
        <v>193</v>
      </c>
      <c r="B225" s="19" t="s">
        <v>366</v>
      </c>
      <c r="C225" s="19" t="s">
        <v>292</v>
      </c>
      <c r="D225" s="19" t="s">
        <v>27</v>
      </c>
      <c r="E225" s="19" t="s">
        <v>367</v>
      </c>
      <c r="F225" s="20" t="s">
        <v>29</v>
      </c>
      <c r="G225" s="30">
        <v>200000</v>
      </c>
      <c r="H225" s="22">
        <v>35911.919999999998</v>
      </c>
      <c r="I225" s="23">
        <f>G225*2.87/100</f>
        <v>5740</v>
      </c>
      <c r="J225" s="33">
        <f>G225*7.1/100</f>
        <v>14200</v>
      </c>
      <c r="K225" s="87">
        <f>65050*1.1%</f>
        <v>715.55000000000007</v>
      </c>
      <c r="L225" s="99">
        <f t="shared" ref="L225" si="277">162625*3.04%</f>
        <v>4943.8</v>
      </c>
      <c r="M225" s="33">
        <f t="shared" ref="M225" si="278">162625*7.09%</f>
        <v>11530.112500000001</v>
      </c>
      <c r="N225" s="26">
        <v>0</v>
      </c>
      <c r="O225" s="27">
        <f>H225+I225+L225+N225</f>
        <v>46595.72</v>
      </c>
      <c r="P225" s="27">
        <f>J225+K225+M225</f>
        <v>26445.662499999999</v>
      </c>
      <c r="Q225" s="27">
        <f>G225-O225</f>
        <v>153404.28</v>
      </c>
    </row>
    <row r="226" spans="1:17" ht="38.25" customHeight="1" x14ac:dyDescent="0.35">
      <c r="A226" s="38">
        <v>194</v>
      </c>
      <c r="B226" s="19" t="s">
        <v>127</v>
      </c>
      <c r="C226" s="19" t="s">
        <v>292</v>
      </c>
      <c r="D226" s="19" t="s">
        <v>27</v>
      </c>
      <c r="E226" s="19" t="s">
        <v>110</v>
      </c>
      <c r="F226" s="20" t="s">
        <v>29</v>
      </c>
      <c r="G226" s="30">
        <v>90000</v>
      </c>
      <c r="H226" s="22">
        <v>9753.1200000000008</v>
      </c>
      <c r="I226" s="23">
        <f t="shared" si="273"/>
        <v>2583</v>
      </c>
      <c r="J226" s="33">
        <f t="shared" si="274"/>
        <v>6390</v>
      </c>
      <c r="K226" s="87">
        <f t="shared" si="267"/>
        <v>715.55000000000007</v>
      </c>
      <c r="L226" s="99">
        <f t="shared" si="275"/>
        <v>2736</v>
      </c>
      <c r="M226" s="33">
        <f t="shared" si="276"/>
        <v>6381</v>
      </c>
      <c r="N226" s="26">
        <v>0</v>
      </c>
      <c r="O226" s="27">
        <f t="shared" si="268"/>
        <v>15072.12</v>
      </c>
      <c r="P226" s="27">
        <f t="shared" si="269"/>
        <v>13486.55</v>
      </c>
      <c r="Q226" s="27">
        <f t="shared" si="270"/>
        <v>74927.88</v>
      </c>
    </row>
    <row r="227" spans="1:17" ht="38.25" customHeight="1" x14ac:dyDescent="0.35">
      <c r="A227" s="38">
        <v>195</v>
      </c>
      <c r="B227" s="19" t="s">
        <v>161</v>
      </c>
      <c r="C227" s="19" t="s">
        <v>292</v>
      </c>
      <c r="D227" s="19" t="s">
        <v>27</v>
      </c>
      <c r="E227" s="19" t="s">
        <v>162</v>
      </c>
      <c r="F227" s="20" t="s">
        <v>29</v>
      </c>
      <c r="G227" s="30">
        <v>90000</v>
      </c>
      <c r="H227" s="22">
        <v>8996.89</v>
      </c>
      <c r="I227" s="23">
        <f>G227*2.87/100</f>
        <v>2583</v>
      </c>
      <c r="J227" s="33">
        <f>G227*7.1/100</f>
        <v>6390</v>
      </c>
      <c r="K227" s="87">
        <f t="shared" si="267"/>
        <v>715.55000000000007</v>
      </c>
      <c r="L227" s="99">
        <f>G227*3.04/100</f>
        <v>2736</v>
      </c>
      <c r="M227" s="33">
        <f t="shared" si="276"/>
        <v>6381</v>
      </c>
      <c r="N227" s="26">
        <f>1512.45*2</f>
        <v>3024.9</v>
      </c>
      <c r="O227" s="27">
        <f t="shared" si="268"/>
        <v>17340.79</v>
      </c>
      <c r="P227" s="27">
        <f>J227+K227+M227</f>
        <v>13486.55</v>
      </c>
      <c r="Q227" s="27">
        <f>G227-O227</f>
        <v>72659.209999999992</v>
      </c>
    </row>
    <row r="228" spans="1:17" ht="38.25" customHeight="1" x14ac:dyDescent="0.35">
      <c r="A228" s="38">
        <v>196</v>
      </c>
      <c r="B228" s="19" t="s">
        <v>111</v>
      </c>
      <c r="C228" s="19" t="s">
        <v>292</v>
      </c>
      <c r="D228" s="19" t="s">
        <v>27</v>
      </c>
      <c r="E228" s="19" t="s">
        <v>112</v>
      </c>
      <c r="F228" s="20" t="s">
        <v>29</v>
      </c>
      <c r="G228" s="30">
        <v>90000</v>
      </c>
      <c r="H228" s="22">
        <v>9753.1200000000008</v>
      </c>
      <c r="I228" s="23">
        <f t="shared" si="273"/>
        <v>2583</v>
      </c>
      <c r="J228" s="33">
        <f t="shared" si="274"/>
        <v>6390</v>
      </c>
      <c r="K228" s="87">
        <f t="shared" si="267"/>
        <v>715.55000000000007</v>
      </c>
      <c r="L228" s="99">
        <f t="shared" si="275"/>
        <v>2736</v>
      </c>
      <c r="M228" s="33">
        <f t="shared" si="276"/>
        <v>6381</v>
      </c>
      <c r="N228" s="26">
        <v>0</v>
      </c>
      <c r="O228" s="27">
        <f t="shared" si="268"/>
        <v>15072.12</v>
      </c>
      <c r="P228" s="27">
        <f t="shared" si="269"/>
        <v>13486.55</v>
      </c>
      <c r="Q228" s="27">
        <f t="shared" si="270"/>
        <v>74927.88</v>
      </c>
    </row>
    <row r="229" spans="1:17" ht="38.25" customHeight="1" x14ac:dyDescent="0.35">
      <c r="A229" s="38">
        <v>197</v>
      </c>
      <c r="B229" s="19" t="s">
        <v>108</v>
      </c>
      <c r="C229" s="19" t="s">
        <v>292</v>
      </c>
      <c r="D229" s="19" t="s">
        <v>27</v>
      </c>
      <c r="E229" s="19" t="s">
        <v>271</v>
      </c>
      <c r="F229" s="20" t="s">
        <v>29</v>
      </c>
      <c r="G229" s="30">
        <v>75000</v>
      </c>
      <c r="H229" s="22">
        <v>6309.38</v>
      </c>
      <c r="I229" s="23">
        <f t="shared" si="273"/>
        <v>2152.5</v>
      </c>
      <c r="J229" s="33">
        <f t="shared" si="274"/>
        <v>5325</v>
      </c>
      <c r="K229" s="87">
        <f t="shared" si="267"/>
        <v>715.55000000000007</v>
      </c>
      <c r="L229" s="99">
        <f t="shared" si="275"/>
        <v>2280</v>
      </c>
      <c r="M229" s="33">
        <f t="shared" si="276"/>
        <v>5317.5</v>
      </c>
      <c r="N229" s="26">
        <v>0</v>
      </c>
      <c r="O229" s="27">
        <f t="shared" si="268"/>
        <v>10741.880000000001</v>
      </c>
      <c r="P229" s="27">
        <f t="shared" si="269"/>
        <v>11358.05</v>
      </c>
      <c r="Q229" s="27">
        <f t="shared" si="270"/>
        <v>64258.119999999995</v>
      </c>
    </row>
    <row r="230" spans="1:17" ht="38.25" customHeight="1" x14ac:dyDescent="0.35">
      <c r="A230" s="38">
        <v>198</v>
      </c>
      <c r="B230" s="19" t="s">
        <v>126</v>
      </c>
      <c r="C230" s="19" t="s">
        <v>293</v>
      </c>
      <c r="D230" s="19" t="s">
        <v>27</v>
      </c>
      <c r="E230" s="19" t="s">
        <v>271</v>
      </c>
      <c r="F230" s="20" t="s">
        <v>29</v>
      </c>
      <c r="G230" s="30">
        <v>75000</v>
      </c>
      <c r="H230" s="22">
        <v>6309.38</v>
      </c>
      <c r="I230" s="23">
        <f t="shared" si="273"/>
        <v>2152.5</v>
      </c>
      <c r="J230" s="33">
        <f t="shared" si="274"/>
        <v>5325</v>
      </c>
      <c r="K230" s="87">
        <f t="shared" si="267"/>
        <v>715.55000000000007</v>
      </c>
      <c r="L230" s="99">
        <f t="shared" si="275"/>
        <v>2280</v>
      </c>
      <c r="M230" s="33">
        <f t="shared" si="276"/>
        <v>5317.5</v>
      </c>
      <c r="N230" s="26">
        <v>0</v>
      </c>
      <c r="O230" s="27">
        <f t="shared" si="268"/>
        <v>10741.880000000001</v>
      </c>
      <c r="P230" s="27">
        <f t="shared" si="269"/>
        <v>11358.05</v>
      </c>
      <c r="Q230" s="27">
        <f t="shared" si="270"/>
        <v>64258.119999999995</v>
      </c>
    </row>
    <row r="231" spans="1:17" ht="38.25" customHeight="1" x14ac:dyDescent="0.35">
      <c r="A231" s="38">
        <v>199</v>
      </c>
      <c r="B231" s="19" t="s">
        <v>213</v>
      </c>
      <c r="C231" s="19" t="s">
        <v>293</v>
      </c>
      <c r="D231" s="19" t="s">
        <v>27</v>
      </c>
      <c r="E231" s="19" t="s">
        <v>151</v>
      </c>
      <c r="F231" s="20" t="s">
        <v>32</v>
      </c>
      <c r="G231" s="30">
        <v>75000</v>
      </c>
      <c r="H231" s="22">
        <v>6309.38</v>
      </c>
      <c r="I231" s="23">
        <f t="shared" si="273"/>
        <v>2152.5</v>
      </c>
      <c r="J231" s="33">
        <f t="shared" si="274"/>
        <v>5325</v>
      </c>
      <c r="K231" s="87">
        <f t="shared" si="267"/>
        <v>715.55000000000007</v>
      </c>
      <c r="L231" s="99">
        <f t="shared" si="275"/>
        <v>2280</v>
      </c>
      <c r="M231" s="33">
        <f t="shared" si="276"/>
        <v>5317.5</v>
      </c>
      <c r="N231" s="26">
        <v>0</v>
      </c>
      <c r="O231" s="27">
        <f t="shared" si="268"/>
        <v>10741.880000000001</v>
      </c>
      <c r="P231" s="27">
        <f>J231+K231+M231</f>
        <v>11358.05</v>
      </c>
      <c r="Q231" s="27">
        <f t="shared" si="270"/>
        <v>64258.119999999995</v>
      </c>
    </row>
    <row r="232" spans="1:17" ht="38.25" customHeight="1" x14ac:dyDescent="0.35">
      <c r="A232" s="38">
        <v>200</v>
      </c>
      <c r="B232" s="19" t="s">
        <v>145</v>
      </c>
      <c r="C232" s="19" t="s">
        <v>293</v>
      </c>
      <c r="D232" s="19" t="s">
        <v>27</v>
      </c>
      <c r="E232" s="19" t="s">
        <v>151</v>
      </c>
      <c r="F232" s="20" t="s">
        <v>29</v>
      </c>
      <c r="G232" s="30">
        <v>75000</v>
      </c>
      <c r="H232" s="22">
        <v>6309.38</v>
      </c>
      <c r="I232" s="23">
        <f t="shared" ref="I232:I241" si="279">G232*2.87/100</f>
        <v>2152.5</v>
      </c>
      <c r="J232" s="33">
        <f t="shared" si="274"/>
        <v>5325</v>
      </c>
      <c r="K232" s="87">
        <f t="shared" si="267"/>
        <v>715.55000000000007</v>
      </c>
      <c r="L232" s="99">
        <f t="shared" si="275"/>
        <v>2280</v>
      </c>
      <c r="M232" s="33">
        <f t="shared" si="276"/>
        <v>5317.5</v>
      </c>
      <c r="N232" s="26">
        <v>0</v>
      </c>
      <c r="O232" s="27">
        <f t="shared" si="268"/>
        <v>10741.880000000001</v>
      </c>
      <c r="P232" s="27">
        <f t="shared" si="269"/>
        <v>11358.05</v>
      </c>
      <c r="Q232" s="27">
        <f t="shared" ref="Q232:Q241" si="280">G232-O232</f>
        <v>64258.119999999995</v>
      </c>
    </row>
    <row r="233" spans="1:17" ht="38.25" customHeight="1" x14ac:dyDescent="0.35">
      <c r="A233" s="38">
        <v>201</v>
      </c>
      <c r="B233" s="19" t="s">
        <v>214</v>
      </c>
      <c r="C233" s="19" t="s">
        <v>293</v>
      </c>
      <c r="D233" s="19" t="s">
        <v>27</v>
      </c>
      <c r="E233" s="19" t="s">
        <v>271</v>
      </c>
      <c r="F233" s="20" t="s">
        <v>32</v>
      </c>
      <c r="G233" s="30">
        <v>75000</v>
      </c>
      <c r="H233" s="22">
        <v>6309.38</v>
      </c>
      <c r="I233" s="23">
        <f t="shared" si="279"/>
        <v>2152.5</v>
      </c>
      <c r="J233" s="33">
        <f t="shared" ref="J233:J241" si="281">G233*7.1/100</f>
        <v>5325</v>
      </c>
      <c r="K233" s="87">
        <f t="shared" si="267"/>
        <v>715.55000000000007</v>
      </c>
      <c r="L233" s="99">
        <f t="shared" ref="L233:L239" si="282">G233*3.04/100</f>
        <v>2280</v>
      </c>
      <c r="M233" s="33">
        <f t="shared" si="276"/>
        <v>5317.5</v>
      </c>
      <c r="N233" s="26">
        <v>0</v>
      </c>
      <c r="O233" s="27">
        <f t="shared" ref="O233:O241" si="283">H233+I233+L233+N233</f>
        <v>10741.880000000001</v>
      </c>
      <c r="P233" s="27">
        <f t="shared" ref="P233:P241" si="284">J233+K233+M233</f>
        <v>11358.05</v>
      </c>
      <c r="Q233" s="27">
        <f t="shared" si="280"/>
        <v>64258.119999999995</v>
      </c>
    </row>
    <row r="234" spans="1:17" ht="38.25" customHeight="1" x14ac:dyDescent="0.35">
      <c r="A234" s="38">
        <v>202</v>
      </c>
      <c r="B234" s="19" t="s">
        <v>225</v>
      </c>
      <c r="C234" s="19" t="s">
        <v>292</v>
      </c>
      <c r="D234" s="19" t="s">
        <v>27</v>
      </c>
      <c r="E234" s="19" t="s">
        <v>226</v>
      </c>
      <c r="F234" s="20" t="s">
        <v>32</v>
      </c>
      <c r="G234" s="30">
        <v>75000</v>
      </c>
      <c r="H234" s="22">
        <v>6006.89</v>
      </c>
      <c r="I234" s="23">
        <f t="shared" si="279"/>
        <v>2152.5</v>
      </c>
      <c r="J234" s="33">
        <f t="shared" si="281"/>
        <v>5325</v>
      </c>
      <c r="K234" s="87">
        <f t="shared" si="267"/>
        <v>715.55000000000007</v>
      </c>
      <c r="L234" s="99">
        <f t="shared" si="282"/>
        <v>2280</v>
      </c>
      <c r="M234" s="33">
        <f t="shared" si="276"/>
        <v>5317.5</v>
      </c>
      <c r="N234" s="26">
        <v>1512.45</v>
      </c>
      <c r="O234" s="27">
        <f t="shared" si="283"/>
        <v>11951.84</v>
      </c>
      <c r="P234" s="27">
        <f t="shared" si="284"/>
        <v>11358.05</v>
      </c>
      <c r="Q234" s="27">
        <f t="shared" si="280"/>
        <v>63048.160000000003</v>
      </c>
    </row>
    <row r="235" spans="1:17" ht="38.25" customHeight="1" x14ac:dyDescent="0.35">
      <c r="A235" s="38">
        <v>203</v>
      </c>
      <c r="B235" s="19" t="s">
        <v>274</v>
      </c>
      <c r="C235" s="19" t="s">
        <v>292</v>
      </c>
      <c r="D235" s="19" t="s">
        <v>27</v>
      </c>
      <c r="E235" s="19" t="s">
        <v>275</v>
      </c>
      <c r="F235" s="20" t="s">
        <v>32</v>
      </c>
      <c r="G235" s="30">
        <v>75000</v>
      </c>
      <c r="H235" s="22">
        <v>6309.38</v>
      </c>
      <c r="I235" s="23">
        <f t="shared" si="279"/>
        <v>2152.5</v>
      </c>
      <c r="J235" s="33">
        <f t="shared" si="281"/>
        <v>5325</v>
      </c>
      <c r="K235" s="87">
        <f t="shared" si="267"/>
        <v>715.55000000000007</v>
      </c>
      <c r="L235" s="99">
        <f t="shared" si="282"/>
        <v>2280</v>
      </c>
      <c r="M235" s="33">
        <f t="shared" si="276"/>
        <v>5317.5</v>
      </c>
      <c r="N235" s="26">
        <v>0</v>
      </c>
      <c r="O235" s="27">
        <f t="shared" si="283"/>
        <v>10741.880000000001</v>
      </c>
      <c r="P235" s="27">
        <f t="shared" si="284"/>
        <v>11358.05</v>
      </c>
      <c r="Q235" s="27">
        <f t="shared" si="280"/>
        <v>64258.119999999995</v>
      </c>
    </row>
    <row r="236" spans="1:17" ht="38.25" customHeight="1" x14ac:dyDescent="0.35">
      <c r="A236" s="38">
        <v>204</v>
      </c>
      <c r="B236" s="19" t="s">
        <v>342</v>
      </c>
      <c r="C236" s="19" t="s">
        <v>292</v>
      </c>
      <c r="D236" s="19" t="s">
        <v>27</v>
      </c>
      <c r="E236" s="19" t="s">
        <v>343</v>
      </c>
      <c r="F236" s="20" t="s">
        <v>32</v>
      </c>
      <c r="G236" s="30">
        <v>85000</v>
      </c>
      <c r="H236" s="22">
        <v>8576.99</v>
      </c>
      <c r="I236" s="23">
        <f t="shared" si="279"/>
        <v>2439.5</v>
      </c>
      <c r="J236" s="33">
        <f t="shared" si="281"/>
        <v>6035</v>
      </c>
      <c r="K236" s="87">
        <f t="shared" si="267"/>
        <v>715.55000000000007</v>
      </c>
      <c r="L236" s="99">
        <f t="shared" si="282"/>
        <v>2584</v>
      </c>
      <c r="M236" s="33">
        <f t="shared" si="276"/>
        <v>6026.5</v>
      </c>
      <c r="N236" s="26">
        <v>0</v>
      </c>
      <c r="O236" s="27">
        <f t="shared" ref="O236" si="285">H236+I236+L236+N236</f>
        <v>13600.49</v>
      </c>
      <c r="P236" s="27">
        <f t="shared" ref="P236" si="286">J236+K236+M236</f>
        <v>12777.05</v>
      </c>
      <c r="Q236" s="27">
        <f t="shared" ref="Q236" si="287">G236-O236</f>
        <v>71399.509999999995</v>
      </c>
    </row>
    <row r="237" spans="1:17" ht="38.25" customHeight="1" x14ac:dyDescent="0.35">
      <c r="A237" s="38">
        <v>205</v>
      </c>
      <c r="B237" s="19" t="s">
        <v>344</v>
      </c>
      <c r="C237" s="19" t="s">
        <v>292</v>
      </c>
      <c r="D237" s="19" t="s">
        <v>27</v>
      </c>
      <c r="E237" s="19" t="s">
        <v>345</v>
      </c>
      <c r="F237" s="20" t="s">
        <v>32</v>
      </c>
      <c r="G237" s="30">
        <v>70000</v>
      </c>
      <c r="H237" s="22">
        <v>5368.48</v>
      </c>
      <c r="I237" s="23">
        <f t="shared" si="279"/>
        <v>2009</v>
      </c>
      <c r="J237" s="33">
        <f t="shared" si="281"/>
        <v>4970</v>
      </c>
      <c r="K237" s="87">
        <f t="shared" si="267"/>
        <v>715.55000000000007</v>
      </c>
      <c r="L237" s="99">
        <f t="shared" si="282"/>
        <v>2128</v>
      </c>
      <c r="M237" s="33">
        <f t="shared" si="276"/>
        <v>4963</v>
      </c>
      <c r="N237" s="26">
        <v>0</v>
      </c>
      <c r="O237" s="27">
        <f t="shared" ref="O237" si="288">H237+I237+L237+N237</f>
        <v>9505.48</v>
      </c>
      <c r="P237" s="27">
        <f t="shared" ref="P237" si="289">J237+K237+M237</f>
        <v>10648.55</v>
      </c>
      <c r="Q237" s="27">
        <f t="shared" ref="Q237" si="290">G237-O237</f>
        <v>60494.520000000004</v>
      </c>
    </row>
    <row r="238" spans="1:17" ht="38.25" customHeight="1" x14ac:dyDescent="0.35">
      <c r="A238" s="38">
        <v>206</v>
      </c>
      <c r="B238" s="19" t="s">
        <v>346</v>
      </c>
      <c r="C238" s="19" t="s">
        <v>292</v>
      </c>
      <c r="D238" s="19" t="s">
        <v>27</v>
      </c>
      <c r="E238" s="19" t="s">
        <v>110</v>
      </c>
      <c r="F238" s="20" t="s">
        <v>32</v>
      </c>
      <c r="G238" s="30">
        <v>85000</v>
      </c>
      <c r="H238" s="22">
        <v>8576.99</v>
      </c>
      <c r="I238" s="23">
        <f t="shared" si="279"/>
        <v>2439.5</v>
      </c>
      <c r="J238" s="33">
        <f t="shared" si="281"/>
        <v>6035</v>
      </c>
      <c r="K238" s="87">
        <f t="shared" si="267"/>
        <v>715.55000000000007</v>
      </c>
      <c r="L238" s="99">
        <f t="shared" si="282"/>
        <v>2584</v>
      </c>
      <c r="M238" s="33">
        <f t="shared" si="276"/>
        <v>6026.5</v>
      </c>
      <c r="N238" s="26">
        <v>0</v>
      </c>
      <c r="O238" s="27">
        <f t="shared" ref="O238" si="291">H238+I238+L238+N238</f>
        <v>13600.49</v>
      </c>
      <c r="P238" s="27">
        <f t="shared" ref="P238" si="292">J238+K238+M238</f>
        <v>12777.05</v>
      </c>
      <c r="Q238" s="27">
        <f t="shared" ref="Q238" si="293">G238-O238</f>
        <v>71399.509999999995</v>
      </c>
    </row>
    <row r="239" spans="1:17" ht="38.25" customHeight="1" x14ac:dyDescent="0.35">
      <c r="A239" s="38">
        <v>207</v>
      </c>
      <c r="B239" s="19" t="s">
        <v>283</v>
      </c>
      <c r="C239" s="19" t="s">
        <v>293</v>
      </c>
      <c r="D239" s="19" t="s">
        <v>27</v>
      </c>
      <c r="E239" s="19" t="s">
        <v>284</v>
      </c>
      <c r="F239" s="20" t="s">
        <v>29</v>
      </c>
      <c r="G239" s="30">
        <v>140000</v>
      </c>
      <c r="H239" s="22">
        <v>21514.37</v>
      </c>
      <c r="I239" s="23">
        <f t="shared" si="279"/>
        <v>4018</v>
      </c>
      <c r="J239" s="33">
        <f t="shared" si="281"/>
        <v>9940</v>
      </c>
      <c r="K239" s="87">
        <f t="shared" si="267"/>
        <v>715.55000000000007</v>
      </c>
      <c r="L239" s="99">
        <f t="shared" si="282"/>
        <v>4256</v>
      </c>
      <c r="M239" s="33">
        <f t="shared" si="276"/>
        <v>9926</v>
      </c>
      <c r="N239" s="26">
        <v>0</v>
      </c>
      <c r="O239" s="27">
        <f t="shared" si="283"/>
        <v>29788.37</v>
      </c>
      <c r="P239" s="27">
        <f t="shared" si="284"/>
        <v>20581.55</v>
      </c>
      <c r="Q239" s="27">
        <f t="shared" si="280"/>
        <v>110211.63</v>
      </c>
    </row>
    <row r="240" spans="1:17" ht="38.25" customHeight="1" x14ac:dyDescent="0.35">
      <c r="A240" s="38">
        <v>208</v>
      </c>
      <c r="B240" s="19" t="s">
        <v>324</v>
      </c>
      <c r="C240" s="19" t="s">
        <v>292</v>
      </c>
      <c r="D240" s="19" t="s">
        <v>27</v>
      </c>
      <c r="E240" s="19" t="s">
        <v>325</v>
      </c>
      <c r="F240" s="20" t="s">
        <v>349</v>
      </c>
      <c r="G240" s="30">
        <v>130000</v>
      </c>
      <c r="H240" s="22">
        <v>19162.12</v>
      </c>
      <c r="I240" s="23">
        <f>G240*2.87/100</f>
        <v>3731</v>
      </c>
      <c r="J240" s="33">
        <f t="shared" si="281"/>
        <v>9230</v>
      </c>
      <c r="K240" s="87">
        <f t="shared" si="267"/>
        <v>715.55000000000007</v>
      </c>
      <c r="L240" s="99">
        <f>+G240*3.04%</f>
        <v>3952</v>
      </c>
      <c r="M240" s="33">
        <f>+G240*7.09%</f>
        <v>9217</v>
      </c>
      <c r="N240" s="26">
        <v>0</v>
      </c>
      <c r="O240" s="27">
        <f t="shared" si="283"/>
        <v>26845.119999999999</v>
      </c>
      <c r="P240" s="27">
        <f t="shared" si="284"/>
        <v>19162.55</v>
      </c>
      <c r="Q240" s="27">
        <f>G240-O240</f>
        <v>103154.88</v>
      </c>
    </row>
    <row r="241" spans="1:17" ht="38.25" customHeight="1" x14ac:dyDescent="0.35">
      <c r="A241" s="38">
        <v>209</v>
      </c>
      <c r="B241" s="19" t="s">
        <v>128</v>
      </c>
      <c r="C241" s="19" t="s">
        <v>292</v>
      </c>
      <c r="D241" s="19" t="s">
        <v>27</v>
      </c>
      <c r="E241" s="19" t="s">
        <v>129</v>
      </c>
      <c r="F241" s="20" t="s">
        <v>29</v>
      </c>
      <c r="G241" s="30">
        <v>65000</v>
      </c>
      <c r="H241" s="22">
        <v>4427.58</v>
      </c>
      <c r="I241" s="23">
        <f t="shared" si="279"/>
        <v>1865.5</v>
      </c>
      <c r="J241" s="33">
        <f t="shared" si="281"/>
        <v>4615</v>
      </c>
      <c r="K241" s="87">
        <f>+G241*1.1%</f>
        <v>715.00000000000011</v>
      </c>
      <c r="L241" s="99">
        <f>G241*3.04/100</f>
        <v>1976</v>
      </c>
      <c r="M241" s="33">
        <f t="shared" si="276"/>
        <v>4608.5</v>
      </c>
      <c r="N241" s="26">
        <v>0</v>
      </c>
      <c r="O241" s="27">
        <f t="shared" si="283"/>
        <v>8269.08</v>
      </c>
      <c r="P241" s="27">
        <f t="shared" si="284"/>
        <v>9938.5</v>
      </c>
      <c r="Q241" s="27">
        <f t="shared" si="280"/>
        <v>56730.92</v>
      </c>
    </row>
    <row r="242" spans="1:17" ht="38.25" customHeight="1" x14ac:dyDescent="0.35">
      <c r="A242" s="38">
        <v>210</v>
      </c>
      <c r="B242" s="19" t="s">
        <v>130</v>
      </c>
      <c r="C242" s="19" t="s">
        <v>292</v>
      </c>
      <c r="D242" s="19" t="s">
        <v>27</v>
      </c>
      <c r="E242" s="19" t="s">
        <v>164</v>
      </c>
      <c r="F242" s="20" t="s">
        <v>29</v>
      </c>
      <c r="G242" s="30">
        <v>55000</v>
      </c>
      <c r="H242" s="22">
        <v>2559.6799999999998</v>
      </c>
      <c r="I242" s="23">
        <f t="shared" si="273"/>
        <v>1578.5</v>
      </c>
      <c r="J242" s="33">
        <f t="shared" si="274"/>
        <v>3905</v>
      </c>
      <c r="K242" s="25">
        <f t="shared" ref="K242:K247" si="294">+G242*1.1%</f>
        <v>605.00000000000011</v>
      </c>
      <c r="L242" s="99">
        <f t="shared" si="275"/>
        <v>1672</v>
      </c>
      <c r="M242" s="33">
        <f t="shared" si="276"/>
        <v>3899.5000000000005</v>
      </c>
      <c r="N242" s="26">
        <v>0</v>
      </c>
      <c r="O242" s="27">
        <f t="shared" si="268"/>
        <v>5810.18</v>
      </c>
      <c r="P242" s="27">
        <f t="shared" si="269"/>
        <v>8409.5</v>
      </c>
      <c r="Q242" s="27">
        <f t="shared" si="270"/>
        <v>49189.82</v>
      </c>
    </row>
    <row r="243" spans="1:17" ht="38.25" customHeight="1" x14ac:dyDescent="0.35">
      <c r="A243" s="38">
        <v>211</v>
      </c>
      <c r="B243" s="19" t="s">
        <v>364</v>
      </c>
      <c r="C243" s="19" t="s">
        <v>292</v>
      </c>
      <c r="D243" s="19" t="s">
        <v>27</v>
      </c>
      <c r="E243" s="19" t="s">
        <v>272</v>
      </c>
      <c r="F243" s="20" t="s">
        <v>29</v>
      </c>
      <c r="G243" s="30">
        <v>50000</v>
      </c>
      <c r="H243" s="22">
        <v>1854</v>
      </c>
      <c r="I243" s="23">
        <f t="shared" si="273"/>
        <v>1435</v>
      </c>
      <c r="J243" s="33">
        <f t="shared" si="274"/>
        <v>3550</v>
      </c>
      <c r="K243" s="25">
        <f t="shared" si="294"/>
        <v>550</v>
      </c>
      <c r="L243" s="99">
        <f t="shared" si="275"/>
        <v>1520</v>
      </c>
      <c r="M243" s="33">
        <f t="shared" si="276"/>
        <v>3545.0000000000005</v>
      </c>
      <c r="N243" s="26">
        <v>0</v>
      </c>
      <c r="O243" s="27">
        <f t="shared" si="268"/>
        <v>4809</v>
      </c>
      <c r="P243" s="27">
        <f t="shared" si="269"/>
        <v>7645</v>
      </c>
      <c r="Q243" s="27">
        <f t="shared" si="270"/>
        <v>45191</v>
      </c>
    </row>
    <row r="244" spans="1:17" ht="38.25" customHeight="1" x14ac:dyDescent="0.35">
      <c r="A244" s="38">
        <v>212</v>
      </c>
      <c r="B244" s="19" t="s">
        <v>163</v>
      </c>
      <c r="C244" s="19" t="s">
        <v>292</v>
      </c>
      <c r="D244" s="19" t="s">
        <v>27</v>
      </c>
      <c r="E244" s="19" t="s">
        <v>272</v>
      </c>
      <c r="F244" s="20" t="s">
        <v>29</v>
      </c>
      <c r="G244" s="30">
        <v>50000</v>
      </c>
      <c r="H244" s="22">
        <v>1854</v>
      </c>
      <c r="I244" s="23">
        <f>G244*2.87/100</f>
        <v>1435</v>
      </c>
      <c r="J244" s="33">
        <f>G244*7.1/100</f>
        <v>3550</v>
      </c>
      <c r="K244" s="25">
        <f t="shared" si="294"/>
        <v>550</v>
      </c>
      <c r="L244" s="99">
        <f>G244*3.04/100</f>
        <v>1520</v>
      </c>
      <c r="M244" s="33">
        <f t="shared" si="276"/>
        <v>3545.0000000000005</v>
      </c>
      <c r="N244" s="26">
        <v>0</v>
      </c>
      <c r="O244" s="27">
        <f t="shared" si="268"/>
        <v>4809</v>
      </c>
      <c r="P244" s="27">
        <f>J244+K244+M244</f>
        <v>7645</v>
      </c>
      <c r="Q244" s="27">
        <f>G244-O244</f>
        <v>45191</v>
      </c>
    </row>
    <row r="245" spans="1:17" ht="38.25" customHeight="1" x14ac:dyDescent="0.35">
      <c r="A245" s="38">
        <v>213</v>
      </c>
      <c r="B245" s="19" t="s">
        <v>235</v>
      </c>
      <c r="C245" s="19" t="s">
        <v>292</v>
      </c>
      <c r="D245" s="19" t="s">
        <v>27</v>
      </c>
      <c r="E245" s="19" t="s">
        <v>273</v>
      </c>
      <c r="F245" s="20" t="s">
        <v>32</v>
      </c>
      <c r="G245" s="30">
        <v>55000</v>
      </c>
      <c r="H245" s="22">
        <v>2559.6799999999998</v>
      </c>
      <c r="I245" s="23">
        <f t="shared" si="273"/>
        <v>1578.5</v>
      </c>
      <c r="J245" s="33">
        <f t="shared" si="274"/>
        <v>3905</v>
      </c>
      <c r="K245" s="25">
        <f t="shared" si="294"/>
        <v>605.00000000000011</v>
      </c>
      <c r="L245" s="99">
        <f t="shared" si="275"/>
        <v>1672</v>
      </c>
      <c r="M245" s="33">
        <f t="shared" si="276"/>
        <v>3899.5000000000005</v>
      </c>
      <c r="N245" s="26">
        <v>0</v>
      </c>
      <c r="O245" s="27">
        <f t="shared" si="268"/>
        <v>5810.18</v>
      </c>
      <c r="P245" s="27">
        <f>J245+K245+M245</f>
        <v>8409.5</v>
      </c>
      <c r="Q245" s="27">
        <f t="shared" si="270"/>
        <v>49189.82</v>
      </c>
    </row>
    <row r="246" spans="1:17" ht="38.25" customHeight="1" x14ac:dyDescent="0.35">
      <c r="A246" s="38">
        <v>214</v>
      </c>
      <c r="B246" s="19" t="s">
        <v>355</v>
      </c>
      <c r="C246" s="19" t="s">
        <v>292</v>
      </c>
      <c r="D246" s="19" t="s">
        <v>27</v>
      </c>
      <c r="E246" s="19" t="s">
        <v>151</v>
      </c>
      <c r="F246" s="20" t="s">
        <v>32</v>
      </c>
      <c r="G246" s="30">
        <v>70000</v>
      </c>
      <c r="H246" s="148">
        <v>5368.48</v>
      </c>
      <c r="I246" s="23">
        <f t="shared" si="273"/>
        <v>2009</v>
      </c>
      <c r="J246" s="33">
        <f t="shared" si="274"/>
        <v>4970</v>
      </c>
      <c r="K246" s="87">
        <f t="shared" ref="K246" si="295">65050*1.1%</f>
        <v>715.55000000000007</v>
      </c>
      <c r="L246" s="99">
        <f t="shared" si="275"/>
        <v>2128</v>
      </c>
      <c r="M246" s="33">
        <f t="shared" si="276"/>
        <v>4963</v>
      </c>
      <c r="N246" s="26">
        <v>0</v>
      </c>
      <c r="O246" s="27">
        <f t="shared" si="268"/>
        <v>9505.48</v>
      </c>
      <c r="P246" s="27">
        <f>J246+K246+M246</f>
        <v>10648.55</v>
      </c>
      <c r="Q246" s="27">
        <f t="shared" si="270"/>
        <v>60494.520000000004</v>
      </c>
    </row>
    <row r="247" spans="1:17" ht="38.25" customHeight="1" x14ac:dyDescent="0.35">
      <c r="A247" s="38">
        <v>215</v>
      </c>
      <c r="B247" s="19" t="s">
        <v>191</v>
      </c>
      <c r="C247" s="19" t="s">
        <v>293</v>
      </c>
      <c r="D247" s="19" t="s">
        <v>27</v>
      </c>
      <c r="E247" s="19" t="s">
        <v>259</v>
      </c>
      <c r="F247" s="20" t="s">
        <v>347</v>
      </c>
      <c r="G247" s="30">
        <v>38000</v>
      </c>
      <c r="H247" s="22">
        <v>160.38</v>
      </c>
      <c r="I247" s="23">
        <f>G247*2.87/100</f>
        <v>1090.5999999999999</v>
      </c>
      <c r="J247" s="33">
        <f>G247*7.1/100</f>
        <v>2698</v>
      </c>
      <c r="K247" s="25">
        <f t="shared" si="294"/>
        <v>418.00000000000006</v>
      </c>
      <c r="L247" s="99">
        <f>G247*3.04/100</f>
        <v>1155.2</v>
      </c>
      <c r="M247" s="33">
        <f t="shared" si="276"/>
        <v>2694.2000000000003</v>
      </c>
      <c r="N247" s="26">
        <v>0</v>
      </c>
      <c r="O247" s="27">
        <f>H247+I247+L247+N247</f>
        <v>2406.1800000000003</v>
      </c>
      <c r="P247" s="27">
        <f>J247+K247+M247</f>
        <v>5810.2000000000007</v>
      </c>
      <c r="Q247" s="27">
        <f>G247-O247</f>
        <v>35593.82</v>
      </c>
    </row>
    <row r="248" spans="1:17" ht="16.5" customHeight="1" x14ac:dyDescent="0.35">
      <c r="A248" s="107"/>
      <c r="B248" s="54"/>
      <c r="C248" s="54"/>
      <c r="D248" s="55"/>
      <c r="E248" s="54"/>
      <c r="F248" s="32"/>
      <c r="G248" s="56"/>
      <c r="H248" s="57"/>
      <c r="I248" s="58"/>
      <c r="J248" s="59"/>
      <c r="K248" s="37"/>
      <c r="L248" s="60"/>
      <c r="M248" s="59"/>
      <c r="N248" s="84"/>
      <c r="O248" s="27"/>
      <c r="P248" s="50"/>
      <c r="Q248" s="50"/>
    </row>
    <row r="249" spans="1:17" ht="36" customHeight="1" thickBot="1" x14ac:dyDescent="0.25">
      <c r="A249" s="107"/>
      <c r="B249" s="169" t="s">
        <v>147</v>
      </c>
      <c r="C249" s="169"/>
      <c r="D249" s="169"/>
      <c r="E249" s="169"/>
      <c r="F249" s="170"/>
      <c r="G249" s="35">
        <f t="shared" ref="G249:Q249" si="296">SUM(G212:G247)</f>
        <v>4068000</v>
      </c>
      <c r="H249" s="35">
        <f t="shared" si="296"/>
        <v>554160.34000000008</v>
      </c>
      <c r="I249" s="35">
        <f t="shared" si="296"/>
        <v>116751.6</v>
      </c>
      <c r="J249" s="35">
        <f t="shared" si="296"/>
        <v>288828</v>
      </c>
      <c r="K249" s="35">
        <f t="shared" si="296"/>
        <v>24909.499999999989</v>
      </c>
      <c r="L249" s="35">
        <f t="shared" si="296"/>
        <v>115330</v>
      </c>
      <c r="M249" s="35">
        <f t="shared" si="296"/>
        <v>268976.875</v>
      </c>
      <c r="N249" s="35">
        <f t="shared" si="296"/>
        <v>13612.050000000001</v>
      </c>
      <c r="O249" s="35">
        <f t="shared" si="296"/>
        <v>799853.99000000011</v>
      </c>
      <c r="P249" s="35">
        <f t="shared" si="296"/>
        <v>582714.37499999977</v>
      </c>
      <c r="Q249" s="35">
        <f t="shared" si="296"/>
        <v>3268146.0099999993</v>
      </c>
    </row>
    <row r="250" spans="1:17" s="10" customFormat="1" ht="34.5" customHeight="1" thickBot="1" x14ac:dyDescent="0.25">
      <c r="A250" s="168" t="s">
        <v>20</v>
      </c>
      <c r="B250" s="169"/>
      <c r="C250" s="169"/>
      <c r="D250" s="169"/>
      <c r="E250" s="169"/>
      <c r="F250" s="170"/>
      <c r="G250" s="61">
        <f>G249+G210+G171+G119+G77+G61+G43+G37+G29+G18+G83</f>
        <v>16976000</v>
      </c>
      <c r="H250" s="61">
        <f>H249+H210+H171+H119+H77+H61+H43+H37+H29+H18+H83</f>
        <v>1766383.0200000005</v>
      </c>
      <c r="I250" s="61">
        <f>I249+I210+I171+I119+I77+I61+I43+I37+I29+I18+I83</f>
        <v>485065.87499999994</v>
      </c>
      <c r="J250" s="61">
        <f>J249+J210+J171+J119+J77+J61+J43+J37+J29+J18+J83</f>
        <v>1199988.75</v>
      </c>
      <c r="K250" s="61">
        <f>+K18+K29+K37+K43+K61+K77+K83+K119+K171+K210+K249</f>
        <v>129033.29999999997</v>
      </c>
      <c r="L250" s="61">
        <f t="shared" ref="L250:Q250" si="297">L249+L210+L171+L119+L77+L61+L43+L37+L29+L18+L83</f>
        <v>492179.8</v>
      </c>
      <c r="M250" s="61">
        <f t="shared" si="297"/>
        <v>1147879.8625</v>
      </c>
      <c r="N250" s="69">
        <f t="shared" si="297"/>
        <v>139145.40000000002</v>
      </c>
      <c r="O250" s="76">
        <f t="shared" si="297"/>
        <v>2882774.0949999997</v>
      </c>
      <c r="P250" s="80">
        <f t="shared" si="297"/>
        <v>2476901.9124999996</v>
      </c>
      <c r="Q250" s="80">
        <f t="shared" si="297"/>
        <v>14093225.904999999</v>
      </c>
    </row>
    <row r="251" spans="1:17" ht="24" hidden="1" customHeight="1" thickBot="1" x14ac:dyDescent="0.25">
      <c r="A251" s="108"/>
      <c r="B251" s="43"/>
      <c r="C251" s="43"/>
      <c r="D251" s="43">
        <f>SUM(D158)</f>
        <v>0</v>
      </c>
      <c r="E251" s="43"/>
      <c r="F251" s="109"/>
      <c r="G251" s="70"/>
      <c r="H251" s="110"/>
      <c r="I251" s="111"/>
      <c r="J251" s="70"/>
      <c r="K251" s="18"/>
      <c r="L251" s="70"/>
      <c r="M251" s="70"/>
      <c r="N251" s="70"/>
      <c r="O251" s="78"/>
      <c r="P251" s="85"/>
      <c r="Q251" s="81"/>
    </row>
    <row r="252" spans="1:17" ht="24" hidden="1" customHeight="1" x14ac:dyDescent="0.2">
      <c r="A252" s="112">
        <f>SUM(A12:A251)</f>
        <v>23220</v>
      </c>
      <c r="B252" s="113"/>
      <c r="C252" s="113"/>
      <c r="D252" s="113"/>
      <c r="E252" s="71"/>
      <c r="F252" s="71"/>
      <c r="G252" s="71"/>
      <c r="H252" s="62"/>
      <c r="I252" s="70"/>
      <c r="J252" s="71" t="s">
        <v>229</v>
      </c>
      <c r="K252" s="70"/>
      <c r="L252" s="70"/>
      <c r="M252" s="18"/>
      <c r="N252" s="71"/>
      <c r="O252" s="29"/>
      <c r="P252" s="82"/>
      <c r="Q252" s="82"/>
    </row>
    <row r="253" spans="1:17" ht="24" hidden="1" customHeight="1" x14ac:dyDescent="0.2">
      <c r="A253" s="114"/>
      <c r="B253" s="113"/>
      <c r="C253" s="113"/>
      <c r="D253" s="113"/>
      <c r="E253" s="71"/>
      <c r="F253" s="71"/>
      <c r="G253" s="71"/>
      <c r="H253" s="62"/>
      <c r="I253" s="70"/>
      <c r="J253" s="71"/>
      <c r="K253" s="70"/>
      <c r="L253" s="70"/>
      <c r="M253" s="18"/>
      <c r="N253" s="71"/>
      <c r="O253" s="49"/>
      <c r="P253" s="106"/>
      <c r="Q253" s="106"/>
    </row>
    <row r="254" spans="1:17" s="10" customFormat="1" ht="24" customHeight="1" x14ac:dyDescent="0.2">
      <c r="A254" s="112" t="s">
        <v>2</v>
      </c>
      <c r="B254" s="113"/>
      <c r="C254" s="113"/>
      <c r="D254" s="113"/>
      <c r="E254" s="71"/>
      <c r="F254" s="71"/>
      <c r="G254" s="18"/>
      <c r="H254" s="70" t="s">
        <v>166</v>
      </c>
      <c r="I254" s="70"/>
      <c r="J254" s="70"/>
      <c r="K254" s="70"/>
      <c r="L254" s="70"/>
      <c r="M254" s="18"/>
      <c r="N254" s="70"/>
      <c r="O254" s="70"/>
      <c r="P254" s="70"/>
      <c r="Q254" s="115"/>
    </row>
    <row r="255" spans="1:17" s="10" customFormat="1" ht="24" customHeight="1" x14ac:dyDescent="0.2">
      <c r="A255" s="114" t="s">
        <v>238</v>
      </c>
      <c r="B255" s="113"/>
      <c r="C255" s="113"/>
      <c r="D255" s="113"/>
      <c r="E255" s="71"/>
      <c r="F255" s="71"/>
      <c r="G255" s="71"/>
      <c r="H255" s="116" t="s">
        <v>166</v>
      </c>
      <c r="I255" s="104"/>
      <c r="J255" s="101"/>
      <c r="K255" s="102"/>
      <c r="L255" s="103"/>
      <c r="M255" s="103"/>
      <c r="N255" s="18"/>
      <c r="O255" s="18" t="s">
        <v>179</v>
      </c>
      <c r="P255" s="70"/>
      <c r="Q255" s="117"/>
    </row>
    <row r="256" spans="1:17" s="10" customFormat="1" ht="24" customHeight="1" x14ac:dyDescent="0.2">
      <c r="A256" s="114" t="s">
        <v>304</v>
      </c>
      <c r="B256" s="113"/>
      <c r="C256" s="113"/>
      <c r="D256" s="113"/>
      <c r="E256" s="71"/>
      <c r="F256" s="71"/>
      <c r="G256" s="71"/>
      <c r="H256" s="116"/>
      <c r="I256" s="104"/>
      <c r="J256" s="71" t="s">
        <v>193</v>
      </c>
      <c r="K256" s="104"/>
      <c r="L256" s="18"/>
      <c r="M256" s="18"/>
      <c r="N256" s="18"/>
      <c r="O256" s="18"/>
      <c r="P256" s="18"/>
      <c r="Q256" s="115"/>
    </row>
    <row r="257" spans="1:17" s="10" customFormat="1" ht="24" customHeight="1" x14ac:dyDescent="0.2">
      <c r="A257" s="114" t="s">
        <v>305</v>
      </c>
      <c r="B257" s="113"/>
      <c r="C257" s="113"/>
      <c r="D257" s="113"/>
      <c r="E257" s="71"/>
      <c r="F257" s="113"/>
      <c r="G257" s="113"/>
      <c r="H257" s="105" t="s">
        <v>166</v>
      </c>
      <c r="I257" s="104"/>
      <c r="J257" s="105" t="s">
        <v>180</v>
      </c>
      <c r="K257" s="104"/>
      <c r="L257" s="18"/>
      <c r="M257" s="71"/>
      <c r="N257" s="18"/>
      <c r="O257" s="18"/>
      <c r="P257" s="18"/>
      <c r="Q257" s="117"/>
    </row>
    <row r="258" spans="1:17" ht="38.25" customHeight="1" x14ac:dyDescent="0.2">
      <c r="A258" s="118" t="s">
        <v>352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20"/>
      <c r="M258" s="120"/>
      <c r="N258" s="120"/>
      <c r="O258" s="120"/>
      <c r="P258" s="120"/>
      <c r="Q258" s="100"/>
    </row>
    <row r="259" spans="1:17" s="135" customFormat="1" x14ac:dyDescent="0.2">
      <c r="F259" s="136"/>
      <c r="G259" s="136"/>
      <c r="H259" s="137"/>
      <c r="I259" s="138"/>
      <c r="O259" s="139"/>
      <c r="P259" s="140"/>
      <c r="Q259" s="140"/>
    </row>
    <row r="260" spans="1:17" s="135" customFormat="1" x14ac:dyDescent="0.2">
      <c r="F260" s="136"/>
      <c r="G260" s="136"/>
      <c r="H260" s="137"/>
      <c r="I260" s="138"/>
      <c r="O260" s="139"/>
      <c r="P260" s="140"/>
      <c r="Q260" s="140"/>
    </row>
    <row r="261" spans="1:17" s="135" customFormat="1" x14ac:dyDescent="0.2">
      <c r="F261" s="136"/>
      <c r="G261" s="136"/>
      <c r="H261" s="137"/>
      <c r="I261" s="138"/>
      <c r="O261" s="139"/>
      <c r="P261" s="140"/>
      <c r="Q261" s="140"/>
    </row>
    <row r="262" spans="1:17" s="135" customFormat="1" x14ac:dyDescent="0.2">
      <c r="F262" s="136"/>
      <c r="G262" s="136">
        <v>334500</v>
      </c>
      <c r="H262" s="137">
        <v>6014.3099999999995</v>
      </c>
      <c r="I262" s="138">
        <v>9600.15</v>
      </c>
      <c r="J262" s="135">
        <v>23749.5</v>
      </c>
      <c r="K262" s="135">
        <v>3444.1800000000003</v>
      </c>
      <c r="L262" s="135">
        <v>10168.800000000001</v>
      </c>
      <c r="M262" s="135">
        <v>23716.05</v>
      </c>
      <c r="N262" s="135">
        <v>4126.4799999999996</v>
      </c>
      <c r="O262" s="139">
        <v>29909.74</v>
      </c>
      <c r="P262" s="140">
        <v>50909.73</v>
      </c>
      <c r="Q262" s="140">
        <v>304590.26</v>
      </c>
    </row>
    <row r="263" spans="1:17" s="135" customFormat="1" x14ac:dyDescent="0.2">
      <c r="F263" s="136"/>
      <c r="G263" s="136">
        <v>154000</v>
      </c>
      <c r="H263" s="137">
        <v>3186.26</v>
      </c>
      <c r="I263" s="138">
        <v>4419.8</v>
      </c>
      <c r="J263" s="135">
        <v>10934</v>
      </c>
      <c r="K263" s="135">
        <v>1558.7600000000002</v>
      </c>
      <c r="L263" s="135">
        <v>4681.6000000000004</v>
      </c>
      <c r="M263" s="135">
        <v>10918.6</v>
      </c>
      <c r="N263" s="135">
        <v>5158.0999999999995</v>
      </c>
      <c r="O263" s="139">
        <v>17445.759999999998</v>
      </c>
      <c r="P263" s="140">
        <v>23411.360000000001</v>
      </c>
      <c r="Q263" s="140">
        <v>136554.23999999999</v>
      </c>
    </row>
    <row r="264" spans="1:17" s="135" customFormat="1" x14ac:dyDescent="0.2">
      <c r="F264" s="136"/>
      <c r="G264" s="136">
        <v>158000</v>
      </c>
      <c r="H264" s="137">
        <v>2979.94</v>
      </c>
      <c r="I264" s="138">
        <v>4534.6000000000004</v>
      </c>
      <c r="J264" s="135">
        <v>11218</v>
      </c>
      <c r="K264" s="135">
        <v>1602.7600000000002</v>
      </c>
      <c r="L264" s="135">
        <v>4803.2</v>
      </c>
      <c r="M264" s="135">
        <v>11202.200000000003</v>
      </c>
      <c r="N264" s="135">
        <v>3094.8599999999997</v>
      </c>
      <c r="O264" s="139">
        <v>15412.6</v>
      </c>
      <c r="P264" s="140">
        <v>24022.959999999999</v>
      </c>
      <c r="Q264" s="140">
        <v>142587.40000000002</v>
      </c>
    </row>
    <row r="265" spans="1:17" s="135" customFormat="1" x14ac:dyDescent="0.2">
      <c r="F265" s="136" t="s">
        <v>167</v>
      </c>
      <c r="G265" s="136">
        <f>SUM(G262:G264)</f>
        <v>646500</v>
      </c>
      <c r="H265" s="137">
        <f>SUM(H262:H264)</f>
        <v>12180.51</v>
      </c>
      <c r="I265" s="138">
        <f t="shared" ref="I265:Q265" si="298">SUM(I262:I264)</f>
        <v>18554.550000000003</v>
      </c>
      <c r="J265" s="135">
        <f t="shared" si="298"/>
        <v>45901.5</v>
      </c>
      <c r="K265" s="135">
        <f t="shared" si="298"/>
        <v>6605.7000000000007</v>
      </c>
      <c r="L265" s="135">
        <f t="shared" si="298"/>
        <v>19653.600000000002</v>
      </c>
      <c r="M265" s="135">
        <f t="shared" si="298"/>
        <v>45836.850000000006</v>
      </c>
      <c r="N265" s="135">
        <f t="shared" si="298"/>
        <v>12379.439999999999</v>
      </c>
      <c r="O265" s="139">
        <f t="shared" si="298"/>
        <v>62768.1</v>
      </c>
      <c r="P265" s="140">
        <f t="shared" si="298"/>
        <v>98344.049999999988</v>
      </c>
      <c r="Q265" s="140">
        <f t="shared" si="298"/>
        <v>583731.9</v>
      </c>
    </row>
    <row r="266" spans="1:17" s="135" customFormat="1" x14ac:dyDescent="0.2">
      <c r="F266" s="136" t="s">
        <v>168</v>
      </c>
      <c r="G266" s="136">
        <v>8634300</v>
      </c>
      <c r="H266" s="137">
        <v>667698.94000000006</v>
      </c>
      <c r="I266" s="138">
        <v>242510.40000000005</v>
      </c>
      <c r="J266" s="135">
        <v>599938.64</v>
      </c>
      <c r="K266" s="135">
        <v>64256.12000000001</v>
      </c>
      <c r="L266" s="135">
        <v>242468.52000000002</v>
      </c>
      <c r="M266" s="135">
        <v>565494.09000000008</v>
      </c>
      <c r="N266" s="135">
        <v>69118.539999999994</v>
      </c>
      <c r="O266" s="139">
        <v>1221796.4000000004</v>
      </c>
      <c r="P266" s="140">
        <v>1229688.8500000001</v>
      </c>
      <c r="Q266" s="140">
        <v>7412503.5999999978</v>
      </c>
    </row>
    <row r="267" spans="1:17" s="135" customFormat="1" x14ac:dyDescent="0.2">
      <c r="F267" s="136" t="s">
        <v>169</v>
      </c>
      <c r="G267" s="136">
        <f>SUM(G265:G266)</f>
        <v>9280800</v>
      </c>
      <c r="H267" s="137">
        <f t="shared" ref="H267:Q267" si="299">SUM(H265:H266)</f>
        <v>679879.45000000007</v>
      </c>
      <c r="I267" s="138">
        <f t="shared" si="299"/>
        <v>261064.95000000007</v>
      </c>
      <c r="J267" s="135">
        <f t="shared" si="299"/>
        <v>645840.14</v>
      </c>
      <c r="K267" s="135">
        <f t="shared" si="299"/>
        <v>70861.820000000007</v>
      </c>
      <c r="L267" s="135">
        <f t="shared" si="299"/>
        <v>262122.12000000002</v>
      </c>
      <c r="M267" s="135">
        <f t="shared" si="299"/>
        <v>611330.94000000006</v>
      </c>
      <c r="N267" s="135">
        <f t="shared" si="299"/>
        <v>81497.98</v>
      </c>
      <c r="O267" s="139">
        <f t="shared" si="299"/>
        <v>1284564.5000000005</v>
      </c>
      <c r="P267" s="140">
        <f t="shared" si="299"/>
        <v>1328032.9000000001</v>
      </c>
      <c r="Q267" s="140">
        <f t="shared" si="299"/>
        <v>7996235.4999999981</v>
      </c>
    </row>
    <row r="268" spans="1:17" s="135" customFormat="1" x14ac:dyDescent="0.2">
      <c r="F268" s="136"/>
      <c r="G268" s="136"/>
      <c r="H268" s="137">
        <v>686171.43</v>
      </c>
      <c r="I268" s="138"/>
      <c r="O268" s="139" t="s">
        <v>166</v>
      </c>
      <c r="P268" s="140"/>
      <c r="Q268" s="140"/>
    </row>
    <row r="269" spans="1:17" s="135" customFormat="1" x14ac:dyDescent="0.2">
      <c r="F269" s="136"/>
      <c r="G269" s="136"/>
      <c r="H269" s="137">
        <f>H268-H267</f>
        <v>6291.9799999999814</v>
      </c>
      <c r="I269" s="138"/>
      <c r="O269" s="139"/>
      <c r="P269" s="140"/>
      <c r="Q269" s="140">
        <f>Q267-Q266</f>
        <v>583731.90000000037</v>
      </c>
    </row>
    <row r="270" spans="1:17" s="135" customFormat="1" x14ac:dyDescent="0.2">
      <c r="F270" s="136"/>
      <c r="G270" s="136">
        <f>G265+G250</f>
        <v>17622500</v>
      </c>
      <c r="H270" s="137"/>
      <c r="I270" s="138"/>
      <c r="O270" s="139"/>
      <c r="P270" s="140"/>
      <c r="Q270" s="140"/>
    </row>
    <row r="271" spans="1:17" s="135" customFormat="1" x14ac:dyDescent="0.2">
      <c r="F271" s="136"/>
      <c r="G271" s="136"/>
      <c r="H271" s="137"/>
      <c r="I271" s="138"/>
      <c r="O271" s="139"/>
      <c r="P271" s="140"/>
      <c r="Q271" s="140"/>
    </row>
    <row r="272" spans="1:17" s="135" customFormat="1" x14ac:dyDescent="0.2">
      <c r="F272" s="136"/>
      <c r="G272" s="136"/>
      <c r="H272" s="137"/>
      <c r="I272" s="138"/>
      <c r="O272" s="139"/>
      <c r="P272" s="140"/>
      <c r="Q272" s="140"/>
    </row>
    <row r="273" spans="6:17" s="135" customFormat="1" x14ac:dyDescent="0.2">
      <c r="F273" s="136"/>
      <c r="G273" s="136"/>
      <c r="H273" s="137"/>
      <c r="I273" s="138"/>
      <c r="O273" s="139"/>
      <c r="P273" s="140"/>
      <c r="Q273" s="140"/>
    </row>
    <row r="274" spans="6:17" s="135" customFormat="1" x14ac:dyDescent="0.2">
      <c r="F274" s="136"/>
      <c r="G274" s="136"/>
      <c r="H274" s="137"/>
      <c r="I274" s="138"/>
      <c r="O274" s="139"/>
      <c r="P274" s="140"/>
      <c r="Q274" s="140"/>
    </row>
    <row r="275" spans="6:17" s="135" customFormat="1" x14ac:dyDescent="0.2">
      <c r="F275" s="136"/>
      <c r="G275" s="136"/>
      <c r="H275" s="137"/>
      <c r="I275" s="138"/>
      <c r="O275" s="139"/>
      <c r="P275" s="140"/>
      <c r="Q275" s="140"/>
    </row>
    <row r="276" spans="6:17" s="135" customFormat="1" x14ac:dyDescent="0.2">
      <c r="F276" s="136"/>
      <c r="G276" s="136"/>
      <c r="H276" s="137"/>
      <c r="I276" s="138"/>
      <c r="O276" s="139"/>
      <c r="P276" s="140"/>
      <c r="Q276" s="140"/>
    </row>
    <row r="277" spans="6:17" s="135" customFormat="1" x14ac:dyDescent="0.2">
      <c r="F277" s="136"/>
      <c r="G277" s="136"/>
      <c r="H277" s="137"/>
      <c r="I277" s="138"/>
      <c r="O277" s="139"/>
      <c r="P277" s="140"/>
      <c r="Q277" s="140"/>
    </row>
    <row r="278" spans="6:17" s="135" customFormat="1" x14ac:dyDescent="0.2">
      <c r="F278" s="136"/>
      <c r="G278" s="136"/>
      <c r="H278" s="137"/>
      <c r="I278" s="138"/>
      <c r="O278" s="139"/>
      <c r="P278" s="140"/>
      <c r="Q278" s="140"/>
    </row>
    <row r="279" spans="6:17" s="135" customFormat="1" x14ac:dyDescent="0.2">
      <c r="F279" s="136"/>
      <c r="G279" s="136"/>
      <c r="H279" s="137"/>
      <c r="I279" s="138"/>
      <c r="O279" s="139"/>
      <c r="P279" s="140"/>
      <c r="Q279" s="140"/>
    </row>
    <row r="280" spans="6:17" s="135" customFormat="1" x14ac:dyDescent="0.2">
      <c r="F280" s="136"/>
      <c r="G280" s="136"/>
      <c r="H280" s="137"/>
      <c r="I280" s="138"/>
      <c r="O280" s="139"/>
      <c r="P280" s="140"/>
      <c r="Q280" s="140"/>
    </row>
    <row r="281" spans="6:17" s="135" customFormat="1" x14ac:dyDescent="0.2">
      <c r="F281" s="136"/>
      <c r="G281" s="136"/>
      <c r="H281" s="137"/>
      <c r="I281" s="138"/>
      <c r="O281" s="139"/>
      <c r="P281" s="140"/>
      <c r="Q281" s="140"/>
    </row>
    <row r="282" spans="6:17" s="135" customFormat="1" x14ac:dyDescent="0.2">
      <c r="F282" s="136"/>
      <c r="G282" s="136"/>
      <c r="H282" s="137"/>
      <c r="I282" s="138"/>
      <c r="O282" s="139"/>
      <c r="P282" s="140"/>
      <c r="Q282" s="140"/>
    </row>
    <row r="283" spans="6:17" s="135" customFormat="1" x14ac:dyDescent="0.2">
      <c r="F283" s="136"/>
      <c r="G283" s="136"/>
      <c r="H283" s="137"/>
      <c r="I283" s="138"/>
      <c r="O283" s="139"/>
      <c r="P283" s="140"/>
      <c r="Q283" s="140"/>
    </row>
    <row r="284" spans="6:17" s="135" customFormat="1" x14ac:dyDescent="0.2">
      <c r="F284" s="136"/>
      <c r="G284" s="136"/>
      <c r="H284" s="137"/>
      <c r="I284" s="138"/>
      <c r="O284" s="139"/>
      <c r="P284" s="140"/>
      <c r="Q284" s="140"/>
    </row>
    <row r="285" spans="6:17" s="135" customFormat="1" x14ac:dyDescent="0.2">
      <c r="F285" s="136"/>
      <c r="G285" s="136"/>
      <c r="H285" s="137"/>
      <c r="I285" s="138"/>
      <c r="O285" s="139"/>
      <c r="P285" s="140"/>
      <c r="Q285" s="140"/>
    </row>
    <row r="286" spans="6:17" s="135" customFormat="1" x14ac:dyDescent="0.2">
      <c r="F286" s="136"/>
      <c r="G286" s="136"/>
      <c r="H286" s="137"/>
      <c r="I286" s="138"/>
      <c r="O286" s="139"/>
      <c r="P286" s="140"/>
      <c r="Q286" s="140"/>
    </row>
    <row r="287" spans="6:17" s="135" customFormat="1" x14ac:dyDescent="0.2">
      <c r="F287" s="136"/>
      <c r="G287" s="136"/>
      <c r="H287" s="137"/>
      <c r="I287" s="138"/>
      <c r="O287" s="139"/>
      <c r="P287" s="140"/>
      <c r="Q287" s="140"/>
    </row>
    <row r="288" spans="6:17" s="135" customFormat="1" x14ac:dyDescent="0.2">
      <c r="F288" s="136"/>
      <c r="G288" s="136"/>
      <c r="H288" s="137"/>
      <c r="I288" s="138"/>
      <c r="O288" s="139"/>
      <c r="P288" s="140"/>
      <c r="Q288" s="140"/>
    </row>
    <row r="289" spans="6:17" s="135" customFormat="1" x14ac:dyDescent="0.2">
      <c r="F289" s="136"/>
      <c r="G289" s="136"/>
      <c r="H289" s="137"/>
      <c r="I289" s="138"/>
      <c r="O289" s="139"/>
      <c r="P289" s="140"/>
      <c r="Q289" s="140"/>
    </row>
    <row r="290" spans="6:17" s="135" customFormat="1" x14ac:dyDescent="0.2">
      <c r="F290" s="136"/>
      <c r="G290" s="136"/>
      <c r="H290" s="137"/>
      <c r="I290" s="138"/>
      <c r="O290" s="139"/>
      <c r="P290" s="140"/>
      <c r="Q290" s="140"/>
    </row>
    <row r="291" spans="6:17" s="135" customFormat="1" x14ac:dyDescent="0.2">
      <c r="F291" s="136"/>
      <c r="G291" s="136"/>
      <c r="H291" s="137"/>
      <c r="I291" s="138"/>
      <c r="O291" s="139"/>
      <c r="P291" s="140"/>
      <c r="Q291" s="140"/>
    </row>
    <row r="292" spans="6:17" s="135" customFormat="1" x14ac:dyDescent="0.2">
      <c r="F292" s="136"/>
      <c r="G292" s="136"/>
      <c r="H292" s="137"/>
      <c r="I292" s="138"/>
      <c r="O292" s="139"/>
      <c r="P292" s="140"/>
      <c r="Q292" s="140"/>
    </row>
    <row r="293" spans="6:17" s="135" customFormat="1" x14ac:dyDescent="0.2">
      <c r="F293" s="136"/>
      <c r="G293" s="136"/>
      <c r="H293" s="137"/>
      <c r="I293" s="138"/>
      <c r="O293" s="139"/>
      <c r="P293" s="140"/>
      <c r="Q293" s="140"/>
    </row>
    <row r="294" spans="6:17" s="135" customFormat="1" x14ac:dyDescent="0.2">
      <c r="F294" s="136"/>
      <c r="G294" s="136"/>
      <c r="H294" s="137"/>
      <c r="I294" s="138"/>
      <c r="O294" s="139"/>
      <c r="P294" s="140"/>
      <c r="Q294" s="140"/>
    </row>
    <row r="295" spans="6:17" s="135" customFormat="1" x14ac:dyDescent="0.2">
      <c r="F295" s="136"/>
      <c r="G295" s="136"/>
      <c r="H295" s="137"/>
      <c r="I295" s="138"/>
      <c r="O295" s="139"/>
      <c r="P295" s="140"/>
      <c r="Q295" s="140"/>
    </row>
    <row r="296" spans="6:17" s="135" customFormat="1" x14ac:dyDescent="0.2">
      <c r="F296" s="136"/>
      <c r="G296" s="136"/>
      <c r="H296" s="137"/>
      <c r="I296" s="138"/>
      <c r="O296" s="139"/>
      <c r="P296" s="140"/>
      <c r="Q296" s="140"/>
    </row>
    <row r="297" spans="6:17" s="135" customFormat="1" x14ac:dyDescent="0.2">
      <c r="F297" s="136"/>
      <c r="G297" s="136"/>
      <c r="H297" s="137"/>
      <c r="I297" s="138"/>
      <c r="O297" s="139"/>
      <c r="P297" s="140"/>
      <c r="Q297" s="140"/>
    </row>
    <row r="298" spans="6:17" s="135" customFormat="1" x14ac:dyDescent="0.2">
      <c r="F298" s="136"/>
      <c r="G298" s="136"/>
      <c r="H298" s="137"/>
      <c r="I298" s="138"/>
      <c r="O298" s="139"/>
      <c r="P298" s="140"/>
      <c r="Q298" s="140"/>
    </row>
    <row r="299" spans="6:17" s="135" customFormat="1" x14ac:dyDescent="0.2">
      <c r="F299" s="136"/>
      <c r="G299" s="136"/>
      <c r="H299" s="137"/>
      <c r="I299" s="138"/>
      <c r="O299" s="139"/>
      <c r="P299" s="140"/>
      <c r="Q299" s="140"/>
    </row>
    <row r="300" spans="6:17" s="135" customFormat="1" x14ac:dyDescent="0.2">
      <c r="F300" s="136"/>
      <c r="G300" s="136"/>
      <c r="H300" s="137"/>
      <c r="I300" s="138"/>
      <c r="O300" s="139"/>
      <c r="P300" s="140"/>
      <c r="Q300" s="140"/>
    </row>
    <row r="301" spans="6:17" s="135" customFormat="1" x14ac:dyDescent="0.2">
      <c r="F301" s="136"/>
      <c r="G301" s="136"/>
      <c r="H301" s="137"/>
      <c r="I301" s="138"/>
      <c r="O301" s="139"/>
      <c r="P301" s="140"/>
      <c r="Q301" s="140"/>
    </row>
    <row r="302" spans="6:17" s="135" customFormat="1" x14ac:dyDescent="0.2">
      <c r="F302" s="136"/>
      <c r="G302" s="136"/>
      <c r="H302" s="137"/>
      <c r="I302" s="138"/>
      <c r="O302" s="139"/>
      <c r="P302" s="140"/>
      <c r="Q302" s="140"/>
    </row>
    <row r="303" spans="6:17" s="135" customFormat="1" x14ac:dyDescent="0.2">
      <c r="F303" s="136"/>
      <c r="G303" s="136"/>
      <c r="H303" s="137"/>
      <c r="I303" s="138"/>
      <c r="O303" s="139"/>
      <c r="P303" s="140"/>
      <c r="Q303" s="140"/>
    </row>
    <row r="304" spans="6:17" s="135" customFormat="1" x14ac:dyDescent="0.2">
      <c r="F304" s="136"/>
      <c r="G304" s="136"/>
      <c r="H304" s="137"/>
      <c r="I304" s="138"/>
      <c r="O304" s="139"/>
      <c r="P304" s="140"/>
      <c r="Q304" s="140"/>
    </row>
    <row r="305" spans="6:17" s="135" customFormat="1" x14ac:dyDescent="0.2">
      <c r="F305" s="136"/>
      <c r="G305" s="136"/>
      <c r="H305" s="137"/>
      <c r="I305" s="138"/>
      <c r="O305" s="139"/>
      <c r="P305" s="140"/>
      <c r="Q305" s="140"/>
    </row>
    <row r="306" spans="6:17" s="135" customFormat="1" x14ac:dyDescent="0.2">
      <c r="F306" s="136"/>
      <c r="G306" s="136"/>
      <c r="H306" s="137"/>
      <c r="I306" s="138"/>
      <c r="O306" s="139"/>
      <c r="P306" s="140"/>
      <c r="Q306" s="140"/>
    </row>
    <row r="307" spans="6:17" s="135" customFormat="1" x14ac:dyDescent="0.2">
      <c r="F307" s="136"/>
      <c r="G307" s="136"/>
      <c r="H307" s="137"/>
      <c r="I307" s="138"/>
      <c r="O307" s="139"/>
      <c r="P307" s="140"/>
      <c r="Q307" s="140"/>
    </row>
    <row r="308" spans="6:17" s="135" customFormat="1" x14ac:dyDescent="0.2">
      <c r="F308" s="136"/>
      <c r="G308" s="136"/>
      <c r="H308" s="137"/>
      <c r="I308" s="138"/>
      <c r="O308" s="139"/>
      <c r="P308" s="140"/>
      <c r="Q308" s="140"/>
    </row>
    <row r="309" spans="6:17" s="135" customFormat="1" x14ac:dyDescent="0.2">
      <c r="F309" s="136"/>
      <c r="G309" s="136"/>
      <c r="H309" s="137"/>
      <c r="I309" s="138"/>
      <c r="O309" s="139"/>
      <c r="P309" s="140"/>
      <c r="Q309" s="140"/>
    </row>
    <row r="310" spans="6:17" s="135" customFormat="1" x14ac:dyDescent="0.2">
      <c r="F310" s="136"/>
      <c r="G310" s="136"/>
      <c r="H310" s="137"/>
      <c r="I310" s="138"/>
      <c r="O310" s="139"/>
      <c r="P310" s="140"/>
      <c r="Q310" s="140"/>
    </row>
    <row r="311" spans="6:17" s="135" customFormat="1" x14ac:dyDescent="0.2">
      <c r="F311" s="136"/>
      <c r="G311" s="136"/>
      <c r="H311" s="137"/>
      <c r="I311" s="138"/>
      <c r="O311" s="139"/>
      <c r="P311" s="140"/>
      <c r="Q311" s="140"/>
    </row>
    <row r="312" spans="6:17" s="135" customFormat="1" x14ac:dyDescent="0.2">
      <c r="F312" s="136"/>
      <c r="G312" s="136"/>
      <c r="H312" s="137"/>
      <c r="I312" s="138"/>
      <c r="O312" s="139"/>
      <c r="P312" s="140"/>
      <c r="Q312" s="140"/>
    </row>
    <row r="313" spans="6:17" s="135" customFormat="1" x14ac:dyDescent="0.2">
      <c r="F313" s="136"/>
      <c r="G313" s="136"/>
      <c r="H313" s="137"/>
      <c r="I313" s="138"/>
      <c r="O313" s="139"/>
      <c r="P313" s="140"/>
      <c r="Q313" s="140"/>
    </row>
    <row r="314" spans="6:17" s="135" customFormat="1" x14ac:dyDescent="0.2">
      <c r="F314" s="136"/>
      <c r="G314" s="136"/>
      <c r="H314" s="137"/>
      <c r="I314" s="138"/>
      <c r="O314" s="139"/>
      <c r="P314" s="140"/>
      <c r="Q314" s="140"/>
    </row>
    <row r="315" spans="6:17" s="135" customFormat="1" x14ac:dyDescent="0.2">
      <c r="F315" s="136"/>
      <c r="G315" s="136"/>
      <c r="H315" s="137"/>
      <c r="I315" s="138"/>
      <c r="O315" s="139"/>
      <c r="P315" s="140"/>
      <c r="Q315" s="140"/>
    </row>
    <row r="316" spans="6:17" s="135" customFormat="1" x14ac:dyDescent="0.2">
      <c r="F316" s="136"/>
      <c r="G316" s="136"/>
      <c r="H316" s="137"/>
      <c r="I316" s="138"/>
      <c r="O316" s="139"/>
      <c r="P316" s="140"/>
      <c r="Q316" s="140"/>
    </row>
    <row r="317" spans="6:17" s="135" customFormat="1" x14ac:dyDescent="0.2">
      <c r="F317" s="136"/>
      <c r="G317" s="136"/>
      <c r="H317" s="137"/>
      <c r="I317" s="138"/>
      <c r="O317" s="139"/>
      <c r="P317" s="140"/>
      <c r="Q317" s="140"/>
    </row>
    <row r="318" spans="6:17" s="135" customFormat="1" x14ac:dyDescent="0.2">
      <c r="F318" s="136"/>
      <c r="G318" s="136"/>
      <c r="H318" s="137"/>
      <c r="I318" s="138"/>
      <c r="O318" s="139"/>
      <c r="P318" s="140"/>
      <c r="Q318" s="140"/>
    </row>
    <row r="319" spans="6:17" s="135" customFormat="1" x14ac:dyDescent="0.2">
      <c r="F319" s="136"/>
      <c r="G319" s="136"/>
      <c r="H319" s="137"/>
      <c r="I319" s="138"/>
      <c r="O319" s="139"/>
      <c r="P319" s="140"/>
      <c r="Q319" s="140"/>
    </row>
    <row r="320" spans="6:17" s="135" customFormat="1" x14ac:dyDescent="0.2">
      <c r="F320" s="136"/>
      <c r="G320" s="136"/>
      <c r="H320" s="137"/>
      <c r="I320" s="138"/>
      <c r="O320" s="139"/>
      <c r="P320" s="140"/>
      <c r="Q320" s="140"/>
    </row>
    <row r="321" spans="6:17" s="135" customFormat="1" x14ac:dyDescent="0.2">
      <c r="F321" s="136"/>
      <c r="G321" s="136"/>
      <c r="H321" s="137"/>
      <c r="I321" s="138"/>
      <c r="O321" s="139"/>
      <c r="P321" s="140"/>
      <c r="Q321" s="140"/>
    </row>
    <row r="322" spans="6:17" s="135" customFormat="1" x14ac:dyDescent="0.2">
      <c r="F322" s="136"/>
      <c r="G322" s="136"/>
      <c r="H322" s="137"/>
      <c r="I322" s="138"/>
      <c r="O322" s="139"/>
      <c r="P322" s="140"/>
      <c r="Q322" s="140"/>
    </row>
    <row r="323" spans="6:17" s="135" customFormat="1" x14ac:dyDescent="0.2">
      <c r="F323" s="136"/>
      <c r="G323" s="136"/>
      <c r="H323" s="137"/>
      <c r="I323" s="138"/>
      <c r="O323" s="139"/>
      <c r="P323" s="140"/>
      <c r="Q323" s="140"/>
    </row>
    <row r="324" spans="6:17" s="135" customFormat="1" x14ac:dyDescent="0.2">
      <c r="F324" s="136"/>
      <c r="G324" s="136"/>
      <c r="H324" s="137"/>
      <c r="I324" s="138"/>
      <c r="O324" s="139"/>
      <c r="P324" s="140"/>
      <c r="Q324" s="140"/>
    </row>
    <row r="325" spans="6:17" s="135" customFormat="1" x14ac:dyDescent="0.2">
      <c r="F325" s="136"/>
      <c r="G325" s="136"/>
      <c r="H325" s="137"/>
      <c r="I325" s="138"/>
      <c r="O325" s="139"/>
      <c r="P325" s="140"/>
      <c r="Q325" s="140"/>
    </row>
    <row r="326" spans="6:17" s="135" customFormat="1" x14ac:dyDescent="0.2">
      <c r="F326" s="136"/>
      <c r="G326" s="136"/>
      <c r="H326" s="137"/>
      <c r="I326" s="138"/>
      <c r="O326" s="139"/>
      <c r="P326" s="140"/>
      <c r="Q326" s="140"/>
    </row>
    <row r="327" spans="6:17" s="135" customFormat="1" x14ac:dyDescent="0.2">
      <c r="F327" s="136"/>
      <c r="G327" s="136"/>
      <c r="H327" s="137"/>
      <c r="I327" s="138"/>
      <c r="O327" s="139"/>
      <c r="P327" s="140"/>
      <c r="Q327" s="140"/>
    </row>
    <row r="328" spans="6:17" s="135" customFormat="1" x14ac:dyDescent="0.2">
      <c r="F328" s="136"/>
      <c r="G328" s="136"/>
      <c r="H328" s="137"/>
      <c r="I328" s="138"/>
      <c r="O328" s="139"/>
      <c r="P328" s="140"/>
      <c r="Q328" s="140"/>
    </row>
    <row r="329" spans="6:17" s="135" customFormat="1" x14ac:dyDescent="0.2">
      <c r="F329" s="136"/>
      <c r="G329" s="136"/>
      <c r="H329" s="137"/>
      <c r="I329" s="138"/>
      <c r="O329" s="139"/>
      <c r="P329" s="140"/>
      <c r="Q329" s="140"/>
    </row>
    <row r="330" spans="6:17" s="135" customFormat="1" x14ac:dyDescent="0.2">
      <c r="F330" s="136"/>
      <c r="G330" s="136"/>
      <c r="H330" s="137"/>
      <c r="I330" s="138"/>
      <c r="O330" s="139"/>
      <c r="P330" s="140"/>
      <c r="Q330" s="140"/>
    </row>
    <row r="331" spans="6:17" s="135" customFormat="1" x14ac:dyDescent="0.2">
      <c r="F331" s="136"/>
      <c r="G331" s="136"/>
      <c r="H331" s="137"/>
      <c r="I331" s="138"/>
      <c r="O331" s="139"/>
      <c r="P331" s="140"/>
      <c r="Q331" s="140"/>
    </row>
    <row r="332" spans="6:17" s="135" customFormat="1" x14ac:dyDescent="0.2">
      <c r="F332" s="136"/>
      <c r="G332" s="136"/>
      <c r="H332" s="137"/>
      <c r="I332" s="138"/>
      <c r="O332" s="139"/>
      <c r="P332" s="140"/>
      <c r="Q332" s="140"/>
    </row>
    <row r="333" spans="6:17" s="135" customFormat="1" x14ac:dyDescent="0.2">
      <c r="F333" s="136"/>
      <c r="G333" s="136"/>
      <c r="H333" s="137"/>
      <c r="I333" s="138"/>
      <c r="O333" s="139"/>
      <c r="P333" s="140"/>
      <c r="Q333" s="140"/>
    </row>
    <row r="334" spans="6:17" s="135" customFormat="1" x14ac:dyDescent="0.2">
      <c r="F334" s="136"/>
      <c r="G334" s="136"/>
      <c r="H334" s="137"/>
      <c r="I334" s="138"/>
      <c r="O334" s="139"/>
      <c r="P334" s="140"/>
      <c r="Q334" s="140"/>
    </row>
    <row r="335" spans="6:17" s="135" customFormat="1" x14ac:dyDescent="0.2">
      <c r="F335" s="136"/>
      <c r="G335" s="136"/>
      <c r="H335" s="137"/>
      <c r="I335" s="138"/>
      <c r="O335" s="139"/>
      <c r="P335" s="140"/>
      <c r="Q335" s="140"/>
    </row>
    <row r="336" spans="6:17" s="135" customFormat="1" x14ac:dyDescent="0.2">
      <c r="F336" s="136"/>
      <c r="G336" s="136"/>
      <c r="H336" s="137"/>
      <c r="I336" s="138"/>
      <c r="O336" s="139"/>
      <c r="P336" s="140"/>
      <c r="Q336" s="140"/>
    </row>
    <row r="337" spans="6:17" s="135" customFormat="1" x14ac:dyDescent="0.2">
      <c r="F337" s="136"/>
      <c r="G337" s="136"/>
      <c r="H337" s="137"/>
      <c r="I337" s="138"/>
      <c r="O337" s="139"/>
      <c r="P337" s="140"/>
      <c r="Q337" s="140"/>
    </row>
    <row r="338" spans="6:17" s="135" customFormat="1" x14ac:dyDescent="0.2">
      <c r="F338" s="136"/>
      <c r="G338" s="136"/>
      <c r="H338" s="137"/>
      <c r="I338" s="138"/>
      <c r="O338" s="139"/>
      <c r="P338" s="140"/>
      <c r="Q338" s="140"/>
    </row>
    <row r="339" spans="6:17" s="135" customFormat="1" x14ac:dyDescent="0.2">
      <c r="F339" s="136"/>
      <c r="G339" s="136"/>
      <c r="H339" s="137"/>
      <c r="I339" s="138"/>
      <c r="O339" s="139"/>
      <c r="P339" s="140"/>
      <c r="Q339" s="140"/>
    </row>
    <row r="340" spans="6:17" s="135" customFormat="1" x14ac:dyDescent="0.2">
      <c r="F340" s="136"/>
      <c r="G340" s="136"/>
      <c r="H340" s="137"/>
      <c r="I340" s="138"/>
      <c r="O340" s="139"/>
      <c r="P340" s="140"/>
      <c r="Q340" s="140"/>
    </row>
    <row r="341" spans="6:17" s="135" customFormat="1" x14ac:dyDescent="0.2">
      <c r="F341" s="136"/>
      <c r="G341" s="136"/>
      <c r="H341" s="137"/>
      <c r="I341" s="138"/>
      <c r="O341" s="139"/>
      <c r="P341" s="140"/>
      <c r="Q341" s="140"/>
    </row>
    <row r="342" spans="6:17" s="135" customFormat="1" x14ac:dyDescent="0.2">
      <c r="F342" s="136"/>
      <c r="G342" s="136"/>
      <c r="H342" s="137"/>
      <c r="I342" s="138"/>
      <c r="O342" s="139"/>
      <c r="P342" s="140"/>
      <c r="Q342" s="140"/>
    </row>
    <row r="343" spans="6:17" s="135" customFormat="1" x14ac:dyDescent="0.2">
      <c r="F343" s="136"/>
      <c r="G343" s="136"/>
      <c r="H343" s="137"/>
      <c r="I343" s="138"/>
      <c r="O343" s="139"/>
      <c r="P343" s="140"/>
      <c r="Q343" s="140"/>
    </row>
    <row r="344" spans="6:17" s="135" customFormat="1" x14ac:dyDescent="0.2">
      <c r="F344" s="136"/>
      <c r="G344" s="136"/>
      <c r="H344" s="137"/>
      <c r="I344" s="138"/>
      <c r="O344" s="139"/>
      <c r="P344" s="140"/>
      <c r="Q344" s="140"/>
    </row>
    <row r="345" spans="6:17" s="135" customFormat="1" x14ac:dyDescent="0.2">
      <c r="F345" s="136"/>
      <c r="G345" s="136"/>
      <c r="H345" s="137"/>
      <c r="I345" s="138"/>
      <c r="O345" s="139"/>
      <c r="P345" s="140"/>
      <c r="Q345" s="140"/>
    </row>
    <row r="346" spans="6:17" s="135" customFormat="1" x14ac:dyDescent="0.2">
      <c r="F346" s="136"/>
      <c r="G346" s="136"/>
      <c r="H346" s="137"/>
      <c r="I346" s="138"/>
      <c r="O346" s="139"/>
      <c r="P346" s="140"/>
      <c r="Q346" s="140"/>
    </row>
    <row r="347" spans="6:17" s="135" customFormat="1" x14ac:dyDescent="0.2">
      <c r="F347" s="136"/>
      <c r="G347" s="136"/>
      <c r="H347" s="137"/>
      <c r="I347" s="138"/>
      <c r="O347" s="139"/>
      <c r="P347" s="140"/>
      <c r="Q347" s="140"/>
    </row>
    <row r="348" spans="6:17" s="135" customFormat="1" x14ac:dyDescent="0.2">
      <c r="F348" s="136"/>
      <c r="G348" s="136"/>
      <c r="H348" s="137"/>
      <c r="I348" s="138"/>
      <c r="O348" s="139"/>
      <c r="P348" s="140"/>
      <c r="Q348" s="140"/>
    </row>
    <row r="349" spans="6:17" s="135" customFormat="1" x14ac:dyDescent="0.2">
      <c r="F349" s="136"/>
      <c r="G349" s="136"/>
      <c r="H349" s="137"/>
      <c r="I349" s="138"/>
      <c r="O349" s="139"/>
      <c r="P349" s="140"/>
      <c r="Q349" s="140"/>
    </row>
    <row r="350" spans="6:17" s="135" customFormat="1" x14ac:dyDescent="0.2">
      <c r="F350" s="136"/>
      <c r="G350" s="136"/>
      <c r="H350" s="137"/>
      <c r="I350" s="138"/>
      <c r="O350" s="139"/>
      <c r="P350" s="140"/>
      <c r="Q350" s="140"/>
    </row>
    <row r="351" spans="6:17" s="135" customFormat="1" x14ac:dyDescent="0.2">
      <c r="F351" s="136"/>
      <c r="G351" s="136"/>
      <c r="H351" s="137"/>
      <c r="I351" s="138"/>
      <c r="O351" s="139"/>
      <c r="P351" s="140"/>
      <c r="Q351" s="140"/>
    </row>
    <row r="352" spans="6:17" s="135" customFormat="1" x14ac:dyDescent="0.2">
      <c r="F352" s="136"/>
      <c r="G352" s="136"/>
      <c r="H352" s="137"/>
      <c r="I352" s="138"/>
      <c r="O352" s="139"/>
      <c r="P352" s="140"/>
      <c r="Q352" s="140"/>
    </row>
    <row r="353" spans="6:17" s="135" customFormat="1" x14ac:dyDescent="0.2">
      <c r="F353" s="136"/>
      <c r="G353" s="136"/>
      <c r="H353" s="137"/>
      <c r="I353" s="138"/>
      <c r="O353" s="139"/>
      <c r="P353" s="140"/>
      <c r="Q353" s="140"/>
    </row>
    <row r="354" spans="6:17" s="135" customFormat="1" x14ac:dyDescent="0.2">
      <c r="F354" s="136"/>
      <c r="G354" s="136"/>
      <c r="H354" s="137"/>
      <c r="I354" s="138"/>
      <c r="O354" s="139"/>
      <c r="P354" s="140"/>
      <c r="Q354" s="140"/>
    </row>
    <row r="355" spans="6:17" s="135" customFormat="1" x14ac:dyDescent="0.2">
      <c r="F355" s="136"/>
      <c r="G355" s="136"/>
      <c r="H355" s="137"/>
      <c r="I355" s="138"/>
      <c r="O355" s="139"/>
      <c r="P355" s="140"/>
      <c r="Q355" s="140"/>
    </row>
    <row r="356" spans="6:17" s="135" customFormat="1" x14ac:dyDescent="0.2">
      <c r="F356" s="136"/>
      <c r="G356" s="136"/>
      <c r="H356" s="137"/>
      <c r="I356" s="138"/>
      <c r="O356" s="139"/>
      <c r="P356" s="140"/>
      <c r="Q356" s="140"/>
    </row>
    <row r="357" spans="6:17" s="135" customFormat="1" x14ac:dyDescent="0.2">
      <c r="F357" s="136"/>
      <c r="G357" s="136"/>
      <c r="H357" s="137"/>
      <c r="I357" s="138"/>
      <c r="O357" s="139"/>
      <c r="P357" s="140"/>
      <c r="Q357" s="140"/>
    </row>
    <row r="358" spans="6:17" s="135" customFormat="1" x14ac:dyDescent="0.2">
      <c r="F358" s="136"/>
      <c r="G358" s="136"/>
      <c r="H358" s="137"/>
      <c r="I358" s="138"/>
      <c r="O358" s="139"/>
      <c r="P358" s="140"/>
      <c r="Q358" s="140"/>
    </row>
    <row r="359" spans="6:17" s="135" customFormat="1" x14ac:dyDescent="0.2">
      <c r="F359" s="136"/>
      <c r="G359" s="136"/>
      <c r="H359" s="137"/>
      <c r="I359" s="138"/>
      <c r="O359" s="139"/>
      <c r="P359" s="140"/>
      <c r="Q359" s="140"/>
    </row>
    <row r="360" spans="6:17" s="135" customFormat="1" x14ac:dyDescent="0.2">
      <c r="F360" s="136"/>
      <c r="G360" s="136"/>
      <c r="H360" s="137"/>
      <c r="I360" s="138"/>
      <c r="O360" s="139"/>
      <c r="P360" s="140"/>
      <c r="Q360" s="140"/>
    </row>
    <row r="361" spans="6:17" s="135" customFormat="1" x14ac:dyDescent="0.2">
      <c r="F361" s="136"/>
      <c r="G361" s="136"/>
      <c r="H361" s="137"/>
      <c r="I361" s="138"/>
      <c r="O361" s="139"/>
      <c r="P361" s="140"/>
      <c r="Q361" s="140"/>
    </row>
    <row r="362" spans="6:17" s="135" customFormat="1" x14ac:dyDescent="0.2">
      <c r="F362" s="136"/>
      <c r="G362" s="136"/>
      <c r="H362" s="137"/>
      <c r="I362" s="138"/>
      <c r="O362" s="139"/>
      <c r="P362" s="140"/>
      <c r="Q362" s="140"/>
    </row>
    <row r="363" spans="6:17" s="135" customFormat="1" x14ac:dyDescent="0.2">
      <c r="F363" s="136"/>
      <c r="G363" s="136"/>
      <c r="H363" s="137"/>
      <c r="I363" s="138"/>
      <c r="O363" s="139"/>
      <c r="P363" s="140"/>
      <c r="Q363" s="140"/>
    </row>
    <row r="364" spans="6:17" s="135" customFormat="1" x14ac:dyDescent="0.2">
      <c r="F364" s="136"/>
      <c r="G364" s="136"/>
      <c r="H364" s="137"/>
      <c r="I364" s="138"/>
      <c r="O364" s="139"/>
      <c r="P364" s="140"/>
      <c r="Q364" s="140"/>
    </row>
    <row r="365" spans="6:17" s="135" customFormat="1" x14ac:dyDescent="0.2">
      <c r="F365" s="136"/>
      <c r="G365" s="136"/>
      <c r="H365" s="137"/>
      <c r="I365" s="138"/>
      <c r="O365" s="139"/>
      <c r="P365" s="140"/>
      <c r="Q365" s="140"/>
    </row>
    <row r="366" spans="6:17" s="135" customFormat="1" x14ac:dyDescent="0.2">
      <c r="F366" s="136"/>
      <c r="G366" s="136"/>
      <c r="H366" s="137"/>
      <c r="I366" s="138"/>
      <c r="O366" s="139"/>
      <c r="P366" s="140"/>
      <c r="Q366" s="140"/>
    </row>
    <row r="367" spans="6:17" s="135" customFormat="1" x14ac:dyDescent="0.2">
      <c r="F367" s="136"/>
      <c r="G367" s="136"/>
      <c r="H367" s="137"/>
      <c r="I367" s="138"/>
      <c r="O367" s="139"/>
      <c r="P367" s="140"/>
      <c r="Q367" s="140"/>
    </row>
    <row r="368" spans="6:17" s="135" customFormat="1" x14ac:dyDescent="0.2">
      <c r="F368" s="136"/>
      <c r="G368" s="136"/>
      <c r="H368" s="137"/>
      <c r="I368" s="138"/>
      <c r="O368" s="139"/>
      <c r="P368" s="140"/>
      <c r="Q368" s="140"/>
    </row>
    <row r="369" spans="6:17" s="135" customFormat="1" x14ac:dyDescent="0.2">
      <c r="F369" s="136"/>
      <c r="G369" s="136"/>
      <c r="H369" s="137"/>
      <c r="I369" s="138"/>
      <c r="O369" s="139"/>
      <c r="P369" s="140"/>
      <c r="Q369" s="140"/>
    </row>
    <row r="370" spans="6:17" s="135" customFormat="1" x14ac:dyDescent="0.2">
      <c r="F370" s="136"/>
      <c r="G370" s="136"/>
      <c r="H370" s="137"/>
      <c r="I370" s="138"/>
      <c r="O370" s="139"/>
      <c r="P370" s="140"/>
      <c r="Q370" s="140"/>
    </row>
    <row r="371" spans="6:17" s="135" customFormat="1" x14ac:dyDescent="0.2">
      <c r="F371" s="136"/>
      <c r="G371" s="136"/>
      <c r="H371" s="137"/>
      <c r="I371" s="138"/>
      <c r="O371" s="139"/>
      <c r="P371" s="140"/>
      <c r="Q371" s="140"/>
    </row>
    <row r="372" spans="6:17" s="135" customFormat="1" x14ac:dyDescent="0.2">
      <c r="F372" s="136"/>
      <c r="G372" s="136"/>
      <c r="H372" s="137"/>
      <c r="I372" s="138"/>
      <c r="O372" s="139"/>
      <c r="P372" s="140"/>
      <c r="Q372" s="140"/>
    </row>
    <row r="373" spans="6:17" s="135" customFormat="1" x14ac:dyDescent="0.2">
      <c r="F373" s="136"/>
      <c r="G373" s="136"/>
      <c r="H373" s="137"/>
      <c r="I373" s="138"/>
      <c r="O373" s="139"/>
      <c r="P373" s="140"/>
      <c r="Q373" s="140"/>
    </row>
    <row r="374" spans="6:17" s="135" customFormat="1" x14ac:dyDescent="0.2">
      <c r="F374" s="136"/>
      <c r="G374" s="136"/>
      <c r="H374" s="137"/>
      <c r="I374" s="138"/>
      <c r="O374" s="139"/>
      <c r="P374" s="140"/>
      <c r="Q374" s="140"/>
    </row>
    <row r="375" spans="6:17" s="135" customFormat="1" x14ac:dyDescent="0.2">
      <c r="F375" s="136"/>
      <c r="G375" s="136"/>
      <c r="H375" s="137"/>
      <c r="I375" s="138"/>
      <c r="O375" s="139"/>
      <c r="P375" s="140"/>
      <c r="Q375" s="140"/>
    </row>
    <row r="376" spans="6:17" s="135" customFormat="1" x14ac:dyDescent="0.2">
      <c r="F376" s="136"/>
      <c r="G376" s="136"/>
      <c r="H376" s="137"/>
      <c r="I376" s="138"/>
      <c r="O376" s="139"/>
      <c r="P376" s="140"/>
      <c r="Q376" s="140"/>
    </row>
    <row r="377" spans="6:17" s="135" customFormat="1" x14ac:dyDescent="0.2">
      <c r="F377" s="136"/>
      <c r="G377" s="136"/>
      <c r="H377" s="137"/>
      <c r="I377" s="138"/>
      <c r="O377" s="139"/>
      <c r="P377" s="140"/>
      <c r="Q377" s="140"/>
    </row>
    <row r="378" spans="6:17" s="135" customFormat="1" x14ac:dyDescent="0.2">
      <c r="F378" s="136"/>
      <c r="G378" s="136"/>
      <c r="H378" s="137"/>
      <c r="I378" s="138"/>
      <c r="O378" s="139"/>
      <c r="P378" s="140"/>
      <c r="Q378" s="140"/>
    </row>
    <row r="379" spans="6:17" s="135" customFormat="1" x14ac:dyDescent="0.2">
      <c r="F379" s="136"/>
      <c r="G379" s="136"/>
      <c r="H379" s="137"/>
      <c r="I379" s="138"/>
      <c r="O379" s="139"/>
      <c r="P379" s="140"/>
      <c r="Q379" s="140"/>
    </row>
    <row r="380" spans="6:17" s="135" customFormat="1" x14ac:dyDescent="0.2">
      <c r="F380" s="136"/>
      <c r="G380" s="136"/>
      <c r="H380" s="137"/>
      <c r="I380" s="138"/>
      <c r="O380" s="139"/>
      <c r="P380" s="140"/>
      <c r="Q380" s="140"/>
    </row>
    <row r="381" spans="6:17" s="135" customFormat="1" x14ac:dyDescent="0.2">
      <c r="F381" s="136"/>
      <c r="G381" s="136"/>
      <c r="H381" s="137"/>
      <c r="I381" s="138"/>
      <c r="O381" s="139"/>
      <c r="P381" s="140"/>
      <c r="Q381" s="140"/>
    </row>
    <row r="382" spans="6:17" s="135" customFormat="1" x14ac:dyDescent="0.2">
      <c r="F382" s="136"/>
      <c r="G382" s="136"/>
      <c r="H382" s="137"/>
      <c r="I382" s="138"/>
      <c r="O382" s="139"/>
      <c r="P382" s="140"/>
      <c r="Q382" s="140"/>
    </row>
    <row r="383" spans="6:17" s="135" customFormat="1" x14ac:dyDescent="0.2">
      <c r="F383" s="136"/>
      <c r="G383" s="136"/>
      <c r="H383" s="137"/>
      <c r="I383" s="138"/>
      <c r="O383" s="139"/>
      <c r="P383" s="140"/>
      <c r="Q383" s="140"/>
    </row>
    <row r="384" spans="6:17" s="135" customFormat="1" x14ac:dyDescent="0.2">
      <c r="F384" s="136"/>
      <c r="G384" s="136"/>
      <c r="H384" s="137"/>
      <c r="I384" s="138"/>
      <c r="O384" s="139"/>
      <c r="P384" s="140"/>
      <c r="Q384" s="140"/>
    </row>
    <row r="385" spans="6:17" s="135" customFormat="1" x14ac:dyDescent="0.2">
      <c r="F385" s="136"/>
      <c r="G385" s="136"/>
      <c r="H385" s="137"/>
      <c r="I385" s="138"/>
      <c r="O385" s="139"/>
      <c r="P385" s="140"/>
      <c r="Q385" s="140"/>
    </row>
    <row r="386" spans="6:17" s="135" customFormat="1" x14ac:dyDescent="0.2">
      <c r="F386" s="136"/>
      <c r="G386" s="136"/>
      <c r="H386" s="137"/>
      <c r="I386" s="138"/>
      <c r="O386" s="139"/>
      <c r="P386" s="140"/>
      <c r="Q386" s="140"/>
    </row>
    <row r="387" spans="6:17" s="135" customFormat="1" x14ac:dyDescent="0.2">
      <c r="F387" s="136"/>
      <c r="G387" s="136"/>
      <c r="H387" s="137"/>
      <c r="I387" s="138"/>
      <c r="O387" s="139"/>
      <c r="P387" s="140"/>
      <c r="Q387" s="140"/>
    </row>
    <row r="388" spans="6:17" s="135" customFormat="1" x14ac:dyDescent="0.2">
      <c r="F388" s="136"/>
      <c r="G388" s="136"/>
      <c r="H388" s="137"/>
      <c r="I388" s="138"/>
      <c r="O388" s="139"/>
      <c r="P388" s="140"/>
      <c r="Q388" s="140"/>
    </row>
    <row r="389" spans="6:17" s="135" customFormat="1" x14ac:dyDescent="0.2">
      <c r="F389" s="136"/>
      <c r="G389" s="136"/>
      <c r="H389" s="137"/>
      <c r="I389" s="138"/>
      <c r="O389" s="139"/>
      <c r="P389" s="140"/>
      <c r="Q389" s="140"/>
    </row>
    <row r="390" spans="6:17" s="135" customFormat="1" x14ac:dyDescent="0.2">
      <c r="F390" s="136"/>
      <c r="G390" s="136"/>
      <c r="H390" s="137"/>
      <c r="I390" s="138"/>
      <c r="O390" s="139"/>
      <c r="P390" s="140"/>
      <c r="Q390" s="140"/>
    </row>
    <row r="391" spans="6:17" s="135" customFormat="1" x14ac:dyDescent="0.2">
      <c r="F391" s="136"/>
      <c r="G391" s="136"/>
      <c r="H391" s="137"/>
      <c r="I391" s="138"/>
      <c r="O391" s="139"/>
      <c r="P391" s="140"/>
      <c r="Q391" s="140"/>
    </row>
    <row r="392" spans="6:17" s="135" customFormat="1" x14ac:dyDescent="0.2">
      <c r="F392" s="136"/>
      <c r="G392" s="136"/>
      <c r="H392" s="137"/>
      <c r="I392" s="138"/>
      <c r="O392" s="139"/>
      <c r="P392" s="140"/>
      <c r="Q392" s="140"/>
    </row>
    <row r="393" spans="6:17" s="135" customFormat="1" x14ac:dyDescent="0.2">
      <c r="F393" s="136"/>
      <c r="G393" s="136"/>
      <c r="H393" s="137"/>
      <c r="I393" s="138"/>
      <c r="O393" s="139"/>
      <c r="P393" s="140"/>
      <c r="Q393" s="140"/>
    </row>
    <row r="394" spans="6:17" s="135" customFormat="1" x14ac:dyDescent="0.2">
      <c r="F394" s="136"/>
      <c r="G394" s="136"/>
      <c r="H394" s="137"/>
      <c r="I394" s="138"/>
      <c r="O394" s="139"/>
      <c r="P394" s="140"/>
      <c r="Q394" s="140"/>
    </row>
    <row r="395" spans="6:17" s="135" customFormat="1" x14ac:dyDescent="0.2">
      <c r="F395" s="136"/>
      <c r="G395" s="136"/>
      <c r="H395" s="137"/>
      <c r="I395" s="138"/>
      <c r="O395" s="139"/>
      <c r="P395" s="140"/>
      <c r="Q395" s="140"/>
    </row>
    <row r="396" spans="6:17" s="135" customFormat="1" x14ac:dyDescent="0.2">
      <c r="F396" s="136"/>
      <c r="G396" s="136"/>
      <c r="H396" s="137"/>
      <c r="I396" s="138"/>
      <c r="O396" s="139"/>
      <c r="P396" s="140"/>
      <c r="Q396" s="140"/>
    </row>
    <row r="397" spans="6:17" s="135" customFormat="1" x14ac:dyDescent="0.2">
      <c r="F397" s="136"/>
      <c r="G397" s="136"/>
      <c r="H397" s="137"/>
      <c r="I397" s="138"/>
      <c r="O397" s="139"/>
      <c r="P397" s="140"/>
      <c r="Q397" s="140"/>
    </row>
    <row r="398" spans="6:17" s="135" customFormat="1" x14ac:dyDescent="0.2">
      <c r="F398" s="136"/>
      <c r="G398" s="136"/>
      <c r="H398" s="137"/>
      <c r="I398" s="138"/>
      <c r="O398" s="139"/>
      <c r="P398" s="140"/>
      <c r="Q398" s="140"/>
    </row>
    <row r="399" spans="6:17" s="135" customFormat="1" x14ac:dyDescent="0.2">
      <c r="F399" s="136"/>
      <c r="G399" s="136"/>
      <c r="H399" s="137"/>
      <c r="I399" s="138"/>
      <c r="O399" s="139"/>
      <c r="P399" s="140"/>
      <c r="Q399" s="140"/>
    </row>
    <row r="400" spans="6:17" s="135" customFormat="1" x14ac:dyDescent="0.2">
      <c r="F400" s="136"/>
      <c r="G400" s="136"/>
      <c r="H400" s="137"/>
      <c r="I400" s="138"/>
      <c r="O400" s="139"/>
      <c r="P400" s="140"/>
      <c r="Q400" s="140"/>
    </row>
    <row r="401" spans="6:17" s="135" customFormat="1" x14ac:dyDescent="0.2">
      <c r="F401" s="136"/>
      <c r="G401" s="136"/>
      <c r="H401" s="137"/>
      <c r="I401" s="138"/>
      <c r="O401" s="139"/>
      <c r="P401" s="140"/>
      <c r="Q401" s="140"/>
    </row>
    <row r="402" spans="6:17" s="135" customFormat="1" x14ac:dyDescent="0.2">
      <c r="F402" s="136"/>
      <c r="G402" s="136"/>
      <c r="H402" s="137"/>
      <c r="I402" s="138"/>
      <c r="O402" s="139"/>
      <c r="P402" s="140"/>
      <c r="Q402" s="140"/>
    </row>
    <row r="403" spans="6:17" s="135" customFormat="1" x14ac:dyDescent="0.2">
      <c r="F403" s="136"/>
      <c r="G403" s="136"/>
      <c r="H403" s="137"/>
      <c r="I403" s="138"/>
      <c r="O403" s="139"/>
      <c r="P403" s="140"/>
      <c r="Q403" s="140"/>
    </row>
    <row r="404" spans="6:17" s="135" customFormat="1" x14ac:dyDescent="0.2">
      <c r="F404" s="136"/>
      <c r="G404" s="136"/>
      <c r="H404" s="137"/>
      <c r="I404" s="138"/>
      <c r="O404" s="139"/>
      <c r="P404" s="140"/>
      <c r="Q404" s="140"/>
    </row>
    <row r="405" spans="6:17" s="135" customFormat="1" x14ac:dyDescent="0.2">
      <c r="F405" s="136"/>
      <c r="G405" s="136"/>
      <c r="H405" s="137"/>
      <c r="I405" s="138"/>
      <c r="O405" s="139"/>
      <c r="P405" s="140"/>
      <c r="Q405" s="140"/>
    </row>
    <row r="406" spans="6:17" s="135" customFormat="1" x14ac:dyDescent="0.2">
      <c r="F406" s="136"/>
      <c r="G406" s="136"/>
      <c r="H406" s="137"/>
      <c r="I406" s="138"/>
      <c r="O406" s="139"/>
      <c r="P406" s="140"/>
      <c r="Q406" s="140"/>
    </row>
    <row r="407" spans="6:17" s="135" customFormat="1" x14ac:dyDescent="0.2">
      <c r="F407" s="136"/>
      <c r="G407" s="136"/>
      <c r="H407" s="137"/>
      <c r="I407" s="138"/>
      <c r="O407" s="139"/>
      <c r="P407" s="140"/>
      <c r="Q407" s="140"/>
    </row>
    <row r="408" spans="6:17" s="135" customFormat="1" x14ac:dyDescent="0.2">
      <c r="F408" s="136"/>
      <c r="G408" s="136"/>
      <c r="H408" s="137"/>
      <c r="I408" s="138"/>
      <c r="O408" s="139"/>
      <c r="P408" s="140"/>
      <c r="Q408" s="140"/>
    </row>
    <row r="409" spans="6:17" s="135" customFormat="1" x14ac:dyDescent="0.2">
      <c r="F409" s="136"/>
      <c r="G409" s="136"/>
      <c r="H409" s="137"/>
      <c r="I409" s="138"/>
      <c r="O409" s="139"/>
      <c r="P409" s="140"/>
      <c r="Q409" s="140"/>
    </row>
    <row r="410" spans="6:17" s="135" customFormat="1" x14ac:dyDescent="0.2">
      <c r="F410" s="136"/>
      <c r="G410" s="136"/>
      <c r="H410" s="137"/>
      <c r="I410" s="138"/>
      <c r="O410" s="139"/>
      <c r="P410" s="140"/>
      <c r="Q410" s="140"/>
    </row>
    <row r="411" spans="6:17" s="135" customFormat="1" x14ac:dyDescent="0.2">
      <c r="F411" s="136"/>
      <c r="G411" s="136"/>
      <c r="H411" s="137"/>
      <c r="I411" s="138"/>
      <c r="O411" s="139"/>
      <c r="P411" s="140"/>
      <c r="Q411" s="140"/>
    </row>
    <row r="412" spans="6:17" s="135" customFormat="1" x14ac:dyDescent="0.2">
      <c r="F412" s="136"/>
      <c r="G412" s="136"/>
      <c r="H412" s="137"/>
      <c r="I412" s="138"/>
      <c r="O412" s="139"/>
      <c r="P412" s="140"/>
      <c r="Q412" s="140"/>
    </row>
    <row r="413" spans="6:17" s="135" customFormat="1" x14ac:dyDescent="0.2">
      <c r="F413" s="136"/>
      <c r="G413" s="136"/>
      <c r="H413" s="137"/>
      <c r="I413" s="138"/>
      <c r="O413" s="139"/>
      <c r="P413" s="140"/>
      <c r="Q413" s="140"/>
    </row>
    <row r="414" spans="6:17" s="135" customFormat="1" x14ac:dyDescent="0.2">
      <c r="F414" s="136"/>
      <c r="G414" s="136"/>
      <c r="H414" s="137"/>
      <c r="I414" s="138"/>
      <c r="O414" s="139"/>
      <c r="P414" s="140"/>
      <c r="Q414" s="140"/>
    </row>
    <row r="415" spans="6:17" s="135" customFormat="1" x14ac:dyDescent="0.2">
      <c r="F415" s="136"/>
      <c r="G415" s="136"/>
      <c r="H415" s="137"/>
      <c r="I415" s="138"/>
      <c r="O415" s="139"/>
      <c r="P415" s="140"/>
      <c r="Q415" s="140"/>
    </row>
    <row r="416" spans="6:17" s="135" customFormat="1" x14ac:dyDescent="0.2">
      <c r="F416" s="136"/>
      <c r="G416" s="136"/>
      <c r="H416" s="137"/>
      <c r="I416" s="138"/>
      <c r="O416" s="139"/>
      <c r="P416" s="140"/>
      <c r="Q416" s="140"/>
    </row>
    <row r="417" spans="6:17" s="135" customFormat="1" x14ac:dyDescent="0.2">
      <c r="F417" s="136"/>
      <c r="G417" s="136"/>
      <c r="H417" s="137"/>
      <c r="I417" s="138"/>
      <c r="O417" s="139"/>
      <c r="P417" s="140"/>
      <c r="Q417" s="140"/>
    </row>
    <row r="418" spans="6:17" s="135" customFormat="1" x14ac:dyDescent="0.2">
      <c r="F418" s="136"/>
      <c r="G418" s="136"/>
      <c r="H418" s="137"/>
      <c r="I418" s="138"/>
      <c r="O418" s="139"/>
      <c r="P418" s="140"/>
      <c r="Q418" s="140"/>
    </row>
    <row r="419" spans="6:17" s="135" customFormat="1" x14ac:dyDescent="0.2">
      <c r="F419" s="136"/>
      <c r="G419" s="136"/>
      <c r="H419" s="137"/>
      <c r="I419" s="138"/>
      <c r="O419" s="139"/>
      <c r="P419" s="140"/>
      <c r="Q419" s="140"/>
    </row>
    <row r="420" spans="6:17" s="135" customFormat="1" x14ac:dyDescent="0.2">
      <c r="F420" s="136"/>
      <c r="G420" s="136"/>
      <c r="H420" s="137"/>
      <c r="I420" s="138"/>
      <c r="O420" s="139"/>
      <c r="P420" s="140"/>
      <c r="Q420" s="140"/>
    </row>
    <row r="421" spans="6:17" s="135" customFormat="1" x14ac:dyDescent="0.2">
      <c r="F421" s="136"/>
      <c r="G421" s="136"/>
      <c r="H421" s="137"/>
      <c r="I421" s="138"/>
      <c r="O421" s="139"/>
      <c r="P421" s="140"/>
      <c r="Q421" s="140"/>
    </row>
    <row r="422" spans="6:17" s="135" customFormat="1" x14ac:dyDescent="0.2">
      <c r="F422" s="136"/>
      <c r="G422" s="136"/>
      <c r="H422" s="137"/>
      <c r="I422" s="138"/>
      <c r="O422" s="139"/>
      <c r="P422" s="140"/>
      <c r="Q422" s="140"/>
    </row>
    <row r="423" spans="6:17" s="135" customFormat="1" x14ac:dyDescent="0.2">
      <c r="F423" s="136"/>
      <c r="G423" s="136"/>
      <c r="H423" s="137"/>
      <c r="I423" s="138"/>
      <c r="O423" s="139"/>
      <c r="P423" s="140"/>
      <c r="Q423" s="140"/>
    </row>
    <row r="424" spans="6:17" s="135" customFormat="1" x14ac:dyDescent="0.2">
      <c r="F424" s="136"/>
      <c r="G424" s="136"/>
      <c r="H424" s="137"/>
      <c r="I424" s="138"/>
      <c r="O424" s="139"/>
      <c r="P424" s="140"/>
      <c r="Q424" s="140"/>
    </row>
    <row r="425" spans="6:17" s="135" customFormat="1" x14ac:dyDescent="0.2">
      <c r="F425" s="136"/>
      <c r="G425" s="136"/>
      <c r="H425" s="137"/>
      <c r="I425" s="138"/>
      <c r="O425" s="139"/>
      <c r="P425" s="140"/>
      <c r="Q425" s="140"/>
    </row>
    <row r="426" spans="6:17" s="135" customFormat="1" x14ac:dyDescent="0.2">
      <c r="F426" s="136"/>
      <c r="G426" s="136"/>
      <c r="H426" s="137"/>
      <c r="I426" s="138"/>
      <c r="O426" s="139"/>
      <c r="P426" s="140"/>
      <c r="Q426" s="140"/>
    </row>
    <row r="427" spans="6:17" s="135" customFormat="1" x14ac:dyDescent="0.2">
      <c r="F427" s="136"/>
      <c r="G427" s="136"/>
      <c r="H427" s="137"/>
      <c r="I427" s="138"/>
      <c r="O427" s="139"/>
      <c r="P427" s="140"/>
      <c r="Q427" s="140"/>
    </row>
    <row r="428" spans="6:17" s="135" customFormat="1" x14ac:dyDescent="0.2">
      <c r="F428" s="136"/>
      <c r="G428" s="136"/>
      <c r="H428" s="137"/>
      <c r="I428" s="138"/>
      <c r="O428" s="139"/>
      <c r="P428" s="140"/>
      <c r="Q428" s="140"/>
    </row>
    <row r="429" spans="6:17" s="135" customFormat="1" x14ac:dyDescent="0.2">
      <c r="F429" s="136"/>
      <c r="G429" s="136"/>
      <c r="H429" s="137"/>
      <c r="I429" s="138"/>
      <c r="O429" s="139"/>
      <c r="P429" s="140"/>
      <c r="Q429" s="140"/>
    </row>
    <row r="430" spans="6:17" s="135" customFormat="1" x14ac:dyDescent="0.2">
      <c r="F430" s="136"/>
      <c r="G430" s="136"/>
      <c r="H430" s="137"/>
      <c r="I430" s="138"/>
      <c r="O430" s="139"/>
      <c r="P430" s="140"/>
      <c r="Q430" s="140"/>
    </row>
    <row r="431" spans="6:17" s="135" customFormat="1" x14ac:dyDescent="0.2">
      <c r="F431" s="136"/>
      <c r="G431" s="136"/>
      <c r="H431" s="137"/>
      <c r="I431" s="138"/>
      <c r="O431" s="139"/>
      <c r="P431" s="140"/>
      <c r="Q431" s="140"/>
    </row>
    <row r="432" spans="6:17" s="135" customFormat="1" x14ac:dyDescent="0.2">
      <c r="F432" s="136"/>
      <c r="G432" s="136"/>
      <c r="H432" s="137"/>
      <c r="I432" s="138"/>
      <c r="O432" s="139"/>
      <c r="P432" s="140"/>
      <c r="Q432" s="140"/>
    </row>
    <row r="433" spans="6:17" s="135" customFormat="1" x14ac:dyDescent="0.2">
      <c r="F433" s="136"/>
      <c r="G433" s="136"/>
      <c r="H433" s="137"/>
      <c r="I433" s="138"/>
      <c r="O433" s="139"/>
      <c r="P433" s="140"/>
      <c r="Q433" s="140"/>
    </row>
    <row r="434" spans="6:17" s="135" customFormat="1" x14ac:dyDescent="0.2">
      <c r="F434" s="136"/>
      <c r="G434" s="136"/>
      <c r="H434" s="137"/>
      <c r="I434" s="138"/>
      <c r="O434" s="139"/>
      <c r="P434" s="140"/>
      <c r="Q434" s="140"/>
    </row>
    <row r="435" spans="6:17" s="135" customFormat="1" x14ac:dyDescent="0.2">
      <c r="F435" s="136"/>
      <c r="G435" s="136"/>
      <c r="H435" s="137"/>
      <c r="I435" s="138"/>
      <c r="O435" s="139"/>
      <c r="P435" s="140"/>
      <c r="Q435" s="140"/>
    </row>
    <row r="436" spans="6:17" s="135" customFormat="1" x14ac:dyDescent="0.2">
      <c r="F436" s="136"/>
      <c r="G436" s="136"/>
      <c r="H436" s="137"/>
      <c r="I436" s="138"/>
      <c r="O436" s="139"/>
      <c r="P436" s="140"/>
      <c r="Q436" s="140"/>
    </row>
    <row r="437" spans="6:17" s="135" customFormat="1" x14ac:dyDescent="0.2">
      <c r="F437" s="136"/>
      <c r="G437" s="136"/>
      <c r="H437" s="137"/>
      <c r="I437" s="138"/>
      <c r="O437" s="139"/>
      <c r="P437" s="140"/>
      <c r="Q437" s="140"/>
    </row>
    <row r="438" spans="6:17" s="135" customFormat="1" x14ac:dyDescent="0.2">
      <c r="F438" s="136"/>
      <c r="G438" s="136"/>
      <c r="H438" s="137"/>
      <c r="I438" s="138"/>
      <c r="O438" s="139"/>
      <c r="P438" s="140"/>
      <c r="Q438" s="140"/>
    </row>
    <row r="439" spans="6:17" s="135" customFormat="1" x14ac:dyDescent="0.2">
      <c r="F439" s="136"/>
      <c r="G439" s="136"/>
      <c r="H439" s="137"/>
      <c r="I439" s="138"/>
      <c r="O439" s="139"/>
      <c r="P439" s="140"/>
      <c r="Q439" s="140"/>
    </row>
    <row r="440" spans="6:17" s="135" customFormat="1" x14ac:dyDescent="0.2">
      <c r="F440" s="136"/>
      <c r="G440" s="136"/>
      <c r="H440" s="137"/>
      <c r="I440" s="138"/>
      <c r="O440" s="139"/>
      <c r="P440" s="140"/>
      <c r="Q440" s="140"/>
    </row>
    <row r="441" spans="6:17" s="135" customFormat="1" x14ac:dyDescent="0.2">
      <c r="F441" s="136"/>
      <c r="G441" s="136"/>
      <c r="H441" s="137"/>
      <c r="I441" s="138"/>
      <c r="O441" s="139"/>
      <c r="P441" s="140"/>
      <c r="Q441" s="140"/>
    </row>
    <row r="442" spans="6:17" s="135" customFormat="1" x14ac:dyDescent="0.2">
      <c r="F442" s="136"/>
      <c r="G442" s="136"/>
      <c r="H442" s="137"/>
      <c r="I442" s="138"/>
      <c r="O442" s="139"/>
      <c r="P442" s="140"/>
      <c r="Q442" s="140"/>
    </row>
    <row r="443" spans="6:17" s="135" customFormat="1" x14ac:dyDescent="0.2">
      <c r="F443" s="136"/>
      <c r="G443" s="136"/>
      <c r="H443" s="137"/>
      <c r="I443" s="138"/>
      <c r="O443" s="139"/>
      <c r="P443" s="140"/>
      <c r="Q443" s="140"/>
    </row>
    <row r="444" spans="6:17" s="135" customFormat="1" x14ac:dyDescent="0.2">
      <c r="F444" s="136"/>
      <c r="G444" s="136"/>
      <c r="H444" s="137"/>
      <c r="I444" s="138"/>
      <c r="O444" s="139"/>
      <c r="P444" s="140"/>
      <c r="Q444" s="140"/>
    </row>
    <row r="445" spans="6:17" s="135" customFormat="1" x14ac:dyDescent="0.2">
      <c r="F445" s="136"/>
      <c r="G445" s="136"/>
      <c r="H445" s="137"/>
      <c r="I445" s="138"/>
      <c r="O445" s="139"/>
      <c r="P445" s="140"/>
      <c r="Q445" s="140"/>
    </row>
    <row r="446" spans="6:17" s="135" customFormat="1" x14ac:dyDescent="0.2">
      <c r="F446" s="136"/>
      <c r="G446" s="136"/>
      <c r="H446" s="137"/>
      <c r="I446" s="138"/>
      <c r="O446" s="139"/>
      <c r="P446" s="140"/>
      <c r="Q446" s="140"/>
    </row>
    <row r="447" spans="6:17" s="135" customFormat="1" x14ac:dyDescent="0.2">
      <c r="F447" s="136"/>
      <c r="G447" s="136"/>
      <c r="H447" s="137"/>
      <c r="I447" s="138"/>
      <c r="O447" s="139"/>
      <c r="P447" s="140"/>
      <c r="Q447" s="140"/>
    </row>
    <row r="448" spans="6:17" s="135" customFormat="1" x14ac:dyDescent="0.2">
      <c r="F448" s="136"/>
      <c r="G448" s="136"/>
      <c r="H448" s="137"/>
      <c r="I448" s="138"/>
      <c r="O448" s="139"/>
      <c r="P448" s="140"/>
      <c r="Q448" s="140"/>
    </row>
    <row r="449" spans="6:17" s="135" customFormat="1" x14ac:dyDescent="0.2">
      <c r="F449" s="136"/>
      <c r="G449" s="136"/>
      <c r="H449" s="137"/>
      <c r="I449" s="138"/>
      <c r="O449" s="139"/>
      <c r="P449" s="140"/>
      <c r="Q449" s="140"/>
    </row>
    <row r="450" spans="6:17" s="135" customFormat="1" x14ac:dyDescent="0.2">
      <c r="F450" s="136"/>
      <c r="G450" s="136"/>
      <c r="H450" s="137"/>
      <c r="I450" s="138"/>
      <c r="O450" s="139"/>
      <c r="P450" s="140"/>
      <c r="Q450" s="140"/>
    </row>
    <row r="451" spans="6:17" s="135" customFormat="1" x14ac:dyDescent="0.2">
      <c r="F451" s="136"/>
      <c r="G451" s="136"/>
      <c r="H451" s="137"/>
      <c r="I451" s="138"/>
      <c r="O451" s="139"/>
      <c r="P451" s="140"/>
      <c r="Q451" s="140"/>
    </row>
    <row r="452" spans="6:17" s="135" customFormat="1" x14ac:dyDescent="0.2">
      <c r="F452" s="136"/>
      <c r="G452" s="136"/>
      <c r="H452" s="137"/>
      <c r="I452" s="138"/>
      <c r="O452" s="139"/>
      <c r="P452" s="140"/>
      <c r="Q452" s="140"/>
    </row>
    <row r="453" spans="6:17" s="135" customFormat="1" x14ac:dyDescent="0.2">
      <c r="F453" s="136"/>
      <c r="G453" s="136"/>
      <c r="H453" s="137"/>
      <c r="I453" s="138"/>
      <c r="O453" s="139"/>
      <c r="P453" s="140"/>
      <c r="Q453" s="140"/>
    </row>
    <row r="454" spans="6:17" s="135" customFormat="1" x14ac:dyDescent="0.2">
      <c r="F454" s="136"/>
      <c r="G454" s="136"/>
      <c r="H454" s="137"/>
      <c r="I454" s="138"/>
      <c r="O454" s="139"/>
      <c r="P454" s="140"/>
      <c r="Q454" s="140"/>
    </row>
    <row r="455" spans="6:17" s="135" customFormat="1" x14ac:dyDescent="0.2">
      <c r="F455" s="136"/>
      <c r="G455" s="136"/>
      <c r="H455" s="137"/>
      <c r="I455" s="138"/>
      <c r="O455" s="139"/>
      <c r="P455" s="140"/>
      <c r="Q455" s="140"/>
    </row>
    <row r="456" spans="6:17" s="135" customFormat="1" x14ac:dyDescent="0.2">
      <c r="F456" s="136"/>
      <c r="G456" s="136"/>
      <c r="H456" s="137"/>
      <c r="I456" s="138"/>
      <c r="O456" s="139"/>
      <c r="P456" s="140"/>
      <c r="Q456" s="140"/>
    </row>
    <row r="457" spans="6:17" s="135" customFormat="1" x14ac:dyDescent="0.2">
      <c r="F457" s="136"/>
      <c r="G457" s="136"/>
      <c r="H457" s="137"/>
      <c r="I457" s="138"/>
      <c r="O457" s="139"/>
      <c r="P457" s="140"/>
      <c r="Q457" s="140"/>
    </row>
    <row r="458" spans="6:17" s="135" customFormat="1" x14ac:dyDescent="0.2">
      <c r="F458" s="136"/>
      <c r="G458" s="136"/>
      <c r="H458" s="137"/>
      <c r="I458" s="138"/>
      <c r="O458" s="139"/>
      <c r="P458" s="140"/>
      <c r="Q458" s="140"/>
    </row>
    <row r="459" spans="6:17" s="135" customFormat="1" x14ac:dyDescent="0.2">
      <c r="F459" s="136"/>
      <c r="G459" s="136"/>
      <c r="H459" s="137"/>
      <c r="I459" s="138"/>
      <c r="O459" s="139"/>
      <c r="P459" s="140"/>
      <c r="Q459" s="140"/>
    </row>
    <row r="460" spans="6:17" s="135" customFormat="1" x14ac:dyDescent="0.2">
      <c r="F460" s="136"/>
      <c r="G460" s="136"/>
      <c r="H460" s="137"/>
      <c r="I460" s="138"/>
      <c r="O460" s="139"/>
      <c r="P460" s="140"/>
      <c r="Q460" s="140"/>
    </row>
    <row r="461" spans="6:17" s="135" customFormat="1" x14ac:dyDescent="0.2">
      <c r="F461" s="136"/>
      <c r="G461" s="136"/>
      <c r="H461" s="137"/>
      <c r="I461" s="138"/>
      <c r="O461" s="139"/>
      <c r="P461" s="140"/>
      <c r="Q461" s="140"/>
    </row>
    <row r="462" spans="6:17" s="135" customFormat="1" x14ac:dyDescent="0.2">
      <c r="F462" s="136"/>
      <c r="G462" s="136"/>
      <c r="H462" s="137"/>
      <c r="I462" s="138"/>
      <c r="O462" s="139"/>
      <c r="P462" s="140"/>
      <c r="Q462" s="140"/>
    </row>
    <row r="463" spans="6:17" s="135" customFormat="1" x14ac:dyDescent="0.2">
      <c r="F463" s="136"/>
      <c r="G463" s="136"/>
      <c r="H463" s="137"/>
      <c r="I463" s="138"/>
      <c r="O463" s="139"/>
      <c r="P463" s="140"/>
      <c r="Q463" s="140"/>
    </row>
    <row r="464" spans="6:17" s="135" customFormat="1" x14ac:dyDescent="0.2">
      <c r="F464" s="136"/>
      <c r="G464" s="136"/>
      <c r="H464" s="137"/>
      <c r="I464" s="138"/>
      <c r="O464" s="139"/>
      <c r="P464" s="140"/>
      <c r="Q464" s="140"/>
    </row>
    <row r="465" spans="6:17" s="135" customFormat="1" x14ac:dyDescent="0.2">
      <c r="F465" s="136"/>
      <c r="G465" s="136"/>
      <c r="H465" s="137"/>
      <c r="I465" s="138"/>
      <c r="O465" s="139"/>
      <c r="P465" s="140"/>
      <c r="Q465" s="140"/>
    </row>
    <row r="466" spans="6:17" s="135" customFormat="1" x14ac:dyDescent="0.2">
      <c r="F466" s="136"/>
      <c r="G466" s="136"/>
      <c r="H466" s="137"/>
      <c r="I466" s="138"/>
      <c r="O466" s="139"/>
      <c r="P466" s="140"/>
      <c r="Q466" s="140"/>
    </row>
    <row r="467" spans="6:17" s="135" customFormat="1" x14ac:dyDescent="0.2">
      <c r="F467" s="136"/>
      <c r="G467" s="136"/>
      <c r="H467" s="137"/>
      <c r="I467" s="138"/>
      <c r="O467" s="139"/>
      <c r="P467" s="140"/>
      <c r="Q467" s="140"/>
    </row>
    <row r="468" spans="6:17" s="135" customFormat="1" x14ac:dyDescent="0.2">
      <c r="F468" s="136"/>
      <c r="G468" s="136"/>
      <c r="H468" s="137"/>
      <c r="I468" s="138"/>
      <c r="O468" s="139"/>
      <c r="P468" s="140"/>
      <c r="Q468" s="140"/>
    </row>
    <row r="469" spans="6:17" s="135" customFormat="1" x14ac:dyDescent="0.2">
      <c r="F469" s="136"/>
      <c r="G469" s="136"/>
      <c r="H469" s="137"/>
      <c r="I469" s="138"/>
      <c r="O469" s="139"/>
      <c r="P469" s="140"/>
      <c r="Q469" s="140"/>
    </row>
    <row r="470" spans="6:17" s="135" customFormat="1" x14ac:dyDescent="0.2">
      <c r="F470" s="136"/>
      <c r="G470" s="136"/>
      <c r="H470" s="137"/>
      <c r="I470" s="138"/>
      <c r="O470" s="139"/>
      <c r="P470" s="140"/>
      <c r="Q470" s="140"/>
    </row>
    <row r="471" spans="6:17" s="135" customFormat="1" x14ac:dyDescent="0.2">
      <c r="F471" s="136"/>
      <c r="G471" s="136"/>
      <c r="H471" s="137"/>
      <c r="I471" s="138"/>
      <c r="O471" s="139"/>
      <c r="P471" s="140"/>
      <c r="Q471" s="140"/>
    </row>
    <row r="472" spans="6:17" s="135" customFormat="1" x14ac:dyDescent="0.2">
      <c r="F472" s="136"/>
      <c r="G472" s="136"/>
      <c r="H472" s="137"/>
      <c r="I472" s="138"/>
      <c r="O472" s="139"/>
      <c r="P472" s="140"/>
      <c r="Q472" s="140"/>
    </row>
    <row r="473" spans="6:17" s="135" customFormat="1" x14ac:dyDescent="0.2">
      <c r="F473" s="136"/>
      <c r="G473" s="136"/>
      <c r="H473" s="137"/>
      <c r="I473" s="138"/>
      <c r="O473" s="139"/>
      <c r="P473" s="140"/>
      <c r="Q473" s="140"/>
    </row>
    <row r="474" spans="6:17" s="135" customFormat="1" x14ac:dyDescent="0.2">
      <c r="F474" s="136"/>
      <c r="G474" s="136"/>
      <c r="H474" s="137"/>
      <c r="I474" s="138"/>
      <c r="O474" s="139"/>
      <c r="P474" s="140"/>
      <c r="Q474" s="140"/>
    </row>
    <row r="475" spans="6:17" s="135" customFormat="1" x14ac:dyDescent="0.2">
      <c r="F475" s="136"/>
      <c r="G475" s="136"/>
      <c r="H475" s="137"/>
      <c r="I475" s="138"/>
      <c r="O475" s="139"/>
      <c r="P475" s="140"/>
      <c r="Q475" s="140"/>
    </row>
    <row r="476" spans="6:17" s="135" customFormat="1" x14ac:dyDescent="0.2">
      <c r="F476" s="136"/>
      <c r="G476" s="136"/>
      <c r="H476" s="137"/>
      <c r="I476" s="138"/>
      <c r="O476" s="139"/>
      <c r="P476" s="140"/>
      <c r="Q476" s="140"/>
    </row>
    <row r="477" spans="6:17" s="135" customFormat="1" x14ac:dyDescent="0.2">
      <c r="F477" s="136"/>
      <c r="G477" s="136"/>
      <c r="H477" s="137"/>
      <c r="I477" s="138"/>
      <c r="O477" s="139"/>
      <c r="P477" s="140"/>
      <c r="Q477" s="140"/>
    </row>
    <row r="478" spans="6:17" s="135" customFormat="1" x14ac:dyDescent="0.2">
      <c r="F478" s="136"/>
      <c r="G478" s="136"/>
      <c r="H478" s="137"/>
      <c r="I478" s="138"/>
      <c r="O478" s="139"/>
      <c r="P478" s="140"/>
      <c r="Q478" s="140"/>
    </row>
    <row r="479" spans="6:17" s="135" customFormat="1" x14ac:dyDescent="0.2">
      <c r="F479" s="136"/>
      <c r="G479" s="136"/>
      <c r="H479" s="137"/>
      <c r="I479" s="138"/>
      <c r="O479" s="139"/>
      <c r="P479" s="140"/>
      <c r="Q479" s="140"/>
    </row>
    <row r="480" spans="6:17" s="135" customFormat="1" x14ac:dyDescent="0.2">
      <c r="F480" s="136"/>
      <c r="G480" s="136"/>
      <c r="H480" s="137"/>
      <c r="I480" s="138"/>
      <c r="O480" s="139"/>
      <c r="P480" s="140"/>
      <c r="Q480" s="140"/>
    </row>
    <row r="481" spans="6:17" s="135" customFormat="1" x14ac:dyDescent="0.2">
      <c r="F481" s="136"/>
      <c r="G481" s="136"/>
      <c r="H481" s="137"/>
      <c r="I481" s="138"/>
      <c r="O481" s="139"/>
      <c r="P481" s="140"/>
      <c r="Q481" s="140"/>
    </row>
    <row r="482" spans="6:17" s="135" customFormat="1" x14ac:dyDescent="0.2">
      <c r="F482" s="136"/>
      <c r="G482" s="136"/>
      <c r="H482" s="137"/>
      <c r="I482" s="138"/>
      <c r="O482" s="139"/>
      <c r="P482" s="140"/>
      <c r="Q482" s="140"/>
    </row>
    <row r="483" spans="6:17" s="135" customFormat="1" x14ac:dyDescent="0.2">
      <c r="F483" s="136"/>
      <c r="G483" s="136"/>
      <c r="H483" s="137"/>
      <c r="I483" s="138"/>
      <c r="O483" s="139"/>
      <c r="P483" s="140"/>
      <c r="Q483" s="140"/>
    </row>
    <row r="484" spans="6:17" s="135" customFormat="1" x14ac:dyDescent="0.2">
      <c r="F484" s="136"/>
      <c r="G484" s="136"/>
      <c r="H484" s="137"/>
      <c r="I484" s="138"/>
      <c r="O484" s="139"/>
      <c r="P484" s="140"/>
      <c r="Q484" s="140"/>
    </row>
    <row r="485" spans="6:17" s="135" customFormat="1" x14ac:dyDescent="0.2">
      <c r="F485" s="136"/>
      <c r="G485" s="136"/>
      <c r="H485" s="137"/>
      <c r="I485" s="138"/>
      <c r="O485" s="139"/>
      <c r="P485" s="140"/>
      <c r="Q485" s="140"/>
    </row>
    <row r="486" spans="6:17" s="135" customFormat="1" x14ac:dyDescent="0.2">
      <c r="F486" s="136"/>
      <c r="G486" s="136"/>
      <c r="H486" s="137"/>
      <c r="I486" s="138"/>
      <c r="O486" s="139"/>
      <c r="P486" s="140"/>
      <c r="Q486" s="140"/>
    </row>
    <row r="487" spans="6:17" s="135" customFormat="1" x14ac:dyDescent="0.2">
      <c r="F487" s="136"/>
      <c r="G487" s="136"/>
      <c r="H487" s="137"/>
      <c r="I487" s="138"/>
      <c r="O487" s="139"/>
      <c r="P487" s="140"/>
      <c r="Q487" s="140"/>
    </row>
    <row r="488" spans="6:17" s="135" customFormat="1" x14ac:dyDescent="0.2">
      <c r="F488" s="136"/>
      <c r="G488" s="136"/>
      <c r="H488" s="137"/>
      <c r="I488" s="138"/>
      <c r="O488" s="139"/>
      <c r="P488" s="140"/>
      <c r="Q488" s="140"/>
    </row>
    <row r="489" spans="6:17" s="135" customFormat="1" x14ac:dyDescent="0.2">
      <c r="F489" s="136"/>
      <c r="G489" s="136"/>
      <c r="H489" s="137"/>
      <c r="I489" s="138"/>
      <c r="O489" s="139"/>
      <c r="P489" s="140"/>
      <c r="Q489" s="140"/>
    </row>
    <row r="490" spans="6:17" s="135" customFormat="1" x14ac:dyDescent="0.2">
      <c r="F490" s="136"/>
      <c r="G490" s="136"/>
      <c r="H490" s="137"/>
      <c r="I490" s="138"/>
      <c r="O490" s="139"/>
      <c r="P490" s="140"/>
      <c r="Q490" s="140"/>
    </row>
    <row r="491" spans="6:17" s="135" customFormat="1" x14ac:dyDescent="0.2">
      <c r="F491" s="136"/>
      <c r="G491" s="136"/>
      <c r="H491" s="137"/>
      <c r="I491" s="138"/>
      <c r="O491" s="139"/>
      <c r="P491" s="140"/>
      <c r="Q491" s="140"/>
    </row>
    <row r="492" spans="6:17" s="135" customFormat="1" x14ac:dyDescent="0.2">
      <c r="F492" s="136"/>
      <c r="G492" s="136"/>
      <c r="H492" s="137"/>
      <c r="I492" s="138"/>
      <c r="O492" s="139"/>
      <c r="P492" s="140"/>
      <c r="Q492" s="140"/>
    </row>
    <row r="493" spans="6:17" s="135" customFormat="1" x14ac:dyDescent="0.2">
      <c r="F493" s="136"/>
      <c r="G493" s="136"/>
      <c r="H493" s="137"/>
      <c r="I493" s="138"/>
      <c r="O493" s="139"/>
      <c r="P493" s="140"/>
      <c r="Q493" s="140"/>
    </row>
    <row r="494" spans="6:17" s="135" customFormat="1" x14ac:dyDescent="0.2">
      <c r="F494" s="136"/>
      <c r="G494" s="136"/>
      <c r="H494" s="137"/>
      <c r="I494" s="138"/>
      <c r="O494" s="139"/>
      <c r="P494" s="140"/>
      <c r="Q494" s="140"/>
    </row>
    <row r="495" spans="6:17" s="135" customFormat="1" x14ac:dyDescent="0.2">
      <c r="F495" s="136"/>
      <c r="G495" s="136"/>
      <c r="H495" s="137"/>
      <c r="I495" s="138"/>
      <c r="O495" s="139"/>
      <c r="P495" s="140"/>
      <c r="Q495" s="140"/>
    </row>
    <row r="496" spans="6:17" s="135" customFormat="1" x14ac:dyDescent="0.2">
      <c r="F496" s="136"/>
      <c r="G496" s="136"/>
      <c r="H496" s="137"/>
      <c r="I496" s="138"/>
      <c r="O496" s="139"/>
      <c r="P496" s="140"/>
      <c r="Q496" s="140"/>
    </row>
    <row r="497" spans="6:17" s="135" customFormat="1" x14ac:dyDescent="0.2">
      <c r="F497" s="136"/>
      <c r="G497" s="136"/>
      <c r="H497" s="137"/>
      <c r="I497" s="138"/>
      <c r="O497" s="139"/>
      <c r="P497" s="140"/>
      <c r="Q497" s="140"/>
    </row>
    <row r="498" spans="6:17" s="135" customFormat="1" x14ac:dyDescent="0.2">
      <c r="F498" s="136"/>
      <c r="G498" s="136"/>
      <c r="H498" s="137"/>
      <c r="I498" s="138"/>
      <c r="O498" s="139"/>
      <c r="P498" s="140"/>
      <c r="Q498" s="140"/>
    </row>
    <row r="499" spans="6:17" s="135" customFormat="1" x14ac:dyDescent="0.2">
      <c r="F499" s="136"/>
      <c r="G499" s="136"/>
      <c r="H499" s="137"/>
      <c r="I499" s="138"/>
      <c r="O499" s="139"/>
      <c r="P499" s="140"/>
      <c r="Q499" s="140"/>
    </row>
    <row r="500" spans="6:17" s="135" customFormat="1" x14ac:dyDescent="0.2">
      <c r="F500" s="136"/>
      <c r="G500" s="136"/>
      <c r="H500" s="137"/>
      <c r="I500" s="138"/>
      <c r="O500" s="139"/>
      <c r="P500" s="140"/>
      <c r="Q500" s="140"/>
    </row>
    <row r="501" spans="6:17" s="135" customFormat="1" x14ac:dyDescent="0.2">
      <c r="F501" s="136"/>
      <c r="G501" s="136"/>
      <c r="H501" s="137"/>
      <c r="I501" s="138"/>
      <c r="O501" s="139"/>
      <c r="P501" s="140"/>
      <c r="Q501" s="140"/>
    </row>
    <row r="502" spans="6:17" s="135" customFormat="1" x14ac:dyDescent="0.2">
      <c r="F502" s="136"/>
      <c r="G502" s="136"/>
      <c r="H502" s="137"/>
      <c r="I502" s="138"/>
      <c r="O502" s="139"/>
      <c r="P502" s="140"/>
      <c r="Q502" s="140"/>
    </row>
    <row r="503" spans="6:17" s="135" customFormat="1" x14ac:dyDescent="0.2">
      <c r="F503" s="136"/>
      <c r="G503" s="136"/>
      <c r="H503" s="137"/>
      <c r="I503" s="138"/>
      <c r="O503" s="139"/>
      <c r="P503" s="140"/>
      <c r="Q503" s="140"/>
    </row>
    <row r="504" spans="6:17" s="135" customFormat="1" x14ac:dyDescent="0.2">
      <c r="F504" s="136"/>
      <c r="G504" s="136"/>
      <c r="H504" s="137"/>
      <c r="I504" s="138"/>
      <c r="O504" s="139"/>
      <c r="P504" s="140"/>
      <c r="Q504" s="140"/>
    </row>
    <row r="505" spans="6:17" s="135" customFormat="1" x14ac:dyDescent="0.2">
      <c r="F505" s="136"/>
      <c r="G505" s="136"/>
      <c r="H505" s="137"/>
      <c r="I505" s="138"/>
      <c r="O505" s="139"/>
      <c r="P505" s="140"/>
      <c r="Q505" s="140"/>
    </row>
    <row r="506" spans="6:17" s="135" customFormat="1" x14ac:dyDescent="0.2">
      <c r="F506" s="136"/>
      <c r="G506" s="136"/>
      <c r="H506" s="137"/>
      <c r="I506" s="138"/>
      <c r="O506" s="139"/>
      <c r="P506" s="140"/>
      <c r="Q506" s="140"/>
    </row>
    <row r="507" spans="6:17" s="135" customFormat="1" x14ac:dyDescent="0.2">
      <c r="F507" s="136"/>
      <c r="G507" s="136"/>
      <c r="H507" s="137"/>
      <c r="I507" s="138"/>
      <c r="O507" s="139"/>
      <c r="P507" s="140"/>
      <c r="Q507" s="140"/>
    </row>
    <row r="508" spans="6:17" s="135" customFormat="1" x14ac:dyDescent="0.2">
      <c r="F508" s="136"/>
      <c r="G508" s="136"/>
      <c r="H508" s="137"/>
      <c r="I508" s="138"/>
      <c r="O508" s="139"/>
      <c r="P508" s="140"/>
      <c r="Q508" s="140"/>
    </row>
    <row r="509" spans="6:17" s="135" customFormat="1" x14ac:dyDescent="0.2">
      <c r="F509" s="136"/>
      <c r="G509" s="136"/>
      <c r="H509" s="137"/>
      <c r="I509" s="138"/>
      <c r="O509" s="139"/>
      <c r="P509" s="140"/>
      <c r="Q509" s="140"/>
    </row>
    <row r="510" spans="6:17" s="135" customFormat="1" x14ac:dyDescent="0.2">
      <c r="F510" s="136"/>
      <c r="G510" s="136"/>
      <c r="H510" s="137"/>
      <c r="I510" s="138"/>
      <c r="O510" s="139"/>
      <c r="P510" s="140"/>
      <c r="Q510" s="140"/>
    </row>
    <row r="511" spans="6:17" s="135" customFormat="1" x14ac:dyDescent="0.2">
      <c r="F511" s="136"/>
      <c r="G511" s="136"/>
      <c r="H511" s="137"/>
      <c r="I511" s="138"/>
      <c r="O511" s="139"/>
      <c r="P511" s="140"/>
      <c r="Q511" s="140"/>
    </row>
    <row r="512" spans="6:17" s="135" customFormat="1" x14ac:dyDescent="0.2">
      <c r="F512" s="136"/>
      <c r="G512" s="136"/>
      <c r="H512" s="137"/>
      <c r="I512" s="138"/>
      <c r="O512" s="139"/>
      <c r="P512" s="140"/>
      <c r="Q512" s="140"/>
    </row>
    <row r="513" spans="6:17" s="135" customFormat="1" x14ac:dyDescent="0.2">
      <c r="F513" s="136"/>
      <c r="G513" s="136"/>
      <c r="H513" s="137"/>
      <c r="I513" s="138"/>
      <c r="O513" s="139"/>
      <c r="P513" s="140"/>
      <c r="Q513" s="140"/>
    </row>
    <row r="514" spans="6:17" s="135" customFormat="1" x14ac:dyDescent="0.2">
      <c r="F514" s="136"/>
      <c r="G514" s="136"/>
      <c r="H514" s="137"/>
      <c r="I514" s="138"/>
      <c r="O514" s="139"/>
      <c r="P514" s="140"/>
      <c r="Q514" s="140"/>
    </row>
    <row r="515" spans="6:17" s="135" customFormat="1" x14ac:dyDescent="0.2">
      <c r="F515" s="136"/>
      <c r="G515" s="136"/>
      <c r="H515" s="137"/>
      <c r="I515" s="138"/>
      <c r="O515" s="139"/>
      <c r="P515" s="140"/>
      <c r="Q515" s="140"/>
    </row>
    <row r="516" spans="6:17" s="135" customFormat="1" x14ac:dyDescent="0.2">
      <c r="F516" s="136"/>
      <c r="G516" s="136"/>
      <c r="H516" s="137"/>
      <c r="I516" s="138"/>
      <c r="O516" s="139"/>
      <c r="P516" s="140"/>
      <c r="Q516" s="140"/>
    </row>
    <row r="517" spans="6:17" s="135" customFormat="1" x14ac:dyDescent="0.2">
      <c r="F517" s="136"/>
      <c r="G517" s="136"/>
      <c r="H517" s="137"/>
      <c r="I517" s="138"/>
      <c r="O517" s="139"/>
      <c r="P517" s="140"/>
      <c r="Q517" s="140"/>
    </row>
    <row r="518" spans="6:17" s="135" customFormat="1" x14ac:dyDescent="0.2">
      <c r="F518" s="136"/>
      <c r="G518" s="136"/>
      <c r="H518" s="137"/>
      <c r="I518" s="138"/>
      <c r="O518" s="139"/>
      <c r="P518" s="140"/>
      <c r="Q518" s="140"/>
    </row>
    <row r="519" spans="6:17" s="135" customFormat="1" x14ac:dyDescent="0.2">
      <c r="F519" s="136"/>
      <c r="G519" s="136"/>
      <c r="H519" s="137"/>
      <c r="I519" s="138"/>
      <c r="O519" s="139"/>
      <c r="P519" s="140"/>
      <c r="Q519" s="140"/>
    </row>
    <row r="520" spans="6:17" s="135" customFormat="1" x14ac:dyDescent="0.2">
      <c r="F520" s="136"/>
      <c r="G520" s="136"/>
      <c r="H520" s="137"/>
      <c r="I520" s="138"/>
      <c r="O520" s="139"/>
      <c r="P520" s="140"/>
      <c r="Q520" s="140"/>
    </row>
    <row r="521" spans="6:17" s="135" customFormat="1" x14ac:dyDescent="0.2">
      <c r="F521" s="136"/>
      <c r="G521" s="136"/>
      <c r="H521" s="137"/>
      <c r="I521" s="138"/>
      <c r="O521" s="139"/>
      <c r="P521" s="140"/>
      <c r="Q521" s="140"/>
    </row>
    <row r="522" spans="6:17" s="135" customFormat="1" x14ac:dyDescent="0.2">
      <c r="F522" s="136"/>
      <c r="G522" s="136"/>
      <c r="H522" s="137"/>
      <c r="I522" s="138"/>
      <c r="O522" s="139"/>
      <c r="P522" s="140"/>
      <c r="Q522" s="140"/>
    </row>
    <row r="523" spans="6:17" s="135" customFormat="1" x14ac:dyDescent="0.2">
      <c r="F523" s="136"/>
      <c r="G523" s="136"/>
      <c r="H523" s="137"/>
      <c r="I523" s="138"/>
      <c r="O523" s="139"/>
      <c r="P523" s="140"/>
      <c r="Q523" s="140"/>
    </row>
    <row r="524" spans="6:17" s="135" customFormat="1" x14ac:dyDescent="0.2">
      <c r="F524" s="136"/>
      <c r="G524" s="136"/>
      <c r="H524" s="137"/>
      <c r="I524" s="138"/>
      <c r="O524" s="139"/>
      <c r="P524" s="140"/>
      <c r="Q524" s="140"/>
    </row>
    <row r="525" spans="6:17" s="135" customFormat="1" x14ac:dyDescent="0.2">
      <c r="F525" s="136"/>
      <c r="G525" s="136"/>
      <c r="H525" s="137"/>
      <c r="I525" s="138"/>
      <c r="O525" s="139"/>
      <c r="P525" s="140"/>
      <c r="Q525" s="140"/>
    </row>
    <row r="526" spans="6:17" s="135" customFormat="1" x14ac:dyDescent="0.2">
      <c r="F526" s="136"/>
      <c r="G526" s="136"/>
      <c r="H526" s="137"/>
      <c r="I526" s="138"/>
      <c r="O526" s="139"/>
      <c r="P526" s="140"/>
      <c r="Q526" s="140"/>
    </row>
    <row r="527" spans="6:17" s="135" customFormat="1" x14ac:dyDescent="0.2">
      <c r="F527" s="136"/>
      <c r="G527" s="136"/>
      <c r="H527" s="137"/>
      <c r="I527" s="138"/>
      <c r="O527" s="139"/>
      <c r="P527" s="140"/>
      <c r="Q527" s="140"/>
    </row>
    <row r="528" spans="6:17" s="135" customFormat="1" x14ac:dyDescent="0.2">
      <c r="F528" s="136"/>
      <c r="G528" s="136"/>
      <c r="H528" s="137"/>
      <c r="I528" s="138"/>
      <c r="O528" s="139"/>
      <c r="P528" s="140"/>
      <c r="Q528" s="140"/>
    </row>
    <row r="529" spans="6:17" s="135" customFormat="1" x14ac:dyDescent="0.2">
      <c r="F529" s="136"/>
      <c r="G529" s="136"/>
      <c r="H529" s="137"/>
      <c r="I529" s="138"/>
      <c r="O529" s="139"/>
      <c r="P529" s="140"/>
      <c r="Q529" s="140"/>
    </row>
    <row r="530" spans="6:17" s="135" customFormat="1" x14ac:dyDescent="0.2">
      <c r="F530" s="136"/>
      <c r="G530" s="136"/>
      <c r="H530" s="137"/>
      <c r="I530" s="138"/>
      <c r="O530" s="139"/>
      <c r="P530" s="140"/>
      <c r="Q530" s="140"/>
    </row>
    <row r="531" spans="6:17" s="135" customFormat="1" x14ac:dyDescent="0.2">
      <c r="F531" s="136"/>
      <c r="G531" s="136"/>
      <c r="H531" s="137"/>
      <c r="I531" s="138"/>
      <c r="O531" s="139"/>
      <c r="P531" s="140"/>
      <c r="Q531" s="140"/>
    </row>
    <row r="532" spans="6:17" s="135" customFormat="1" x14ac:dyDescent="0.2">
      <c r="F532" s="136"/>
      <c r="G532" s="136"/>
      <c r="H532" s="137"/>
      <c r="I532" s="138"/>
      <c r="O532" s="139"/>
      <c r="P532" s="140"/>
      <c r="Q532" s="140"/>
    </row>
    <row r="533" spans="6:17" s="135" customFormat="1" x14ac:dyDescent="0.2">
      <c r="F533" s="136"/>
      <c r="G533" s="136"/>
      <c r="H533" s="137"/>
      <c r="I533" s="138"/>
      <c r="O533" s="139"/>
      <c r="P533" s="140"/>
      <c r="Q533" s="140"/>
    </row>
    <row r="534" spans="6:17" s="135" customFormat="1" x14ac:dyDescent="0.2">
      <c r="F534" s="136"/>
      <c r="G534" s="136"/>
      <c r="H534" s="137"/>
      <c r="I534" s="138"/>
      <c r="O534" s="139"/>
      <c r="P534" s="140"/>
      <c r="Q534" s="140"/>
    </row>
    <row r="535" spans="6:17" s="135" customFormat="1" x14ac:dyDescent="0.2">
      <c r="F535" s="136"/>
      <c r="G535" s="136"/>
      <c r="H535" s="137"/>
      <c r="I535" s="138"/>
      <c r="O535" s="139"/>
      <c r="P535" s="140"/>
      <c r="Q535" s="140"/>
    </row>
    <row r="536" spans="6:17" s="135" customFormat="1" x14ac:dyDescent="0.2">
      <c r="F536" s="136"/>
      <c r="G536" s="136"/>
      <c r="H536" s="137"/>
      <c r="I536" s="138"/>
      <c r="O536" s="139"/>
      <c r="P536" s="140"/>
      <c r="Q536" s="140"/>
    </row>
    <row r="537" spans="6:17" s="135" customFormat="1" x14ac:dyDescent="0.2">
      <c r="F537" s="136"/>
      <c r="G537" s="136"/>
      <c r="H537" s="137"/>
      <c r="I537" s="138"/>
      <c r="O537" s="139"/>
      <c r="P537" s="140"/>
      <c r="Q537" s="140"/>
    </row>
    <row r="538" spans="6:17" s="135" customFormat="1" x14ac:dyDescent="0.2">
      <c r="F538" s="136"/>
      <c r="G538" s="136"/>
      <c r="H538" s="137"/>
      <c r="I538" s="138"/>
      <c r="O538" s="139"/>
      <c r="P538" s="140"/>
      <c r="Q538" s="140"/>
    </row>
    <row r="539" spans="6:17" s="135" customFormat="1" x14ac:dyDescent="0.2">
      <c r="F539" s="136"/>
      <c r="G539" s="136"/>
      <c r="H539" s="137"/>
      <c r="I539" s="138"/>
      <c r="O539" s="139"/>
      <c r="P539" s="140"/>
      <c r="Q539" s="140"/>
    </row>
    <row r="540" spans="6:17" s="135" customFormat="1" x14ac:dyDescent="0.2">
      <c r="F540" s="136"/>
      <c r="G540" s="136"/>
      <c r="H540" s="137"/>
      <c r="I540" s="138"/>
      <c r="O540" s="139"/>
      <c r="P540" s="140"/>
      <c r="Q540" s="140"/>
    </row>
    <row r="541" spans="6:17" s="135" customFormat="1" x14ac:dyDescent="0.2">
      <c r="F541" s="136"/>
      <c r="G541" s="136"/>
      <c r="H541" s="137"/>
      <c r="I541" s="138"/>
      <c r="O541" s="139"/>
      <c r="P541" s="140"/>
      <c r="Q541" s="140"/>
    </row>
    <row r="542" spans="6:17" s="135" customFormat="1" x14ac:dyDescent="0.2">
      <c r="F542" s="136"/>
      <c r="G542" s="136"/>
      <c r="H542" s="137"/>
      <c r="I542" s="138"/>
      <c r="O542" s="139"/>
      <c r="P542" s="140"/>
      <c r="Q542" s="140"/>
    </row>
    <row r="543" spans="6:17" s="135" customFormat="1" x14ac:dyDescent="0.2">
      <c r="F543" s="136"/>
      <c r="G543" s="136"/>
      <c r="H543" s="137"/>
      <c r="I543" s="138"/>
      <c r="O543" s="139"/>
      <c r="P543" s="140"/>
      <c r="Q543" s="140"/>
    </row>
    <row r="544" spans="6:17" s="135" customFormat="1" x14ac:dyDescent="0.2">
      <c r="F544" s="136"/>
      <c r="G544" s="136"/>
      <c r="H544" s="137"/>
      <c r="I544" s="138"/>
      <c r="O544" s="139"/>
      <c r="P544" s="140"/>
      <c r="Q544" s="140"/>
    </row>
    <row r="545" spans="6:17" s="135" customFormat="1" x14ac:dyDescent="0.2">
      <c r="F545" s="136"/>
      <c r="G545" s="136"/>
      <c r="H545" s="137"/>
      <c r="I545" s="138"/>
      <c r="O545" s="139"/>
      <c r="P545" s="140"/>
      <c r="Q545" s="140"/>
    </row>
    <row r="546" spans="6:17" s="135" customFormat="1" x14ac:dyDescent="0.2">
      <c r="F546" s="136"/>
      <c r="G546" s="136"/>
      <c r="H546" s="137"/>
      <c r="I546" s="138"/>
      <c r="O546" s="139"/>
      <c r="P546" s="140"/>
      <c r="Q546" s="140"/>
    </row>
    <row r="547" spans="6:17" s="135" customFormat="1" x14ac:dyDescent="0.2">
      <c r="F547" s="136"/>
      <c r="G547" s="136"/>
      <c r="H547" s="137"/>
      <c r="I547" s="138"/>
      <c r="O547" s="139"/>
      <c r="P547" s="140"/>
      <c r="Q547" s="140"/>
    </row>
    <row r="548" spans="6:17" s="135" customFormat="1" x14ac:dyDescent="0.2">
      <c r="F548" s="136"/>
      <c r="G548" s="136"/>
      <c r="H548" s="137"/>
      <c r="I548" s="138"/>
      <c r="O548" s="139"/>
      <c r="P548" s="140"/>
      <c r="Q548" s="140"/>
    </row>
    <row r="549" spans="6:17" s="135" customFormat="1" x14ac:dyDescent="0.2">
      <c r="F549" s="136"/>
      <c r="G549" s="136"/>
      <c r="H549" s="137"/>
      <c r="I549" s="138"/>
      <c r="O549" s="139"/>
      <c r="P549" s="140"/>
      <c r="Q549" s="140"/>
    </row>
    <row r="550" spans="6:17" s="135" customFormat="1" x14ac:dyDescent="0.2">
      <c r="F550" s="136"/>
      <c r="G550" s="136"/>
      <c r="H550" s="137"/>
      <c r="I550" s="138"/>
      <c r="O550" s="139"/>
      <c r="P550" s="140"/>
      <c r="Q550" s="140"/>
    </row>
    <row r="551" spans="6:17" s="135" customFormat="1" x14ac:dyDescent="0.2">
      <c r="F551" s="136"/>
      <c r="G551" s="136"/>
      <c r="H551" s="137"/>
      <c r="I551" s="138"/>
      <c r="O551" s="139"/>
      <c r="P551" s="140"/>
      <c r="Q551" s="140"/>
    </row>
    <row r="552" spans="6:17" s="135" customFormat="1" x14ac:dyDescent="0.2">
      <c r="F552" s="136"/>
      <c r="G552" s="136"/>
      <c r="H552" s="137"/>
      <c r="I552" s="138"/>
      <c r="O552" s="139"/>
      <c r="P552" s="140"/>
      <c r="Q552" s="140"/>
    </row>
    <row r="553" spans="6:17" s="135" customFormat="1" x14ac:dyDescent="0.2">
      <c r="F553" s="136"/>
      <c r="G553" s="136"/>
      <c r="H553" s="137"/>
      <c r="I553" s="138"/>
      <c r="O553" s="139"/>
      <c r="P553" s="140"/>
      <c r="Q553" s="140"/>
    </row>
    <row r="554" spans="6:17" s="135" customFormat="1" x14ac:dyDescent="0.2">
      <c r="F554" s="136"/>
      <c r="G554" s="136"/>
      <c r="H554" s="137"/>
      <c r="I554" s="138"/>
      <c r="O554" s="139"/>
      <c r="P554" s="140"/>
      <c r="Q554" s="140"/>
    </row>
    <row r="555" spans="6:17" s="135" customFormat="1" x14ac:dyDescent="0.2">
      <c r="F555" s="136"/>
      <c r="G555" s="136"/>
      <c r="H555" s="137"/>
      <c r="I555" s="138"/>
      <c r="O555" s="139"/>
      <c r="P555" s="140"/>
      <c r="Q555" s="140"/>
    </row>
    <row r="556" spans="6:17" s="135" customFormat="1" x14ac:dyDescent="0.2">
      <c r="F556" s="136"/>
      <c r="G556" s="136"/>
      <c r="H556" s="137"/>
      <c r="I556" s="138"/>
      <c r="O556" s="139"/>
      <c r="P556" s="140"/>
      <c r="Q556" s="140"/>
    </row>
    <row r="557" spans="6:17" s="135" customFormat="1" x14ac:dyDescent="0.2">
      <c r="F557" s="136"/>
      <c r="G557" s="136"/>
      <c r="H557" s="137"/>
      <c r="I557" s="138"/>
      <c r="O557" s="139"/>
      <c r="P557" s="140"/>
      <c r="Q557" s="140"/>
    </row>
    <row r="558" spans="6:17" s="135" customFormat="1" x14ac:dyDescent="0.2">
      <c r="F558" s="136"/>
      <c r="G558" s="136"/>
      <c r="H558" s="137"/>
      <c r="I558" s="138"/>
      <c r="O558" s="139"/>
      <c r="P558" s="140"/>
      <c r="Q558" s="140"/>
    </row>
    <row r="559" spans="6:17" s="135" customFormat="1" x14ac:dyDescent="0.2">
      <c r="F559" s="136"/>
      <c r="G559" s="136"/>
      <c r="H559" s="137"/>
      <c r="I559" s="138"/>
      <c r="O559" s="139"/>
      <c r="P559" s="140"/>
      <c r="Q559" s="140"/>
    </row>
    <row r="560" spans="6:17" s="135" customFormat="1" x14ac:dyDescent="0.2">
      <c r="F560" s="136"/>
      <c r="G560" s="136"/>
      <c r="H560" s="137"/>
      <c r="I560" s="138"/>
      <c r="O560" s="139"/>
      <c r="P560" s="140"/>
      <c r="Q560" s="140"/>
    </row>
    <row r="561" spans="6:17" s="135" customFormat="1" x14ac:dyDescent="0.2">
      <c r="F561" s="136"/>
      <c r="G561" s="136"/>
      <c r="H561" s="137"/>
      <c r="I561" s="138"/>
      <c r="O561" s="139"/>
      <c r="P561" s="140"/>
      <c r="Q561" s="140"/>
    </row>
    <row r="562" spans="6:17" s="135" customFormat="1" x14ac:dyDescent="0.2">
      <c r="F562" s="136"/>
      <c r="G562" s="136"/>
      <c r="H562" s="137"/>
      <c r="I562" s="138"/>
      <c r="O562" s="139"/>
      <c r="P562" s="140"/>
      <c r="Q562" s="140"/>
    </row>
    <row r="563" spans="6:17" s="135" customFormat="1" x14ac:dyDescent="0.2">
      <c r="F563" s="136"/>
      <c r="G563" s="136"/>
      <c r="H563" s="137"/>
      <c r="I563" s="138"/>
      <c r="O563" s="139"/>
      <c r="P563" s="140"/>
      <c r="Q563" s="140"/>
    </row>
    <row r="564" spans="6:17" s="135" customFormat="1" x14ac:dyDescent="0.2">
      <c r="F564" s="136"/>
      <c r="G564" s="136"/>
      <c r="H564" s="137"/>
      <c r="I564" s="138"/>
      <c r="O564" s="139"/>
      <c r="P564" s="140"/>
      <c r="Q564" s="140"/>
    </row>
    <row r="565" spans="6:17" s="135" customFormat="1" x14ac:dyDescent="0.2">
      <c r="F565" s="136"/>
      <c r="G565" s="136"/>
      <c r="H565" s="137"/>
      <c r="I565" s="138"/>
      <c r="O565" s="139"/>
      <c r="P565" s="140"/>
      <c r="Q565" s="140"/>
    </row>
    <row r="566" spans="6:17" s="135" customFormat="1" x14ac:dyDescent="0.2">
      <c r="F566" s="136"/>
      <c r="G566" s="136"/>
      <c r="H566" s="137"/>
      <c r="I566" s="138"/>
      <c r="O566" s="139"/>
      <c r="P566" s="140"/>
      <c r="Q566" s="140"/>
    </row>
    <row r="567" spans="6:17" s="135" customFormat="1" x14ac:dyDescent="0.2">
      <c r="F567" s="136"/>
      <c r="G567" s="136"/>
      <c r="H567" s="137"/>
      <c r="I567" s="138"/>
      <c r="O567" s="139"/>
      <c r="P567" s="140"/>
      <c r="Q567" s="140"/>
    </row>
    <row r="568" spans="6:17" s="135" customFormat="1" x14ac:dyDescent="0.2">
      <c r="F568" s="136"/>
      <c r="G568" s="136"/>
      <c r="H568" s="137"/>
      <c r="I568" s="138"/>
      <c r="O568" s="139"/>
      <c r="P568" s="140"/>
      <c r="Q568" s="140"/>
    </row>
    <row r="569" spans="6:17" s="135" customFormat="1" x14ac:dyDescent="0.2">
      <c r="F569" s="136"/>
      <c r="G569" s="136"/>
      <c r="H569" s="137"/>
      <c r="I569" s="138"/>
      <c r="O569" s="139"/>
      <c r="P569" s="140"/>
      <c r="Q569" s="140"/>
    </row>
    <row r="570" spans="6:17" s="135" customFormat="1" x14ac:dyDescent="0.2">
      <c r="F570" s="136"/>
      <c r="G570" s="136"/>
      <c r="H570" s="137"/>
      <c r="I570" s="138"/>
      <c r="O570" s="139"/>
      <c r="P570" s="140"/>
      <c r="Q570" s="140"/>
    </row>
    <row r="571" spans="6:17" s="135" customFormat="1" x14ac:dyDescent="0.2">
      <c r="F571" s="136"/>
      <c r="G571" s="136"/>
      <c r="H571" s="137"/>
      <c r="I571" s="138"/>
      <c r="O571" s="139"/>
      <c r="P571" s="140"/>
      <c r="Q571" s="140"/>
    </row>
    <row r="572" spans="6:17" s="135" customFormat="1" x14ac:dyDescent="0.2">
      <c r="F572" s="136"/>
      <c r="G572" s="136"/>
      <c r="H572" s="137"/>
      <c r="I572" s="138"/>
      <c r="O572" s="139"/>
      <c r="P572" s="140"/>
      <c r="Q572" s="140"/>
    </row>
    <row r="573" spans="6:17" s="135" customFormat="1" x14ac:dyDescent="0.2">
      <c r="F573" s="136"/>
      <c r="G573" s="136"/>
      <c r="H573" s="137"/>
      <c r="I573" s="138"/>
      <c r="O573" s="139"/>
      <c r="P573" s="140"/>
      <c r="Q573" s="140"/>
    </row>
    <row r="574" spans="6:17" s="135" customFormat="1" x14ac:dyDescent="0.2">
      <c r="F574" s="136"/>
      <c r="G574" s="136"/>
      <c r="H574" s="137"/>
      <c r="I574" s="138"/>
      <c r="O574" s="139"/>
      <c r="P574" s="140"/>
      <c r="Q574" s="140"/>
    </row>
    <row r="575" spans="6:17" s="135" customFormat="1" x14ac:dyDescent="0.2">
      <c r="F575" s="136"/>
      <c r="G575" s="136"/>
      <c r="H575" s="137"/>
      <c r="I575" s="138"/>
      <c r="O575" s="139"/>
      <c r="P575" s="140"/>
      <c r="Q575" s="140"/>
    </row>
    <row r="576" spans="6:17" s="135" customFormat="1" x14ac:dyDescent="0.2">
      <c r="F576" s="136"/>
      <c r="G576" s="136"/>
      <c r="H576" s="137"/>
      <c r="I576" s="138"/>
      <c r="O576" s="139"/>
      <c r="P576" s="140"/>
      <c r="Q576" s="140"/>
    </row>
    <row r="577" spans="6:17" s="135" customFormat="1" x14ac:dyDescent="0.2">
      <c r="F577" s="136"/>
      <c r="G577" s="136"/>
      <c r="H577" s="137"/>
      <c r="I577" s="138"/>
      <c r="O577" s="139"/>
      <c r="P577" s="140"/>
      <c r="Q577" s="140"/>
    </row>
    <row r="578" spans="6:17" s="135" customFormat="1" x14ac:dyDescent="0.2">
      <c r="F578" s="136"/>
      <c r="G578" s="136"/>
      <c r="H578" s="137"/>
      <c r="I578" s="138"/>
      <c r="O578" s="139"/>
      <c r="P578" s="140"/>
      <c r="Q578" s="140"/>
    </row>
    <row r="579" spans="6:17" s="135" customFormat="1" x14ac:dyDescent="0.2">
      <c r="F579" s="136"/>
      <c r="G579" s="136"/>
      <c r="H579" s="137"/>
      <c r="I579" s="138"/>
      <c r="O579" s="139"/>
      <c r="P579" s="140"/>
      <c r="Q579" s="140"/>
    </row>
    <row r="580" spans="6:17" s="135" customFormat="1" x14ac:dyDescent="0.2">
      <c r="F580" s="136"/>
      <c r="G580" s="136"/>
      <c r="H580" s="137"/>
      <c r="I580" s="138"/>
      <c r="O580" s="139"/>
      <c r="P580" s="140"/>
      <c r="Q580" s="140"/>
    </row>
    <row r="581" spans="6:17" s="135" customFormat="1" x14ac:dyDescent="0.2">
      <c r="F581" s="136"/>
      <c r="G581" s="136"/>
      <c r="H581" s="137"/>
      <c r="I581" s="138"/>
      <c r="O581" s="139"/>
      <c r="P581" s="140"/>
      <c r="Q581" s="140"/>
    </row>
    <row r="582" spans="6:17" s="135" customFormat="1" x14ac:dyDescent="0.2">
      <c r="F582" s="136"/>
      <c r="G582" s="136"/>
      <c r="H582" s="137"/>
      <c r="I582" s="138"/>
      <c r="O582" s="139"/>
      <c r="P582" s="140"/>
      <c r="Q582" s="140"/>
    </row>
    <row r="583" spans="6:17" s="135" customFormat="1" x14ac:dyDescent="0.2">
      <c r="F583" s="136"/>
      <c r="G583" s="136"/>
      <c r="H583" s="137"/>
      <c r="I583" s="138"/>
      <c r="O583" s="139"/>
      <c r="P583" s="140"/>
      <c r="Q583" s="140"/>
    </row>
    <row r="584" spans="6:17" s="135" customFormat="1" x14ac:dyDescent="0.2">
      <c r="F584" s="136"/>
      <c r="G584" s="136"/>
      <c r="H584" s="137"/>
      <c r="I584" s="138"/>
      <c r="O584" s="139"/>
      <c r="P584" s="140"/>
      <c r="Q584" s="140"/>
    </row>
    <row r="585" spans="6:17" s="135" customFormat="1" x14ac:dyDescent="0.2">
      <c r="F585" s="136"/>
      <c r="G585" s="136"/>
      <c r="H585" s="137"/>
      <c r="I585" s="138"/>
      <c r="O585" s="139"/>
      <c r="P585" s="140"/>
      <c r="Q585" s="140"/>
    </row>
    <row r="586" spans="6:17" s="135" customFormat="1" x14ac:dyDescent="0.2">
      <c r="F586" s="136"/>
      <c r="G586" s="136"/>
      <c r="H586" s="137"/>
      <c r="I586" s="138"/>
      <c r="O586" s="139"/>
      <c r="P586" s="140"/>
      <c r="Q586" s="140"/>
    </row>
    <row r="587" spans="6:17" s="135" customFormat="1" x14ac:dyDescent="0.2">
      <c r="F587" s="136"/>
      <c r="G587" s="136"/>
      <c r="H587" s="137"/>
      <c r="I587" s="138"/>
      <c r="O587" s="139"/>
      <c r="P587" s="140"/>
      <c r="Q587" s="140"/>
    </row>
    <row r="588" spans="6:17" s="135" customFormat="1" x14ac:dyDescent="0.2">
      <c r="F588" s="136"/>
      <c r="G588" s="136"/>
      <c r="H588" s="137"/>
      <c r="I588" s="138"/>
      <c r="O588" s="139"/>
      <c r="P588" s="140"/>
      <c r="Q588" s="140"/>
    </row>
    <row r="589" spans="6:17" s="135" customFormat="1" x14ac:dyDescent="0.2">
      <c r="F589" s="136"/>
      <c r="G589" s="136"/>
      <c r="H589" s="137"/>
      <c r="I589" s="138"/>
      <c r="O589" s="139"/>
      <c r="P589" s="140"/>
      <c r="Q589" s="140"/>
    </row>
    <row r="590" spans="6:17" s="135" customFormat="1" x14ac:dyDescent="0.2">
      <c r="F590" s="136"/>
      <c r="G590" s="136"/>
      <c r="H590" s="137"/>
      <c r="I590" s="138"/>
      <c r="O590" s="139"/>
      <c r="P590" s="140"/>
      <c r="Q590" s="140"/>
    </row>
    <row r="591" spans="6:17" s="135" customFormat="1" x14ac:dyDescent="0.2">
      <c r="F591" s="136"/>
      <c r="G591" s="136"/>
      <c r="H591" s="137"/>
      <c r="I591" s="138"/>
      <c r="O591" s="139"/>
      <c r="P591" s="140"/>
      <c r="Q591" s="140"/>
    </row>
    <row r="592" spans="6:17" s="135" customFormat="1" x14ac:dyDescent="0.2">
      <c r="F592" s="136"/>
      <c r="G592" s="136"/>
      <c r="H592" s="137"/>
      <c r="I592" s="138"/>
      <c r="O592" s="139"/>
      <c r="P592" s="140"/>
      <c r="Q592" s="140"/>
    </row>
    <row r="593" spans="6:17" s="135" customFormat="1" x14ac:dyDescent="0.2">
      <c r="F593" s="136"/>
      <c r="G593" s="136"/>
      <c r="H593" s="137"/>
      <c r="I593" s="138"/>
      <c r="O593" s="139"/>
      <c r="P593" s="140"/>
      <c r="Q593" s="140"/>
    </row>
    <row r="594" spans="6:17" s="135" customFormat="1" x14ac:dyDescent="0.2">
      <c r="F594" s="136"/>
      <c r="G594" s="136"/>
      <c r="H594" s="137"/>
      <c r="I594" s="138"/>
      <c r="O594" s="139"/>
      <c r="P594" s="140"/>
      <c r="Q594" s="140"/>
    </row>
    <row r="595" spans="6:17" s="135" customFormat="1" x14ac:dyDescent="0.2">
      <c r="F595" s="136"/>
      <c r="G595" s="136"/>
      <c r="H595" s="137"/>
      <c r="I595" s="138"/>
      <c r="O595" s="139"/>
      <c r="P595" s="140"/>
      <c r="Q595" s="140"/>
    </row>
    <row r="596" spans="6:17" s="135" customFormat="1" x14ac:dyDescent="0.2">
      <c r="F596" s="136"/>
      <c r="G596" s="136"/>
      <c r="H596" s="137"/>
      <c r="I596" s="138"/>
      <c r="O596" s="139"/>
      <c r="P596" s="140"/>
      <c r="Q596" s="140"/>
    </row>
    <row r="597" spans="6:17" s="135" customFormat="1" x14ac:dyDescent="0.2">
      <c r="F597" s="136"/>
      <c r="G597" s="136"/>
      <c r="H597" s="137"/>
      <c r="I597" s="138"/>
      <c r="O597" s="139"/>
      <c r="P597" s="140"/>
      <c r="Q597" s="140"/>
    </row>
    <row r="598" spans="6:17" s="135" customFormat="1" x14ac:dyDescent="0.2">
      <c r="F598" s="136"/>
      <c r="G598" s="136"/>
      <c r="H598" s="137"/>
      <c r="I598" s="138"/>
      <c r="O598" s="139"/>
      <c r="P598" s="140"/>
      <c r="Q598" s="140"/>
    </row>
    <row r="599" spans="6:17" s="135" customFormat="1" x14ac:dyDescent="0.2">
      <c r="F599" s="136"/>
      <c r="G599" s="136"/>
      <c r="H599" s="137"/>
      <c r="I599" s="138"/>
      <c r="O599" s="139"/>
      <c r="P599" s="140"/>
      <c r="Q599" s="140"/>
    </row>
    <row r="600" spans="6:17" s="135" customFormat="1" x14ac:dyDescent="0.2">
      <c r="F600" s="136"/>
      <c r="G600" s="136"/>
      <c r="H600" s="137"/>
      <c r="I600" s="138"/>
      <c r="O600" s="139"/>
      <c r="P600" s="140"/>
      <c r="Q600" s="140"/>
    </row>
    <row r="601" spans="6:17" s="135" customFormat="1" x14ac:dyDescent="0.2">
      <c r="F601" s="136"/>
      <c r="G601" s="136"/>
      <c r="H601" s="137"/>
      <c r="I601" s="138"/>
      <c r="O601" s="139"/>
      <c r="P601" s="140"/>
      <c r="Q601" s="140"/>
    </row>
    <row r="602" spans="6:17" s="135" customFormat="1" x14ac:dyDescent="0.2">
      <c r="F602" s="136"/>
      <c r="G602" s="136"/>
      <c r="H602" s="137"/>
      <c r="I602" s="138"/>
      <c r="O602" s="139"/>
      <c r="P602" s="140"/>
      <c r="Q602" s="140"/>
    </row>
    <row r="603" spans="6:17" s="135" customFormat="1" x14ac:dyDescent="0.2">
      <c r="F603" s="136"/>
      <c r="G603" s="136"/>
      <c r="H603" s="137"/>
      <c r="I603" s="138"/>
      <c r="O603" s="139"/>
      <c r="P603" s="140"/>
      <c r="Q603" s="140"/>
    </row>
    <row r="604" spans="6:17" s="135" customFormat="1" x14ac:dyDescent="0.2">
      <c r="F604" s="136"/>
      <c r="G604" s="136"/>
      <c r="H604" s="137"/>
      <c r="I604" s="138"/>
      <c r="O604" s="139"/>
      <c r="P604" s="140"/>
      <c r="Q604" s="140"/>
    </row>
    <row r="605" spans="6:17" s="135" customFormat="1" x14ac:dyDescent="0.2">
      <c r="F605" s="136"/>
      <c r="G605" s="136"/>
      <c r="H605" s="137"/>
      <c r="I605" s="138"/>
      <c r="O605" s="139"/>
      <c r="P605" s="140"/>
      <c r="Q605" s="140"/>
    </row>
    <row r="606" spans="6:17" s="135" customFormat="1" x14ac:dyDescent="0.2">
      <c r="F606" s="136"/>
      <c r="G606" s="136"/>
      <c r="H606" s="137"/>
      <c r="I606" s="138"/>
      <c r="O606" s="139"/>
      <c r="P606" s="140"/>
      <c r="Q606" s="140"/>
    </row>
    <row r="607" spans="6:17" s="135" customFormat="1" x14ac:dyDescent="0.2">
      <c r="F607" s="136"/>
      <c r="G607" s="136"/>
      <c r="H607" s="137"/>
      <c r="I607" s="138"/>
      <c r="O607" s="139"/>
      <c r="P607" s="140"/>
      <c r="Q607" s="140"/>
    </row>
    <row r="608" spans="6:17" s="135" customFormat="1" x14ac:dyDescent="0.2">
      <c r="F608" s="136"/>
      <c r="G608" s="136"/>
      <c r="H608" s="137"/>
      <c r="I608" s="138"/>
      <c r="O608" s="139"/>
      <c r="P608" s="140"/>
      <c r="Q608" s="140"/>
    </row>
    <row r="609" spans="6:17" s="135" customFormat="1" x14ac:dyDescent="0.2">
      <c r="F609" s="136"/>
      <c r="G609" s="136"/>
      <c r="H609" s="137"/>
      <c r="I609" s="138"/>
      <c r="O609" s="139"/>
      <c r="P609" s="140"/>
      <c r="Q609" s="140"/>
    </row>
    <row r="610" spans="6:17" s="135" customFormat="1" x14ac:dyDescent="0.2">
      <c r="F610" s="136"/>
      <c r="G610" s="136"/>
      <c r="H610" s="137"/>
      <c r="I610" s="138"/>
      <c r="O610" s="139"/>
      <c r="P610" s="140"/>
      <c r="Q610" s="140"/>
    </row>
    <row r="611" spans="6:17" s="135" customFormat="1" x14ac:dyDescent="0.2">
      <c r="F611" s="136"/>
      <c r="G611" s="136"/>
      <c r="H611" s="137"/>
      <c r="I611" s="138"/>
      <c r="O611" s="139"/>
      <c r="P611" s="140"/>
      <c r="Q611" s="140"/>
    </row>
    <row r="612" spans="6:17" s="135" customFormat="1" x14ac:dyDescent="0.2">
      <c r="F612" s="136"/>
      <c r="G612" s="136"/>
      <c r="H612" s="137"/>
      <c r="I612" s="138"/>
      <c r="O612" s="139"/>
      <c r="P612" s="140"/>
      <c r="Q612" s="140"/>
    </row>
    <row r="613" spans="6:17" s="135" customFormat="1" x14ac:dyDescent="0.2">
      <c r="F613" s="136"/>
      <c r="G613" s="136"/>
      <c r="H613" s="137"/>
      <c r="I613" s="138"/>
      <c r="O613" s="139"/>
      <c r="P613" s="140"/>
      <c r="Q613" s="140"/>
    </row>
    <row r="614" spans="6:17" s="135" customFormat="1" x14ac:dyDescent="0.2">
      <c r="F614" s="136"/>
      <c r="G614" s="136"/>
      <c r="H614" s="137"/>
      <c r="I614" s="138"/>
      <c r="O614" s="139"/>
      <c r="P614" s="140"/>
      <c r="Q614" s="140"/>
    </row>
    <row r="615" spans="6:17" s="135" customFormat="1" x14ac:dyDescent="0.2">
      <c r="F615" s="136"/>
      <c r="G615" s="136"/>
      <c r="H615" s="137"/>
      <c r="I615" s="138"/>
      <c r="O615" s="139"/>
      <c r="P615" s="140"/>
      <c r="Q615" s="140"/>
    </row>
    <row r="616" spans="6:17" s="135" customFormat="1" x14ac:dyDescent="0.2">
      <c r="F616" s="136"/>
      <c r="G616" s="136"/>
      <c r="H616" s="137"/>
      <c r="I616" s="138"/>
      <c r="O616" s="139"/>
      <c r="P616" s="140"/>
      <c r="Q616" s="140"/>
    </row>
    <row r="617" spans="6:17" s="135" customFormat="1" x14ac:dyDescent="0.2">
      <c r="F617" s="136"/>
      <c r="G617" s="136"/>
      <c r="H617" s="137"/>
      <c r="I617" s="138"/>
      <c r="O617" s="139"/>
      <c r="P617" s="140"/>
      <c r="Q617" s="140"/>
    </row>
    <row r="618" spans="6:17" s="135" customFormat="1" x14ac:dyDescent="0.2">
      <c r="F618" s="136"/>
      <c r="G618" s="136"/>
      <c r="H618" s="137"/>
      <c r="I618" s="138"/>
      <c r="O618" s="139"/>
      <c r="P618" s="140"/>
      <c r="Q618" s="140"/>
    </row>
    <row r="619" spans="6:17" s="135" customFormat="1" x14ac:dyDescent="0.2">
      <c r="F619" s="136"/>
      <c r="G619" s="136"/>
      <c r="H619" s="137"/>
      <c r="I619" s="138"/>
      <c r="O619" s="139"/>
      <c r="P619" s="140"/>
      <c r="Q619" s="140"/>
    </row>
    <row r="620" spans="6:17" s="135" customFormat="1" x14ac:dyDescent="0.2">
      <c r="F620" s="136"/>
      <c r="G620" s="136"/>
      <c r="H620" s="137"/>
      <c r="I620" s="138"/>
      <c r="O620" s="139"/>
      <c r="P620" s="140"/>
      <c r="Q620" s="140"/>
    </row>
    <row r="621" spans="6:17" s="135" customFormat="1" x14ac:dyDescent="0.2">
      <c r="F621" s="136"/>
      <c r="G621" s="136"/>
      <c r="H621" s="137"/>
      <c r="I621" s="138"/>
      <c r="O621" s="139"/>
      <c r="P621" s="140"/>
      <c r="Q621" s="140"/>
    </row>
    <row r="622" spans="6:17" s="135" customFormat="1" x14ac:dyDescent="0.2">
      <c r="F622" s="136"/>
      <c r="G622" s="136"/>
      <c r="H622" s="137"/>
      <c r="I622" s="138"/>
      <c r="O622" s="139"/>
      <c r="P622" s="140"/>
      <c r="Q622" s="140"/>
    </row>
    <row r="623" spans="6:17" s="135" customFormat="1" x14ac:dyDescent="0.2">
      <c r="F623" s="136"/>
      <c r="G623" s="136"/>
      <c r="H623" s="137"/>
      <c r="I623" s="138"/>
      <c r="O623" s="139"/>
      <c r="P623" s="140"/>
      <c r="Q623" s="140"/>
    </row>
    <row r="624" spans="6:17" s="135" customFormat="1" x14ac:dyDescent="0.2">
      <c r="F624" s="136"/>
      <c r="G624" s="136"/>
      <c r="H624" s="137"/>
      <c r="I624" s="138"/>
      <c r="O624" s="139"/>
      <c r="P624" s="140"/>
      <c r="Q624" s="140"/>
    </row>
    <row r="625" spans="6:17" s="135" customFormat="1" x14ac:dyDescent="0.2">
      <c r="F625" s="136"/>
      <c r="G625" s="136"/>
      <c r="H625" s="137"/>
      <c r="I625" s="138"/>
      <c r="O625" s="139"/>
      <c r="P625" s="140"/>
      <c r="Q625" s="140"/>
    </row>
    <row r="626" spans="6:17" s="135" customFormat="1" x14ac:dyDescent="0.2">
      <c r="F626" s="136"/>
      <c r="G626" s="136"/>
      <c r="H626" s="137"/>
      <c r="I626" s="138"/>
      <c r="O626" s="139"/>
      <c r="P626" s="140"/>
      <c r="Q626" s="140"/>
    </row>
    <row r="627" spans="6:17" s="135" customFormat="1" x14ac:dyDescent="0.2">
      <c r="F627" s="136"/>
      <c r="G627" s="136"/>
      <c r="H627" s="137"/>
      <c r="I627" s="138"/>
      <c r="O627" s="139"/>
      <c r="P627" s="140"/>
      <c r="Q627" s="140"/>
    </row>
    <row r="628" spans="6:17" s="135" customFormat="1" x14ac:dyDescent="0.2">
      <c r="F628" s="136"/>
      <c r="G628" s="136"/>
      <c r="H628" s="137"/>
      <c r="I628" s="138"/>
      <c r="O628" s="139"/>
      <c r="P628" s="140"/>
      <c r="Q628" s="140"/>
    </row>
    <row r="629" spans="6:17" s="135" customFormat="1" x14ac:dyDescent="0.2">
      <c r="F629" s="136"/>
      <c r="G629" s="136"/>
      <c r="H629" s="137"/>
      <c r="I629" s="138"/>
      <c r="O629" s="139"/>
      <c r="P629" s="140"/>
      <c r="Q629" s="140"/>
    </row>
    <row r="630" spans="6:17" s="135" customFormat="1" x14ac:dyDescent="0.2">
      <c r="F630" s="136"/>
      <c r="G630" s="136"/>
      <c r="H630" s="137"/>
      <c r="I630" s="138"/>
      <c r="O630" s="139"/>
      <c r="P630" s="140"/>
      <c r="Q630" s="140"/>
    </row>
    <row r="631" spans="6:17" s="135" customFormat="1" x14ac:dyDescent="0.2">
      <c r="F631" s="136"/>
      <c r="G631" s="136"/>
      <c r="H631" s="137"/>
      <c r="I631" s="138"/>
      <c r="O631" s="139"/>
      <c r="P631" s="140"/>
      <c r="Q631" s="140"/>
    </row>
    <row r="632" spans="6:17" s="135" customFormat="1" x14ac:dyDescent="0.2">
      <c r="F632" s="136"/>
      <c r="G632" s="136"/>
      <c r="H632" s="137"/>
      <c r="I632" s="138"/>
      <c r="O632" s="139"/>
      <c r="P632" s="140"/>
      <c r="Q632" s="140"/>
    </row>
    <row r="633" spans="6:17" s="135" customFormat="1" x14ac:dyDescent="0.2">
      <c r="F633" s="136"/>
      <c r="G633" s="136"/>
      <c r="H633" s="137"/>
      <c r="I633" s="138"/>
      <c r="O633" s="139"/>
      <c r="P633" s="140"/>
      <c r="Q633" s="140"/>
    </row>
    <row r="634" spans="6:17" s="135" customFormat="1" x14ac:dyDescent="0.2">
      <c r="F634" s="136"/>
      <c r="G634" s="136"/>
      <c r="H634" s="137"/>
      <c r="I634" s="138"/>
      <c r="O634" s="139"/>
      <c r="P634" s="140"/>
      <c r="Q634" s="140"/>
    </row>
    <row r="635" spans="6:17" s="135" customFormat="1" x14ac:dyDescent="0.2">
      <c r="F635" s="136"/>
      <c r="G635" s="136"/>
      <c r="H635" s="137"/>
      <c r="I635" s="138"/>
      <c r="O635" s="139"/>
      <c r="P635" s="140"/>
      <c r="Q635" s="140"/>
    </row>
    <row r="636" spans="6:17" s="135" customFormat="1" x14ac:dyDescent="0.2">
      <c r="F636" s="136"/>
      <c r="G636" s="136"/>
      <c r="H636" s="137"/>
      <c r="I636" s="138"/>
      <c r="O636" s="139"/>
      <c r="P636" s="140"/>
      <c r="Q636" s="140"/>
    </row>
    <row r="637" spans="6:17" s="135" customFormat="1" x14ac:dyDescent="0.2">
      <c r="F637" s="136"/>
      <c r="G637" s="136"/>
      <c r="H637" s="137"/>
      <c r="I637" s="138"/>
      <c r="O637" s="139"/>
      <c r="P637" s="140"/>
      <c r="Q637" s="140"/>
    </row>
    <row r="638" spans="6:17" s="135" customFormat="1" x14ac:dyDescent="0.2">
      <c r="F638" s="136"/>
      <c r="G638" s="136"/>
      <c r="H638" s="137"/>
      <c r="I638" s="138"/>
      <c r="O638" s="139"/>
      <c r="P638" s="140"/>
      <c r="Q638" s="140"/>
    </row>
    <row r="639" spans="6:17" s="135" customFormat="1" x14ac:dyDescent="0.2">
      <c r="F639" s="136"/>
      <c r="G639" s="136"/>
      <c r="H639" s="137"/>
      <c r="I639" s="138"/>
      <c r="O639" s="139"/>
      <c r="P639" s="140"/>
      <c r="Q639" s="140"/>
    </row>
    <row r="640" spans="6:17" s="135" customFormat="1" x14ac:dyDescent="0.2">
      <c r="F640" s="136"/>
      <c r="G640" s="136"/>
      <c r="H640" s="137"/>
      <c r="I640" s="138"/>
      <c r="O640" s="139"/>
      <c r="P640" s="140"/>
      <c r="Q640" s="140"/>
    </row>
    <row r="641" spans="6:17" s="135" customFormat="1" x14ac:dyDescent="0.2">
      <c r="F641" s="136"/>
      <c r="G641" s="136"/>
      <c r="H641" s="137"/>
      <c r="I641" s="138"/>
      <c r="O641" s="139"/>
      <c r="P641" s="140"/>
      <c r="Q641" s="140"/>
    </row>
    <row r="642" spans="6:17" s="135" customFormat="1" x14ac:dyDescent="0.2">
      <c r="F642" s="136"/>
      <c r="G642" s="136"/>
      <c r="H642" s="137"/>
      <c r="I642" s="138"/>
      <c r="O642" s="139"/>
      <c r="P642" s="140"/>
      <c r="Q642" s="140"/>
    </row>
    <row r="643" spans="6:17" s="135" customFormat="1" x14ac:dyDescent="0.2">
      <c r="F643" s="136"/>
      <c r="G643" s="136"/>
      <c r="H643" s="137"/>
      <c r="I643" s="138"/>
      <c r="O643" s="139"/>
      <c r="P643" s="140"/>
      <c r="Q643" s="140"/>
    </row>
    <row r="644" spans="6:17" s="135" customFormat="1" x14ac:dyDescent="0.2">
      <c r="F644" s="136"/>
      <c r="G644" s="136"/>
      <c r="H644" s="137"/>
      <c r="I644" s="138"/>
      <c r="O644" s="139"/>
      <c r="P644" s="140"/>
      <c r="Q644" s="140"/>
    </row>
    <row r="645" spans="6:17" s="135" customFormat="1" x14ac:dyDescent="0.2">
      <c r="F645" s="136"/>
      <c r="G645" s="136"/>
      <c r="H645" s="137"/>
      <c r="I645" s="138"/>
      <c r="O645" s="139"/>
      <c r="P645" s="140"/>
      <c r="Q645" s="140"/>
    </row>
    <row r="646" spans="6:17" s="135" customFormat="1" x14ac:dyDescent="0.2">
      <c r="F646" s="136"/>
      <c r="G646" s="136"/>
      <c r="H646" s="137"/>
      <c r="I646" s="138"/>
      <c r="O646" s="139"/>
      <c r="P646" s="140"/>
      <c r="Q646" s="140"/>
    </row>
    <row r="647" spans="6:17" s="135" customFormat="1" x14ac:dyDescent="0.2">
      <c r="F647" s="136"/>
      <c r="G647" s="136"/>
      <c r="H647" s="137"/>
      <c r="I647" s="138"/>
      <c r="O647" s="139"/>
      <c r="P647" s="140"/>
      <c r="Q647" s="140"/>
    </row>
    <row r="648" spans="6:17" s="135" customFormat="1" x14ac:dyDescent="0.2">
      <c r="F648" s="136"/>
      <c r="G648" s="136"/>
      <c r="H648" s="137"/>
      <c r="I648" s="138"/>
      <c r="O648" s="139"/>
      <c r="P648" s="140"/>
      <c r="Q648" s="140"/>
    </row>
    <row r="649" spans="6:17" s="135" customFormat="1" x14ac:dyDescent="0.2">
      <c r="F649" s="136"/>
      <c r="G649" s="136"/>
      <c r="H649" s="137"/>
      <c r="I649" s="138"/>
      <c r="O649" s="139"/>
      <c r="P649" s="140"/>
      <c r="Q649" s="140"/>
    </row>
    <row r="650" spans="6:17" s="135" customFormat="1" x14ac:dyDescent="0.2">
      <c r="F650" s="136"/>
      <c r="G650" s="136"/>
      <c r="H650" s="137"/>
      <c r="I650" s="138"/>
      <c r="O650" s="139"/>
      <c r="P650" s="140"/>
      <c r="Q650" s="140"/>
    </row>
    <row r="651" spans="6:17" s="135" customFormat="1" x14ac:dyDescent="0.2">
      <c r="F651" s="136"/>
      <c r="G651" s="136"/>
      <c r="H651" s="137"/>
      <c r="I651" s="138"/>
      <c r="O651" s="139"/>
      <c r="P651" s="140"/>
      <c r="Q651" s="140"/>
    </row>
    <row r="652" spans="6:17" s="135" customFormat="1" x14ac:dyDescent="0.2">
      <c r="F652" s="136"/>
      <c r="G652" s="136"/>
      <c r="H652" s="137"/>
      <c r="I652" s="138"/>
      <c r="O652" s="139"/>
      <c r="P652" s="140"/>
      <c r="Q652" s="140"/>
    </row>
    <row r="653" spans="6:17" s="135" customFormat="1" x14ac:dyDescent="0.2">
      <c r="F653" s="136"/>
      <c r="G653" s="136"/>
      <c r="H653" s="137"/>
      <c r="I653" s="138"/>
      <c r="O653" s="139"/>
      <c r="P653" s="140"/>
      <c r="Q653" s="140"/>
    </row>
    <row r="654" spans="6:17" s="135" customFormat="1" x14ac:dyDescent="0.2">
      <c r="F654" s="136"/>
      <c r="G654" s="136"/>
      <c r="H654" s="137"/>
      <c r="I654" s="138"/>
      <c r="O654" s="139"/>
      <c r="P654" s="140"/>
      <c r="Q654" s="140"/>
    </row>
    <row r="655" spans="6:17" s="135" customFormat="1" x14ac:dyDescent="0.2">
      <c r="F655" s="136"/>
      <c r="G655" s="136"/>
      <c r="H655" s="137"/>
      <c r="I655" s="138"/>
      <c r="O655" s="139"/>
      <c r="P655" s="140"/>
      <c r="Q655" s="140"/>
    </row>
    <row r="656" spans="6:17" s="135" customFormat="1" x14ac:dyDescent="0.2">
      <c r="F656" s="136"/>
      <c r="G656" s="136"/>
      <c r="H656" s="137"/>
      <c r="I656" s="138"/>
      <c r="O656" s="139"/>
      <c r="P656" s="140"/>
      <c r="Q656" s="140"/>
    </row>
    <row r="657" spans="6:17" s="135" customFormat="1" x14ac:dyDescent="0.2">
      <c r="F657" s="136"/>
      <c r="G657" s="136"/>
      <c r="H657" s="137"/>
      <c r="I657" s="138"/>
      <c r="O657" s="139"/>
      <c r="P657" s="140"/>
      <c r="Q657" s="140"/>
    </row>
    <row r="658" spans="6:17" s="135" customFormat="1" x14ac:dyDescent="0.2">
      <c r="F658" s="136"/>
      <c r="G658" s="136"/>
      <c r="H658" s="137"/>
      <c r="I658" s="138"/>
      <c r="O658" s="139"/>
      <c r="P658" s="140"/>
      <c r="Q658" s="140"/>
    </row>
    <row r="659" spans="6:17" s="135" customFormat="1" x14ac:dyDescent="0.2">
      <c r="F659" s="136"/>
      <c r="G659" s="136"/>
      <c r="H659" s="137"/>
      <c r="I659" s="138"/>
      <c r="O659" s="139"/>
      <c r="P659" s="140"/>
      <c r="Q659" s="140"/>
    </row>
    <row r="660" spans="6:17" s="135" customFormat="1" x14ac:dyDescent="0.2">
      <c r="F660" s="136"/>
      <c r="G660" s="136"/>
      <c r="H660" s="137"/>
      <c r="I660" s="138"/>
      <c r="O660" s="139"/>
      <c r="P660" s="140"/>
      <c r="Q660" s="140"/>
    </row>
    <row r="661" spans="6:17" s="135" customFormat="1" x14ac:dyDescent="0.2">
      <c r="F661" s="136"/>
      <c r="G661" s="136"/>
      <c r="H661" s="137"/>
      <c r="I661" s="138"/>
      <c r="O661" s="139"/>
      <c r="P661" s="140"/>
      <c r="Q661" s="140"/>
    </row>
    <row r="662" spans="6:17" s="135" customFormat="1" x14ac:dyDescent="0.2">
      <c r="F662" s="136"/>
      <c r="G662" s="136"/>
      <c r="H662" s="137"/>
      <c r="I662" s="138"/>
      <c r="O662" s="139"/>
      <c r="P662" s="140"/>
      <c r="Q662" s="140"/>
    </row>
    <row r="663" spans="6:17" s="135" customFormat="1" x14ac:dyDescent="0.2">
      <c r="F663" s="136"/>
      <c r="G663" s="136"/>
      <c r="H663" s="137"/>
      <c r="I663" s="138"/>
      <c r="O663" s="139"/>
      <c r="P663" s="140"/>
      <c r="Q663" s="140"/>
    </row>
    <row r="664" spans="6:17" s="135" customFormat="1" x14ac:dyDescent="0.2">
      <c r="F664" s="136"/>
      <c r="G664" s="136"/>
      <c r="H664" s="137"/>
      <c r="I664" s="138"/>
      <c r="O664" s="139"/>
      <c r="P664" s="140"/>
      <c r="Q664" s="140"/>
    </row>
    <row r="665" spans="6:17" s="135" customFormat="1" x14ac:dyDescent="0.2">
      <c r="F665" s="136"/>
      <c r="G665" s="136"/>
      <c r="H665" s="137"/>
      <c r="I665" s="138"/>
      <c r="O665" s="139"/>
      <c r="P665" s="140"/>
      <c r="Q665" s="140"/>
    </row>
    <row r="666" spans="6:17" s="135" customFormat="1" x14ac:dyDescent="0.2">
      <c r="F666" s="136"/>
      <c r="G666" s="136"/>
      <c r="H666" s="137"/>
      <c r="I666" s="138"/>
      <c r="O666" s="139"/>
      <c r="P666" s="140"/>
      <c r="Q666" s="140"/>
    </row>
    <row r="667" spans="6:17" s="135" customFormat="1" x14ac:dyDescent="0.2">
      <c r="F667" s="136"/>
      <c r="G667" s="136"/>
      <c r="H667" s="137"/>
      <c r="I667" s="138"/>
      <c r="O667" s="139"/>
      <c r="P667" s="140"/>
      <c r="Q667" s="140"/>
    </row>
    <row r="668" spans="6:17" s="135" customFormat="1" x14ac:dyDescent="0.2">
      <c r="F668" s="136"/>
      <c r="G668" s="136"/>
      <c r="H668" s="137"/>
      <c r="I668" s="138"/>
      <c r="O668" s="139"/>
      <c r="P668" s="140"/>
      <c r="Q668" s="140"/>
    </row>
    <row r="669" spans="6:17" s="135" customFormat="1" x14ac:dyDescent="0.2">
      <c r="F669" s="136"/>
      <c r="G669" s="136"/>
      <c r="H669" s="137"/>
      <c r="I669" s="138"/>
      <c r="O669" s="139"/>
      <c r="P669" s="140"/>
      <c r="Q669" s="140"/>
    </row>
    <row r="670" spans="6:17" s="135" customFormat="1" x14ac:dyDescent="0.2">
      <c r="F670" s="136"/>
      <c r="G670" s="136"/>
      <c r="H670" s="137"/>
      <c r="I670" s="138"/>
      <c r="O670" s="139"/>
      <c r="P670" s="140"/>
      <c r="Q670" s="140"/>
    </row>
    <row r="671" spans="6:17" s="135" customFormat="1" x14ac:dyDescent="0.2">
      <c r="F671" s="136"/>
      <c r="G671" s="136"/>
      <c r="H671" s="137"/>
      <c r="I671" s="138"/>
      <c r="O671" s="139"/>
      <c r="P671" s="140"/>
      <c r="Q671" s="140"/>
    </row>
    <row r="672" spans="6:17" s="135" customFormat="1" x14ac:dyDescent="0.2">
      <c r="F672" s="136"/>
      <c r="G672" s="136"/>
      <c r="H672" s="137"/>
      <c r="I672" s="138"/>
      <c r="O672" s="139"/>
      <c r="P672" s="140"/>
      <c r="Q672" s="140"/>
    </row>
    <row r="673" spans="6:17" s="135" customFormat="1" x14ac:dyDescent="0.2">
      <c r="F673" s="136"/>
      <c r="G673" s="136"/>
      <c r="H673" s="137"/>
      <c r="I673" s="138"/>
      <c r="O673" s="139"/>
      <c r="P673" s="140"/>
      <c r="Q673" s="140"/>
    </row>
    <row r="674" spans="6:17" s="135" customFormat="1" x14ac:dyDescent="0.2">
      <c r="F674" s="136"/>
      <c r="G674" s="136"/>
      <c r="H674" s="137"/>
      <c r="I674" s="138"/>
      <c r="O674" s="139"/>
      <c r="P674" s="140"/>
      <c r="Q674" s="140"/>
    </row>
    <row r="675" spans="6:17" s="135" customFormat="1" x14ac:dyDescent="0.2">
      <c r="F675" s="136"/>
      <c r="G675" s="136"/>
      <c r="H675" s="137"/>
      <c r="I675" s="138"/>
      <c r="O675" s="139"/>
      <c r="P675" s="140"/>
      <c r="Q675" s="140"/>
    </row>
    <row r="676" spans="6:17" s="135" customFormat="1" x14ac:dyDescent="0.2">
      <c r="F676" s="136"/>
      <c r="G676" s="136"/>
      <c r="H676" s="137"/>
      <c r="I676" s="138"/>
      <c r="O676" s="139"/>
      <c r="P676" s="140"/>
      <c r="Q676" s="140"/>
    </row>
    <row r="677" spans="6:17" s="135" customFormat="1" x14ac:dyDescent="0.2">
      <c r="F677" s="136"/>
      <c r="G677" s="136"/>
      <c r="H677" s="137"/>
      <c r="I677" s="138"/>
      <c r="O677" s="139"/>
      <c r="P677" s="140"/>
      <c r="Q677" s="140"/>
    </row>
    <row r="678" spans="6:17" s="135" customFormat="1" x14ac:dyDescent="0.2">
      <c r="F678" s="136"/>
      <c r="G678" s="136"/>
      <c r="H678" s="137"/>
      <c r="I678" s="138"/>
      <c r="O678" s="139"/>
      <c r="P678" s="140"/>
      <c r="Q678" s="140"/>
    </row>
    <row r="679" spans="6:17" s="135" customFormat="1" x14ac:dyDescent="0.2">
      <c r="F679" s="136"/>
      <c r="G679" s="136"/>
      <c r="H679" s="137"/>
      <c r="I679" s="138"/>
      <c r="O679" s="139"/>
      <c r="P679" s="140"/>
      <c r="Q679" s="140"/>
    </row>
    <row r="680" spans="6:17" s="135" customFormat="1" x14ac:dyDescent="0.2">
      <c r="F680" s="136"/>
      <c r="G680" s="136"/>
      <c r="H680" s="137"/>
      <c r="I680" s="138"/>
      <c r="O680" s="139"/>
      <c r="P680" s="140"/>
      <c r="Q680" s="140"/>
    </row>
    <row r="681" spans="6:17" s="135" customFormat="1" x14ac:dyDescent="0.2">
      <c r="F681" s="136"/>
      <c r="G681" s="136"/>
      <c r="H681" s="137"/>
      <c r="I681" s="138"/>
      <c r="O681" s="139"/>
      <c r="P681" s="140"/>
      <c r="Q681" s="140"/>
    </row>
    <row r="682" spans="6:17" s="135" customFormat="1" x14ac:dyDescent="0.2">
      <c r="F682" s="136"/>
      <c r="G682" s="136"/>
      <c r="H682" s="137"/>
      <c r="I682" s="138"/>
      <c r="O682" s="139"/>
      <c r="P682" s="140"/>
      <c r="Q682" s="140"/>
    </row>
    <row r="683" spans="6:17" s="135" customFormat="1" x14ac:dyDescent="0.2">
      <c r="F683" s="136"/>
      <c r="G683" s="136"/>
      <c r="H683" s="137"/>
      <c r="I683" s="138"/>
      <c r="O683" s="139"/>
      <c r="P683" s="140"/>
      <c r="Q683" s="140"/>
    </row>
    <row r="684" spans="6:17" s="135" customFormat="1" x14ac:dyDescent="0.2">
      <c r="F684" s="136"/>
      <c r="G684" s="136"/>
      <c r="H684" s="137"/>
      <c r="I684" s="138"/>
      <c r="O684" s="139"/>
      <c r="P684" s="140"/>
      <c r="Q684" s="140"/>
    </row>
    <row r="685" spans="6:17" s="135" customFormat="1" x14ac:dyDescent="0.2">
      <c r="F685" s="136"/>
      <c r="G685" s="136"/>
      <c r="H685" s="137"/>
      <c r="I685" s="138"/>
      <c r="O685" s="139"/>
      <c r="P685" s="140"/>
      <c r="Q685" s="140"/>
    </row>
    <row r="686" spans="6:17" s="135" customFormat="1" x14ac:dyDescent="0.2">
      <c r="F686" s="136"/>
      <c r="G686" s="136"/>
      <c r="H686" s="137"/>
      <c r="I686" s="138"/>
      <c r="O686" s="139"/>
      <c r="P686" s="140"/>
      <c r="Q686" s="140"/>
    </row>
    <row r="687" spans="6:17" s="135" customFormat="1" x14ac:dyDescent="0.2">
      <c r="F687" s="136"/>
      <c r="G687" s="136"/>
      <c r="H687" s="137"/>
      <c r="I687" s="138"/>
      <c r="O687" s="139"/>
      <c r="P687" s="140"/>
      <c r="Q687" s="140"/>
    </row>
    <row r="688" spans="6:17" s="135" customFormat="1" x14ac:dyDescent="0.2">
      <c r="F688" s="136"/>
      <c r="G688" s="136"/>
      <c r="H688" s="137"/>
      <c r="I688" s="138"/>
      <c r="O688" s="139"/>
      <c r="P688" s="140"/>
      <c r="Q688" s="140"/>
    </row>
    <row r="689" spans="6:17" s="135" customFormat="1" x14ac:dyDescent="0.2">
      <c r="F689" s="136"/>
      <c r="G689" s="136"/>
      <c r="H689" s="137"/>
      <c r="I689" s="138"/>
      <c r="O689" s="139"/>
      <c r="P689" s="140"/>
      <c r="Q689" s="140"/>
    </row>
    <row r="690" spans="6:17" s="135" customFormat="1" x14ac:dyDescent="0.2">
      <c r="F690" s="136"/>
      <c r="G690" s="136"/>
      <c r="H690" s="137"/>
      <c r="I690" s="138"/>
      <c r="O690" s="139"/>
      <c r="P690" s="140"/>
      <c r="Q690" s="140"/>
    </row>
    <row r="691" spans="6:17" s="135" customFormat="1" x14ac:dyDescent="0.2">
      <c r="F691" s="136"/>
      <c r="G691" s="136"/>
      <c r="H691" s="137"/>
      <c r="I691" s="138"/>
      <c r="O691" s="139"/>
      <c r="P691" s="140"/>
      <c r="Q691" s="140"/>
    </row>
    <row r="692" spans="6:17" s="135" customFormat="1" x14ac:dyDescent="0.2">
      <c r="F692" s="136"/>
      <c r="G692" s="136"/>
      <c r="H692" s="137"/>
      <c r="I692" s="138"/>
      <c r="O692" s="139"/>
      <c r="P692" s="140"/>
      <c r="Q692" s="140"/>
    </row>
    <row r="693" spans="6:17" s="135" customFormat="1" x14ac:dyDescent="0.2">
      <c r="F693" s="136"/>
      <c r="G693" s="136"/>
      <c r="H693" s="137"/>
      <c r="I693" s="138"/>
      <c r="O693" s="139"/>
      <c r="P693" s="140"/>
      <c r="Q693" s="140"/>
    </row>
    <row r="694" spans="6:17" s="135" customFormat="1" x14ac:dyDescent="0.2">
      <c r="F694" s="136"/>
      <c r="G694" s="136"/>
      <c r="H694" s="137"/>
      <c r="I694" s="138"/>
      <c r="O694" s="139"/>
      <c r="P694" s="140"/>
      <c r="Q694" s="140"/>
    </row>
    <row r="695" spans="6:17" s="135" customFormat="1" x14ac:dyDescent="0.2">
      <c r="F695" s="136"/>
      <c r="G695" s="136"/>
      <c r="H695" s="137"/>
      <c r="I695" s="138"/>
      <c r="O695" s="139"/>
      <c r="P695" s="140"/>
      <c r="Q695" s="140"/>
    </row>
    <row r="696" spans="6:17" s="135" customFormat="1" x14ac:dyDescent="0.2">
      <c r="F696" s="136"/>
      <c r="G696" s="136"/>
      <c r="H696" s="137"/>
      <c r="I696" s="138"/>
      <c r="O696" s="139"/>
      <c r="P696" s="140"/>
      <c r="Q696" s="140"/>
    </row>
    <row r="697" spans="6:17" s="135" customFormat="1" x14ac:dyDescent="0.2">
      <c r="F697" s="136"/>
      <c r="G697" s="136"/>
      <c r="H697" s="137"/>
      <c r="I697" s="138"/>
      <c r="O697" s="139"/>
      <c r="P697" s="140"/>
      <c r="Q697" s="140"/>
    </row>
    <row r="698" spans="6:17" s="135" customFormat="1" x14ac:dyDescent="0.2">
      <c r="F698" s="136"/>
      <c r="G698" s="136"/>
      <c r="H698" s="137"/>
      <c r="I698" s="138"/>
      <c r="O698" s="139"/>
      <c r="P698" s="140"/>
      <c r="Q698" s="140"/>
    </row>
    <row r="699" spans="6:17" s="135" customFormat="1" x14ac:dyDescent="0.2">
      <c r="F699" s="136"/>
      <c r="G699" s="136"/>
      <c r="H699" s="137"/>
      <c r="I699" s="138"/>
      <c r="O699" s="139"/>
      <c r="P699" s="140"/>
      <c r="Q699" s="140"/>
    </row>
    <row r="700" spans="6:17" s="135" customFormat="1" x14ac:dyDescent="0.2">
      <c r="F700" s="136"/>
      <c r="G700" s="136"/>
      <c r="H700" s="137"/>
      <c r="I700" s="138"/>
      <c r="O700" s="139"/>
      <c r="P700" s="140"/>
      <c r="Q700" s="140"/>
    </row>
    <row r="701" spans="6:17" s="135" customFormat="1" x14ac:dyDescent="0.2">
      <c r="F701" s="136"/>
      <c r="G701" s="136"/>
      <c r="H701" s="137"/>
      <c r="I701" s="138"/>
      <c r="O701" s="139"/>
      <c r="P701" s="140"/>
      <c r="Q701" s="140"/>
    </row>
    <row r="702" spans="6:17" s="135" customFormat="1" x14ac:dyDescent="0.2">
      <c r="F702" s="136"/>
      <c r="G702" s="136"/>
      <c r="H702" s="137"/>
      <c r="I702" s="138"/>
      <c r="O702" s="139"/>
      <c r="P702" s="140"/>
      <c r="Q702" s="140"/>
    </row>
    <row r="703" spans="6:17" s="135" customFormat="1" x14ac:dyDescent="0.2">
      <c r="F703" s="136"/>
      <c r="G703" s="136"/>
      <c r="H703" s="137"/>
      <c r="I703" s="138"/>
      <c r="O703" s="139"/>
      <c r="P703" s="140"/>
      <c r="Q703" s="140"/>
    </row>
    <row r="704" spans="6:17" s="135" customFormat="1" x14ac:dyDescent="0.2">
      <c r="F704" s="136"/>
      <c r="G704" s="136"/>
      <c r="H704" s="137"/>
      <c r="I704" s="138"/>
      <c r="O704" s="139"/>
      <c r="P704" s="140"/>
      <c r="Q704" s="140"/>
    </row>
    <row r="705" spans="6:17" s="135" customFormat="1" x14ac:dyDescent="0.2">
      <c r="F705" s="136"/>
      <c r="G705" s="136"/>
      <c r="H705" s="137"/>
      <c r="I705" s="138"/>
      <c r="O705" s="139"/>
      <c r="P705" s="140"/>
      <c r="Q705" s="140"/>
    </row>
    <row r="706" spans="6:17" s="135" customFormat="1" x14ac:dyDescent="0.2">
      <c r="F706" s="136"/>
      <c r="G706" s="136"/>
      <c r="H706" s="137"/>
      <c r="I706" s="138"/>
      <c r="O706" s="139"/>
      <c r="P706" s="140"/>
      <c r="Q706" s="140"/>
    </row>
    <row r="707" spans="6:17" s="135" customFormat="1" x14ac:dyDescent="0.2">
      <c r="F707" s="136"/>
      <c r="G707" s="136"/>
      <c r="H707" s="137"/>
      <c r="I707" s="138"/>
      <c r="O707" s="139"/>
      <c r="P707" s="140"/>
      <c r="Q707" s="140"/>
    </row>
    <row r="708" spans="6:17" s="135" customFormat="1" x14ac:dyDescent="0.2">
      <c r="F708" s="136"/>
      <c r="G708" s="136"/>
      <c r="H708" s="137"/>
      <c r="I708" s="138"/>
      <c r="O708" s="139"/>
      <c r="P708" s="140"/>
      <c r="Q708" s="140"/>
    </row>
    <row r="709" spans="6:17" s="135" customFormat="1" x14ac:dyDescent="0.2">
      <c r="F709" s="136"/>
      <c r="G709" s="136"/>
      <c r="H709" s="137"/>
      <c r="I709" s="138"/>
      <c r="O709" s="139"/>
      <c r="P709" s="140"/>
      <c r="Q709" s="140"/>
    </row>
    <row r="710" spans="6:17" s="135" customFormat="1" x14ac:dyDescent="0.2">
      <c r="F710" s="136"/>
      <c r="G710" s="136"/>
      <c r="H710" s="137"/>
      <c r="I710" s="138"/>
      <c r="O710" s="139"/>
      <c r="P710" s="140"/>
      <c r="Q710" s="140"/>
    </row>
    <row r="711" spans="6:17" s="135" customFormat="1" x14ac:dyDescent="0.2">
      <c r="F711" s="136"/>
      <c r="G711" s="136"/>
      <c r="H711" s="137"/>
      <c r="I711" s="138"/>
      <c r="O711" s="139"/>
      <c r="P711" s="140"/>
      <c r="Q711" s="140"/>
    </row>
    <row r="712" spans="6:17" s="135" customFormat="1" x14ac:dyDescent="0.2">
      <c r="F712" s="136"/>
      <c r="G712" s="136"/>
      <c r="H712" s="137"/>
      <c r="I712" s="138"/>
      <c r="O712" s="139"/>
      <c r="P712" s="140"/>
      <c r="Q712" s="140"/>
    </row>
    <row r="713" spans="6:17" s="135" customFormat="1" x14ac:dyDescent="0.2">
      <c r="F713" s="136"/>
      <c r="G713" s="136"/>
      <c r="H713" s="137"/>
      <c r="I713" s="138"/>
      <c r="O713" s="139"/>
      <c r="P713" s="140"/>
      <c r="Q713" s="140"/>
    </row>
    <row r="714" spans="6:17" s="135" customFormat="1" x14ac:dyDescent="0.2">
      <c r="F714" s="136"/>
      <c r="G714" s="136"/>
      <c r="H714" s="137"/>
      <c r="I714" s="138"/>
      <c r="O714" s="139"/>
      <c r="P714" s="140"/>
      <c r="Q714" s="140"/>
    </row>
    <row r="715" spans="6:17" s="135" customFormat="1" x14ac:dyDescent="0.2">
      <c r="F715" s="136"/>
      <c r="G715" s="136"/>
      <c r="H715" s="137"/>
      <c r="I715" s="138"/>
      <c r="O715" s="139"/>
      <c r="P715" s="140"/>
      <c r="Q715" s="140"/>
    </row>
    <row r="716" spans="6:17" s="135" customFormat="1" x14ac:dyDescent="0.2">
      <c r="F716" s="136"/>
      <c r="G716" s="136"/>
      <c r="H716" s="137"/>
      <c r="I716" s="138"/>
      <c r="O716" s="139"/>
      <c r="P716" s="140"/>
      <c r="Q716" s="140"/>
    </row>
    <row r="717" spans="6:17" s="135" customFormat="1" x14ac:dyDescent="0.2">
      <c r="F717" s="136"/>
      <c r="G717" s="136"/>
      <c r="H717" s="137"/>
      <c r="I717" s="138"/>
      <c r="O717" s="139"/>
      <c r="P717" s="140"/>
      <c r="Q717" s="140"/>
    </row>
    <row r="718" spans="6:17" s="135" customFormat="1" x14ac:dyDescent="0.2">
      <c r="F718" s="136"/>
      <c r="G718" s="136"/>
      <c r="H718" s="137"/>
      <c r="I718" s="138"/>
      <c r="O718" s="139"/>
      <c r="P718" s="140"/>
      <c r="Q718" s="140"/>
    </row>
    <row r="719" spans="6:17" s="135" customFormat="1" x14ac:dyDescent="0.2">
      <c r="F719" s="136"/>
      <c r="G719" s="136"/>
      <c r="H719" s="137"/>
      <c r="I719" s="138"/>
      <c r="O719" s="139"/>
      <c r="P719" s="140"/>
      <c r="Q719" s="140"/>
    </row>
    <row r="720" spans="6:17" s="135" customFormat="1" x14ac:dyDescent="0.2">
      <c r="F720" s="136"/>
      <c r="G720" s="136"/>
      <c r="H720" s="137"/>
      <c r="I720" s="138"/>
      <c r="O720" s="139"/>
      <c r="P720" s="140"/>
      <c r="Q720" s="140"/>
    </row>
    <row r="721" spans="6:17" s="135" customFormat="1" x14ac:dyDescent="0.2">
      <c r="F721" s="136"/>
      <c r="G721" s="136"/>
      <c r="H721" s="137"/>
      <c r="I721" s="138"/>
      <c r="O721" s="139"/>
      <c r="P721" s="140"/>
      <c r="Q721" s="140"/>
    </row>
    <row r="722" spans="6:17" s="135" customFormat="1" x14ac:dyDescent="0.2">
      <c r="F722" s="136"/>
      <c r="G722" s="136"/>
      <c r="H722" s="137"/>
      <c r="I722" s="138"/>
      <c r="O722" s="139"/>
      <c r="P722" s="140"/>
      <c r="Q722" s="140"/>
    </row>
    <row r="723" spans="6:17" s="135" customFormat="1" x14ac:dyDescent="0.2">
      <c r="F723" s="136"/>
      <c r="G723" s="136"/>
      <c r="H723" s="137"/>
      <c r="I723" s="138"/>
      <c r="O723" s="139"/>
      <c r="P723" s="140"/>
      <c r="Q723" s="140"/>
    </row>
    <row r="724" spans="6:17" s="135" customFormat="1" x14ac:dyDescent="0.2">
      <c r="F724" s="136"/>
      <c r="G724" s="136"/>
      <c r="H724" s="137"/>
      <c r="I724" s="138"/>
      <c r="O724" s="139"/>
      <c r="P724" s="140"/>
      <c r="Q724" s="140"/>
    </row>
    <row r="725" spans="6:17" s="135" customFormat="1" x14ac:dyDescent="0.2">
      <c r="F725" s="136"/>
      <c r="G725" s="136"/>
      <c r="H725" s="137"/>
      <c r="I725" s="138"/>
      <c r="O725" s="139"/>
      <c r="P725" s="140"/>
      <c r="Q725" s="140"/>
    </row>
    <row r="726" spans="6:17" s="135" customFormat="1" x14ac:dyDescent="0.2">
      <c r="F726" s="136"/>
      <c r="G726" s="136"/>
      <c r="H726" s="137"/>
      <c r="I726" s="138"/>
      <c r="O726" s="139"/>
      <c r="P726" s="140"/>
      <c r="Q726" s="140"/>
    </row>
    <row r="727" spans="6:17" s="135" customFormat="1" x14ac:dyDescent="0.2">
      <c r="F727" s="136"/>
      <c r="G727" s="136"/>
      <c r="H727" s="137"/>
      <c r="I727" s="138"/>
      <c r="O727" s="139"/>
      <c r="P727" s="140"/>
      <c r="Q727" s="140"/>
    </row>
    <row r="728" spans="6:17" s="135" customFormat="1" x14ac:dyDescent="0.2">
      <c r="F728" s="136"/>
      <c r="G728" s="136"/>
      <c r="H728" s="137"/>
      <c r="I728" s="138"/>
      <c r="O728" s="139"/>
      <c r="P728" s="140"/>
      <c r="Q728" s="140"/>
    </row>
    <row r="729" spans="6:17" s="135" customFormat="1" x14ac:dyDescent="0.2">
      <c r="F729" s="136"/>
      <c r="G729" s="136"/>
      <c r="H729" s="137"/>
      <c r="I729" s="138"/>
      <c r="O729" s="139"/>
      <c r="P729" s="140"/>
      <c r="Q729" s="140"/>
    </row>
    <row r="730" spans="6:17" s="135" customFormat="1" x14ac:dyDescent="0.2">
      <c r="F730" s="136"/>
      <c r="G730" s="136"/>
      <c r="H730" s="137"/>
      <c r="I730" s="138"/>
      <c r="O730" s="139"/>
      <c r="P730" s="140"/>
      <c r="Q730" s="140"/>
    </row>
    <row r="731" spans="6:17" s="135" customFormat="1" x14ac:dyDescent="0.2">
      <c r="F731" s="136"/>
      <c r="G731" s="136"/>
      <c r="H731" s="137"/>
      <c r="I731" s="138"/>
      <c r="O731" s="139"/>
      <c r="P731" s="140"/>
      <c r="Q731" s="140"/>
    </row>
    <row r="732" spans="6:17" s="135" customFormat="1" x14ac:dyDescent="0.2">
      <c r="F732" s="136"/>
      <c r="G732" s="136"/>
      <c r="H732" s="137"/>
      <c r="I732" s="138"/>
      <c r="O732" s="139"/>
      <c r="P732" s="140"/>
      <c r="Q732" s="140"/>
    </row>
    <row r="733" spans="6:17" s="135" customFormat="1" x14ac:dyDescent="0.2">
      <c r="F733" s="136"/>
      <c r="G733" s="136"/>
      <c r="H733" s="137"/>
      <c r="I733" s="138"/>
      <c r="O733" s="139"/>
      <c r="P733" s="140"/>
      <c r="Q733" s="140"/>
    </row>
    <row r="734" spans="6:17" s="135" customFormat="1" x14ac:dyDescent="0.2">
      <c r="F734" s="136"/>
      <c r="G734" s="136"/>
      <c r="H734" s="137"/>
      <c r="I734" s="138"/>
      <c r="O734" s="139"/>
      <c r="P734" s="140"/>
      <c r="Q734" s="140"/>
    </row>
    <row r="735" spans="6:17" s="135" customFormat="1" x14ac:dyDescent="0.2">
      <c r="F735" s="136"/>
      <c r="G735" s="136"/>
      <c r="H735" s="137"/>
      <c r="I735" s="138"/>
      <c r="O735" s="139"/>
      <c r="P735" s="140"/>
      <c r="Q735" s="140"/>
    </row>
    <row r="736" spans="6:17" s="135" customFormat="1" x14ac:dyDescent="0.2">
      <c r="F736" s="136"/>
      <c r="G736" s="136"/>
      <c r="H736" s="137"/>
      <c r="I736" s="138"/>
      <c r="O736" s="139"/>
      <c r="P736" s="140"/>
      <c r="Q736" s="140"/>
    </row>
    <row r="737" spans="6:17" s="135" customFormat="1" x14ac:dyDescent="0.2">
      <c r="F737" s="136"/>
      <c r="G737" s="136"/>
      <c r="H737" s="137"/>
      <c r="I737" s="138"/>
      <c r="O737" s="139"/>
      <c r="P737" s="140"/>
      <c r="Q737" s="140"/>
    </row>
    <row r="738" spans="6:17" s="135" customFormat="1" x14ac:dyDescent="0.2">
      <c r="F738" s="136"/>
      <c r="G738" s="136"/>
      <c r="H738" s="137"/>
      <c r="I738" s="138"/>
      <c r="O738" s="139"/>
      <c r="P738" s="140"/>
      <c r="Q738" s="140"/>
    </row>
    <row r="739" spans="6:17" s="135" customFormat="1" x14ac:dyDescent="0.2">
      <c r="F739" s="136"/>
      <c r="G739" s="136"/>
      <c r="H739" s="137"/>
      <c r="I739" s="138"/>
      <c r="O739" s="139"/>
      <c r="P739" s="140"/>
      <c r="Q739" s="140"/>
    </row>
    <row r="740" spans="6:17" s="135" customFormat="1" x14ac:dyDescent="0.2">
      <c r="F740" s="136"/>
      <c r="G740" s="136"/>
      <c r="H740" s="137"/>
      <c r="I740" s="138"/>
      <c r="O740" s="139"/>
      <c r="P740" s="140"/>
      <c r="Q740" s="140"/>
    </row>
    <row r="741" spans="6:17" s="135" customFormat="1" x14ac:dyDescent="0.2">
      <c r="F741" s="136"/>
      <c r="G741" s="136"/>
      <c r="H741" s="137"/>
      <c r="I741" s="138"/>
      <c r="O741" s="139"/>
      <c r="P741" s="140"/>
      <c r="Q741" s="140"/>
    </row>
    <row r="742" spans="6:17" s="135" customFormat="1" x14ac:dyDescent="0.2">
      <c r="F742" s="136"/>
      <c r="G742" s="136"/>
      <c r="H742" s="137"/>
      <c r="I742" s="138"/>
      <c r="O742" s="139"/>
      <c r="P742" s="140"/>
      <c r="Q742" s="140"/>
    </row>
    <row r="743" spans="6:17" s="135" customFormat="1" x14ac:dyDescent="0.2">
      <c r="F743" s="136"/>
      <c r="G743" s="136"/>
      <c r="H743" s="137"/>
      <c r="I743" s="138"/>
      <c r="O743" s="139"/>
      <c r="P743" s="140"/>
      <c r="Q743" s="140"/>
    </row>
    <row r="744" spans="6:17" s="135" customFormat="1" x14ac:dyDescent="0.2">
      <c r="F744" s="136"/>
      <c r="G744" s="136"/>
      <c r="H744" s="137"/>
      <c r="I744" s="138"/>
      <c r="O744" s="139"/>
      <c r="P744" s="140"/>
      <c r="Q744" s="140"/>
    </row>
    <row r="745" spans="6:17" s="135" customFormat="1" x14ac:dyDescent="0.2">
      <c r="F745" s="136"/>
      <c r="G745" s="136"/>
      <c r="H745" s="137"/>
      <c r="I745" s="138"/>
      <c r="O745" s="139"/>
      <c r="P745" s="140"/>
      <c r="Q745" s="140"/>
    </row>
    <row r="746" spans="6:17" s="135" customFormat="1" x14ac:dyDescent="0.2">
      <c r="F746" s="136"/>
      <c r="G746" s="136"/>
      <c r="H746" s="137"/>
      <c r="I746" s="138"/>
      <c r="O746" s="139"/>
      <c r="P746" s="140"/>
      <c r="Q746" s="140"/>
    </row>
    <row r="747" spans="6:17" s="135" customFormat="1" x14ac:dyDescent="0.2">
      <c r="F747" s="136"/>
      <c r="G747" s="136"/>
      <c r="H747" s="137"/>
      <c r="I747" s="138"/>
      <c r="O747" s="139"/>
      <c r="P747" s="140"/>
      <c r="Q747" s="140"/>
    </row>
    <row r="748" spans="6:17" s="135" customFormat="1" x14ac:dyDescent="0.2">
      <c r="F748" s="136"/>
      <c r="G748" s="136"/>
      <c r="H748" s="137"/>
      <c r="I748" s="138"/>
      <c r="O748" s="139"/>
      <c r="P748" s="140"/>
      <c r="Q748" s="140"/>
    </row>
    <row r="749" spans="6:17" s="135" customFormat="1" x14ac:dyDescent="0.2">
      <c r="F749" s="136"/>
      <c r="G749" s="136"/>
      <c r="H749" s="137"/>
      <c r="I749" s="138"/>
      <c r="O749" s="139"/>
      <c r="P749" s="140"/>
      <c r="Q749" s="140"/>
    </row>
    <row r="750" spans="6:17" s="135" customFormat="1" x14ac:dyDescent="0.2">
      <c r="F750" s="136"/>
      <c r="G750" s="136"/>
      <c r="H750" s="137"/>
      <c r="I750" s="138"/>
      <c r="O750" s="139"/>
      <c r="P750" s="140"/>
      <c r="Q750" s="140"/>
    </row>
    <row r="751" spans="6:17" s="135" customFormat="1" x14ac:dyDescent="0.2">
      <c r="F751" s="136"/>
      <c r="G751" s="136"/>
      <c r="H751" s="137"/>
      <c r="I751" s="138"/>
      <c r="O751" s="139"/>
      <c r="P751" s="140"/>
      <c r="Q751" s="140"/>
    </row>
    <row r="752" spans="6:17" s="135" customFormat="1" x14ac:dyDescent="0.2">
      <c r="F752" s="136"/>
      <c r="G752" s="136"/>
      <c r="H752" s="137"/>
      <c r="I752" s="138"/>
      <c r="O752" s="139"/>
      <c r="P752" s="140"/>
      <c r="Q752" s="140"/>
    </row>
    <row r="753" spans="6:17" s="135" customFormat="1" x14ac:dyDescent="0.2">
      <c r="F753" s="136"/>
      <c r="G753" s="136"/>
      <c r="H753" s="137"/>
      <c r="I753" s="138"/>
      <c r="O753" s="139"/>
      <c r="P753" s="140"/>
      <c r="Q753" s="140"/>
    </row>
    <row r="754" spans="6:17" s="135" customFormat="1" x14ac:dyDescent="0.2">
      <c r="F754" s="136"/>
      <c r="G754" s="136"/>
      <c r="H754" s="137"/>
      <c r="I754" s="138"/>
      <c r="O754" s="139"/>
      <c r="P754" s="140"/>
      <c r="Q754" s="140"/>
    </row>
    <row r="755" spans="6:17" s="135" customFormat="1" x14ac:dyDescent="0.2">
      <c r="F755" s="136"/>
      <c r="G755" s="136"/>
      <c r="H755" s="137"/>
      <c r="I755" s="138"/>
      <c r="O755" s="139"/>
      <c r="P755" s="140"/>
      <c r="Q755" s="140"/>
    </row>
    <row r="756" spans="6:17" s="135" customFormat="1" x14ac:dyDescent="0.2">
      <c r="F756" s="136"/>
      <c r="G756" s="136"/>
      <c r="H756" s="137"/>
      <c r="I756" s="138"/>
      <c r="O756" s="139"/>
      <c r="P756" s="140"/>
      <c r="Q756" s="140"/>
    </row>
    <row r="757" spans="6:17" s="135" customFormat="1" x14ac:dyDescent="0.2">
      <c r="F757" s="136"/>
      <c r="G757" s="136"/>
      <c r="H757" s="137"/>
      <c r="I757" s="138"/>
      <c r="O757" s="139"/>
      <c r="P757" s="140"/>
      <c r="Q757" s="140"/>
    </row>
    <row r="758" spans="6:17" s="135" customFormat="1" x14ac:dyDescent="0.2">
      <c r="F758" s="136"/>
      <c r="G758" s="136"/>
      <c r="H758" s="137"/>
      <c r="I758" s="138"/>
      <c r="O758" s="139"/>
      <c r="P758" s="140"/>
      <c r="Q758" s="140"/>
    </row>
    <row r="759" spans="6:17" s="135" customFormat="1" x14ac:dyDescent="0.2">
      <c r="F759" s="136"/>
      <c r="G759" s="136"/>
      <c r="H759" s="137"/>
      <c r="I759" s="138"/>
      <c r="O759" s="139"/>
      <c r="P759" s="140"/>
      <c r="Q759" s="140"/>
    </row>
    <row r="760" spans="6:17" s="135" customFormat="1" x14ac:dyDescent="0.2">
      <c r="F760" s="136"/>
      <c r="G760" s="136"/>
      <c r="H760" s="137"/>
      <c r="I760" s="138"/>
      <c r="O760" s="139"/>
      <c r="P760" s="140"/>
      <c r="Q760" s="140"/>
    </row>
    <row r="761" spans="6:17" s="135" customFormat="1" x14ac:dyDescent="0.2">
      <c r="F761" s="136"/>
      <c r="G761" s="136"/>
      <c r="H761" s="137"/>
      <c r="I761" s="138"/>
      <c r="O761" s="139"/>
      <c r="P761" s="140"/>
      <c r="Q761" s="140"/>
    </row>
    <row r="762" spans="6:17" s="135" customFormat="1" x14ac:dyDescent="0.2">
      <c r="F762" s="136"/>
      <c r="G762" s="136"/>
      <c r="H762" s="137"/>
      <c r="I762" s="138"/>
      <c r="O762" s="139"/>
      <c r="P762" s="140"/>
      <c r="Q762" s="140"/>
    </row>
    <row r="763" spans="6:17" s="135" customFormat="1" x14ac:dyDescent="0.2">
      <c r="F763" s="136"/>
      <c r="G763" s="136"/>
      <c r="H763" s="137"/>
      <c r="I763" s="138"/>
      <c r="O763" s="139"/>
      <c r="P763" s="140"/>
      <c r="Q763" s="140"/>
    </row>
    <row r="764" spans="6:17" s="135" customFormat="1" x14ac:dyDescent="0.2">
      <c r="F764" s="136"/>
      <c r="G764" s="136"/>
      <c r="H764" s="137"/>
      <c r="I764" s="138"/>
      <c r="O764" s="139"/>
      <c r="P764" s="140"/>
      <c r="Q764" s="140"/>
    </row>
    <row r="765" spans="6:17" s="135" customFormat="1" x14ac:dyDescent="0.2">
      <c r="F765" s="136"/>
      <c r="G765" s="136"/>
      <c r="H765" s="137"/>
      <c r="I765" s="138"/>
      <c r="O765" s="139"/>
      <c r="P765" s="140"/>
      <c r="Q765" s="140"/>
    </row>
    <row r="766" spans="6:17" s="135" customFormat="1" x14ac:dyDescent="0.2">
      <c r="F766" s="136"/>
      <c r="G766" s="136"/>
      <c r="H766" s="137"/>
      <c r="I766" s="138"/>
      <c r="O766" s="139"/>
      <c r="P766" s="140"/>
      <c r="Q766" s="140"/>
    </row>
    <row r="767" spans="6:17" s="135" customFormat="1" x14ac:dyDescent="0.2">
      <c r="F767" s="136"/>
      <c r="G767" s="136"/>
      <c r="H767" s="137"/>
      <c r="I767" s="138"/>
      <c r="O767" s="139"/>
      <c r="P767" s="140"/>
      <c r="Q767" s="140"/>
    </row>
    <row r="768" spans="6:17" s="135" customFormat="1" x14ac:dyDescent="0.2">
      <c r="F768" s="136"/>
      <c r="G768" s="136"/>
      <c r="H768" s="137"/>
      <c r="I768" s="138"/>
      <c r="O768" s="139"/>
      <c r="P768" s="140"/>
      <c r="Q768" s="140"/>
    </row>
    <row r="769" spans="6:17" s="135" customFormat="1" x14ac:dyDescent="0.2">
      <c r="F769" s="136"/>
      <c r="G769" s="136"/>
      <c r="H769" s="137"/>
      <c r="I769" s="138"/>
      <c r="O769" s="139"/>
      <c r="P769" s="140"/>
      <c r="Q769" s="140"/>
    </row>
    <row r="770" spans="6:17" s="135" customFormat="1" x14ac:dyDescent="0.2">
      <c r="F770" s="136"/>
      <c r="G770" s="136"/>
      <c r="H770" s="137"/>
      <c r="I770" s="138"/>
      <c r="O770" s="139"/>
      <c r="P770" s="140"/>
      <c r="Q770" s="140"/>
    </row>
    <row r="771" spans="6:17" s="135" customFormat="1" x14ac:dyDescent="0.2">
      <c r="F771" s="136"/>
      <c r="G771" s="136"/>
      <c r="H771" s="137"/>
      <c r="I771" s="138"/>
      <c r="O771" s="139"/>
      <c r="P771" s="140"/>
      <c r="Q771" s="140"/>
    </row>
    <row r="772" spans="6:17" s="135" customFormat="1" x14ac:dyDescent="0.2">
      <c r="F772" s="136"/>
      <c r="G772" s="136"/>
      <c r="H772" s="137"/>
      <c r="I772" s="138"/>
      <c r="O772" s="139"/>
      <c r="P772" s="140"/>
      <c r="Q772" s="140"/>
    </row>
    <row r="773" spans="6:17" s="135" customFormat="1" x14ac:dyDescent="0.2">
      <c r="F773" s="136"/>
      <c r="G773" s="136"/>
      <c r="H773" s="137"/>
      <c r="I773" s="138"/>
      <c r="O773" s="139"/>
      <c r="P773" s="140"/>
      <c r="Q773" s="140"/>
    </row>
    <row r="774" spans="6:17" s="135" customFormat="1" x14ac:dyDescent="0.2">
      <c r="F774" s="136"/>
      <c r="G774" s="136"/>
      <c r="H774" s="137"/>
      <c r="I774" s="138"/>
      <c r="O774" s="139"/>
      <c r="P774" s="140"/>
      <c r="Q774" s="140"/>
    </row>
    <row r="775" spans="6:17" s="135" customFormat="1" x14ac:dyDescent="0.2">
      <c r="F775" s="136"/>
      <c r="G775" s="136"/>
      <c r="H775" s="137"/>
      <c r="I775" s="138"/>
      <c r="O775" s="139"/>
      <c r="P775" s="140"/>
      <c r="Q775" s="140"/>
    </row>
    <row r="776" spans="6:17" s="135" customFormat="1" x14ac:dyDescent="0.2">
      <c r="F776" s="136"/>
      <c r="G776" s="136"/>
      <c r="H776" s="137"/>
      <c r="I776" s="138"/>
      <c r="O776" s="139"/>
      <c r="P776" s="140"/>
      <c r="Q776" s="140"/>
    </row>
    <row r="777" spans="6:17" s="135" customFormat="1" x14ac:dyDescent="0.2">
      <c r="F777" s="136"/>
      <c r="G777" s="136"/>
      <c r="H777" s="137"/>
      <c r="I777" s="138"/>
      <c r="O777" s="139"/>
      <c r="P777" s="140"/>
      <c r="Q777" s="140"/>
    </row>
    <row r="778" spans="6:17" s="135" customFormat="1" x14ac:dyDescent="0.2">
      <c r="F778" s="136"/>
      <c r="G778" s="136"/>
      <c r="H778" s="137"/>
      <c r="I778" s="138"/>
      <c r="O778" s="139"/>
      <c r="P778" s="140"/>
      <c r="Q778" s="140"/>
    </row>
    <row r="779" spans="6:17" s="135" customFormat="1" x14ac:dyDescent="0.2">
      <c r="F779" s="136"/>
      <c r="G779" s="136"/>
      <c r="H779" s="137"/>
      <c r="I779" s="138"/>
      <c r="O779" s="139"/>
      <c r="P779" s="140"/>
      <c r="Q779" s="140"/>
    </row>
    <row r="780" spans="6:17" s="135" customFormat="1" x14ac:dyDescent="0.2">
      <c r="F780" s="136"/>
      <c r="G780" s="136"/>
      <c r="H780" s="137"/>
      <c r="I780" s="138"/>
      <c r="O780" s="139"/>
      <c r="P780" s="140"/>
      <c r="Q780" s="140"/>
    </row>
    <row r="781" spans="6:17" s="135" customFormat="1" x14ac:dyDescent="0.2">
      <c r="F781" s="136"/>
      <c r="G781" s="136"/>
      <c r="H781" s="137"/>
      <c r="I781" s="138"/>
      <c r="O781" s="139"/>
      <c r="P781" s="140"/>
      <c r="Q781" s="140"/>
    </row>
    <row r="782" spans="6:17" s="135" customFormat="1" x14ac:dyDescent="0.2">
      <c r="F782" s="136"/>
      <c r="G782" s="136"/>
      <c r="H782" s="137"/>
      <c r="I782" s="138"/>
      <c r="O782" s="139"/>
      <c r="P782" s="140"/>
      <c r="Q782" s="140"/>
    </row>
    <row r="783" spans="6:17" s="135" customFormat="1" x14ac:dyDescent="0.2">
      <c r="F783" s="136"/>
      <c r="G783" s="136"/>
      <c r="H783" s="137"/>
      <c r="I783" s="138"/>
      <c r="O783" s="139"/>
      <c r="P783" s="140"/>
      <c r="Q783" s="140"/>
    </row>
    <row r="784" spans="6:17" s="135" customFormat="1" x14ac:dyDescent="0.2">
      <c r="F784" s="136"/>
      <c r="G784" s="136"/>
      <c r="H784" s="137"/>
      <c r="I784" s="138"/>
      <c r="O784" s="139"/>
      <c r="P784" s="140"/>
      <c r="Q784" s="140"/>
    </row>
    <row r="785" spans="6:17" s="135" customFormat="1" x14ac:dyDescent="0.2">
      <c r="F785" s="136"/>
      <c r="G785" s="136"/>
      <c r="H785" s="137"/>
      <c r="I785" s="138"/>
      <c r="O785" s="139"/>
      <c r="P785" s="140"/>
      <c r="Q785" s="140"/>
    </row>
    <row r="786" spans="6:17" s="135" customFormat="1" x14ac:dyDescent="0.2">
      <c r="F786" s="136"/>
      <c r="G786" s="136"/>
      <c r="H786" s="137"/>
      <c r="I786" s="138"/>
      <c r="O786" s="139"/>
      <c r="P786" s="140"/>
      <c r="Q786" s="140"/>
    </row>
    <row r="787" spans="6:17" s="135" customFormat="1" x14ac:dyDescent="0.2">
      <c r="F787" s="136"/>
      <c r="G787" s="136"/>
      <c r="H787" s="137"/>
      <c r="I787" s="138"/>
      <c r="O787" s="139"/>
      <c r="P787" s="140"/>
      <c r="Q787" s="140"/>
    </row>
    <row r="788" spans="6:17" s="135" customFormat="1" x14ac:dyDescent="0.2">
      <c r="F788" s="136"/>
      <c r="G788" s="136"/>
      <c r="H788" s="137"/>
      <c r="I788" s="138"/>
      <c r="O788" s="139"/>
      <c r="P788" s="140"/>
      <c r="Q788" s="140"/>
    </row>
    <row r="789" spans="6:17" s="135" customFormat="1" x14ac:dyDescent="0.2">
      <c r="F789" s="136"/>
      <c r="G789" s="136"/>
      <c r="H789" s="137"/>
      <c r="I789" s="138"/>
      <c r="O789" s="139"/>
      <c r="P789" s="140"/>
      <c r="Q789" s="140"/>
    </row>
    <row r="790" spans="6:17" s="135" customFormat="1" x14ac:dyDescent="0.2">
      <c r="F790" s="136"/>
      <c r="G790" s="136"/>
      <c r="H790" s="137"/>
      <c r="I790" s="138"/>
      <c r="O790" s="139"/>
      <c r="P790" s="140"/>
      <c r="Q790" s="140"/>
    </row>
    <row r="791" spans="6:17" s="135" customFormat="1" x14ac:dyDescent="0.2">
      <c r="F791" s="136"/>
      <c r="G791" s="136"/>
      <c r="H791" s="137"/>
      <c r="I791" s="138"/>
      <c r="O791" s="139"/>
      <c r="P791" s="140"/>
      <c r="Q791" s="140"/>
    </row>
    <row r="792" spans="6:17" s="135" customFormat="1" x14ac:dyDescent="0.2">
      <c r="F792" s="136"/>
      <c r="G792" s="136"/>
      <c r="H792" s="137"/>
      <c r="I792" s="138"/>
      <c r="O792" s="139"/>
      <c r="P792" s="140"/>
      <c r="Q792" s="140"/>
    </row>
    <row r="793" spans="6:17" s="135" customFormat="1" x14ac:dyDescent="0.2">
      <c r="F793" s="136"/>
      <c r="G793" s="136"/>
      <c r="H793" s="137"/>
      <c r="I793" s="138"/>
      <c r="O793" s="139"/>
      <c r="P793" s="140"/>
      <c r="Q793" s="140"/>
    </row>
    <row r="794" spans="6:17" s="135" customFormat="1" x14ac:dyDescent="0.2">
      <c r="F794" s="136"/>
      <c r="G794" s="136"/>
      <c r="H794" s="137"/>
      <c r="I794" s="138"/>
      <c r="O794" s="139"/>
      <c r="P794" s="140"/>
      <c r="Q794" s="140"/>
    </row>
    <row r="795" spans="6:17" s="135" customFormat="1" x14ac:dyDescent="0.2">
      <c r="F795" s="136"/>
      <c r="G795" s="136"/>
      <c r="H795" s="137"/>
      <c r="I795" s="138"/>
      <c r="O795" s="139"/>
      <c r="P795" s="140"/>
      <c r="Q795" s="140"/>
    </row>
    <row r="796" spans="6:17" s="135" customFormat="1" x14ac:dyDescent="0.2">
      <c r="F796" s="136"/>
      <c r="G796" s="136"/>
      <c r="H796" s="137"/>
      <c r="I796" s="138"/>
      <c r="O796" s="139"/>
      <c r="P796" s="140"/>
      <c r="Q796" s="140"/>
    </row>
    <row r="797" spans="6:17" s="135" customFormat="1" x14ac:dyDescent="0.2">
      <c r="F797" s="136"/>
      <c r="G797" s="136"/>
      <c r="H797" s="137"/>
      <c r="I797" s="138"/>
      <c r="O797" s="139"/>
      <c r="P797" s="140"/>
      <c r="Q797" s="140"/>
    </row>
    <row r="798" spans="6:17" s="135" customFormat="1" x14ac:dyDescent="0.2">
      <c r="F798" s="136"/>
      <c r="G798" s="136"/>
      <c r="H798" s="137"/>
      <c r="I798" s="138"/>
      <c r="O798" s="139"/>
      <c r="P798" s="140"/>
      <c r="Q798" s="140"/>
    </row>
    <row r="799" spans="6:17" s="135" customFormat="1" x14ac:dyDescent="0.2">
      <c r="F799" s="136"/>
      <c r="G799" s="136"/>
      <c r="H799" s="137"/>
      <c r="I799" s="138"/>
      <c r="O799" s="139"/>
      <c r="P799" s="140"/>
      <c r="Q799" s="140"/>
    </row>
    <row r="800" spans="6:17" s="135" customFormat="1" x14ac:dyDescent="0.2">
      <c r="F800" s="136"/>
      <c r="G800" s="136"/>
      <c r="H800" s="137"/>
      <c r="I800" s="138"/>
      <c r="O800" s="139"/>
      <c r="P800" s="140"/>
      <c r="Q800" s="140"/>
    </row>
    <row r="801" spans="6:17" s="135" customFormat="1" x14ac:dyDescent="0.2">
      <c r="F801" s="136"/>
      <c r="G801" s="136"/>
      <c r="H801" s="137"/>
      <c r="I801" s="138"/>
      <c r="O801" s="139"/>
      <c r="P801" s="140"/>
      <c r="Q801" s="140"/>
    </row>
    <row r="802" spans="6:17" s="135" customFormat="1" x14ac:dyDescent="0.2">
      <c r="F802" s="136"/>
      <c r="G802" s="136"/>
      <c r="H802" s="137"/>
      <c r="I802" s="138"/>
      <c r="O802" s="139"/>
      <c r="P802" s="140"/>
      <c r="Q802" s="140"/>
    </row>
    <row r="803" spans="6:17" s="135" customFormat="1" x14ac:dyDescent="0.2">
      <c r="F803" s="136"/>
      <c r="G803" s="136"/>
      <c r="H803" s="137"/>
      <c r="I803" s="138"/>
      <c r="O803" s="139"/>
      <c r="P803" s="140"/>
      <c r="Q803" s="140"/>
    </row>
    <row r="804" spans="6:17" s="135" customFormat="1" x14ac:dyDescent="0.2">
      <c r="F804" s="136"/>
      <c r="G804" s="136"/>
      <c r="H804" s="137"/>
      <c r="I804" s="138"/>
      <c r="O804" s="139"/>
      <c r="P804" s="140"/>
      <c r="Q804" s="140"/>
    </row>
    <row r="805" spans="6:17" s="135" customFormat="1" x14ac:dyDescent="0.2">
      <c r="F805" s="136"/>
      <c r="G805" s="136"/>
      <c r="H805" s="137"/>
      <c r="I805" s="138"/>
      <c r="O805" s="139"/>
      <c r="P805" s="140"/>
      <c r="Q805" s="140"/>
    </row>
    <row r="806" spans="6:17" s="135" customFormat="1" x14ac:dyDescent="0.2">
      <c r="F806" s="136"/>
      <c r="G806" s="136"/>
      <c r="H806" s="137"/>
      <c r="I806" s="138"/>
      <c r="O806" s="139"/>
      <c r="P806" s="140"/>
      <c r="Q806" s="140"/>
    </row>
    <row r="807" spans="6:17" s="135" customFormat="1" x14ac:dyDescent="0.2">
      <c r="F807" s="136"/>
      <c r="G807" s="136"/>
      <c r="H807" s="137"/>
      <c r="I807" s="138"/>
      <c r="O807" s="139"/>
      <c r="P807" s="140"/>
      <c r="Q807" s="140"/>
    </row>
    <row r="808" spans="6:17" s="135" customFormat="1" x14ac:dyDescent="0.2">
      <c r="F808" s="136"/>
      <c r="G808" s="136"/>
      <c r="H808" s="137"/>
      <c r="I808" s="138"/>
      <c r="O808" s="139"/>
      <c r="P808" s="140"/>
      <c r="Q808" s="140"/>
    </row>
    <row r="809" spans="6:17" s="135" customFormat="1" x14ac:dyDescent="0.2">
      <c r="F809" s="136"/>
      <c r="G809" s="136"/>
      <c r="H809" s="137"/>
      <c r="I809" s="138"/>
      <c r="O809" s="139"/>
      <c r="P809" s="140"/>
      <c r="Q809" s="140"/>
    </row>
    <row r="810" spans="6:17" s="135" customFormat="1" x14ac:dyDescent="0.2">
      <c r="F810" s="136"/>
      <c r="G810" s="136"/>
      <c r="H810" s="137"/>
      <c r="I810" s="138"/>
      <c r="O810" s="139"/>
      <c r="P810" s="140"/>
      <c r="Q810" s="140"/>
    </row>
    <row r="811" spans="6:17" s="135" customFormat="1" x14ac:dyDescent="0.2">
      <c r="F811" s="136"/>
      <c r="G811" s="136"/>
      <c r="H811" s="137"/>
      <c r="I811" s="138"/>
      <c r="O811" s="139"/>
      <c r="P811" s="140"/>
      <c r="Q811" s="140"/>
    </row>
    <row r="812" spans="6:17" s="135" customFormat="1" x14ac:dyDescent="0.2">
      <c r="F812" s="136"/>
      <c r="G812" s="136"/>
      <c r="H812" s="137"/>
      <c r="I812" s="138"/>
      <c r="O812" s="139"/>
      <c r="P812" s="140"/>
      <c r="Q812" s="140"/>
    </row>
    <row r="813" spans="6:17" s="135" customFormat="1" x14ac:dyDescent="0.2">
      <c r="F813" s="136"/>
      <c r="G813" s="136"/>
      <c r="H813" s="137"/>
      <c r="I813" s="138"/>
      <c r="O813" s="139"/>
      <c r="P813" s="140"/>
      <c r="Q813" s="140"/>
    </row>
    <row r="814" spans="6:17" s="135" customFormat="1" x14ac:dyDescent="0.2">
      <c r="F814" s="136"/>
      <c r="G814" s="136"/>
      <c r="H814" s="137"/>
      <c r="I814" s="138"/>
      <c r="O814" s="139"/>
      <c r="P814" s="140"/>
      <c r="Q814" s="140"/>
    </row>
    <row r="815" spans="6:17" s="135" customFormat="1" x14ac:dyDescent="0.2">
      <c r="F815" s="136"/>
      <c r="G815" s="136"/>
      <c r="H815" s="137"/>
      <c r="I815" s="138"/>
      <c r="O815" s="139"/>
      <c r="P815" s="140"/>
      <c r="Q815" s="140"/>
    </row>
    <row r="816" spans="6:17" s="135" customFormat="1" x14ac:dyDescent="0.2">
      <c r="F816" s="136"/>
      <c r="G816" s="136"/>
      <c r="H816" s="137"/>
      <c r="I816" s="138"/>
      <c r="O816" s="139"/>
      <c r="P816" s="140"/>
      <c r="Q816" s="140"/>
    </row>
    <row r="817" spans="6:17" s="135" customFormat="1" x14ac:dyDescent="0.2">
      <c r="F817" s="136"/>
      <c r="G817" s="136"/>
      <c r="H817" s="137"/>
      <c r="I817" s="138"/>
      <c r="O817" s="139"/>
      <c r="P817" s="140"/>
      <c r="Q817" s="140"/>
    </row>
    <row r="818" spans="6:17" s="135" customFormat="1" x14ac:dyDescent="0.2">
      <c r="F818" s="136"/>
      <c r="G818" s="136"/>
      <c r="H818" s="137"/>
      <c r="I818" s="138"/>
      <c r="O818" s="139"/>
      <c r="P818" s="140"/>
      <c r="Q818" s="140"/>
    </row>
    <row r="819" spans="6:17" s="135" customFormat="1" x14ac:dyDescent="0.2">
      <c r="F819" s="136"/>
      <c r="G819" s="136"/>
      <c r="H819" s="137"/>
      <c r="I819" s="138"/>
      <c r="O819" s="139"/>
      <c r="P819" s="140"/>
      <c r="Q819" s="140"/>
    </row>
    <row r="820" spans="6:17" s="135" customFormat="1" x14ac:dyDescent="0.2">
      <c r="F820" s="136"/>
      <c r="G820" s="136"/>
      <c r="H820" s="137"/>
      <c r="I820" s="138"/>
      <c r="O820" s="139"/>
      <c r="P820" s="140"/>
      <c r="Q820" s="140"/>
    </row>
    <row r="821" spans="6:17" s="135" customFormat="1" x14ac:dyDescent="0.2">
      <c r="F821" s="136"/>
      <c r="G821" s="136"/>
      <c r="H821" s="137"/>
      <c r="I821" s="138"/>
      <c r="O821" s="139"/>
      <c r="P821" s="140"/>
      <c r="Q821" s="140"/>
    </row>
    <row r="822" spans="6:17" s="135" customFormat="1" x14ac:dyDescent="0.2">
      <c r="F822" s="136"/>
      <c r="G822" s="136"/>
      <c r="H822" s="137"/>
      <c r="I822" s="138"/>
      <c r="O822" s="139"/>
      <c r="P822" s="140"/>
      <c r="Q822" s="140"/>
    </row>
    <row r="823" spans="6:17" s="135" customFormat="1" x14ac:dyDescent="0.2">
      <c r="F823" s="136"/>
      <c r="G823" s="136"/>
      <c r="H823" s="137"/>
      <c r="I823" s="138"/>
      <c r="O823" s="139"/>
      <c r="P823" s="140"/>
      <c r="Q823" s="140"/>
    </row>
    <row r="824" spans="6:17" s="135" customFormat="1" x14ac:dyDescent="0.2">
      <c r="F824" s="136"/>
      <c r="G824" s="136"/>
      <c r="H824" s="137"/>
      <c r="I824" s="138"/>
      <c r="O824" s="139"/>
      <c r="P824" s="140"/>
      <c r="Q824" s="140"/>
    </row>
    <row r="825" spans="6:17" s="135" customFormat="1" x14ac:dyDescent="0.2">
      <c r="F825" s="136"/>
      <c r="G825" s="136"/>
      <c r="H825" s="137"/>
      <c r="I825" s="138"/>
      <c r="O825" s="139"/>
      <c r="P825" s="140"/>
      <c r="Q825" s="140"/>
    </row>
    <row r="826" spans="6:17" s="135" customFormat="1" x14ac:dyDescent="0.2">
      <c r="F826" s="136"/>
      <c r="G826" s="136"/>
      <c r="H826" s="137"/>
      <c r="I826" s="138"/>
      <c r="O826" s="139"/>
      <c r="P826" s="140"/>
      <c r="Q826" s="140"/>
    </row>
    <row r="827" spans="6:17" s="135" customFormat="1" x14ac:dyDescent="0.2">
      <c r="F827" s="136"/>
      <c r="G827" s="136"/>
      <c r="H827" s="137"/>
      <c r="I827" s="138"/>
      <c r="O827" s="139"/>
      <c r="P827" s="140"/>
      <c r="Q827" s="140"/>
    </row>
    <row r="828" spans="6:17" s="135" customFormat="1" x14ac:dyDescent="0.2">
      <c r="F828" s="136"/>
      <c r="G828" s="136"/>
      <c r="H828" s="137"/>
      <c r="I828" s="138"/>
      <c r="O828" s="139"/>
      <c r="P828" s="140"/>
      <c r="Q828" s="140"/>
    </row>
    <row r="829" spans="6:17" s="135" customFormat="1" x14ac:dyDescent="0.2">
      <c r="F829" s="136"/>
      <c r="G829" s="136"/>
      <c r="H829" s="137"/>
      <c r="I829" s="138"/>
      <c r="O829" s="139"/>
      <c r="P829" s="140"/>
      <c r="Q829" s="140"/>
    </row>
    <row r="830" spans="6:17" s="135" customFormat="1" x14ac:dyDescent="0.2">
      <c r="F830" s="136"/>
      <c r="G830" s="136"/>
      <c r="H830" s="137"/>
      <c r="I830" s="138"/>
      <c r="O830" s="139"/>
      <c r="P830" s="140"/>
      <c r="Q830" s="140"/>
    </row>
    <row r="831" spans="6:17" s="135" customFormat="1" x14ac:dyDescent="0.2">
      <c r="F831" s="136"/>
      <c r="G831" s="136"/>
      <c r="H831" s="137"/>
      <c r="I831" s="138"/>
      <c r="O831" s="139"/>
      <c r="P831" s="140"/>
      <c r="Q831" s="140"/>
    </row>
    <row r="832" spans="6:17" s="135" customFormat="1" x14ac:dyDescent="0.2">
      <c r="F832" s="136"/>
      <c r="G832" s="136"/>
      <c r="H832" s="137"/>
      <c r="I832" s="138"/>
      <c r="O832" s="139"/>
      <c r="P832" s="140"/>
      <c r="Q832" s="140"/>
    </row>
    <row r="833" spans="6:17" s="135" customFormat="1" x14ac:dyDescent="0.2">
      <c r="F833" s="136"/>
      <c r="G833" s="136"/>
      <c r="H833" s="137"/>
      <c r="I833" s="138"/>
      <c r="O833" s="139"/>
      <c r="P833" s="140"/>
      <c r="Q833" s="140"/>
    </row>
    <row r="834" spans="6:17" s="135" customFormat="1" x14ac:dyDescent="0.2">
      <c r="F834" s="136"/>
      <c r="G834" s="136"/>
      <c r="H834" s="137"/>
      <c r="I834" s="138"/>
      <c r="O834" s="139"/>
      <c r="P834" s="140"/>
      <c r="Q834" s="140"/>
    </row>
    <row r="835" spans="6:17" s="135" customFormat="1" x14ac:dyDescent="0.2">
      <c r="F835" s="136"/>
      <c r="G835" s="136"/>
      <c r="H835" s="137"/>
      <c r="I835" s="138"/>
      <c r="O835" s="139"/>
      <c r="P835" s="140"/>
      <c r="Q835" s="140"/>
    </row>
    <row r="836" spans="6:17" s="135" customFormat="1" x14ac:dyDescent="0.2">
      <c r="F836" s="136"/>
      <c r="G836" s="136"/>
      <c r="H836" s="137"/>
      <c r="I836" s="138"/>
      <c r="O836" s="139"/>
      <c r="P836" s="140"/>
      <c r="Q836" s="140"/>
    </row>
    <row r="837" spans="6:17" s="135" customFormat="1" x14ac:dyDescent="0.2">
      <c r="F837" s="136"/>
      <c r="G837" s="136"/>
      <c r="H837" s="137"/>
      <c r="I837" s="138"/>
      <c r="O837" s="139"/>
      <c r="P837" s="140"/>
      <c r="Q837" s="140"/>
    </row>
    <row r="838" spans="6:17" s="135" customFormat="1" x14ac:dyDescent="0.2">
      <c r="F838" s="136"/>
      <c r="G838" s="136"/>
      <c r="H838" s="137"/>
      <c r="I838" s="138"/>
      <c r="O838" s="139"/>
      <c r="P838" s="140"/>
      <c r="Q838" s="140"/>
    </row>
    <row r="839" spans="6:17" s="135" customFormat="1" x14ac:dyDescent="0.2">
      <c r="F839" s="136"/>
      <c r="G839" s="136"/>
      <c r="H839" s="137"/>
      <c r="I839" s="138"/>
      <c r="O839" s="139"/>
      <c r="P839" s="140"/>
      <c r="Q839" s="140"/>
    </row>
    <row r="840" spans="6:17" s="135" customFormat="1" x14ac:dyDescent="0.2">
      <c r="F840" s="136"/>
      <c r="G840" s="136"/>
      <c r="H840" s="137"/>
      <c r="I840" s="138"/>
      <c r="O840" s="139"/>
      <c r="P840" s="140"/>
      <c r="Q840" s="140"/>
    </row>
    <row r="841" spans="6:17" s="135" customFormat="1" x14ac:dyDescent="0.2">
      <c r="F841" s="136"/>
      <c r="G841" s="136"/>
      <c r="H841" s="137"/>
      <c r="I841" s="138"/>
      <c r="O841" s="139"/>
      <c r="P841" s="140"/>
      <c r="Q841" s="140"/>
    </row>
    <row r="842" spans="6:17" s="135" customFormat="1" x14ac:dyDescent="0.2">
      <c r="F842" s="136"/>
      <c r="G842" s="136"/>
      <c r="H842" s="137"/>
      <c r="I842" s="138"/>
      <c r="O842" s="139"/>
      <c r="P842" s="140"/>
      <c r="Q842" s="140"/>
    </row>
    <row r="843" spans="6:17" s="135" customFormat="1" x14ac:dyDescent="0.2">
      <c r="F843" s="136"/>
      <c r="G843" s="136"/>
      <c r="H843" s="137"/>
      <c r="I843" s="138"/>
      <c r="O843" s="139"/>
      <c r="P843" s="140"/>
      <c r="Q843" s="140"/>
    </row>
    <row r="844" spans="6:17" s="135" customFormat="1" x14ac:dyDescent="0.2">
      <c r="F844" s="136"/>
      <c r="G844" s="136"/>
      <c r="H844" s="137"/>
      <c r="I844" s="138"/>
      <c r="O844" s="139"/>
      <c r="P844" s="140"/>
      <c r="Q844" s="140"/>
    </row>
    <row r="845" spans="6:17" s="135" customFormat="1" x14ac:dyDescent="0.2">
      <c r="F845" s="136"/>
      <c r="G845" s="136"/>
      <c r="H845" s="137"/>
      <c r="I845" s="138"/>
      <c r="O845" s="139"/>
      <c r="P845" s="140"/>
      <c r="Q845" s="140"/>
    </row>
    <row r="846" spans="6:17" s="135" customFormat="1" x14ac:dyDescent="0.2">
      <c r="F846" s="136"/>
      <c r="G846" s="136"/>
      <c r="H846" s="137"/>
      <c r="I846" s="138"/>
      <c r="O846" s="139"/>
      <c r="P846" s="140"/>
      <c r="Q846" s="140"/>
    </row>
    <row r="847" spans="6:17" s="135" customFormat="1" x14ac:dyDescent="0.2">
      <c r="F847" s="136"/>
      <c r="G847" s="136"/>
      <c r="H847" s="137"/>
      <c r="I847" s="138"/>
      <c r="O847" s="139"/>
      <c r="P847" s="140"/>
      <c r="Q847" s="140"/>
    </row>
    <row r="848" spans="6:17" s="135" customFormat="1" x14ac:dyDescent="0.2">
      <c r="F848" s="136"/>
      <c r="G848" s="136"/>
      <c r="H848" s="137"/>
      <c r="I848" s="138"/>
      <c r="O848" s="139"/>
      <c r="P848" s="140"/>
      <c r="Q848" s="140"/>
    </row>
    <row r="849" spans="6:17" s="135" customFormat="1" x14ac:dyDescent="0.2">
      <c r="F849" s="136"/>
      <c r="G849" s="136"/>
      <c r="H849" s="137"/>
      <c r="I849" s="138"/>
      <c r="O849" s="139"/>
      <c r="P849" s="140"/>
      <c r="Q849" s="140"/>
    </row>
    <row r="850" spans="6:17" s="135" customFormat="1" x14ac:dyDescent="0.2">
      <c r="F850" s="136"/>
      <c r="G850" s="136"/>
      <c r="H850" s="137"/>
      <c r="I850" s="138"/>
      <c r="O850" s="139"/>
      <c r="P850" s="140"/>
      <c r="Q850" s="140"/>
    </row>
    <row r="851" spans="6:17" s="135" customFormat="1" x14ac:dyDescent="0.2">
      <c r="F851" s="136"/>
      <c r="G851" s="136"/>
      <c r="H851" s="137"/>
      <c r="I851" s="138"/>
      <c r="O851" s="139"/>
      <c r="P851" s="140"/>
      <c r="Q851" s="140"/>
    </row>
    <row r="852" spans="6:17" s="135" customFormat="1" x14ac:dyDescent="0.2">
      <c r="F852" s="136"/>
      <c r="G852" s="136"/>
      <c r="H852" s="137"/>
      <c r="I852" s="138"/>
      <c r="O852" s="139"/>
      <c r="P852" s="140"/>
      <c r="Q852" s="140"/>
    </row>
    <row r="853" spans="6:17" s="135" customFormat="1" x14ac:dyDescent="0.2">
      <c r="F853" s="136"/>
      <c r="G853" s="136"/>
      <c r="H853" s="137"/>
      <c r="I853" s="138"/>
      <c r="O853" s="139"/>
      <c r="P853" s="140"/>
      <c r="Q853" s="140"/>
    </row>
    <row r="854" spans="6:17" s="135" customFormat="1" x14ac:dyDescent="0.2">
      <c r="F854" s="136"/>
      <c r="G854" s="136"/>
      <c r="H854" s="137"/>
      <c r="I854" s="138"/>
      <c r="O854" s="139"/>
      <c r="P854" s="140"/>
      <c r="Q854" s="140"/>
    </row>
    <row r="855" spans="6:17" s="135" customFormat="1" x14ac:dyDescent="0.2">
      <c r="F855" s="136"/>
      <c r="G855" s="136"/>
      <c r="H855" s="137"/>
      <c r="I855" s="138"/>
      <c r="O855" s="139"/>
      <c r="P855" s="140"/>
      <c r="Q855" s="140"/>
    </row>
    <row r="856" spans="6:17" s="135" customFormat="1" x14ac:dyDescent="0.2">
      <c r="F856" s="136"/>
      <c r="G856" s="136"/>
      <c r="H856" s="137"/>
      <c r="I856" s="138"/>
      <c r="O856" s="139"/>
      <c r="P856" s="140"/>
      <c r="Q856" s="140"/>
    </row>
    <row r="857" spans="6:17" s="135" customFormat="1" x14ac:dyDescent="0.2">
      <c r="F857" s="136"/>
      <c r="G857" s="136"/>
      <c r="H857" s="137"/>
      <c r="I857" s="138"/>
      <c r="O857" s="139"/>
      <c r="P857" s="140"/>
      <c r="Q857" s="140"/>
    </row>
    <row r="858" spans="6:17" s="135" customFormat="1" x14ac:dyDescent="0.2">
      <c r="F858" s="136"/>
      <c r="G858" s="136"/>
      <c r="H858" s="137"/>
      <c r="I858" s="138"/>
      <c r="O858" s="139"/>
      <c r="P858" s="140"/>
      <c r="Q858" s="140"/>
    </row>
    <row r="859" spans="6:17" s="135" customFormat="1" x14ac:dyDescent="0.2">
      <c r="F859" s="136"/>
      <c r="G859" s="136"/>
      <c r="H859" s="137"/>
      <c r="I859" s="138"/>
      <c r="O859" s="139"/>
      <c r="P859" s="140"/>
      <c r="Q859" s="140"/>
    </row>
    <row r="860" spans="6:17" s="135" customFormat="1" x14ac:dyDescent="0.2">
      <c r="F860" s="136"/>
      <c r="G860" s="136"/>
      <c r="H860" s="137"/>
      <c r="I860" s="138"/>
      <c r="O860" s="139"/>
      <c r="P860" s="140"/>
      <c r="Q860" s="140"/>
    </row>
    <row r="861" spans="6:17" s="135" customFormat="1" x14ac:dyDescent="0.2">
      <c r="F861" s="136"/>
      <c r="G861" s="136"/>
      <c r="H861" s="137"/>
      <c r="I861" s="138"/>
      <c r="O861" s="139"/>
      <c r="P861" s="140"/>
      <c r="Q861" s="140"/>
    </row>
    <row r="862" spans="6:17" s="135" customFormat="1" x14ac:dyDescent="0.2">
      <c r="F862" s="136"/>
      <c r="G862" s="136"/>
      <c r="H862" s="137"/>
      <c r="I862" s="138"/>
      <c r="O862" s="139"/>
      <c r="P862" s="140"/>
      <c r="Q862" s="140"/>
    </row>
    <row r="863" spans="6:17" s="135" customFormat="1" x14ac:dyDescent="0.2">
      <c r="F863" s="136"/>
      <c r="G863" s="136"/>
      <c r="H863" s="137"/>
      <c r="I863" s="138"/>
      <c r="O863" s="139"/>
      <c r="P863" s="140"/>
      <c r="Q863" s="140"/>
    </row>
    <row r="864" spans="6:17" s="135" customFormat="1" x14ac:dyDescent="0.2">
      <c r="F864" s="136"/>
      <c r="G864" s="136"/>
      <c r="H864" s="137"/>
      <c r="I864" s="138"/>
      <c r="O864" s="139"/>
      <c r="P864" s="140"/>
      <c r="Q864" s="140"/>
    </row>
    <row r="865" spans="6:17" s="135" customFormat="1" x14ac:dyDescent="0.2">
      <c r="F865" s="136"/>
      <c r="G865" s="136"/>
      <c r="H865" s="137"/>
      <c r="I865" s="138"/>
      <c r="O865" s="139"/>
      <c r="P865" s="140"/>
      <c r="Q865" s="140"/>
    </row>
    <row r="866" spans="6:17" s="135" customFormat="1" x14ac:dyDescent="0.2">
      <c r="F866" s="136"/>
      <c r="G866" s="136"/>
      <c r="H866" s="137"/>
      <c r="I866" s="138"/>
      <c r="O866" s="139"/>
      <c r="P866" s="140"/>
      <c r="Q866" s="140"/>
    </row>
    <row r="867" spans="6:17" s="135" customFormat="1" x14ac:dyDescent="0.2">
      <c r="F867" s="136"/>
      <c r="G867" s="136"/>
      <c r="H867" s="137"/>
      <c r="I867" s="138"/>
      <c r="O867" s="139"/>
      <c r="P867" s="140"/>
      <c r="Q867" s="140"/>
    </row>
    <row r="868" spans="6:17" s="135" customFormat="1" x14ac:dyDescent="0.2">
      <c r="F868" s="136"/>
      <c r="G868" s="136"/>
      <c r="H868" s="137"/>
      <c r="I868" s="138"/>
      <c r="O868" s="139"/>
      <c r="P868" s="140"/>
      <c r="Q868" s="140"/>
    </row>
    <row r="869" spans="6:17" s="135" customFormat="1" x14ac:dyDescent="0.2">
      <c r="F869" s="136"/>
      <c r="G869" s="136"/>
      <c r="H869" s="137"/>
      <c r="I869" s="138"/>
      <c r="O869" s="139"/>
      <c r="P869" s="140"/>
      <c r="Q869" s="140"/>
    </row>
    <row r="870" spans="6:17" s="135" customFormat="1" x14ac:dyDescent="0.2">
      <c r="F870" s="136"/>
      <c r="G870" s="136"/>
      <c r="H870" s="137"/>
      <c r="I870" s="138"/>
      <c r="O870" s="139"/>
      <c r="P870" s="140"/>
      <c r="Q870" s="140"/>
    </row>
    <row r="871" spans="6:17" s="135" customFormat="1" x14ac:dyDescent="0.2">
      <c r="F871" s="136"/>
      <c r="G871" s="136"/>
      <c r="H871" s="137"/>
      <c r="I871" s="138"/>
      <c r="O871" s="139"/>
      <c r="P871" s="140"/>
      <c r="Q871" s="140"/>
    </row>
    <row r="872" spans="6:17" s="135" customFormat="1" x14ac:dyDescent="0.2">
      <c r="F872" s="136"/>
      <c r="G872" s="136"/>
      <c r="H872" s="137"/>
      <c r="I872" s="138"/>
      <c r="O872" s="139"/>
      <c r="P872" s="140"/>
      <c r="Q872" s="140"/>
    </row>
    <row r="873" spans="6:17" s="135" customFormat="1" x14ac:dyDescent="0.2">
      <c r="F873" s="136"/>
      <c r="G873" s="136"/>
      <c r="H873" s="137"/>
      <c r="I873" s="138"/>
      <c r="O873" s="139"/>
      <c r="P873" s="140"/>
      <c r="Q873" s="140"/>
    </row>
    <row r="874" spans="6:17" s="135" customFormat="1" x14ac:dyDescent="0.2">
      <c r="F874" s="136"/>
      <c r="G874" s="136"/>
      <c r="H874" s="137"/>
      <c r="I874" s="138"/>
      <c r="O874" s="139"/>
      <c r="P874" s="140"/>
      <c r="Q874" s="140"/>
    </row>
    <row r="875" spans="6:17" s="135" customFormat="1" x14ac:dyDescent="0.2">
      <c r="F875" s="136"/>
      <c r="G875" s="136"/>
      <c r="H875" s="137"/>
      <c r="I875" s="138"/>
      <c r="O875" s="139"/>
      <c r="P875" s="140"/>
      <c r="Q875" s="140"/>
    </row>
    <row r="876" spans="6:17" s="135" customFormat="1" x14ac:dyDescent="0.2">
      <c r="F876" s="136"/>
      <c r="G876" s="136"/>
      <c r="H876" s="137"/>
      <c r="I876" s="138"/>
      <c r="O876" s="139"/>
      <c r="P876" s="140"/>
      <c r="Q876" s="140"/>
    </row>
    <row r="877" spans="6:17" s="135" customFormat="1" x14ac:dyDescent="0.2">
      <c r="F877" s="136"/>
      <c r="G877" s="136"/>
      <c r="H877" s="137"/>
      <c r="I877" s="138"/>
      <c r="O877" s="139"/>
      <c r="P877" s="140"/>
      <c r="Q877" s="140"/>
    </row>
    <row r="878" spans="6:17" s="135" customFormat="1" x14ac:dyDescent="0.2">
      <c r="F878" s="136"/>
      <c r="G878" s="136"/>
      <c r="H878" s="137"/>
      <c r="I878" s="138"/>
      <c r="O878" s="139"/>
      <c r="P878" s="140"/>
      <c r="Q878" s="140"/>
    </row>
    <row r="879" spans="6:17" s="135" customFormat="1" x14ac:dyDescent="0.2">
      <c r="F879" s="136"/>
      <c r="G879" s="136"/>
      <c r="H879" s="137"/>
      <c r="I879" s="138"/>
      <c r="O879" s="139"/>
      <c r="P879" s="140"/>
      <c r="Q879" s="140"/>
    </row>
    <row r="880" spans="6:17" s="135" customFormat="1" x14ac:dyDescent="0.2">
      <c r="F880" s="136"/>
      <c r="G880" s="136"/>
      <c r="H880" s="137"/>
      <c r="I880" s="138"/>
      <c r="O880" s="139"/>
      <c r="P880" s="140"/>
      <c r="Q880" s="140"/>
    </row>
    <row r="881" spans="6:17" s="135" customFormat="1" x14ac:dyDescent="0.2">
      <c r="F881" s="136"/>
      <c r="G881" s="136"/>
      <c r="H881" s="137"/>
      <c r="I881" s="138"/>
      <c r="O881" s="139"/>
      <c r="P881" s="140"/>
      <c r="Q881" s="140"/>
    </row>
    <row r="882" spans="6:17" s="135" customFormat="1" x14ac:dyDescent="0.2">
      <c r="F882" s="136"/>
      <c r="G882" s="136"/>
      <c r="H882" s="137"/>
      <c r="I882" s="138"/>
      <c r="O882" s="139"/>
      <c r="P882" s="140"/>
      <c r="Q882" s="140"/>
    </row>
    <row r="883" spans="6:17" s="135" customFormat="1" x14ac:dyDescent="0.2">
      <c r="F883" s="136"/>
      <c r="G883" s="136"/>
      <c r="H883" s="137"/>
      <c r="I883" s="138"/>
      <c r="O883" s="139"/>
      <c r="P883" s="140"/>
      <c r="Q883" s="140"/>
    </row>
    <row r="884" spans="6:17" s="135" customFormat="1" x14ac:dyDescent="0.2">
      <c r="F884" s="136"/>
      <c r="G884" s="136"/>
      <c r="H884" s="137"/>
      <c r="I884" s="138"/>
      <c r="O884" s="139"/>
      <c r="P884" s="140"/>
      <c r="Q884" s="140"/>
    </row>
    <row r="885" spans="6:17" s="135" customFormat="1" x14ac:dyDescent="0.2">
      <c r="F885" s="136"/>
      <c r="G885" s="136"/>
      <c r="H885" s="137"/>
      <c r="I885" s="138"/>
      <c r="O885" s="139"/>
      <c r="P885" s="140"/>
      <c r="Q885" s="140"/>
    </row>
    <row r="886" spans="6:17" s="135" customFormat="1" x14ac:dyDescent="0.2">
      <c r="F886" s="136"/>
      <c r="G886" s="136"/>
      <c r="H886" s="137"/>
      <c r="I886" s="138"/>
      <c r="O886" s="139"/>
      <c r="P886" s="140"/>
      <c r="Q886" s="140"/>
    </row>
    <row r="887" spans="6:17" s="135" customFormat="1" x14ac:dyDescent="0.2">
      <c r="F887" s="136"/>
      <c r="G887" s="136"/>
      <c r="H887" s="137"/>
      <c r="I887" s="138"/>
      <c r="O887" s="139"/>
      <c r="P887" s="140"/>
      <c r="Q887" s="140"/>
    </row>
    <row r="888" spans="6:17" s="135" customFormat="1" x14ac:dyDescent="0.2">
      <c r="F888" s="136"/>
      <c r="G888" s="136"/>
      <c r="H888" s="137"/>
      <c r="I888" s="138"/>
      <c r="O888" s="139"/>
      <c r="P888" s="140"/>
      <c r="Q888" s="140"/>
    </row>
    <row r="889" spans="6:17" s="135" customFormat="1" x14ac:dyDescent="0.2">
      <c r="F889" s="136"/>
      <c r="G889" s="136"/>
      <c r="H889" s="137"/>
      <c r="I889" s="138"/>
      <c r="O889" s="139"/>
      <c r="P889" s="140"/>
      <c r="Q889" s="140"/>
    </row>
    <row r="890" spans="6:17" s="135" customFormat="1" x14ac:dyDescent="0.2">
      <c r="F890" s="136"/>
      <c r="G890" s="136"/>
      <c r="H890" s="137"/>
      <c r="I890" s="138"/>
      <c r="O890" s="139"/>
      <c r="P890" s="140"/>
      <c r="Q890" s="140"/>
    </row>
    <row r="891" spans="6:17" s="135" customFormat="1" x14ac:dyDescent="0.2">
      <c r="F891" s="136"/>
      <c r="G891" s="136"/>
      <c r="H891" s="137"/>
      <c r="I891" s="138"/>
      <c r="O891" s="139"/>
      <c r="P891" s="140"/>
      <c r="Q891" s="140"/>
    </row>
    <row r="892" spans="6:17" s="135" customFormat="1" x14ac:dyDescent="0.2">
      <c r="F892" s="136"/>
      <c r="G892" s="136"/>
      <c r="H892" s="137"/>
      <c r="I892" s="138"/>
      <c r="O892" s="139"/>
      <c r="P892" s="140"/>
      <c r="Q892" s="140"/>
    </row>
    <row r="893" spans="6:17" s="135" customFormat="1" x14ac:dyDescent="0.2">
      <c r="F893" s="136"/>
      <c r="G893" s="136"/>
      <c r="H893" s="137"/>
      <c r="I893" s="138"/>
      <c r="O893" s="139"/>
      <c r="P893" s="140"/>
      <c r="Q893" s="140"/>
    </row>
    <row r="894" spans="6:17" s="135" customFormat="1" x14ac:dyDescent="0.2">
      <c r="F894" s="136"/>
      <c r="G894" s="136"/>
      <c r="H894" s="137"/>
      <c r="I894" s="138"/>
      <c r="O894" s="139"/>
      <c r="P894" s="140"/>
      <c r="Q894" s="140"/>
    </row>
    <row r="895" spans="6:17" s="135" customFormat="1" x14ac:dyDescent="0.2">
      <c r="F895" s="136"/>
      <c r="G895" s="136"/>
      <c r="H895" s="137"/>
      <c r="I895" s="138"/>
      <c r="O895" s="139"/>
      <c r="P895" s="140"/>
      <c r="Q895" s="140"/>
    </row>
    <row r="896" spans="6:17" s="135" customFormat="1" x14ac:dyDescent="0.2">
      <c r="F896" s="136"/>
      <c r="G896" s="136"/>
      <c r="H896" s="137"/>
      <c r="I896" s="138"/>
      <c r="O896" s="139"/>
      <c r="P896" s="140"/>
      <c r="Q896" s="140"/>
    </row>
    <row r="897" spans="6:17" s="135" customFormat="1" x14ac:dyDescent="0.2">
      <c r="F897" s="136"/>
      <c r="G897" s="136"/>
      <c r="H897" s="137"/>
      <c r="I897" s="138"/>
      <c r="O897" s="139"/>
      <c r="P897" s="140"/>
      <c r="Q897" s="140"/>
    </row>
    <row r="898" spans="6:17" s="135" customFormat="1" x14ac:dyDescent="0.2">
      <c r="F898" s="136"/>
      <c r="G898" s="136"/>
      <c r="H898" s="137"/>
      <c r="I898" s="138"/>
      <c r="O898" s="139"/>
      <c r="P898" s="140"/>
      <c r="Q898" s="140"/>
    </row>
    <row r="899" spans="6:17" s="135" customFormat="1" x14ac:dyDescent="0.2">
      <c r="F899" s="136"/>
      <c r="G899" s="136"/>
      <c r="H899" s="137"/>
      <c r="I899" s="138"/>
      <c r="O899" s="139"/>
      <c r="P899" s="140"/>
      <c r="Q899" s="140"/>
    </row>
    <row r="900" spans="6:17" s="135" customFormat="1" x14ac:dyDescent="0.2">
      <c r="F900" s="136"/>
      <c r="G900" s="136"/>
      <c r="H900" s="137"/>
      <c r="I900" s="138"/>
      <c r="O900" s="139"/>
      <c r="P900" s="140"/>
      <c r="Q900" s="140"/>
    </row>
    <row r="901" spans="6:17" s="135" customFormat="1" x14ac:dyDescent="0.2">
      <c r="F901" s="136"/>
      <c r="G901" s="136"/>
      <c r="H901" s="137"/>
      <c r="I901" s="138"/>
      <c r="O901" s="139"/>
      <c r="P901" s="140"/>
      <c r="Q901" s="140"/>
    </row>
    <row r="902" spans="6:17" s="135" customFormat="1" x14ac:dyDescent="0.2">
      <c r="F902" s="136"/>
      <c r="G902" s="136"/>
      <c r="H902" s="137"/>
      <c r="I902" s="138"/>
      <c r="O902" s="139"/>
      <c r="P902" s="140"/>
      <c r="Q902" s="140"/>
    </row>
    <row r="903" spans="6:17" s="135" customFormat="1" x14ac:dyDescent="0.2">
      <c r="F903" s="136"/>
      <c r="G903" s="136"/>
      <c r="H903" s="137"/>
      <c r="I903" s="138"/>
      <c r="O903" s="139"/>
      <c r="P903" s="140"/>
      <c r="Q903" s="140"/>
    </row>
    <row r="904" spans="6:17" s="135" customFormat="1" x14ac:dyDescent="0.2">
      <c r="F904" s="136"/>
      <c r="G904" s="136"/>
      <c r="H904" s="137"/>
      <c r="I904" s="138"/>
      <c r="O904" s="139"/>
      <c r="P904" s="140"/>
      <c r="Q904" s="140"/>
    </row>
    <row r="905" spans="6:17" s="135" customFormat="1" x14ac:dyDescent="0.2">
      <c r="F905" s="136"/>
      <c r="G905" s="136"/>
      <c r="H905" s="137"/>
      <c r="I905" s="138"/>
      <c r="O905" s="139"/>
      <c r="P905" s="140"/>
      <c r="Q905" s="140"/>
    </row>
    <row r="906" spans="6:17" s="135" customFormat="1" x14ac:dyDescent="0.2">
      <c r="F906" s="136"/>
      <c r="G906" s="136"/>
      <c r="H906" s="137"/>
      <c r="I906" s="138"/>
      <c r="O906" s="139"/>
      <c r="P906" s="140"/>
      <c r="Q906" s="140"/>
    </row>
    <row r="907" spans="6:17" s="135" customFormat="1" x14ac:dyDescent="0.2">
      <c r="F907" s="136"/>
      <c r="G907" s="136"/>
      <c r="H907" s="137"/>
      <c r="I907" s="138"/>
      <c r="O907" s="139"/>
      <c r="P907" s="140"/>
      <c r="Q907" s="140"/>
    </row>
    <row r="908" spans="6:17" s="135" customFormat="1" x14ac:dyDescent="0.2">
      <c r="F908" s="136"/>
      <c r="G908" s="136"/>
      <c r="H908" s="137"/>
      <c r="I908" s="138"/>
      <c r="O908" s="139"/>
      <c r="P908" s="140"/>
      <c r="Q908" s="140"/>
    </row>
    <row r="909" spans="6:17" s="135" customFormat="1" x14ac:dyDescent="0.2">
      <c r="F909" s="136"/>
      <c r="G909" s="136"/>
      <c r="H909" s="137"/>
      <c r="I909" s="138"/>
      <c r="O909" s="139"/>
      <c r="P909" s="140"/>
      <c r="Q909" s="140"/>
    </row>
    <row r="910" spans="6:17" s="135" customFormat="1" x14ac:dyDescent="0.2">
      <c r="F910" s="136"/>
      <c r="G910" s="136"/>
      <c r="H910" s="137"/>
      <c r="I910" s="138"/>
      <c r="O910" s="139"/>
      <c r="P910" s="140"/>
      <c r="Q910" s="140"/>
    </row>
    <row r="911" spans="6:17" s="135" customFormat="1" x14ac:dyDescent="0.2">
      <c r="F911" s="136"/>
      <c r="G911" s="136"/>
      <c r="H911" s="137"/>
      <c r="I911" s="138"/>
      <c r="O911" s="139"/>
      <c r="P911" s="140"/>
      <c r="Q911" s="140"/>
    </row>
    <row r="912" spans="6:17" s="135" customFormat="1" x14ac:dyDescent="0.2">
      <c r="F912" s="136"/>
      <c r="G912" s="136"/>
      <c r="H912" s="137"/>
      <c r="I912" s="138"/>
      <c r="O912" s="139"/>
      <c r="P912" s="140"/>
      <c r="Q912" s="140"/>
    </row>
    <row r="913" spans="6:17" s="135" customFormat="1" x14ac:dyDescent="0.2">
      <c r="F913" s="136"/>
      <c r="G913" s="136"/>
      <c r="H913" s="137"/>
      <c r="I913" s="138"/>
      <c r="O913" s="139"/>
      <c r="P913" s="140"/>
      <c r="Q913" s="140"/>
    </row>
    <row r="914" spans="6:17" s="135" customFormat="1" x14ac:dyDescent="0.2">
      <c r="F914" s="136"/>
      <c r="G914" s="136"/>
      <c r="H914" s="137"/>
      <c r="I914" s="138"/>
      <c r="O914" s="139"/>
      <c r="P914" s="140"/>
      <c r="Q914" s="140"/>
    </row>
    <row r="915" spans="6:17" s="135" customFormat="1" x14ac:dyDescent="0.2">
      <c r="F915" s="136"/>
      <c r="G915" s="136"/>
      <c r="H915" s="137"/>
      <c r="I915" s="138"/>
      <c r="O915" s="139"/>
      <c r="P915" s="140"/>
      <c r="Q915" s="140"/>
    </row>
    <row r="916" spans="6:17" s="135" customFormat="1" x14ac:dyDescent="0.2">
      <c r="F916" s="136"/>
      <c r="G916" s="136"/>
      <c r="H916" s="137"/>
      <c r="I916" s="138"/>
      <c r="O916" s="139"/>
      <c r="P916" s="140"/>
      <c r="Q916" s="140"/>
    </row>
    <row r="917" spans="6:17" s="135" customFormat="1" x14ac:dyDescent="0.2">
      <c r="F917" s="136"/>
      <c r="G917" s="136"/>
      <c r="H917" s="137"/>
      <c r="I917" s="138"/>
      <c r="O917" s="139"/>
      <c r="P917" s="140"/>
      <c r="Q917" s="140"/>
    </row>
    <row r="918" spans="6:17" s="135" customFormat="1" x14ac:dyDescent="0.2">
      <c r="F918" s="136"/>
      <c r="G918" s="136"/>
      <c r="H918" s="137"/>
      <c r="I918" s="138"/>
      <c r="O918" s="139"/>
      <c r="P918" s="140"/>
      <c r="Q918" s="140"/>
    </row>
    <row r="919" spans="6:17" s="135" customFormat="1" x14ac:dyDescent="0.2">
      <c r="F919" s="136"/>
      <c r="G919" s="136"/>
      <c r="H919" s="137"/>
      <c r="I919" s="138"/>
      <c r="O919" s="139"/>
      <c r="P919" s="140"/>
      <c r="Q919" s="140"/>
    </row>
    <row r="920" spans="6:17" s="135" customFormat="1" x14ac:dyDescent="0.2">
      <c r="F920" s="136"/>
      <c r="G920" s="136"/>
      <c r="H920" s="137"/>
      <c r="I920" s="138"/>
      <c r="O920" s="139"/>
      <c r="P920" s="140"/>
      <c r="Q920" s="140"/>
    </row>
    <row r="921" spans="6:17" s="135" customFormat="1" x14ac:dyDescent="0.2">
      <c r="F921" s="136"/>
      <c r="G921" s="136"/>
      <c r="H921" s="137"/>
      <c r="I921" s="138"/>
      <c r="O921" s="139"/>
      <c r="P921" s="140"/>
      <c r="Q921" s="140"/>
    </row>
    <row r="922" spans="6:17" s="135" customFormat="1" x14ac:dyDescent="0.2">
      <c r="F922" s="136"/>
      <c r="G922" s="136"/>
      <c r="H922" s="137"/>
      <c r="I922" s="138"/>
      <c r="O922" s="139"/>
      <c r="P922" s="140"/>
      <c r="Q922" s="140"/>
    </row>
    <row r="923" spans="6:17" s="135" customFormat="1" x14ac:dyDescent="0.2">
      <c r="F923" s="136"/>
      <c r="G923" s="136"/>
      <c r="H923" s="137"/>
      <c r="I923" s="138"/>
      <c r="O923" s="139"/>
      <c r="P923" s="140"/>
      <c r="Q923" s="140"/>
    </row>
    <row r="924" spans="6:17" s="135" customFormat="1" x14ac:dyDescent="0.2">
      <c r="F924" s="136"/>
      <c r="G924" s="136"/>
      <c r="H924" s="137"/>
      <c r="I924" s="138"/>
      <c r="O924" s="139"/>
      <c r="P924" s="140"/>
      <c r="Q924" s="140"/>
    </row>
    <row r="925" spans="6:17" s="135" customFormat="1" x14ac:dyDescent="0.2">
      <c r="F925" s="136"/>
      <c r="G925" s="136"/>
      <c r="H925" s="137"/>
      <c r="I925" s="138"/>
      <c r="O925" s="139"/>
      <c r="P925" s="140"/>
      <c r="Q925" s="140"/>
    </row>
    <row r="926" spans="6:17" s="135" customFormat="1" x14ac:dyDescent="0.2">
      <c r="F926" s="136"/>
      <c r="G926" s="136"/>
      <c r="H926" s="137"/>
      <c r="I926" s="138"/>
      <c r="O926" s="139"/>
      <c r="P926" s="140"/>
      <c r="Q926" s="140"/>
    </row>
    <row r="927" spans="6:17" s="135" customFormat="1" x14ac:dyDescent="0.2">
      <c r="F927" s="136"/>
      <c r="G927" s="136"/>
      <c r="H927" s="137"/>
      <c r="I927" s="138"/>
      <c r="O927" s="139"/>
      <c r="P927" s="140"/>
      <c r="Q927" s="140"/>
    </row>
    <row r="928" spans="6:17" s="135" customFormat="1" x14ac:dyDescent="0.2">
      <c r="F928" s="136"/>
      <c r="G928" s="136"/>
      <c r="H928" s="137"/>
      <c r="I928" s="138"/>
      <c r="O928" s="139"/>
      <c r="P928" s="140"/>
      <c r="Q928" s="140"/>
    </row>
    <row r="929" spans="6:17" s="135" customFormat="1" x14ac:dyDescent="0.2">
      <c r="F929" s="136"/>
      <c r="G929" s="136"/>
      <c r="H929" s="137"/>
      <c r="I929" s="138"/>
      <c r="O929" s="139"/>
      <c r="P929" s="140"/>
      <c r="Q929" s="140"/>
    </row>
    <row r="930" spans="6:17" s="135" customFormat="1" x14ac:dyDescent="0.2">
      <c r="F930" s="136"/>
      <c r="G930" s="136"/>
      <c r="H930" s="137"/>
      <c r="I930" s="138"/>
      <c r="O930" s="139"/>
      <c r="P930" s="140"/>
      <c r="Q930" s="140"/>
    </row>
    <row r="931" spans="6:17" s="135" customFormat="1" x14ac:dyDescent="0.2">
      <c r="F931" s="136"/>
      <c r="G931" s="136"/>
      <c r="H931" s="137"/>
      <c r="I931" s="138"/>
      <c r="O931" s="139"/>
      <c r="P931" s="140"/>
      <c r="Q931" s="140"/>
    </row>
    <row r="932" spans="6:17" s="135" customFormat="1" x14ac:dyDescent="0.2">
      <c r="F932" s="136"/>
      <c r="G932" s="136"/>
      <c r="H932" s="137"/>
      <c r="I932" s="138"/>
      <c r="O932" s="139"/>
      <c r="P932" s="140"/>
      <c r="Q932" s="140"/>
    </row>
    <row r="933" spans="6:17" s="135" customFormat="1" x14ac:dyDescent="0.2">
      <c r="F933" s="136"/>
      <c r="G933" s="136"/>
      <c r="H933" s="137"/>
      <c r="I933" s="138"/>
      <c r="O933" s="139"/>
      <c r="P933" s="140"/>
      <c r="Q933" s="140"/>
    </row>
    <row r="934" spans="6:17" s="135" customFormat="1" x14ac:dyDescent="0.2">
      <c r="F934" s="136"/>
      <c r="G934" s="136"/>
      <c r="H934" s="137"/>
      <c r="I934" s="138"/>
      <c r="O934" s="139"/>
      <c r="P934" s="140"/>
      <c r="Q934" s="140"/>
    </row>
    <row r="935" spans="6:17" s="135" customFormat="1" x14ac:dyDescent="0.2">
      <c r="F935" s="136"/>
      <c r="G935" s="136"/>
      <c r="H935" s="137"/>
      <c r="I935" s="138"/>
      <c r="O935" s="139"/>
      <c r="P935" s="140"/>
      <c r="Q935" s="140"/>
    </row>
    <row r="936" spans="6:17" s="135" customFormat="1" x14ac:dyDescent="0.2">
      <c r="F936" s="136"/>
      <c r="G936" s="136"/>
      <c r="H936" s="137"/>
      <c r="I936" s="138"/>
      <c r="O936" s="139"/>
      <c r="P936" s="140"/>
      <c r="Q936" s="140"/>
    </row>
    <row r="937" spans="6:17" s="135" customFormat="1" x14ac:dyDescent="0.2">
      <c r="F937" s="136"/>
      <c r="G937" s="136"/>
      <c r="H937" s="137"/>
      <c r="I937" s="138"/>
      <c r="O937" s="139"/>
      <c r="P937" s="140"/>
      <c r="Q937" s="140"/>
    </row>
    <row r="938" spans="6:17" s="135" customFormat="1" x14ac:dyDescent="0.2">
      <c r="F938" s="136"/>
      <c r="G938" s="136"/>
      <c r="H938" s="137"/>
      <c r="I938" s="138"/>
      <c r="O938" s="139"/>
      <c r="P938" s="140"/>
      <c r="Q938" s="140"/>
    </row>
    <row r="939" spans="6:17" s="135" customFormat="1" x14ac:dyDescent="0.2">
      <c r="F939" s="136"/>
      <c r="G939" s="136"/>
      <c r="H939" s="137"/>
      <c r="I939" s="138"/>
      <c r="O939" s="139"/>
      <c r="P939" s="140"/>
      <c r="Q939" s="140"/>
    </row>
    <row r="940" spans="6:17" s="135" customFormat="1" x14ac:dyDescent="0.2">
      <c r="F940" s="136"/>
      <c r="G940" s="136"/>
      <c r="H940" s="137"/>
      <c r="I940" s="138"/>
      <c r="O940" s="139"/>
      <c r="P940" s="140"/>
      <c r="Q940" s="140"/>
    </row>
    <row r="941" spans="6:17" s="135" customFormat="1" x14ac:dyDescent="0.2">
      <c r="F941" s="136"/>
      <c r="G941" s="136"/>
      <c r="H941" s="137"/>
      <c r="I941" s="138"/>
      <c r="O941" s="139"/>
      <c r="P941" s="140"/>
      <c r="Q941" s="140"/>
    </row>
    <row r="942" spans="6:17" s="135" customFormat="1" x14ac:dyDescent="0.2">
      <c r="F942" s="136"/>
      <c r="G942" s="136"/>
      <c r="H942" s="137"/>
      <c r="I942" s="138"/>
      <c r="O942" s="139"/>
      <c r="P942" s="140"/>
      <c r="Q942" s="140"/>
    </row>
    <row r="943" spans="6:17" s="135" customFormat="1" x14ac:dyDescent="0.2">
      <c r="F943" s="136"/>
      <c r="G943" s="136"/>
      <c r="H943" s="137"/>
      <c r="I943" s="138"/>
      <c r="O943" s="139"/>
      <c r="P943" s="140"/>
      <c r="Q943" s="140"/>
    </row>
    <row r="944" spans="6:17" s="135" customFormat="1" x14ac:dyDescent="0.2">
      <c r="F944" s="136"/>
      <c r="G944" s="136"/>
      <c r="H944" s="137"/>
      <c r="I944" s="138"/>
      <c r="O944" s="139"/>
      <c r="P944" s="140"/>
      <c r="Q944" s="140"/>
    </row>
    <row r="945" spans="6:17" s="135" customFormat="1" x14ac:dyDescent="0.2">
      <c r="F945" s="136"/>
      <c r="G945" s="136"/>
      <c r="H945" s="137"/>
      <c r="I945" s="138"/>
      <c r="O945" s="139"/>
      <c r="P945" s="140"/>
      <c r="Q945" s="140"/>
    </row>
    <row r="946" spans="6:17" s="135" customFormat="1" x14ac:dyDescent="0.2">
      <c r="F946" s="136"/>
      <c r="G946" s="136"/>
      <c r="H946" s="137"/>
      <c r="I946" s="138"/>
      <c r="O946" s="139"/>
      <c r="P946" s="140"/>
      <c r="Q946" s="140"/>
    </row>
    <row r="947" spans="6:17" s="135" customFormat="1" x14ac:dyDescent="0.2">
      <c r="F947" s="136"/>
      <c r="G947" s="136"/>
      <c r="H947" s="137"/>
      <c r="I947" s="138"/>
      <c r="O947" s="139"/>
      <c r="P947" s="140"/>
      <c r="Q947" s="140"/>
    </row>
    <row r="948" spans="6:17" s="135" customFormat="1" x14ac:dyDescent="0.2">
      <c r="F948" s="136"/>
      <c r="G948" s="136"/>
      <c r="H948" s="137"/>
      <c r="I948" s="138"/>
      <c r="O948" s="139"/>
      <c r="P948" s="140"/>
      <c r="Q948" s="140"/>
    </row>
    <row r="949" spans="6:17" s="135" customFormat="1" x14ac:dyDescent="0.2">
      <c r="F949" s="136"/>
      <c r="G949" s="136"/>
      <c r="H949" s="137"/>
      <c r="I949" s="138"/>
      <c r="O949" s="139"/>
      <c r="P949" s="140"/>
      <c r="Q949" s="140"/>
    </row>
    <row r="950" spans="6:17" s="135" customFormat="1" x14ac:dyDescent="0.2">
      <c r="F950" s="136"/>
      <c r="G950" s="136"/>
      <c r="H950" s="137"/>
      <c r="I950" s="138"/>
      <c r="O950" s="139"/>
      <c r="P950" s="140"/>
      <c r="Q950" s="140"/>
    </row>
    <row r="951" spans="6:17" s="135" customFormat="1" x14ac:dyDescent="0.2">
      <c r="F951" s="136"/>
      <c r="G951" s="136"/>
      <c r="H951" s="137"/>
      <c r="I951" s="138"/>
      <c r="O951" s="139"/>
      <c r="P951" s="140"/>
      <c r="Q951" s="140"/>
    </row>
    <row r="952" spans="6:17" s="135" customFormat="1" x14ac:dyDescent="0.2">
      <c r="F952" s="136"/>
      <c r="G952" s="136"/>
      <c r="H952" s="137"/>
      <c r="I952" s="138"/>
      <c r="O952" s="139"/>
      <c r="P952" s="140"/>
      <c r="Q952" s="140"/>
    </row>
    <row r="953" spans="6:17" s="135" customFormat="1" x14ac:dyDescent="0.2">
      <c r="F953" s="136"/>
      <c r="G953" s="136"/>
      <c r="H953" s="137"/>
      <c r="I953" s="138"/>
      <c r="O953" s="139"/>
      <c r="P953" s="140"/>
      <c r="Q953" s="140"/>
    </row>
    <row r="954" spans="6:17" s="135" customFormat="1" x14ac:dyDescent="0.2">
      <c r="F954" s="136"/>
      <c r="G954" s="136"/>
      <c r="H954" s="137"/>
      <c r="I954" s="138"/>
      <c r="O954" s="139"/>
      <c r="P954" s="140"/>
      <c r="Q954" s="140"/>
    </row>
    <row r="955" spans="6:17" s="135" customFormat="1" x14ac:dyDescent="0.2">
      <c r="F955" s="136"/>
      <c r="G955" s="136"/>
      <c r="H955" s="137"/>
      <c r="I955" s="138"/>
      <c r="O955" s="139"/>
      <c r="P955" s="140"/>
      <c r="Q955" s="140"/>
    </row>
    <row r="956" spans="6:17" s="135" customFormat="1" x14ac:dyDescent="0.2">
      <c r="F956" s="136"/>
      <c r="G956" s="136"/>
      <c r="H956" s="137"/>
      <c r="I956" s="138"/>
      <c r="O956" s="139"/>
      <c r="P956" s="140"/>
      <c r="Q956" s="140"/>
    </row>
    <row r="957" spans="6:17" s="135" customFormat="1" x14ac:dyDescent="0.2">
      <c r="F957" s="136"/>
      <c r="G957" s="136"/>
      <c r="H957" s="137"/>
      <c r="I957" s="138"/>
      <c r="O957" s="139"/>
      <c r="P957" s="140"/>
      <c r="Q957" s="140"/>
    </row>
    <row r="958" spans="6:17" s="135" customFormat="1" x14ac:dyDescent="0.2">
      <c r="F958" s="136"/>
      <c r="G958" s="136"/>
      <c r="H958" s="137"/>
      <c r="I958" s="138"/>
      <c r="O958" s="139"/>
      <c r="P958" s="140"/>
      <c r="Q958" s="140"/>
    </row>
    <row r="959" spans="6:17" s="135" customFormat="1" x14ac:dyDescent="0.2">
      <c r="F959" s="136"/>
      <c r="G959" s="136"/>
      <c r="H959" s="137"/>
      <c r="I959" s="138"/>
      <c r="O959" s="139"/>
      <c r="P959" s="140"/>
      <c r="Q959" s="140"/>
    </row>
    <row r="960" spans="6:17" s="135" customFormat="1" x14ac:dyDescent="0.2">
      <c r="F960" s="136"/>
      <c r="G960" s="136"/>
      <c r="H960" s="137"/>
      <c r="I960" s="138"/>
      <c r="O960" s="139"/>
      <c r="P960" s="140"/>
      <c r="Q960" s="140"/>
    </row>
    <row r="961" spans="6:17" s="135" customFormat="1" x14ac:dyDescent="0.2">
      <c r="F961" s="136"/>
      <c r="G961" s="136"/>
      <c r="H961" s="137"/>
      <c r="I961" s="138"/>
      <c r="O961" s="139"/>
      <c r="P961" s="140"/>
      <c r="Q961" s="140"/>
    </row>
    <row r="962" spans="6:17" s="135" customFormat="1" x14ac:dyDescent="0.2">
      <c r="F962" s="136"/>
      <c r="G962" s="136"/>
      <c r="H962" s="137"/>
      <c r="I962" s="138"/>
      <c r="O962" s="139"/>
      <c r="P962" s="140"/>
      <c r="Q962" s="140"/>
    </row>
    <row r="963" spans="6:17" s="135" customFormat="1" x14ac:dyDescent="0.2">
      <c r="F963" s="136"/>
      <c r="G963" s="136"/>
      <c r="H963" s="137"/>
      <c r="I963" s="138"/>
      <c r="O963" s="139"/>
      <c r="P963" s="140"/>
      <c r="Q963" s="140"/>
    </row>
    <row r="964" spans="6:17" s="135" customFormat="1" x14ac:dyDescent="0.2">
      <c r="F964" s="136"/>
      <c r="G964" s="136"/>
      <c r="H964" s="137"/>
      <c r="I964" s="138"/>
      <c r="O964" s="139"/>
      <c r="P964" s="140"/>
      <c r="Q964" s="140"/>
    </row>
    <row r="965" spans="6:17" s="135" customFormat="1" x14ac:dyDescent="0.2">
      <c r="F965" s="136"/>
      <c r="G965" s="136"/>
      <c r="H965" s="137"/>
      <c r="I965" s="138"/>
      <c r="O965" s="139"/>
      <c r="P965" s="140"/>
      <c r="Q965" s="140"/>
    </row>
    <row r="966" spans="6:17" s="135" customFormat="1" x14ac:dyDescent="0.2">
      <c r="F966" s="136"/>
      <c r="G966" s="136"/>
      <c r="H966" s="137"/>
      <c r="I966" s="138"/>
      <c r="O966" s="139"/>
      <c r="P966" s="140"/>
      <c r="Q966" s="140"/>
    </row>
    <row r="967" spans="6:17" s="135" customFormat="1" x14ac:dyDescent="0.2">
      <c r="F967" s="136"/>
      <c r="G967" s="136"/>
      <c r="H967" s="137"/>
      <c r="I967" s="138"/>
      <c r="O967" s="139"/>
      <c r="P967" s="140"/>
      <c r="Q967" s="140"/>
    </row>
    <row r="968" spans="6:17" s="135" customFormat="1" x14ac:dyDescent="0.2">
      <c r="F968" s="136"/>
      <c r="G968" s="136"/>
      <c r="H968" s="137"/>
      <c r="I968" s="138"/>
      <c r="O968" s="139"/>
      <c r="P968" s="140"/>
      <c r="Q968" s="140"/>
    </row>
    <row r="969" spans="6:17" s="135" customFormat="1" x14ac:dyDescent="0.2">
      <c r="F969" s="136"/>
      <c r="G969" s="136"/>
      <c r="H969" s="137"/>
      <c r="I969" s="138"/>
      <c r="O969" s="139"/>
      <c r="P969" s="140"/>
      <c r="Q969" s="140"/>
    </row>
    <row r="970" spans="6:17" s="135" customFormat="1" x14ac:dyDescent="0.2">
      <c r="F970" s="136"/>
      <c r="G970" s="136"/>
      <c r="H970" s="137"/>
      <c r="I970" s="138"/>
      <c r="O970" s="139"/>
      <c r="P970" s="140"/>
      <c r="Q970" s="140"/>
    </row>
    <row r="971" spans="6:17" s="135" customFormat="1" x14ac:dyDescent="0.2">
      <c r="F971" s="136"/>
      <c r="G971" s="136"/>
      <c r="H971" s="137"/>
      <c r="I971" s="138"/>
      <c r="O971" s="139"/>
      <c r="P971" s="140"/>
      <c r="Q971" s="140"/>
    </row>
    <row r="972" spans="6:17" s="135" customFormat="1" x14ac:dyDescent="0.2">
      <c r="F972" s="136"/>
      <c r="G972" s="136"/>
      <c r="H972" s="137"/>
      <c r="I972" s="138"/>
      <c r="O972" s="139"/>
      <c r="P972" s="140"/>
      <c r="Q972" s="140"/>
    </row>
    <row r="973" spans="6:17" s="135" customFormat="1" x14ac:dyDescent="0.2">
      <c r="F973" s="136"/>
      <c r="G973" s="136"/>
      <c r="H973" s="137"/>
      <c r="I973" s="138"/>
      <c r="O973" s="139"/>
      <c r="P973" s="140"/>
      <c r="Q973" s="140"/>
    </row>
    <row r="974" spans="6:17" s="135" customFormat="1" x14ac:dyDescent="0.2">
      <c r="F974" s="136"/>
      <c r="G974" s="136"/>
      <c r="H974" s="137"/>
      <c r="I974" s="138"/>
      <c r="O974" s="139"/>
      <c r="P974" s="140"/>
      <c r="Q974" s="140"/>
    </row>
    <row r="975" spans="6:17" s="135" customFormat="1" x14ac:dyDescent="0.2">
      <c r="F975" s="136"/>
      <c r="G975" s="136"/>
      <c r="H975" s="137"/>
      <c r="I975" s="138"/>
      <c r="O975" s="139"/>
      <c r="P975" s="140"/>
      <c r="Q975" s="140"/>
    </row>
    <row r="976" spans="6:17" s="135" customFormat="1" x14ac:dyDescent="0.2">
      <c r="F976" s="136"/>
      <c r="G976" s="136"/>
      <c r="H976" s="137"/>
      <c r="I976" s="138"/>
      <c r="O976" s="139"/>
      <c r="P976" s="140"/>
      <c r="Q976" s="140"/>
    </row>
    <row r="977" spans="6:17" s="135" customFormat="1" x14ac:dyDescent="0.2">
      <c r="F977" s="136"/>
      <c r="G977" s="136"/>
      <c r="H977" s="137"/>
      <c r="I977" s="138"/>
      <c r="O977" s="139"/>
      <c r="P977" s="140"/>
      <c r="Q977" s="140"/>
    </row>
    <row r="978" spans="6:17" s="135" customFormat="1" x14ac:dyDescent="0.2">
      <c r="F978" s="136"/>
      <c r="G978" s="136"/>
      <c r="H978" s="137"/>
      <c r="I978" s="138"/>
      <c r="O978" s="139"/>
      <c r="P978" s="140"/>
      <c r="Q978" s="140"/>
    </row>
    <row r="979" spans="6:17" s="135" customFormat="1" x14ac:dyDescent="0.2">
      <c r="F979" s="136"/>
      <c r="G979" s="136"/>
      <c r="H979" s="137"/>
      <c r="I979" s="138"/>
      <c r="O979" s="139"/>
      <c r="P979" s="140"/>
      <c r="Q979" s="140"/>
    </row>
    <row r="980" spans="6:17" s="135" customFormat="1" x14ac:dyDescent="0.2">
      <c r="F980" s="136"/>
      <c r="G980" s="136"/>
      <c r="H980" s="137"/>
      <c r="I980" s="138"/>
      <c r="O980" s="139"/>
      <c r="P980" s="140"/>
      <c r="Q980" s="140"/>
    </row>
    <row r="981" spans="6:17" s="135" customFormat="1" x14ac:dyDescent="0.2">
      <c r="F981" s="136"/>
      <c r="G981" s="136"/>
      <c r="H981" s="137"/>
      <c r="I981" s="138"/>
      <c r="O981" s="139"/>
      <c r="P981" s="140"/>
      <c r="Q981" s="140"/>
    </row>
    <row r="982" spans="6:17" s="135" customFormat="1" x14ac:dyDescent="0.2">
      <c r="F982" s="136"/>
      <c r="G982" s="136"/>
      <c r="H982" s="137"/>
      <c r="I982" s="138"/>
      <c r="O982" s="139"/>
      <c r="P982" s="140"/>
      <c r="Q982" s="140"/>
    </row>
    <row r="983" spans="6:17" s="135" customFormat="1" x14ac:dyDescent="0.2">
      <c r="F983" s="136"/>
      <c r="G983" s="136"/>
      <c r="H983" s="137"/>
      <c r="I983" s="138"/>
      <c r="O983" s="139"/>
      <c r="P983" s="140"/>
      <c r="Q983" s="140"/>
    </row>
    <row r="984" spans="6:17" s="135" customFormat="1" x14ac:dyDescent="0.2">
      <c r="F984" s="136"/>
      <c r="G984" s="136"/>
      <c r="H984" s="137"/>
      <c r="I984" s="138"/>
      <c r="O984" s="139"/>
      <c r="P984" s="140"/>
      <c r="Q984" s="140"/>
    </row>
    <row r="985" spans="6:17" s="135" customFormat="1" x14ac:dyDescent="0.2">
      <c r="F985" s="136"/>
      <c r="G985" s="136"/>
      <c r="H985" s="137"/>
      <c r="I985" s="138"/>
      <c r="O985" s="139"/>
      <c r="P985" s="140"/>
      <c r="Q985" s="140"/>
    </row>
    <row r="986" spans="6:17" s="135" customFormat="1" x14ac:dyDescent="0.2">
      <c r="F986" s="136"/>
      <c r="G986" s="136"/>
      <c r="H986" s="137"/>
      <c r="I986" s="138"/>
      <c r="O986" s="139"/>
      <c r="P986" s="140"/>
      <c r="Q986" s="140"/>
    </row>
    <row r="987" spans="6:17" s="135" customFormat="1" x14ac:dyDescent="0.2">
      <c r="F987" s="136"/>
      <c r="G987" s="136"/>
      <c r="H987" s="137"/>
      <c r="I987" s="138"/>
      <c r="O987" s="139"/>
      <c r="P987" s="140"/>
      <c r="Q987" s="140"/>
    </row>
    <row r="988" spans="6:17" s="135" customFormat="1" x14ac:dyDescent="0.2">
      <c r="F988" s="136"/>
      <c r="G988" s="136"/>
      <c r="H988" s="137"/>
      <c r="I988" s="138"/>
      <c r="O988" s="139"/>
      <c r="P988" s="140"/>
      <c r="Q988" s="140"/>
    </row>
    <row r="989" spans="6:17" s="135" customFormat="1" x14ac:dyDescent="0.2">
      <c r="F989" s="136"/>
      <c r="G989" s="136"/>
      <c r="H989" s="137"/>
      <c r="I989" s="138"/>
      <c r="O989" s="139"/>
      <c r="P989" s="140"/>
      <c r="Q989" s="140"/>
    </row>
    <row r="990" spans="6:17" s="135" customFormat="1" x14ac:dyDescent="0.2">
      <c r="F990" s="136"/>
      <c r="G990" s="136"/>
      <c r="H990" s="137"/>
      <c r="I990" s="138"/>
      <c r="O990" s="139"/>
      <c r="P990" s="140"/>
      <c r="Q990" s="140"/>
    </row>
    <row r="991" spans="6:17" s="135" customFormat="1" x14ac:dyDescent="0.2">
      <c r="F991" s="136"/>
      <c r="G991" s="136"/>
      <c r="H991" s="137"/>
      <c r="I991" s="138"/>
      <c r="O991" s="139"/>
      <c r="P991" s="140"/>
      <c r="Q991" s="140"/>
    </row>
    <row r="992" spans="6:17" s="135" customFormat="1" x14ac:dyDescent="0.2">
      <c r="F992" s="136"/>
      <c r="G992" s="136"/>
      <c r="H992" s="137"/>
      <c r="I992" s="138"/>
      <c r="O992" s="139"/>
      <c r="P992" s="140"/>
      <c r="Q992" s="140"/>
    </row>
    <row r="993" spans="6:17" s="135" customFormat="1" x14ac:dyDescent="0.2">
      <c r="F993" s="136"/>
      <c r="G993" s="136"/>
      <c r="H993" s="137"/>
      <c r="I993" s="138"/>
      <c r="O993" s="139"/>
      <c r="P993" s="140"/>
      <c r="Q993" s="140"/>
    </row>
    <row r="994" spans="6:17" s="135" customFormat="1" x14ac:dyDescent="0.2">
      <c r="F994" s="136"/>
      <c r="G994" s="136"/>
      <c r="H994" s="137"/>
      <c r="I994" s="138"/>
      <c r="O994" s="139"/>
      <c r="P994" s="140"/>
      <c r="Q994" s="140"/>
    </row>
    <row r="995" spans="6:17" s="135" customFormat="1" x14ac:dyDescent="0.2">
      <c r="F995" s="136"/>
      <c r="G995" s="136"/>
      <c r="H995" s="137"/>
      <c r="I995" s="138"/>
      <c r="O995" s="139"/>
      <c r="P995" s="140"/>
      <c r="Q995" s="140"/>
    </row>
    <row r="996" spans="6:17" s="135" customFormat="1" x14ac:dyDescent="0.2">
      <c r="F996" s="136"/>
      <c r="G996" s="136"/>
      <c r="H996" s="137"/>
      <c r="I996" s="138"/>
      <c r="O996" s="139"/>
      <c r="P996" s="140"/>
      <c r="Q996" s="140"/>
    </row>
    <row r="997" spans="6:17" s="135" customFormat="1" x14ac:dyDescent="0.2">
      <c r="F997" s="136"/>
      <c r="G997" s="136"/>
      <c r="H997" s="137"/>
      <c r="I997" s="138"/>
      <c r="O997" s="139"/>
      <c r="P997" s="140"/>
      <c r="Q997" s="140"/>
    </row>
    <row r="998" spans="6:17" s="135" customFormat="1" x14ac:dyDescent="0.2">
      <c r="F998" s="136"/>
      <c r="G998" s="136"/>
      <c r="H998" s="137"/>
      <c r="I998" s="138"/>
      <c r="O998" s="139"/>
      <c r="P998" s="140"/>
      <c r="Q998" s="140"/>
    </row>
    <row r="999" spans="6:17" s="135" customFormat="1" x14ac:dyDescent="0.2">
      <c r="F999" s="136"/>
      <c r="G999" s="136"/>
      <c r="H999" s="137"/>
      <c r="I999" s="138"/>
      <c r="O999" s="139"/>
      <c r="P999" s="140"/>
      <c r="Q999" s="140"/>
    </row>
    <row r="1000" spans="6:17" s="135" customFormat="1" x14ac:dyDescent="0.2">
      <c r="F1000" s="136"/>
      <c r="G1000" s="136"/>
      <c r="H1000" s="137"/>
      <c r="I1000" s="138"/>
      <c r="O1000" s="139"/>
      <c r="P1000" s="140"/>
      <c r="Q1000" s="140"/>
    </row>
    <row r="1001" spans="6:17" s="135" customFormat="1" x14ac:dyDescent="0.2">
      <c r="F1001" s="136"/>
      <c r="G1001" s="136"/>
      <c r="H1001" s="137"/>
      <c r="I1001" s="138"/>
      <c r="O1001" s="139"/>
      <c r="P1001" s="140"/>
      <c r="Q1001" s="140"/>
    </row>
    <row r="1002" spans="6:17" s="135" customFormat="1" x14ac:dyDescent="0.2">
      <c r="F1002" s="136"/>
      <c r="G1002" s="136"/>
      <c r="H1002" s="137"/>
      <c r="I1002" s="138"/>
      <c r="O1002" s="139"/>
      <c r="P1002" s="140"/>
      <c r="Q1002" s="140"/>
    </row>
    <row r="1003" spans="6:17" s="135" customFormat="1" x14ac:dyDescent="0.2">
      <c r="F1003" s="136"/>
      <c r="G1003" s="136"/>
      <c r="H1003" s="137"/>
      <c r="I1003" s="138"/>
      <c r="O1003" s="139"/>
      <c r="P1003" s="140"/>
      <c r="Q1003" s="140"/>
    </row>
    <row r="1004" spans="6:17" s="135" customFormat="1" x14ac:dyDescent="0.2">
      <c r="F1004" s="136"/>
      <c r="G1004" s="136"/>
      <c r="H1004" s="137"/>
      <c r="I1004" s="138"/>
      <c r="O1004" s="139"/>
      <c r="P1004" s="140"/>
      <c r="Q1004" s="140"/>
    </row>
    <row r="1005" spans="6:17" s="135" customFormat="1" x14ac:dyDescent="0.2">
      <c r="F1005" s="136"/>
      <c r="G1005" s="136"/>
      <c r="H1005" s="137"/>
      <c r="I1005" s="138"/>
      <c r="O1005" s="139"/>
      <c r="P1005" s="140"/>
      <c r="Q1005" s="140"/>
    </row>
    <row r="1006" spans="6:17" s="135" customFormat="1" x14ac:dyDescent="0.2">
      <c r="F1006" s="136"/>
      <c r="G1006" s="136"/>
      <c r="H1006" s="137"/>
      <c r="I1006" s="138"/>
      <c r="O1006" s="139"/>
      <c r="P1006" s="140"/>
      <c r="Q1006" s="140"/>
    </row>
    <row r="1007" spans="6:17" s="135" customFormat="1" x14ac:dyDescent="0.2">
      <c r="F1007" s="136"/>
      <c r="G1007" s="136"/>
      <c r="H1007" s="137"/>
      <c r="I1007" s="138"/>
      <c r="O1007" s="139"/>
      <c r="P1007" s="140"/>
      <c r="Q1007" s="140"/>
    </row>
    <row r="1008" spans="6:17" s="135" customFormat="1" x14ac:dyDescent="0.2">
      <c r="F1008" s="136"/>
      <c r="G1008" s="136"/>
      <c r="H1008" s="137"/>
      <c r="I1008" s="138"/>
      <c r="O1008" s="139"/>
      <c r="P1008" s="140"/>
      <c r="Q1008" s="140"/>
    </row>
    <row r="1009" spans="6:17" s="135" customFormat="1" x14ac:dyDescent="0.2">
      <c r="F1009" s="136"/>
      <c r="G1009" s="136"/>
      <c r="H1009" s="137"/>
      <c r="I1009" s="138"/>
      <c r="O1009" s="139"/>
      <c r="P1009" s="140"/>
      <c r="Q1009" s="140"/>
    </row>
    <row r="1010" spans="6:17" s="135" customFormat="1" x14ac:dyDescent="0.2">
      <c r="F1010" s="136"/>
      <c r="G1010" s="136"/>
      <c r="H1010" s="137"/>
      <c r="I1010" s="138"/>
      <c r="O1010" s="139"/>
      <c r="P1010" s="140"/>
      <c r="Q1010" s="140"/>
    </row>
    <row r="1011" spans="6:17" s="135" customFormat="1" x14ac:dyDescent="0.2">
      <c r="F1011" s="136"/>
      <c r="G1011" s="136"/>
      <c r="H1011" s="137"/>
      <c r="I1011" s="138"/>
      <c r="O1011" s="139"/>
      <c r="P1011" s="140"/>
      <c r="Q1011" s="140"/>
    </row>
    <row r="1012" spans="6:17" s="135" customFormat="1" x14ac:dyDescent="0.2">
      <c r="F1012" s="136"/>
      <c r="G1012" s="136"/>
      <c r="H1012" s="137"/>
      <c r="I1012" s="138"/>
      <c r="O1012" s="139"/>
      <c r="P1012" s="140"/>
      <c r="Q1012" s="140"/>
    </row>
    <row r="1013" spans="6:17" s="135" customFormat="1" x14ac:dyDescent="0.2">
      <c r="F1013" s="136"/>
      <c r="G1013" s="136"/>
      <c r="H1013" s="137"/>
      <c r="I1013" s="138"/>
      <c r="O1013" s="139"/>
      <c r="P1013" s="140"/>
      <c r="Q1013" s="140"/>
    </row>
    <row r="1014" spans="6:17" s="135" customFormat="1" x14ac:dyDescent="0.2">
      <c r="F1014" s="136"/>
      <c r="G1014" s="136"/>
      <c r="H1014" s="137"/>
      <c r="I1014" s="138"/>
      <c r="O1014" s="139"/>
      <c r="P1014" s="140"/>
      <c r="Q1014" s="140"/>
    </row>
    <row r="1015" spans="6:17" s="135" customFormat="1" x14ac:dyDescent="0.2">
      <c r="F1015" s="136"/>
      <c r="G1015" s="136"/>
      <c r="H1015" s="137"/>
      <c r="I1015" s="138"/>
      <c r="O1015" s="139"/>
      <c r="P1015" s="140"/>
      <c r="Q1015" s="140"/>
    </row>
    <row r="1016" spans="6:17" s="135" customFormat="1" x14ac:dyDescent="0.2">
      <c r="F1016" s="136"/>
      <c r="G1016" s="136"/>
      <c r="H1016" s="137"/>
      <c r="I1016" s="138"/>
      <c r="O1016" s="139"/>
      <c r="P1016" s="140"/>
      <c r="Q1016" s="140"/>
    </row>
    <row r="1017" spans="6:17" s="135" customFormat="1" x14ac:dyDescent="0.2">
      <c r="F1017" s="136"/>
      <c r="G1017" s="136"/>
      <c r="H1017" s="137"/>
      <c r="I1017" s="138"/>
      <c r="O1017" s="139"/>
      <c r="P1017" s="140"/>
      <c r="Q1017" s="140"/>
    </row>
    <row r="1018" spans="6:17" s="135" customFormat="1" x14ac:dyDescent="0.2">
      <c r="F1018" s="136"/>
      <c r="G1018" s="136"/>
      <c r="H1018" s="137"/>
      <c r="I1018" s="138"/>
      <c r="O1018" s="139"/>
      <c r="P1018" s="140"/>
      <c r="Q1018" s="140"/>
    </row>
    <row r="1019" spans="6:17" s="135" customFormat="1" x14ac:dyDescent="0.2">
      <c r="F1019" s="136"/>
      <c r="G1019" s="136"/>
      <c r="H1019" s="137"/>
      <c r="I1019" s="138"/>
      <c r="O1019" s="139"/>
      <c r="P1019" s="140"/>
      <c r="Q1019" s="140"/>
    </row>
    <row r="1020" spans="6:17" s="135" customFormat="1" x14ac:dyDescent="0.2">
      <c r="F1020" s="136"/>
      <c r="G1020" s="136"/>
      <c r="H1020" s="137"/>
      <c r="I1020" s="138"/>
      <c r="O1020" s="139"/>
      <c r="P1020" s="140"/>
      <c r="Q1020" s="140"/>
    </row>
    <row r="1021" spans="6:17" s="135" customFormat="1" x14ac:dyDescent="0.2">
      <c r="F1021" s="136"/>
      <c r="G1021" s="136"/>
      <c r="H1021" s="137"/>
      <c r="I1021" s="138"/>
      <c r="O1021" s="139"/>
      <c r="P1021" s="140"/>
      <c r="Q1021" s="140"/>
    </row>
    <row r="1022" spans="6:17" s="135" customFormat="1" x14ac:dyDescent="0.2">
      <c r="F1022" s="136"/>
      <c r="G1022" s="136"/>
      <c r="H1022" s="137"/>
      <c r="I1022" s="138"/>
      <c r="O1022" s="139"/>
      <c r="P1022" s="140"/>
      <c r="Q1022" s="140"/>
    </row>
    <row r="1023" spans="6:17" s="135" customFormat="1" x14ac:dyDescent="0.2">
      <c r="F1023" s="136"/>
      <c r="G1023" s="136"/>
      <c r="H1023" s="137"/>
      <c r="I1023" s="138"/>
      <c r="O1023" s="139"/>
      <c r="P1023" s="140"/>
      <c r="Q1023" s="140"/>
    </row>
    <row r="1024" spans="6:17" s="135" customFormat="1" x14ac:dyDescent="0.2">
      <c r="F1024" s="136"/>
      <c r="G1024" s="136"/>
      <c r="H1024" s="137"/>
      <c r="I1024" s="138"/>
      <c r="O1024" s="139"/>
      <c r="P1024" s="140"/>
      <c r="Q1024" s="140"/>
    </row>
    <row r="1025" spans="6:17" s="135" customFormat="1" x14ac:dyDescent="0.2">
      <c r="F1025" s="136"/>
      <c r="G1025" s="136"/>
      <c r="H1025" s="137"/>
      <c r="I1025" s="138"/>
      <c r="O1025" s="139"/>
      <c r="P1025" s="140"/>
      <c r="Q1025" s="140"/>
    </row>
    <row r="1026" spans="6:17" s="135" customFormat="1" x14ac:dyDescent="0.2">
      <c r="F1026" s="136"/>
      <c r="G1026" s="136"/>
      <c r="H1026" s="137"/>
      <c r="I1026" s="138"/>
      <c r="O1026" s="139"/>
      <c r="P1026" s="140"/>
      <c r="Q1026" s="140"/>
    </row>
    <row r="1027" spans="6:17" s="135" customFormat="1" x14ac:dyDescent="0.2">
      <c r="F1027" s="136"/>
      <c r="G1027" s="136"/>
      <c r="H1027" s="137"/>
      <c r="I1027" s="138"/>
      <c r="O1027" s="139"/>
      <c r="P1027" s="140"/>
      <c r="Q1027" s="140"/>
    </row>
    <row r="1028" spans="6:17" s="135" customFormat="1" x14ac:dyDescent="0.2">
      <c r="F1028" s="136"/>
      <c r="G1028" s="136"/>
      <c r="H1028" s="137"/>
      <c r="I1028" s="138"/>
      <c r="O1028" s="139"/>
      <c r="P1028" s="140"/>
      <c r="Q1028" s="140"/>
    </row>
    <row r="1029" spans="6:17" s="135" customFormat="1" x14ac:dyDescent="0.2">
      <c r="F1029" s="136"/>
      <c r="G1029" s="136"/>
      <c r="H1029" s="137"/>
      <c r="I1029" s="138"/>
      <c r="O1029" s="139"/>
      <c r="P1029" s="140"/>
      <c r="Q1029" s="140"/>
    </row>
    <row r="1030" spans="6:17" s="135" customFormat="1" x14ac:dyDescent="0.2">
      <c r="F1030" s="136"/>
      <c r="G1030" s="136"/>
      <c r="H1030" s="137"/>
      <c r="I1030" s="138"/>
      <c r="O1030" s="139"/>
      <c r="P1030" s="140"/>
      <c r="Q1030" s="140"/>
    </row>
    <row r="1031" spans="6:17" s="135" customFormat="1" x14ac:dyDescent="0.2">
      <c r="F1031" s="136"/>
      <c r="G1031" s="136"/>
      <c r="H1031" s="137"/>
      <c r="I1031" s="138"/>
      <c r="O1031" s="139"/>
      <c r="P1031" s="140"/>
      <c r="Q1031" s="140"/>
    </row>
    <row r="1032" spans="6:17" s="135" customFormat="1" x14ac:dyDescent="0.2">
      <c r="F1032" s="136"/>
      <c r="G1032" s="136"/>
      <c r="H1032" s="137"/>
      <c r="I1032" s="138"/>
      <c r="O1032" s="139"/>
      <c r="P1032" s="140"/>
      <c r="Q1032" s="140"/>
    </row>
    <row r="1033" spans="6:17" s="135" customFormat="1" x14ac:dyDescent="0.2">
      <c r="F1033" s="136"/>
      <c r="G1033" s="136"/>
      <c r="H1033" s="137"/>
      <c r="I1033" s="138"/>
      <c r="O1033" s="139"/>
      <c r="P1033" s="140"/>
      <c r="Q1033" s="140"/>
    </row>
    <row r="1034" spans="6:17" s="135" customFormat="1" x14ac:dyDescent="0.2">
      <c r="F1034" s="136"/>
      <c r="G1034" s="136"/>
      <c r="H1034" s="137"/>
      <c r="I1034" s="138"/>
      <c r="O1034" s="139"/>
      <c r="P1034" s="140"/>
      <c r="Q1034" s="140"/>
    </row>
    <row r="1035" spans="6:17" s="135" customFormat="1" x14ac:dyDescent="0.2">
      <c r="F1035" s="136"/>
      <c r="G1035" s="136"/>
      <c r="H1035" s="137"/>
      <c r="I1035" s="138"/>
      <c r="O1035" s="139"/>
      <c r="P1035" s="140"/>
      <c r="Q1035" s="140"/>
    </row>
    <row r="1036" spans="6:17" s="135" customFormat="1" x14ac:dyDescent="0.2">
      <c r="F1036" s="136"/>
      <c r="G1036" s="136"/>
      <c r="H1036" s="137"/>
      <c r="I1036" s="138"/>
      <c r="O1036" s="139"/>
      <c r="P1036" s="140"/>
      <c r="Q1036" s="140"/>
    </row>
    <row r="1037" spans="6:17" s="135" customFormat="1" x14ac:dyDescent="0.2">
      <c r="F1037" s="136"/>
      <c r="G1037" s="136"/>
      <c r="H1037" s="137"/>
      <c r="I1037" s="138"/>
      <c r="O1037" s="139"/>
      <c r="P1037" s="140"/>
      <c r="Q1037" s="140"/>
    </row>
    <row r="1038" spans="6:17" s="135" customFormat="1" x14ac:dyDescent="0.2">
      <c r="F1038" s="136"/>
      <c r="G1038" s="136"/>
      <c r="H1038" s="137"/>
      <c r="I1038" s="138"/>
      <c r="O1038" s="139"/>
      <c r="P1038" s="140"/>
      <c r="Q1038" s="140"/>
    </row>
    <row r="1039" spans="6:17" s="135" customFormat="1" x14ac:dyDescent="0.2">
      <c r="F1039" s="136"/>
      <c r="G1039" s="136"/>
      <c r="H1039" s="137"/>
      <c r="I1039" s="138"/>
      <c r="O1039" s="139"/>
      <c r="P1039" s="140"/>
      <c r="Q1039" s="140"/>
    </row>
    <row r="1040" spans="6:17" s="135" customFormat="1" x14ac:dyDescent="0.2">
      <c r="F1040" s="136"/>
      <c r="G1040" s="136"/>
      <c r="H1040" s="137"/>
      <c r="I1040" s="138"/>
      <c r="O1040" s="139"/>
      <c r="P1040" s="140"/>
      <c r="Q1040" s="140"/>
    </row>
    <row r="1041" spans="6:17" s="135" customFormat="1" x14ac:dyDescent="0.2">
      <c r="F1041" s="136"/>
      <c r="G1041" s="136"/>
      <c r="H1041" s="137"/>
      <c r="I1041" s="138"/>
      <c r="O1041" s="139"/>
      <c r="P1041" s="140"/>
      <c r="Q1041" s="140"/>
    </row>
    <row r="1042" spans="6:17" s="135" customFormat="1" x14ac:dyDescent="0.2">
      <c r="F1042" s="136"/>
      <c r="G1042" s="136"/>
      <c r="H1042" s="137"/>
      <c r="I1042" s="138"/>
      <c r="O1042" s="139"/>
      <c r="P1042" s="140"/>
      <c r="Q1042" s="140"/>
    </row>
    <row r="1043" spans="6:17" s="135" customFormat="1" x14ac:dyDescent="0.2">
      <c r="F1043" s="136"/>
      <c r="G1043" s="136"/>
      <c r="H1043" s="137"/>
      <c r="I1043" s="138"/>
      <c r="O1043" s="139"/>
      <c r="P1043" s="140"/>
      <c r="Q1043" s="140"/>
    </row>
    <row r="1044" spans="6:17" s="135" customFormat="1" x14ac:dyDescent="0.2">
      <c r="F1044" s="136"/>
      <c r="G1044" s="136"/>
      <c r="H1044" s="137"/>
      <c r="I1044" s="138"/>
      <c r="O1044" s="139"/>
      <c r="P1044" s="140"/>
      <c r="Q1044" s="140"/>
    </row>
    <row r="1045" spans="6:17" s="135" customFormat="1" x14ac:dyDescent="0.2">
      <c r="F1045" s="136"/>
      <c r="G1045" s="136"/>
      <c r="H1045" s="137"/>
      <c r="I1045" s="138"/>
      <c r="O1045" s="139"/>
      <c r="P1045" s="140"/>
      <c r="Q1045" s="140"/>
    </row>
    <row r="1046" spans="6:17" s="135" customFormat="1" x14ac:dyDescent="0.2">
      <c r="F1046" s="136"/>
      <c r="G1046" s="136"/>
      <c r="H1046" s="137"/>
      <c r="I1046" s="138"/>
      <c r="O1046" s="139"/>
      <c r="P1046" s="140"/>
      <c r="Q1046" s="140"/>
    </row>
    <row r="1047" spans="6:17" s="135" customFormat="1" x14ac:dyDescent="0.2">
      <c r="F1047" s="136"/>
      <c r="G1047" s="136"/>
      <c r="H1047" s="137"/>
      <c r="I1047" s="138"/>
      <c r="O1047" s="139"/>
      <c r="P1047" s="140"/>
      <c r="Q1047" s="140"/>
    </row>
    <row r="1048" spans="6:17" s="135" customFormat="1" x14ac:dyDescent="0.2">
      <c r="F1048" s="136"/>
      <c r="G1048" s="136"/>
      <c r="H1048" s="137"/>
      <c r="I1048" s="138"/>
      <c r="O1048" s="139"/>
      <c r="P1048" s="140"/>
      <c r="Q1048" s="140"/>
    </row>
    <row r="1049" spans="6:17" s="135" customFormat="1" x14ac:dyDescent="0.2">
      <c r="F1049" s="136"/>
      <c r="G1049" s="136"/>
      <c r="H1049" s="137"/>
      <c r="I1049" s="138"/>
      <c r="O1049" s="139"/>
      <c r="P1049" s="140"/>
      <c r="Q1049" s="140"/>
    </row>
    <row r="1050" spans="6:17" s="135" customFormat="1" x14ac:dyDescent="0.2">
      <c r="F1050" s="136"/>
      <c r="G1050" s="136"/>
      <c r="H1050" s="137"/>
      <c r="I1050" s="138"/>
      <c r="O1050" s="139"/>
      <c r="P1050" s="140"/>
      <c r="Q1050" s="140"/>
    </row>
    <row r="1051" spans="6:17" s="135" customFormat="1" x14ac:dyDescent="0.2">
      <c r="F1051" s="136"/>
      <c r="G1051" s="136"/>
      <c r="H1051" s="137"/>
      <c r="I1051" s="138"/>
      <c r="O1051" s="139"/>
      <c r="P1051" s="140"/>
      <c r="Q1051" s="140"/>
    </row>
    <row r="1052" spans="6:17" s="135" customFormat="1" x14ac:dyDescent="0.2">
      <c r="F1052" s="136"/>
      <c r="G1052" s="136"/>
      <c r="H1052" s="137"/>
      <c r="I1052" s="138"/>
      <c r="O1052" s="139"/>
      <c r="P1052" s="140"/>
      <c r="Q1052" s="140"/>
    </row>
    <row r="1053" spans="6:17" s="135" customFormat="1" x14ac:dyDescent="0.2">
      <c r="F1053" s="136"/>
      <c r="G1053" s="136"/>
      <c r="H1053" s="137"/>
      <c r="I1053" s="138"/>
      <c r="O1053" s="139"/>
      <c r="P1053" s="140"/>
      <c r="Q1053" s="140"/>
    </row>
    <row r="1054" spans="6:17" s="135" customFormat="1" x14ac:dyDescent="0.2">
      <c r="F1054" s="136"/>
      <c r="G1054" s="136"/>
      <c r="H1054" s="137"/>
      <c r="I1054" s="138"/>
      <c r="O1054" s="139"/>
      <c r="P1054" s="140"/>
      <c r="Q1054" s="140"/>
    </row>
    <row r="1055" spans="6:17" s="135" customFormat="1" x14ac:dyDescent="0.2">
      <c r="F1055" s="136"/>
      <c r="G1055" s="136"/>
      <c r="H1055" s="137"/>
      <c r="I1055" s="138"/>
      <c r="O1055" s="139"/>
      <c r="P1055" s="140"/>
      <c r="Q1055" s="140"/>
    </row>
    <row r="1056" spans="6:17" s="135" customFormat="1" x14ac:dyDescent="0.2">
      <c r="F1056" s="136"/>
      <c r="G1056" s="136"/>
      <c r="H1056" s="137"/>
      <c r="I1056" s="138"/>
      <c r="O1056" s="139"/>
      <c r="P1056" s="140"/>
      <c r="Q1056" s="140"/>
    </row>
    <row r="1057" spans="6:17" s="135" customFormat="1" x14ac:dyDescent="0.2">
      <c r="F1057" s="136"/>
      <c r="G1057" s="136"/>
      <c r="H1057" s="137"/>
      <c r="I1057" s="138"/>
      <c r="O1057" s="139"/>
      <c r="P1057" s="140"/>
      <c r="Q1057" s="140"/>
    </row>
    <row r="1058" spans="6:17" s="135" customFormat="1" x14ac:dyDescent="0.2">
      <c r="F1058" s="136"/>
      <c r="G1058" s="136"/>
      <c r="H1058" s="137"/>
      <c r="I1058" s="138"/>
      <c r="O1058" s="139"/>
      <c r="P1058" s="140"/>
      <c r="Q1058" s="140"/>
    </row>
    <row r="1059" spans="6:17" s="135" customFormat="1" x14ac:dyDescent="0.2">
      <c r="F1059" s="136"/>
      <c r="G1059" s="136"/>
      <c r="H1059" s="137"/>
      <c r="I1059" s="138"/>
      <c r="O1059" s="139"/>
      <c r="P1059" s="140"/>
      <c r="Q1059" s="140"/>
    </row>
    <row r="1060" spans="6:17" s="135" customFormat="1" x14ac:dyDescent="0.2">
      <c r="F1060" s="136"/>
      <c r="G1060" s="136"/>
      <c r="H1060" s="137"/>
      <c r="I1060" s="138"/>
      <c r="O1060" s="139"/>
      <c r="P1060" s="140"/>
      <c r="Q1060" s="140"/>
    </row>
    <row r="1061" spans="6:17" s="135" customFormat="1" x14ac:dyDescent="0.2">
      <c r="F1061" s="136"/>
      <c r="G1061" s="136"/>
      <c r="H1061" s="137"/>
      <c r="I1061" s="138"/>
      <c r="O1061" s="139"/>
      <c r="P1061" s="140"/>
      <c r="Q1061" s="140"/>
    </row>
    <row r="1062" spans="6:17" s="135" customFormat="1" x14ac:dyDescent="0.2">
      <c r="F1062" s="136"/>
      <c r="G1062" s="136"/>
      <c r="H1062" s="137"/>
      <c r="I1062" s="138"/>
      <c r="O1062" s="139"/>
      <c r="P1062" s="140"/>
      <c r="Q1062" s="140"/>
    </row>
    <row r="1063" spans="6:17" s="135" customFormat="1" x14ac:dyDescent="0.2">
      <c r="F1063" s="136"/>
      <c r="G1063" s="136"/>
      <c r="H1063" s="137"/>
      <c r="I1063" s="138"/>
      <c r="O1063" s="139"/>
      <c r="P1063" s="140"/>
      <c r="Q1063" s="140"/>
    </row>
    <row r="1064" spans="6:17" s="135" customFormat="1" x14ac:dyDescent="0.2">
      <c r="F1064" s="136"/>
      <c r="G1064" s="136"/>
      <c r="H1064" s="137"/>
      <c r="I1064" s="138"/>
      <c r="O1064" s="139"/>
      <c r="P1064" s="140"/>
      <c r="Q1064" s="140"/>
    </row>
    <row r="1065" spans="6:17" s="135" customFormat="1" x14ac:dyDescent="0.2">
      <c r="F1065" s="136"/>
      <c r="G1065" s="136"/>
      <c r="H1065" s="137"/>
      <c r="I1065" s="138"/>
      <c r="O1065" s="139"/>
      <c r="P1065" s="140"/>
      <c r="Q1065" s="140"/>
    </row>
    <row r="1066" spans="6:17" s="135" customFormat="1" x14ac:dyDescent="0.2">
      <c r="F1066" s="136"/>
      <c r="G1066" s="136"/>
      <c r="H1066" s="137"/>
      <c r="I1066" s="138"/>
      <c r="O1066" s="139"/>
      <c r="P1066" s="140"/>
      <c r="Q1066" s="140"/>
    </row>
    <row r="1067" spans="6:17" s="135" customFormat="1" x14ac:dyDescent="0.2">
      <c r="F1067" s="136"/>
      <c r="G1067" s="136"/>
      <c r="H1067" s="137"/>
      <c r="I1067" s="138"/>
      <c r="O1067" s="139"/>
      <c r="P1067" s="140"/>
      <c r="Q1067" s="140"/>
    </row>
    <row r="1068" spans="6:17" s="135" customFormat="1" x14ac:dyDescent="0.2">
      <c r="F1068" s="136"/>
      <c r="G1068" s="136"/>
      <c r="H1068" s="137"/>
      <c r="I1068" s="138"/>
      <c r="O1068" s="139"/>
      <c r="P1068" s="140"/>
      <c r="Q1068" s="140"/>
    </row>
    <row r="1069" spans="6:17" s="135" customFormat="1" x14ac:dyDescent="0.2">
      <c r="F1069" s="136"/>
      <c r="G1069" s="136"/>
      <c r="H1069" s="137"/>
      <c r="I1069" s="138"/>
      <c r="O1069" s="139"/>
      <c r="P1069" s="140"/>
      <c r="Q1069" s="140"/>
    </row>
    <row r="1070" spans="6:17" s="135" customFormat="1" x14ac:dyDescent="0.2">
      <c r="F1070" s="136"/>
      <c r="G1070" s="136"/>
      <c r="H1070" s="137"/>
      <c r="I1070" s="138"/>
      <c r="O1070" s="139"/>
      <c r="P1070" s="140"/>
      <c r="Q1070" s="140"/>
    </row>
    <row r="1071" spans="6:17" s="135" customFormat="1" x14ac:dyDescent="0.2">
      <c r="F1071" s="136"/>
      <c r="G1071" s="136"/>
      <c r="H1071" s="137"/>
      <c r="I1071" s="138"/>
      <c r="O1071" s="139"/>
      <c r="P1071" s="140"/>
      <c r="Q1071" s="140"/>
    </row>
    <row r="1072" spans="6:17" s="135" customFormat="1" x14ac:dyDescent="0.2">
      <c r="F1072" s="136"/>
      <c r="G1072" s="136"/>
      <c r="H1072" s="137"/>
      <c r="I1072" s="138"/>
      <c r="O1072" s="139"/>
      <c r="P1072" s="140"/>
      <c r="Q1072" s="140"/>
    </row>
    <row r="1073" spans="6:17" s="135" customFormat="1" x14ac:dyDescent="0.2">
      <c r="F1073" s="136"/>
      <c r="G1073" s="136"/>
      <c r="H1073" s="137"/>
      <c r="I1073" s="138"/>
      <c r="O1073" s="139"/>
      <c r="P1073" s="140"/>
      <c r="Q1073" s="140"/>
    </row>
    <row r="1074" spans="6:17" s="135" customFormat="1" x14ac:dyDescent="0.2">
      <c r="F1074" s="136"/>
      <c r="G1074" s="136"/>
      <c r="H1074" s="137"/>
      <c r="I1074" s="138"/>
      <c r="O1074" s="139"/>
      <c r="P1074" s="140"/>
      <c r="Q1074" s="140"/>
    </row>
    <row r="1075" spans="6:17" s="135" customFormat="1" x14ac:dyDescent="0.2">
      <c r="F1075" s="136"/>
      <c r="G1075" s="136"/>
      <c r="H1075" s="137"/>
      <c r="I1075" s="138"/>
      <c r="O1075" s="139"/>
      <c r="P1075" s="140"/>
      <c r="Q1075" s="140"/>
    </row>
    <row r="1076" spans="6:17" s="135" customFormat="1" x14ac:dyDescent="0.2">
      <c r="F1076" s="136"/>
      <c r="G1076" s="136"/>
      <c r="H1076" s="137"/>
      <c r="I1076" s="138"/>
      <c r="O1076" s="139"/>
      <c r="P1076" s="140"/>
      <c r="Q1076" s="140"/>
    </row>
    <row r="1077" spans="6:17" s="135" customFormat="1" x14ac:dyDescent="0.2">
      <c r="F1077" s="136"/>
      <c r="G1077" s="136"/>
      <c r="H1077" s="137"/>
      <c r="I1077" s="138"/>
      <c r="O1077" s="139"/>
      <c r="P1077" s="140"/>
      <c r="Q1077" s="140"/>
    </row>
    <row r="1078" spans="6:17" s="135" customFormat="1" x14ac:dyDescent="0.2">
      <c r="F1078" s="136"/>
      <c r="G1078" s="136"/>
      <c r="H1078" s="137"/>
      <c r="I1078" s="138"/>
      <c r="O1078" s="139"/>
      <c r="P1078" s="140"/>
      <c r="Q1078" s="140"/>
    </row>
    <row r="1079" spans="6:17" s="135" customFormat="1" x14ac:dyDescent="0.2">
      <c r="F1079" s="136"/>
      <c r="G1079" s="136"/>
      <c r="H1079" s="137"/>
      <c r="I1079" s="138"/>
      <c r="O1079" s="139"/>
      <c r="P1079" s="140"/>
      <c r="Q1079" s="140"/>
    </row>
    <row r="1080" spans="6:17" s="135" customFormat="1" x14ac:dyDescent="0.2">
      <c r="F1080" s="136"/>
      <c r="G1080" s="136"/>
      <c r="H1080" s="137"/>
      <c r="I1080" s="138"/>
      <c r="O1080" s="139"/>
      <c r="P1080" s="140"/>
      <c r="Q1080" s="140"/>
    </row>
    <row r="1081" spans="6:17" s="135" customFormat="1" x14ac:dyDescent="0.2">
      <c r="F1081" s="136"/>
      <c r="G1081" s="136"/>
      <c r="H1081" s="137"/>
      <c r="I1081" s="138"/>
      <c r="O1081" s="139"/>
      <c r="P1081" s="140"/>
      <c r="Q1081" s="140"/>
    </row>
    <row r="1082" spans="6:17" s="135" customFormat="1" x14ac:dyDescent="0.2">
      <c r="F1082" s="136"/>
      <c r="G1082" s="136"/>
      <c r="H1082" s="137"/>
      <c r="I1082" s="138"/>
      <c r="O1082" s="139"/>
      <c r="P1082" s="140"/>
      <c r="Q1082" s="140"/>
    </row>
    <row r="1083" spans="6:17" s="135" customFormat="1" x14ac:dyDescent="0.2">
      <c r="F1083" s="136"/>
      <c r="G1083" s="136"/>
      <c r="H1083" s="137"/>
      <c r="I1083" s="138"/>
      <c r="O1083" s="139"/>
      <c r="P1083" s="140"/>
      <c r="Q1083" s="140"/>
    </row>
    <row r="1084" spans="6:17" s="135" customFormat="1" x14ac:dyDescent="0.2">
      <c r="F1084" s="136"/>
      <c r="G1084" s="136"/>
      <c r="H1084" s="137"/>
      <c r="I1084" s="138"/>
      <c r="O1084" s="139"/>
      <c r="P1084" s="140"/>
      <c r="Q1084" s="140"/>
    </row>
    <row r="1085" spans="6:17" s="135" customFormat="1" x14ac:dyDescent="0.2">
      <c r="F1085" s="136"/>
      <c r="G1085" s="136"/>
      <c r="H1085" s="137"/>
      <c r="I1085" s="138"/>
      <c r="O1085" s="139"/>
      <c r="P1085" s="140"/>
      <c r="Q1085" s="140"/>
    </row>
    <row r="1086" spans="6:17" s="135" customFormat="1" x14ac:dyDescent="0.2">
      <c r="F1086" s="136"/>
      <c r="G1086" s="136"/>
      <c r="H1086" s="137"/>
      <c r="I1086" s="138"/>
      <c r="O1086" s="139"/>
      <c r="P1086" s="140"/>
      <c r="Q1086" s="140"/>
    </row>
    <row r="1087" spans="6:17" s="135" customFormat="1" x14ac:dyDescent="0.2">
      <c r="F1087" s="136"/>
      <c r="G1087" s="136"/>
      <c r="H1087" s="137"/>
      <c r="I1087" s="138"/>
      <c r="O1087" s="139"/>
      <c r="P1087" s="140"/>
      <c r="Q1087" s="140"/>
    </row>
    <row r="1088" spans="6:17" s="135" customFormat="1" x14ac:dyDescent="0.2">
      <c r="F1088" s="136"/>
      <c r="G1088" s="136"/>
      <c r="H1088" s="137"/>
      <c r="I1088" s="138"/>
      <c r="O1088" s="139"/>
      <c r="P1088" s="140"/>
      <c r="Q1088" s="140"/>
    </row>
    <row r="1089" spans="6:17" s="135" customFormat="1" x14ac:dyDescent="0.2">
      <c r="F1089" s="136"/>
      <c r="G1089" s="136"/>
      <c r="H1089" s="137"/>
      <c r="I1089" s="138"/>
      <c r="O1089" s="139"/>
      <c r="P1089" s="140"/>
      <c r="Q1089" s="140"/>
    </row>
    <row r="1090" spans="6:17" s="135" customFormat="1" x14ac:dyDescent="0.2">
      <c r="F1090" s="136"/>
      <c r="G1090" s="136"/>
      <c r="H1090" s="137"/>
      <c r="I1090" s="138"/>
      <c r="O1090" s="139"/>
      <c r="P1090" s="140"/>
      <c r="Q1090" s="140"/>
    </row>
    <row r="1091" spans="6:17" s="135" customFormat="1" x14ac:dyDescent="0.2">
      <c r="F1091" s="136"/>
      <c r="G1091" s="136"/>
      <c r="H1091" s="137"/>
      <c r="I1091" s="138"/>
      <c r="O1091" s="139"/>
      <c r="P1091" s="140"/>
      <c r="Q1091" s="140"/>
    </row>
    <row r="1092" spans="6:17" s="135" customFormat="1" x14ac:dyDescent="0.2">
      <c r="F1092" s="136"/>
      <c r="G1092" s="136"/>
      <c r="H1092" s="137"/>
      <c r="I1092" s="138"/>
      <c r="O1092" s="139"/>
      <c r="P1092" s="140"/>
      <c r="Q1092" s="140"/>
    </row>
    <row r="1093" spans="6:17" s="135" customFormat="1" x14ac:dyDescent="0.2">
      <c r="F1093" s="136"/>
      <c r="G1093" s="136"/>
      <c r="H1093" s="137"/>
      <c r="I1093" s="138"/>
      <c r="O1093" s="139"/>
      <c r="P1093" s="140"/>
      <c r="Q1093" s="140"/>
    </row>
    <row r="1094" spans="6:17" s="135" customFormat="1" x14ac:dyDescent="0.2">
      <c r="F1094" s="136"/>
      <c r="G1094" s="136"/>
      <c r="H1094" s="137"/>
      <c r="I1094" s="138"/>
      <c r="O1094" s="139"/>
      <c r="P1094" s="140"/>
      <c r="Q1094" s="140"/>
    </row>
    <row r="1095" spans="6:17" s="135" customFormat="1" x14ac:dyDescent="0.2">
      <c r="F1095" s="136"/>
      <c r="G1095" s="136"/>
      <c r="H1095" s="137"/>
      <c r="I1095" s="138"/>
      <c r="O1095" s="139"/>
      <c r="P1095" s="140"/>
      <c r="Q1095" s="140"/>
    </row>
    <row r="1096" spans="6:17" s="135" customFormat="1" x14ac:dyDescent="0.2">
      <c r="F1096" s="136"/>
      <c r="G1096" s="136"/>
      <c r="H1096" s="137"/>
      <c r="I1096" s="138"/>
      <c r="O1096" s="139"/>
      <c r="P1096" s="140"/>
      <c r="Q1096" s="140"/>
    </row>
    <row r="1097" spans="6:17" s="135" customFormat="1" x14ac:dyDescent="0.2">
      <c r="F1097" s="136"/>
      <c r="G1097" s="136"/>
      <c r="H1097" s="137"/>
      <c r="I1097" s="138"/>
      <c r="O1097" s="139"/>
      <c r="P1097" s="140"/>
      <c r="Q1097" s="140"/>
    </row>
    <row r="1098" spans="6:17" s="135" customFormat="1" x14ac:dyDescent="0.2">
      <c r="F1098" s="136"/>
      <c r="G1098" s="136"/>
      <c r="H1098" s="137"/>
      <c r="I1098" s="138"/>
      <c r="O1098" s="139"/>
      <c r="P1098" s="140"/>
      <c r="Q1098" s="140"/>
    </row>
    <row r="1099" spans="6:17" s="135" customFormat="1" x14ac:dyDescent="0.2">
      <c r="F1099" s="136"/>
      <c r="G1099" s="136"/>
      <c r="H1099" s="137"/>
      <c r="I1099" s="138"/>
      <c r="O1099" s="139"/>
      <c r="P1099" s="140"/>
      <c r="Q1099" s="140"/>
    </row>
    <row r="1100" spans="6:17" s="135" customFormat="1" x14ac:dyDescent="0.2">
      <c r="F1100" s="136"/>
      <c r="G1100" s="136"/>
      <c r="H1100" s="137"/>
      <c r="I1100" s="138"/>
      <c r="O1100" s="139"/>
      <c r="P1100" s="140"/>
      <c r="Q1100" s="140"/>
    </row>
    <row r="1101" spans="6:17" s="135" customFormat="1" x14ac:dyDescent="0.2">
      <c r="F1101" s="136"/>
      <c r="G1101" s="136"/>
      <c r="H1101" s="137"/>
      <c r="I1101" s="138"/>
      <c r="O1101" s="139"/>
      <c r="P1101" s="140"/>
      <c r="Q1101" s="140"/>
    </row>
    <row r="1102" spans="6:17" s="135" customFormat="1" x14ac:dyDescent="0.2">
      <c r="F1102" s="136"/>
      <c r="G1102" s="136"/>
      <c r="H1102" s="137"/>
      <c r="I1102" s="138"/>
      <c r="O1102" s="139"/>
      <c r="P1102" s="140"/>
      <c r="Q1102" s="140"/>
    </row>
    <row r="1103" spans="6:17" s="135" customFormat="1" x14ac:dyDescent="0.2">
      <c r="F1103" s="136"/>
      <c r="G1103" s="136"/>
      <c r="H1103" s="137"/>
      <c r="I1103" s="138"/>
      <c r="O1103" s="139"/>
      <c r="P1103" s="140"/>
      <c r="Q1103" s="140"/>
    </row>
    <row r="1104" spans="6:17" s="135" customFormat="1" x14ac:dyDescent="0.2">
      <c r="F1104" s="136"/>
      <c r="G1104" s="136"/>
      <c r="H1104" s="137"/>
      <c r="I1104" s="138"/>
      <c r="O1104" s="139"/>
      <c r="P1104" s="140"/>
      <c r="Q1104" s="140"/>
    </row>
    <row r="1105" spans="6:17" s="135" customFormat="1" x14ac:dyDescent="0.2">
      <c r="F1105" s="136"/>
      <c r="G1105" s="136"/>
      <c r="H1105" s="137"/>
      <c r="I1105" s="138"/>
      <c r="O1105" s="139"/>
      <c r="P1105" s="140"/>
      <c r="Q1105" s="140"/>
    </row>
    <row r="1106" spans="6:17" s="135" customFormat="1" x14ac:dyDescent="0.2">
      <c r="F1106" s="136"/>
      <c r="G1106" s="136"/>
      <c r="H1106" s="137"/>
      <c r="I1106" s="138"/>
      <c r="O1106" s="139"/>
      <c r="P1106" s="140"/>
      <c r="Q1106" s="140"/>
    </row>
    <row r="1107" spans="6:17" s="135" customFormat="1" x14ac:dyDescent="0.2">
      <c r="F1107" s="136"/>
      <c r="G1107" s="136"/>
      <c r="H1107" s="137"/>
      <c r="I1107" s="138"/>
      <c r="O1107" s="139"/>
      <c r="P1107" s="140"/>
      <c r="Q1107" s="140"/>
    </row>
    <row r="1108" spans="6:17" s="135" customFormat="1" x14ac:dyDescent="0.2">
      <c r="F1108" s="136"/>
      <c r="G1108" s="136"/>
      <c r="H1108" s="137"/>
      <c r="I1108" s="138"/>
      <c r="O1108" s="139"/>
      <c r="P1108" s="140"/>
      <c r="Q1108" s="140"/>
    </row>
    <row r="1109" spans="6:17" s="135" customFormat="1" x14ac:dyDescent="0.2">
      <c r="F1109" s="136"/>
      <c r="G1109" s="136"/>
      <c r="H1109" s="137"/>
      <c r="I1109" s="138"/>
      <c r="O1109" s="139"/>
      <c r="P1109" s="140"/>
      <c r="Q1109" s="140"/>
    </row>
    <row r="1110" spans="6:17" s="135" customFormat="1" x14ac:dyDescent="0.2">
      <c r="F1110" s="136"/>
      <c r="G1110" s="136"/>
      <c r="H1110" s="137"/>
      <c r="I1110" s="138"/>
      <c r="O1110" s="139"/>
      <c r="P1110" s="140"/>
      <c r="Q1110" s="140"/>
    </row>
    <row r="1111" spans="6:17" s="135" customFormat="1" x14ac:dyDescent="0.2">
      <c r="F1111" s="136"/>
      <c r="G1111" s="136"/>
      <c r="H1111" s="137"/>
      <c r="I1111" s="138"/>
      <c r="O1111" s="139"/>
      <c r="P1111" s="140"/>
      <c r="Q1111" s="140"/>
    </row>
    <row r="1112" spans="6:17" s="135" customFormat="1" x14ac:dyDescent="0.2">
      <c r="F1112" s="136"/>
      <c r="G1112" s="136"/>
      <c r="H1112" s="137"/>
      <c r="I1112" s="138"/>
      <c r="O1112" s="139"/>
      <c r="P1112" s="140"/>
      <c r="Q1112" s="140"/>
    </row>
    <row r="1113" spans="6:17" s="135" customFormat="1" x14ac:dyDescent="0.2">
      <c r="F1113" s="136"/>
      <c r="G1113" s="136"/>
      <c r="H1113" s="137"/>
      <c r="I1113" s="138"/>
      <c r="O1113" s="139"/>
      <c r="P1113" s="140"/>
      <c r="Q1113" s="140"/>
    </row>
    <row r="1114" spans="6:17" s="135" customFormat="1" x14ac:dyDescent="0.2">
      <c r="F1114" s="136"/>
      <c r="G1114" s="136"/>
      <c r="H1114" s="137"/>
      <c r="I1114" s="138"/>
      <c r="O1114" s="139"/>
      <c r="P1114" s="140"/>
      <c r="Q1114" s="140"/>
    </row>
    <row r="1115" spans="6:17" s="135" customFormat="1" x14ac:dyDescent="0.2">
      <c r="F1115" s="136"/>
      <c r="G1115" s="136"/>
      <c r="H1115" s="137"/>
      <c r="I1115" s="138"/>
      <c r="O1115" s="139"/>
      <c r="P1115" s="140"/>
      <c r="Q1115" s="140"/>
    </row>
    <row r="1116" spans="6:17" s="135" customFormat="1" x14ac:dyDescent="0.2">
      <c r="F1116" s="136"/>
      <c r="G1116" s="136"/>
      <c r="H1116" s="137"/>
      <c r="I1116" s="138"/>
      <c r="O1116" s="139"/>
      <c r="P1116" s="140"/>
      <c r="Q1116" s="140"/>
    </row>
    <row r="1117" spans="6:17" s="135" customFormat="1" x14ac:dyDescent="0.2">
      <c r="F1117" s="136"/>
      <c r="G1117" s="136"/>
      <c r="H1117" s="137"/>
      <c r="I1117" s="138"/>
      <c r="O1117" s="139"/>
      <c r="P1117" s="140"/>
      <c r="Q1117" s="140"/>
    </row>
    <row r="1118" spans="6:17" s="135" customFormat="1" x14ac:dyDescent="0.2">
      <c r="F1118" s="136"/>
      <c r="G1118" s="136"/>
      <c r="H1118" s="137"/>
      <c r="I1118" s="138"/>
      <c r="O1118" s="139"/>
      <c r="P1118" s="140"/>
      <c r="Q1118" s="140"/>
    </row>
    <row r="1119" spans="6:17" s="135" customFormat="1" x14ac:dyDescent="0.2">
      <c r="F1119" s="136"/>
      <c r="G1119" s="136"/>
      <c r="H1119" s="137"/>
      <c r="I1119" s="138"/>
      <c r="O1119" s="139"/>
      <c r="P1119" s="140"/>
      <c r="Q1119" s="140"/>
    </row>
    <row r="1120" spans="6:17" s="135" customFormat="1" x14ac:dyDescent="0.2">
      <c r="F1120" s="136"/>
      <c r="G1120" s="136"/>
      <c r="H1120" s="137"/>
      <c r="I1120" s="138"/>
      <c r="O1120" s="139"/>
      <c r="P1120" s="140"/>
      <c r="Q1120" s="140"/>
    </row>
    <row r="1121" spans="6:17" s="135" customFormat="1" x14ac:dyDescent="0.2">
      <c r="F1121" s="136"/>
      <c r="G1121" s="136"/>
      <c r="H1121" s="137"/>
      <c r="I1121" s="138"/>
      <c r="O1121" s="139"/>
      <c r="P1121" s="140"/>
      <c r="Q1121" s="140"/>
    </row>
    <row r="1122" spans="6:17" s="135" customFormat="1" x14ac:dyDescent="0.2">
      <c r="F1122" s="136"/>
      <c r="G1122" s="136"/>
      <c r="H1122" s="137"/>
      <c r="I1122" s="138"/>
      <c r="O1122" s="139"/>
      <c r="P1122" s="140"/>
      <c r="Q1122" s="140"/>
    </row>
    <row r="1123" spans="6:17" s="135" customFormat="1" x14ac:dyDescent="0.2">
      <c r="F1123" s="136"/>
      <c r="G1123" s="136"/>
      <c r="H1123" s="137"/>
      <c r="I1123" s="138"/>
      <c r="O1123" s="139"/>
      <c r="P1123" s="140"/>
      <c r="Q1123" s="140"/>
    </row>
    <row r="1124" spans="6:17" s="135" customFormat="1" x14ac:dyDescent="0.2">
      <c r="F1124" s="136"/>
      <c r="G1124" s="136"/>
      <c r="H1124" s="137"/>
      <c r="I1124" s="138"/>
      <c r="O1124" s="139"/>
      <c r="P1124" s="140"/>
      <c r="Q1124" s="140"/>
    </row>
    <row r="1125" spans="6:17" s="135" customFormat="1" x14ac:dyDescent="0.2">
      <c r="F1125" s="136"/>
      <c r="G1125" s="136"/>
      <c r="H1125" s="137"/>
      <c r="I1125" s="138"/>
      <c r="O1125" s="139"/>
      <c r="P1125" s="140"/>
      <c r="Q1125" s="140"/>
    </row>
    <row r="1126" spans="6:17" s="135" customFormat="1" x14ac:dyDescent="0.2">
      <c r="F1126" s="136"/>
      <c r="G1126" s="136"/>
      <c r="H1126" s="137"/>
      <c r="I1126" s="138"/>
      <c r="O1126" s="139"/>
      <c r="P1126" s="140"/>
      <c r="Q1126" s="140"/>
    </row>
    <row r="1127" spans="6:17" s="135" customFormat="1" x14ac:dyDescent="0.2">
      <c r="F1127" s="136"/>
      <c r="G1127" s="136"/>
      <c r="H1127" s="137"/>
      <c r="I1127" s="138"/>
      <c r="O1127" s="139"/>
      <c r="P1127" s="140"/>
      <c r="Q1127" s="140"/>
    </row>
    <row r="1128" spans="6:17" s="135" customFormat="1" x14ac:dyDescent="0.2">
      <c r="F1128" s="136"/>
      <c r="G1128" s="136"/>
      <c r="H1128" s="137"/>
      <c r="I1128" s="138"/>
      <c r="O1128" s="139"/>
      <c r="P1128" s="140"/>
      <c r="Q1128" s="140"/>
    </row>
    <row r="1129" spans="6:17" s="135" customFormat="1" x14ac:dyDescent="0.2">
      <c r="F1129" s="136"/>
      <c r="G1129" s="136"/>
      <c r="H1129" s="137"/>
      <c r="I1129" s="138"/>
      <c r="O1129" s="139"/>
      <c r="P1129" s="140"/>
      <c r="Q1129" s="140"/>
    </row>
    <row r="1130" spans="6:17" s="135" customFormat="1" x14ac:dyDescent="0.2">
      <c r="F1130" s="136"/>
      <c r="G1130" s="136"/>
      <c r="H1130" s="137"/>
      <c r="I1130" s="138"/>
      <c r="O1130" s="139"/>
      <c r="P1130" s="140"/>
      <c r="Q1130" s="140"/>
    </row>
    <row r="1131" spans="6:17" s="135" customFormat="1" x14ac:dyDescent="0.2">
      <c r="F1131" s="136"/>
      <c r="G1131" s="136"/>
      <c r="H1131" s="137"/>
      <c r="I1131" s="138"/>
      <c r="O1131" s="139"/>
      <c r="P1131" s="140"/>
      <c r="Q1131" s="140"/>
    </row>
    <row r="1132" spans="6:17" s="135" customFormat="1" x14ac:dyDescent="0.2">
      <c r="F1132" s="136"/>
      <c r="G1132" s="136"/>
      <c r="H1132" s="137"/>
      <c r="I1132" s="138"/>
      <c r="O1132" s="139"/>
      <c r="P1132" s="140"/>
      <c r="Q1132" s="140"/>
    </row>
    <row r="1133" spans="6:17" s="135" customFormat="1" x14ac:dyDescent="0.2">
      <c r="F1133" s="136"/>
      <c r="G1133" s="136"/>
      <c r="H1133" s="137"/>
      <c r="I1133" s="138"/>
      <c r="O1133" s="139"/>
      <c r="P1133" s="140"/>
      <c r="Q1133" s="140"/>
    </row>
    <row r="1134" spans="6:17" s="135" customFormat="1" x14ac:dyDescent="0.2">
      <c r="F1134" s="136"/>
      <c r="G1134" s="136"/>
      <c r="H1134" s="137"/>
      <c r="I1134" s="138"/>
      <c r="O1134" s="139"/>
      <c r="P1134" s="140"/>
      <c r="Q1134" s="140"/>
    </row>
    <row r="1135" spans="6:17" s="135" customFormat="1" x14ac:dyDescent="0.2">
      <c r="F1135" s="136"/>
      <c r="G1135" s="136"/>
      <c r="H1135" s="137"/>
      <c r="I1135" s="138"/>
      <c r="O1135" s="139"/>
      <c r="P1135" s="140"/>
      <c r="Q1135" s="140"/>
    </row>
    <row r="1136" spans="6:17" s="135" customFormat="1" x14ac:dyDescent="0.2">
      <c r="F1136" s="136"/>
      <c r="G1136" s="136"/>
      <c r="H1136" s="137"/>
      <c r="I1136" s="138"/>
      <c r="O1136" s="139"/>
      <c r="P1136" s="140"/>
      <c r="Q1136" s="140"/>
    </row>
    <row r="1137" spans="6:17" s="135" customFormat="1" x14ac:dyDescent="0.2">
      <c r="F1137" s="136"/>
      <c r="G1137" s="136"/>
      <c r="H1137" s="137"/>
      <c r="I1137" s="138"/>
      <c r="O1137" s="139"/>
      <c r="P1137" s="140"/>
      <c r="Q1137" s="140"/>
    </row>
    <row r="1138" spans="6:17" s="135" customFormat="1" x14ac:dyDescent="0.2">
      <c r="F1138" s="136"/>
      <c r="G1138" s="136"/>
      <c r="H1138" s="137"/>
      <c r="I1138" s="138"/>
      <c r="O1138" s="139"/>
      <c r="P1138" s="140"/>
      <c r="Q1138" s="140"/>
    </row>
    <row r="1139" spans="6:17" s="135" customFormat="1" x14ac:dyDescent="0.2">
      <c r="F1139" s="136"/>
      <c r="G1139" s="136"/>
      <c r="H1139" s="137"/>
      <c r="I1139" s="138"/>
      <c r="O1139" s="139"/>
      <c r="P1139" s="140"/>
      <c r="Q1139" s="140"/>
    </row>
    <row r="1140" spans="6:17" s="135" customFormat="1" x14ac:dyDescent="0.2">
      <c r="F1140" s="136"/>
      <c r="G1140" s="136"/>
      <c r="H1140" s="137"/>
      <c r="I1140" s="138"/>
      <c r="O1140" s="139"/>
      <c r="P1140" s="140"/>
      <c r="Q1140" s="140"/>
    </row>
    <row r="1141" spans="6:17" s="135" customFormat="1" x14ac:dyDescent="0.2">
      <c r="F1141" s="136"/>
      <c r="G1141" s="136"/>
      <c r="H1141" s="137"/>
      <c r="I1141" s="138"/>
      <c r="O1141" s="139"/>
      <c r="P1141" s="140"/>
      <c r="Q1141" s="140"/>
    </row>
    <row r="1142" spans="6:17" s="135" customFormat="1" x14ac:dyDescent="0.2">
      <c r="F1142" s="136"/>
      <c r="G1142" s="136"/>
      <c r="H1142" s="137"/>
      <c r="I1142" s="138"/>
      <c r="O1142" s="139"/>
      <c r="P1142" s="140"/>
      <c r="Q1142" s="140"/>
    </row>
    <row r="1143" spans="6:17" s="135" customFormat="1" x14ac:dyDescent="0.2">
      <c r="F1143" s="136"/>
      <c r="G1143" s="136"/>
      <c r="H1143" s="137"/>
      <c r="I1143" s="138"/>
      <c r="O1143" s="139"/>
      <c r="P1143" s="140"/>
      <c r="Q1143" s="140"/>
    </row>
    <row r="1144" spans="6:17" s="135" customFormat="1" x14ac:dyDescent="0.2">
      <c r="F1144" s="136"/>
      <c r="G1144" s="136"/>
      <c r="H1144" s="137"/>
      <c r="I1144" s="138"/>
      <c r="O1144" s="139"/>
      <c r="P1144" s="140"/>
      <c r="Q1144" s="140"/>
    </row>
    <row r="1145" spans="6:17" s="135" customFormat="1" x14ac:dyDescent="0.2">
      <c r="F1145" s="136"/>
      <c r="G1145" s="136"/>
      <c r="H1145" s="137"/>
      <c r="I1145" s="138"/>
      <c r="O1145" s="139"/>
      <c r="P1145" s="140"/>
      <c r="Q1145" s="140"/>
    </row>
    <row r="1146" spans="6:17" s="135" customFormat="1" x14ac:dyDescent="0.2">
      <c r="F1146" s="136"/>
      <c r="G1146" s="136"/>
      <c r="H1146" s="137"/>
      <c r="I1146" s="138"/>
      <c r="O1146" s="139"/>
      <c r="P1146" s="140"/>
      <c r="Q1146" s="140"/>
    </row>
    <row r="1147" spans="6:17" s="135" customFormat="1" x14ac:dyDescent="0.2">
      <c r="F1147" s="136"/>
      <c r="G1147" s="136"/>
      <c r="H1147" s="137"/>
      <c r="I1147" s="138"/>
      <c r="O1147" s="139"/>
      <c r="P1147" s="140"/>
      <c r="Q1147" s="140"/>
    </row>
    <row r="1148" spans="6:17" s="135" customFormat="1" x14ac:dyDescent="0.2">
      <c r="F1148" s="136"/>
      <c r="G1148" s="136"/>
      <c r="H1148" s="137"/>
      <c r="I1148" s="138"/>
      <c r="O1148" s="139"/>
      <c r="P1148" s="140"/>
      <c r="Q1148" s="140"/>
    </row>
    <row r="1149" spans="6:17" s="135" customFormat="1" x14ac:dyDescent="0.2">
      <c r="F1149" s="136"/>
      <c r="G1149" s="136"/>
      <c r="H1149" s="137"/>
      <c r="I1149" s="138"/>
      <c r="O1149" s="139"/>
      <c r="P1149" s="140"/>
      <c r="Q1149" s="140"/>
    </row>
    <row r="1150" spans="6:17" s="135" customFormat="1" x14ac:dyDescent="0.2">
      <c r="F1150" s="136"/>
      <c r="G1150" s="136"/>
      <c r="H1150" s="137"/>
      <c r="I1150" s="138"/>
      <c r="O1150" s="139"/>
      <c r="P1150" s="140"/>
      <c r="Q1150" s="140"/>
    </row>
    <row r="1151" spans="6:17" s="135" customFormat="1" x14ac:dyDescent="0.2">
      <c r="F1151" s="136"/>
      <c r="G1151" s="136"/>
      <c r="H1151" s="137"/>
      <c r="I1151" s="138"/>
      <c r="O1151" s="139"/>
      <c r="P1151" s="140"/>
      <c r="Q1151" s="140"/>
    </row>
    <row r="1152" spans="6:17" s="135" customFormat="1" x14ac:dyDescent="0.2">
      <c r="F1152" s="136"/>
      <c r="G1152" s="136"/>
      <c r="H1152" s="137"/>
      <c r="I1152" s="138"/>
      <c r="O1152" s="139"/>
      <c r="P1152" s="140"/>
      <c r="Q1152" s="140"/>
    </row>
    <row r="1153" spans="6:17" s="135" customFormat="1" x14ac:dyDescent="0.2">
      <c r="F1153" s="136"/>
      <c r="G1153" s="136"/>
      <c r="H1153" s="137"/>
      <c r="I1153" s="138"/>
      <c r="O1153" s="139"/>
      <c r="P1153" s="140"/>
      <c r="Q1153" s="140"/>
    </row>
    <row r="1154" spans="6:17" s="135" customFormat="1" x14ac:dyDescent="0.2">
      <c r="F1154" s="136"/>
      <c r="G1154" s="136"/>
      <c r="H1154" s="137"/>
      <c r="I1154" s="138"/>
      <c r="O1154" s="139"/>
      <c r="P1154" s="140"/>
      <c r="Q1154" s="140"/>
    </row>
    <row r="1155" spans="6:17" s="135" customFormat="1" x14ac:dyDescent="0.2">
      <c r="F1155" s="136"/>
      <c r="G1155" s="136"/>
      <c r="H1155" s="137"/>
      <c r="I1155" s="138"/>
      <c r="O1155" s="139"/>
      <c r="P1155" s="140"/>
      <c r="Q1155" s="140"/>
    </row>
    <row r="1156" spans="6:17" s="135" customFormat="1" x14ac:dyDescent="0.2">
      <c r="F1156" s="136"/>
      <c r="G1156" s="136"/>
      <c r="H1156" s="137"/>
      <c r="I1156" s="138"/>
      <c r="O1156" s="139"/>
      <c r="P1156" s="140"/>
      <c r="Q1156" s="140"/>
    </row>
    <row r="1157" spans="6:17" s="135" customFormat="1" x14ac:dyDescent="0.2">
      <c r="F1157" s="136"/>
      <c r="G1157" s="136"/>
      <c r="H1157" s="137"/>
      <c r="I1157" s="138"/>
      <c r="O1157" s="139"/>
      <c r="P1157" s="140"/>
      <c r="Q1157" s="140"/>
    </row>
    <row r="1158" spans="6:17" s="135" customFormat="1" x14ac:dyDescent="0.2">
      <c r="F1158" s="136"/>
      <c r="G1158" s="136"/>
      <c r="H1158" s="137"/>
      <c r="I1158" s="138"/>
      <c r="O1158" s="139"/>
      <c r="P1158" s="140"/>
      <c r="Q1158" s="140"/>
    </row>
    <row r="1159" spans="6:17" s="135" customFormat="1" x14ac:dyDescent="0.2">
      <c r="F1159" s="136"/>
      <c r="G1159" s="136"/>
      <c r="H1159" s="137"/>
      <c r="I1159" s="138"/>
      <c r="O1159" s="139"/>
      <c r="P1159" s="140"/>
      <c r="Q1159" s="140"/>
    </row>
    <row r="1160" spans="6:17" s="135" customFormat="1" x14ac:dyDescent="0.2">
      <c r="F1160" s="136"/>
      <c r="G1160" s="136"/>
      <c r="H1160" s="137"/>
      <c r="I1160" s="138"/>
      <c r="O1160" s="139"/>
      <c r="P1160" s="140"/>
      <c r="Q1160" s="140"/>
    </row>
    <row r="1161" spans="6:17" s="135" customFormat="1" x14ac:dyDescent="0.2">
      <c r="F1161" s="136"/>
      <c r="G1161" s="136"/>
      <c r="H1161" s="137"/>
      <c r="I1161" s="138"/>
      <c r="O1161" s="139"/>
      <c r="P1161" s="140"/>
      <c r="Q1161" s="140"/>
    </row>
    <row r="1162" spans="6:17" s="135" customFormat="1" x14ac:dyDescent="0.2">
      <c r="F1162" s="136"/>
      <c r="G1162" s="136"/>
      <c r="H1162" s="137"/>
      <c r="I1162" s="138"/>
      <c r="O1162" s="139"/>
      <c r="P1162" s="140"/>
      <c r="Q1162" s="140"/>
    </row>
    <row r="1163" spans="6:17" s="135" customFormat="1" x14ac:dyDescent="0.2">
      <c r="F1163" s="136"/>
      <c r="G1163" s="136"/>
      <c r="H1163" s="137"/>
      <c r="I1163" s="138"/>
      <c r="O1163" s="139"/>
      <c r="P1163" s="140"/>
      <c r="Q1163" s="140"/>
    </row>
    <row r="1164" spans="6:17" s="135" customFormat="1" x14ac:dyDescent="0.2">
      <c r="F1164" s="136"/>
      <c r="G1164" s="136"/>
      <c r="H1164" s="137"/>
      <c r="I1164" s="138"/>
      <c r="O1164" s="139"/>
      <c r="P1164" s="140"/>
      <c r="Q1164" s="140"/>
    </row>
    <row r="1165" spans="6:17" s="135" customFormat="1" x14ac:dyDescent="0.2">
      <c r="F1165" s="136"/>
      <c r="G1165" s="136"/>
      <c r="H1165" s="137"/>
      <c r="I1165" s="138"/>
      <c r="O1165" s="139"/>
      <c r="P1165" s="140"/>
      <c r="Q1165" s="140"/>
    </row>
    <row r="1166" spans="6:17" s="135" customFormat="1" x14ac:dyDescent="0.2">
      <c r="F1166" s="136"/>
      <c r="G1166" s="136"/>
      <c r="H1166" s="137"/>
      <c r="I1166" s="138"/>
      <c r="O1166" s="139"/>
      <c r="P1166" s="140"/>
      <c r="Q1166" s="140"/>
    </row>
    <row r="1167" spans="6:17" s="135" customFormat="1" x14ac:dyDescent="0.2">
      <c r="F1167" s="136"/>
      <c r="G1167" s="136"/>
      <c r="H1167" s="137"/>
      <c r="I1167" s="138"/>
      <c r="O1167" s="139"/>
      <c r="P1167" s="140"/>
      <c r="Q1167" s="140"/>
    </row>
    <row r="1168" spans="6:17" s="135" customFormat="1" x14ac:dyDescent="0.2">
      <c r="F1168" s="136"/>
      <c r="G1168" s="136"/>
      <c r="H1168" s="137"/>
      <c r="I1168" s="138"/>
      <c r="O1168" s="139"/>
      <c r="P1168" s="140"/>
      <c r="Q1168" s="140"/>
    </row>
    <row r="1169" spans="6:17" s="135" customFormat="1" x14ac:dyDescent="0.2">
      <c r="F1169" s="136"/>
      <c r="G1169" s="136"/>
      <c r="H1169" s="137"/>
      <c r="I1169" s="138"/>
      <c r="O1169" s="139"/>
      <c r="P1169" s="140"/>
      <c r="Q1169" s="140"/>
    </row>
    <row r="1170" spans="6:17" s="135" customFormat="1" x14ac:dyDescent="0.2">
      <c r="F1170" s="136"/>
      <c r="G1170" s="136"/>
      <c r="H1170" s="137"/>
      <c r="I1170" s="138"/>
      <c r="O1170" s="139"/>
      <c r="P1170" s="140"/>
      <c r="Q1170" s="140"/>
    </row>
    <row r="1171" spans="6:17" s="135" customFormat="1" x14ac:dyDescent="0.2">
      <c r="F1171" s="136"/>
      <c r="G1171" s="136"/>
      <c r="H1171" s="137"/>
      <c r="I1171" s="138"/>
      <c r="O1171" s="139"/>
      <c r="P1171" s="140"/>
      <c r="Q1171" s="140"/>
    </row>
    <row r="1172" spans="6:17" s="135" customFormat="1" x14ac:dyDescent="0.2">
      <c r="F1172" s="136"/>
      <c r="G1172" s="136"/>
      <c r="H1172" s="137"/>
      <c r="I1172" s="138"/>
      <c r="O1172" s="139"/>
      <c r="P1172" s="140"/>
      <c r="Q1172" s="140"/>
    </row>
    <row r="1173" spans="6:17" s="135" customFormat="1" x14ac:dyDescent="0.2">
      <c r="F1173" s="136"/>
      <c r="G1173" s="136"/>
      <c r="H1173" s="137"/>
      <c r="I1173" s="138"/>
      <c r="O1173" s="139"/>
      <c r="P1173" s="140"/>
      <c r="Q1173" s="140"/>
    </row>
    <row r="1174" spans="6:17" s="135" customFormat="1" x14ac:dyDescent="0.2">
      <c r="F1174" s="136"/>
      <c r="G1174" s="136"/>
      <c r="H1174" s="137"/>
      <c r="I1174" s="138"/>
      <c r="O1174" s="139"/>
      <c r="P1174" s="140"/>
      <c r="Q1174" s="140"/>
    </row>
    <row r="1175" spans="6:17" s="135" customFormat="1" x14ac:dyDescent="0.2">
      <c r="F1175" s="136"/>
      <c r="G1175" s="136"/>
      <c r="H1175" s="137"/>
      <c r="I1175" s="138"/>
      <c r="O1175" s="139"/>
      <c r="P1175" s="140"/>
      <c r="Q1175" s="140"/>
    </row>
    <row r="1176" spans="6:17" s="135" customFormat="1" x14ac:dyDescent="0.2">
      <c r="F1176" s="136"/>
      <c r="G1176" s="136"/>
      <c r="H1176" s="137"/>
      <c r="I1176" s="138"/>
      <c r="O1176" s="139"/>
      <c r="P1176" s="140"/>
      <c r="Q1176" s="140"/>
    </row>
    <row r="1177" spans="6:17" s="135" customFormat="1" x14ac:dyDescent="0.2">
      <c r="F1177" s="136"/>
      <c r="G1177" s="136"/>
      <c r="H1177" s="137"/>
      <c r="I1177" s="138"/>
      <c r="O1177" s="139"/>
      <c r="P1177" s="140"/>
      <c r="Q1177" s="140"/>
    </row>
    <row r="1178" spans="6:17" s="135" customFormat="1" x14ac:dyDescent="0.2">
      <c r="F1178" s="136"/>
      <c r="G1178" s="136"/>
      <c r="H1178" s="137"/>
      <c r="I1178" s="138"/>
      <c r="O1178" s="139"/>
      <c r="P1178" s="140"/>
      <c r="Q1178" s="140"/>
    </row>
    <row r="1179" spans="6:17" s="135" customFormat="1" x14ac:dyDescent="0.2">
      <c r="F1179" s="136"/>
      <c r="G1179" s="136"/>
      <c r="H1179" s="137"/>
      <c r="I1179" s="138"/>
      <c r="O1179" s="139"/>
      <c r="P1179" s="140"/>
      <c r="Q1179" s="140"/>
    </row>
    <row r="1180" spans="6:17" s="135" customFormat="1" x14ac:dyDescent="0.2">
      <c r="F1180" s="136"/>
      <c r="G1180" s="136"/>
      <c r="H1180" s="137"/>
      <c r="I1180" s="138"/>
      <c r="O1180" s="139"/>
      <c r="P1180" s="140"/>
      <c r="Q1180" s="140"/>
    </row>
    <row r="1181" spans="6:17" s="135" customFormat="1" x14ac:dyDescent="0.2">
      <c r="F1181" s="136"/>
      <c r="G1181" s="136"/>
      <c r="H1181" s="137"/>
      <c r="I1181" s="138"/>
      <c r="O1181" s="139"/>
      <c r="P1181" s="140"/>
      <c r="Q1181" s="140"/>
    </row>
    <row r="1182" spans="6:17" s="135" customFormat="1" x14ac:dyDescent="0.2">
      <c r="F1182" s="136"/>
      <c r="G1182" s="136"/>
      <c r="H1182" s="137"/>
      <c r="I1182" s="138"/>
      <c r="O1182" s="139"/>
      <c r="P1182" s="140"/>
      <c r="Q1182" s="140"/>
    </row>
    <row r="1183" spans="6:17" s="135" customFormat="1" x14ac:dyDescent="0.2">
      <c r="F1183" s="136"/>
      <c r="G1183" s="136"/>
      <c r="H1183" s="137"/>
      <c r="I1183" s="138"/>
      <c r="O1183" s="139"/>
      <c r="P1183" s="140"/>
      <c r="Q1183" s="140"/>
    </row>
    <row r="1184" spans="6:17" s="135" customFormat="1" x14ac:dyDescent="0.2">
      <c r="F1184" s="136"/>
      <c r="G1184" s="136"/>
      <c r="H1184" s="137"/>
      <c r="I1184" s="138"/>
      <c r="O1184" s="139"/>
      <c r="P1184" s="140"/>
      <c r="Q1184" s="140"/>
    </row>
    <row r="1185" spans="6:17" s="135" customFormat="1" x14ac:dyDescent="0.2">
      <c r="F1185" s="136"/>
      <c r="G1185" s="136"/>
      <c r="H1185" s="137"/>
      <c r="I1185" s="138"/>
      <c r="O1185" s="139"/>
      <c r="P1185" s="140"/>
      <c r="Q1185" s="140"/>
    </row>
    <row r="1186" spans="6:17" s="135" customFormat="1" x14ac:dyDescent="0.2">
      <c r="F1186" s="136"/>
      <c r="G1186" s="136"/>
      <c r="H1186" s="137"/>
      <c r="I1186" s="138"/>
      <c r="O1186" s="139"/>
      <c r="P1186" s="140"/>
      <c r="Q1186" s="140"/>
    </row>
    <row r="1187" spans="6:17" s="135" customFormat="1" x14ac:dyDescent="0.2">
      <c r="F1187" s="136"/>
      <c r="G1187" s="136"/>
      <c r="H1187" s="137"/>
      <c r="I1187" s="138"/>
      <c r="O1187" s="139"/>
      <c r="P1187" s="140"/>
      <c r="Q1187" s="140"/>
    </row>
    <row r="1188" spans="6:17" s="135" customFormat="1" x14ac:dyDescent="0.2">
      <c r="F1188" s="136"/>
      <c r="G1188" s="136"/>
      <c r="H1188" s="137"/>
      <c r="I1188" s="138"/>
      <c r="O1188" s="139"/>
      <c r="P1188" s="140"/>
      <c r="Q1188" s="140"/>
    </row>
    <row r="1189" spans="6:17" s="135" customFormat="1" x14ac:dyDescent="0.2">
      <c r="F1189" s="136"/>
      <c r="G1189" s="136"/>
      <c r="H1189" s="137"/>
      <c r="I1189" s="138"/>
      <c r="O1189" s="139"/>
      <c r="P1189" s="140"/>
      <c r="Q1189" s="140"/>
    </row>
    <row r="1190" spans="6:17" s="135" customFormat="1" x14ac:dyDescent="0.2">
      <c r="F1190" s="136"/>
      <c r="G1190" s="136"/>
      <c r="H1190" s="137"/>
      <c r="I1190" s="138"/>
      <c r="O1190" s="139"/>
      <c r="P1190" s="140"/>
      <c r="Q1190" s="140"/>
    </row>
    <row r="1191" spans="6:17" s="135" customFormat="1" x14ac:dyDescent="0.2">
      <c r="F1191" s="136"/>
      <c r="G1191" s="136"/>
      <c r="H1191" s="137"/>
      <c r="I1191" s="138"/>
      <c r="O1191" s="139"/>
      <c r="P1191" s="140"/>
      <c r="Q1191" s="140"/>
    </row>
    <row r="1192" spans="6:17" s="135" customFormat="1" x14ac:dyDescent="0.2">
      <c r="F1192" s="136"/>
      <c r="G1192" s="136"/>
      <c r="H1192" s="137"/>
      <c r="I1192" s="138"/>
      <c r="O1192" s="139"/>
      <c r="P1192" s="140"/>
      <c r="Q1192" s="140"/>
    </row>
    <row r="1193" spans="6:17" s="135" customFormat="1" x14ac:dyDescent="0.2">
      <c r="F1193" s="136"/>
      <c r="G1193" s="136"/>
      <c r="H1193" s="137"/>
      <c r="I1193" s="138"/>
      <c r="O1193" s="139"/>
      <c r="P1193" s="140"/>
      <c r="Q1193" s="140"/>
    </row>
    <row r="1194" spans="6:17" s="135" customFormat="1" x14ac:dyDescent="0.2">
      <c r="F1194" s="136"/>
      <c r="G1194" s="136"/>
      <c r="H1194" s="137"/>
      <c r="I1194" s="138"/>
      <c r="O1194" s="139"/>
      <c r="P1194" s="140"/>
      <c r="Q1194" s="140"/>
    </row>
    <row r="1195" spans="6:17" s="135" customFormat="1" x14ac:dyDescent="0.2">
      <c r="F1195" s="136"/>
      <c r="G1195" s="136"/>
      <c r="H1195" s="137"/>
      <c r="I1195" s="138"/>
      <c r="O1195" s="139"/>
      <c r="P1195" s="140"/>
      <c r="Q1195" s="140"/>
    </row>
    <row r="1196" spans="6:17" s="135" customFormat="1" x14ac:dyDescent="0.2">
      <c r="F1196" s="136"/>
      <c r="G1196" s="136"/>
      <c r="H1196" s="137"/>
      <c r="I1196" s="138"/>
      <c r="O1196" s="139"/>
      <c r="P1196" s="140"/>
      <c r="Q1196" s="140"/>
    </row>
    <row r="1197" spans="6:17" s="135" customFormat="1" x14ac:dyDescent="0.2">
      <c r="F1197" s="136"/>
      <c r="G1197" s="136"/>
      <c r="H1197" s="137"/>
      <c r="I1197" s="138"/>
      <c r="O1197" s="139"/>
      <c r="P1197" s="140"/>
      <c r="Q1197" s="140"/>
    </row>
    <row r="1198" spans="6:17" s="135" customFormat="1" x14ac:dyDescent="0.2">
      <c r="F1198" s="136"/>
      <c r="G1198" s="136"/>
      <c r="H1198" s="137"/>
      <c r="I1198" s="138"/>
      <c r="O1198" s="139"/>
      <c r="P1198" s="140"/>
      <c r="Q1198" s="140"/>
    </row>
    <row r="1199" spans="6:17" s="135" customFormat="1" x14ac:dyDescent="0.2">
      <c r="F1199" s="136"/>
      <c r="G1199" s="136"/>
      <c r="H1199" s="137"/>
      <c r="I1199" s="138"/>
      <c r="O1199" s="139"/>
      <c r="P1199" s="140"/>
      <c r="Q1199" s="140"/>
    </row>
    <row r="1200" spans="6:17" s="135" customFormat="1" x14ac:dyDescent="0.2">
      <c r="F1200" s="136"/>
      <c r="G1200" s="136"/>
      <c r="H1200" s="137"/>
      <c r="I1200" s="138"/>
      <c r="O1200" s="139"/>
      <c r="P1200" s="140"/>
      <c r="Q1200" s="140"/>
    </row>
    <row r="1201" spans="6:17" s="135" customFormat="1" x14ac:dyDescent="0.2">
      <c r="F1201" s="136"/>
      <c r="G1201" s="136"/>
      <c r="H1201" s="137"/>
      <c r="I1201" s="138"/>
      <c r="O1201" s="139"/>
      <c r="P1201" s="140"/>
      <c r="Q1201" s="140"/>
    </row>
    <row r="1202" spans="6:17" s="135" customFormat="1" x14ac:dyDescent="0.2">
      <c r="F1202" s="136"/>
      <c r="G1202" s="136"/>
      <c r="H1202" s="137"/>
      <c r="I1202" s="138"/>
      <c r="O1202" s="139"/>
      <c r="P1202" s="140"/>
      <c r="Q1202" s="140"/>
    </row>
    <row r="1203" spans="6:17" s="135" customFormat="1" x14ac:dyDescent="0.2">
      <c r="F1203" s="136"/>
      <c r="G1203" s="136"/>
      <c r="H1203" s="137"/>
      <c r="I1203" s="138"/>
      <c r="O1203" s="139"/>
      <c r="P1203" s="140"/>
      <c r="Q1203" s="140"/>
    </row>
    <row r="1204" spans="6:17" s="135" customFormat="1" x14ac:dyDescent="0.2">
      <c r="F1204" s="136"/>
      <c r="G1204" s="136"/>
      <c r="H1204" s="137"/>
      <c r="I1204" s="138"/>
      <c r="O1204" s="139"/>
      <c r="P1204" s="140"/>
      <c r="Q1204" s="140"/>
    </row>
    <row r="1205" spans="6:17" s="135" customFormat="1" x14ac:dyDescent="0.2">
      <c r="F1205" s="136"/>
      <c r="G1205" s="136"/>
      <c r="H1205" s="137"/>
      <c r="I1205" s="138"/>
      <c r="O1205" s="139"/>
      <c r="P1205" s="140"/>
      <c r="Q1205" s="140"/>
    </row>
    <row r="1206" spans="6:17" s="135" customFormat="1" x14ac:dyDescent="0.2">
      <c r="F1206" s="136"/>
      <c r="G1206" s="136"/>
      <c r="H1206" s="137"/>
      <c r="I1206" s="138"/>
      <c r="O1206" s="139"/>
      <c r="P1206" s="140"/>
      <c r="Q1206" s="140"/>
    </row>
    <row r="1207" spans="6:17" s="135" customFormat="1" x14ac:dyDescent="0.2">
      <c r="F1207" s="136"/>
      <c r="G1207" s="136"/>
      <c r="H1207" s="137"/>
      <c r="I1207" s="138"/>
      <c r="O1207" s="139"/>
      <c r="P1207" s="140"/>
      <c r="Q1207" s="140"/>
    </row>
    <row r="1208" spans="6:17" s="135" customFormat="1" x14ac:dyDescent="0.2">
      <c r="F1208" s="136"/>
      <c r="G1208" s="136"/>
      <c r="H1208" s="137"/>
      <c r="I1208" s="138"/>
      <c r="O1208" s="139"/>
      <c r="P1208" s="140"/>
      <c r="Q1208" s="140"/>
    </row>
    <row r="1209" spans="6:17" s="135" customFormat="1" x14ac:dyDescent="0.2">
      <c r="F1209" s="136"/>
      <c r="G1209" s="136"/>
      <c r="H1209" s="137"/>
      <c r="I1209" s="138"/>
      <c r="O1209" s="139"/>
      <c r="P1209" s="140"/>
      <c r="Q1209" s="140"/>
    </row>
    <row r="1210" spans="6:17" s="135" customFormat="1" x14ac:dyDescent="0.2">
      <c r="F1210" s="136"/>
      <c r="G1210" s="136"/>
      <c r="H1210" s="137"/>
      <c r="I1210" s="138"/>
      <c r="O1210" s="139"/>
      <c r="P1210" s="140"/>
      <c r="Q1210" s="140"/>
    </row>
    <row r="1211" spans="6:17" s="135" customFormat="1" x14ac:dyDescent="0.2">
      <c r="F1211" s="136"/>
      <c r="G1211" s="136"/>
      <c r="H1211" s="137"/>
      <c r="I1211" s="138"/>
      <c r="O1211" s="139"/>
      <c r="P1211" s="140"/>
      <c r="Q1211" s="140"/>
    </row>
    <row r="1212" spans="6:17" s="135" customFormat="1" x14ac:dyDescent="0.2">
      <c r="F1212" s="136"/>
      <c r="G1212" s="136"/>
      <c r="H1212" s="137"/>
      <c r="I1212" s="138"/>
      <c r="O1212" s="139"/>
      <c r="P1212" s="140"/>
      <c r="Q1212" s="140"/>
    </row>
    <row r="1213" spans="6:17" s="135" customFormat="1" x14ac:dyDescent="0.2">
      <c r="F1213" s="136"/>
      <c r="G1213" s="136"/>
      <c r="H1213" s="137"/>
      <c r="I1213" s="138"/>
      <c r="O1213" s="139"/>
      <c r="P1213" s="140"/>
      <c r="Q1213" s="140"/>
    </row>
    <row r="1214" spans="6:17" s="135" customFormat="1" x14ac:dyDescent="0.2">
      <c r="F1214" s="136"/>
      <c r="G1214" s="136"/>
      <c r="H1214" s="137"/>
      <c r="I1214" s="138"/>
      <c r="O1214" s="139"/>
      <c r="P1214" s="140"/>
      <c r="Q1214" s="140"/>
    </row>
    <row r="1215" spans="6:17" s="135" customFormat="1" x14ac:dyDescent="0.2">
      <c r="F1215" s="136"/>
      <c r="G1215" s="136"/>
      <c r="H1215" s="137"/>
      <c r="I1215" s="138"/>
      <c r="O1215" s="139"/>
      <c r="P1215" s="140"/>
      <c r="Q1215" s="140"/>
    </row>
    <row r="1216" spans="6:17" s="135" customFormat="1" x14ac:dyDescent="0.2">
      <c r="F1216" s="136"/>
      <c r="G1216" s="136"/>
      <c r="H1216" s="137"/>
      <c r="I1216" s="138"/>
      <c r="O1216" s="139"/>
      <c r="P1216" s="140"/>
      <c r="Q1216" s="140"/>
    </row>
    <row r="1217" spans="6:17" s="135" customFormat="1" x14ac:dyDescent="0.2">
      <c r="F1217" s="136"/>
      <c r="G1217" s="136"/>
      <c r="H1217" s="137"/>
      <c r="I1217" s="138"/>
      <c r="O1217" s="139"/>
      <c r="P1217" s="140"/>
      <c r="Q1217" s="140"/>
    </row>
    <row r="1218" spans="6:17" s="135" customFormat="1" x14ac:dyDescent="0.2">
      <c r="F1218" s="136"/>
      <c r="G1218" s="136"/>
      <c r="H1218" s="137"/>
      <c r="I1218" s="138"/>
      <c r="O1218" s="139"/>
      <c r="P1218" s="140"/>
      <c r="Q1218" s="140"/>
    </row>
    <row r="1219" spans="6:17" s="135" customFormat="1" x14ac:dyDescent="0.2">
      <c r="F1219" s="136"/>
      <c r="G1219" s="136"/>
      <c r="H1219" s="137"/>
      <c r="I1219" s="138"/>
      <c r="O1219" s="139"/>
      <c r="P1219" s="140"/>
      <c r="Q1219" s="140"/>
    </row>
    <row r="1220" spans="6:17" s="135" customFormat="1" x14ac:dyDescent="0.2">
      <c r="F1220" s="136"/>
      <c r="G1220" s="136"/>
      <c r="H1220" s="137"/>
      <c r="I1220" s="138"/>
      <c r="O1220" s="139"/>
      <c r="P1220" s="140"/>
      <c r="Q1220" s="140"/>
    </row>
    <row r="1221" spans="6:17" s="135" customFormat="1" x14ac:dyDescent="0.2">
      <c r="F1221" s="136"/>
      <c r="G1221" s="136"/>
      <c r="H1221" s="137"/>
      <c r="I1221" s="138"/>
      <c r="O1221" s="139"/>
      <c r="P1221" s="140"/>
      <c r="Q1221" s="140"/>
    </row>
    <row r="1222" spans="6:17" s="135" customFormat="1" x14ac:dyDescent="0.2">
      <c r="F1222" s="136"/>
      <c r="G1222" s="136"/>
      <c r="H1222" s="137"/>
      <c r="I1222" s="138"/>
      <c r="O1222" s="139"/>
      <c r="P1222" s="140"/>
      <c r="Q1222" s="140"/>
    </row>
    <row r="1223" spans="6:17" s="135" customFormat="1" x14ac:dyDescent="0.2">
      <c r="F1223" s="136"/>
      <c r="G1223" s="136"/>
      <c r="H1223" s="137"/>
      <c r="I1223" s="138"/>
      <c r="O1223" s="139"/>
      <c r="P1223" s="140"/>
      <c r="Q1223" s="140"/>
    </row>
    <row r="1224" spans="6:17" s="135" customFormat="1" x14ac:dyDescent="0.2">
      <c r="F1224" s="136"/>
      <c r="G1224" s="136"/>
      <c r="H1224" s="137"/>
      <c r="I1224" s="138"/>
      <c r="O1224" s="139"/>
      <c r="P1224" s="140"/>
      <c r="Q1224" s="140"/>
    </row>
    <row r="1225" spans="6:17" s="135" customFormat="1" x14ac:dyDescent="0.2">
      <c r="F1225" s="136"/>
      <c r="G1225" s="136"/>
      <c r="H1225" s="137"/>
      <c r="I1225" s="138"/>
      <c r="O1225" s="139"/>
      <c r="P1225" s="140"/>
      <c r="Q1225" s="140"/>
    </row>
    <row r="1226" spans="6:17" s="135" customFormat="1" x14ac:dyDescent="0.2">
      <c r="F1226" s="136"/>
      <c r="G1226" s="136"/>
      <c r="H1226" s="137"/>
      <c r="I1226" s="138"/>
      <c r="O1226" s="139"/>
      <c r="P1226" s="140"/>
      <c r="Q1226" s="140"/>
    </row>
    <row r="1227" spans="6:17" s="135" customFormat="1" x14ac:dyDescent="0.2">
      <c r="F1227" s="136"/>
      <c r="G1227" s="136"/>
      <c r="H1227" s="137"/>
      <c r="I1227" s="138"/>
      <c r="O1227" s="139"/>
      <c r="P1227" s="140"/>
      <c r="Q1227" s="140"/>
    </row>
    <row r="1228" spans="6:17" s="135" customFormat="1" x14ac:dyDescent="0.2">
      <c r="F1228" s="136"/>
      <c r="G1228" s="136"/>
      <c r="H1228" s="137"/>
      <c r="I1228" s="138"/>
      <c r="O1228" s="139"/>
      <c r="P1228" s="140"/>
      <c r="Q1228" s="140"/>
    </row>
    <row r="1229" spans="6:17" s="135" customFormat="1" x14ac:dyDescent="0.2">
      <c r="F1229" s="136"/>
      <c r="G1229" s="136"/>
      <c r="H1229" s="137"/>
      <c r="I1229" s="138"/>
      <c r="O1229" s="139"/>
      <c r="P1229" s="140"/>
      <c r="Q1229" s="140"/>
    </row>
    <row r="1230" spans="6:17" s="135" customFormat="1" x14ac:dyDescent="0.2">
      <c r="F1230" s="136"/>
      <c r="G1230" s="136"/>
      <c r="H1230" s="137"/>
      <c r="I1230" s="138"/>
      <c r="O1230" s="139"/>
      <c r="P1230" s="140"/>
      <c r="Q1230" s="140"/>
    </row>
    <row r="1231" spans="6:17" s="135" customFormat="1" x14ac:dyDescent="0.2">
      <c r="F1231" s="136"/>
      <c r="G1231" s="136"/>
      <c r="H1231" s="137"/>
      <c r="I1231" s="138"/>
      <c r="O1231" s="139"/>
      <c r="P1231" s="140"/>
      <c r="Q1231" s="140"/>
    </row>
    <row r="1232" spans="6:17" s="135" customFormat="1" x14ac:dyDescent="0.2">
      <c r="F1232" s="136"/>
      <c r="G1232" s="136"/>
      <c r="H1232" s="137"/>
      <c r="I1232" s="138"/>
      <c r="O1232" s="139"/>
      <c r="P1232" s="140"/>
      <c r="Q1232" s="140"/>
    </row>
    <row r="1233" spans="6:17" s="135" customFormat="1" x14ac:dyDescent="0.2">
      <c r="F1233" s="136"/>
      <c r="G1233" s="136"/>
      <c r="H1233" s="137"/>
      <c r="I1233" s="138"/>
      <c r="O1233" s="139"/>
      <c r="P1233" s="140"/>
      <c r="Q1233" s="140"/>
    </row>
    <row r="1234" spans="6:17" s="135" customFormat="1" x14ac:dyDescent="0.2">
      <c r="F1234" s="136"/>
      <c r="G1234" s="136"/>
      <c r="H1234" s="137"/>
      <c r="I1234" s="138"/>
      <c r="O1234" s="139"/>
      <c r="P1234" s="140"/>
      <c r="Q1234" s="140"/>
    </row>
    <row r="1235" spans="6:17" s="135" customFormat="1" x14ac:dyDescent="0.2">
      <c r="F1235" s="136"/>
      <c r="G1235" s="136"/>
      <c r="H1235" s="137"/>
      <c r="I1235" s="138"/>
      <c r="O1235" s="139"/>
      <c r="P1235" s="140"/>
      <c r="Q1235" s="140"/>
    </row>
    <row r="1236" spans="6:17" s="135" customFormat="1" x14ac:dyDescent="0.2">
      <c r="F1236" s="136"/>
      <c r="G1236" s="136"/>
      <c r="H1236" s="137"/>
      <c r="I1236" s="138"/>
      <c r="O1236" s="139"/>
      <c r="P1236" s="140"/>
      <c r="Q1236" s="140"/>
    </row>
    <row r="1237" spans="6:17" s="135" customFormat="1" x14ac:dyDescent="0.2">
      <c r="F1237" s="136"/>
      <c r="G1237" s="136"/>
      <c r="H1237" s="137"/>
      <c r="I1237" s="138"/>
      <c r="O1237" s="139"/>
      <c r="P1237" s="140"/>
      <c r="Q1237" s="140"/>
    </row>
    <row r="1238" spans="6:17" s="135" customFormat="1" x14ac:dyDescent="0.2">
      <c r="F1238" s="136"/>
      <c r="G1238" s="136"/>
      <c r="H1238" s="137"/>
      <c r="I1238" s="138"/>
      <c r="O1238" s="139"/>
      <c r="P1238" s="140"/>
      <c r="Q1238" s="140"/>
    </row>
    <row r="1239" spans="6:17" s="135" customFormat="1" x14ac:dyDescent="0.2">
      <c r="F1239" s="136"/>
      <c r="G1239" s="136"/>
      <c r="H1239" s="137"/>
      <c r="I1239" s="138"/>
      <c r="O1239" s="139"/>
      <c r="P1239" s="140"/>
      <c r="Q1239" s="140"/>
    </row>
    <row r="1240" spans="6:17" s="135" customFormat="1" x14ac:dyDescent="0.2">
      <c r="F1240" s="136"/>
      <c r="G1240" s="136"/>
      <c r="H1240" s="137"/>
      <c r="I1240" s="138"/>
      <c r="O1240" s="139"/>
      <c r="P1240" s="140"/>
      <c r="Q1240" s="140"/>
    </row>
    <row r="1241" spans="6:17" s="135" customFormat="1" x14ac:dyDescent="0.2">
      <c r="F1241" s="136"/>
      <c r="G1241" s="136"/>
      <c r="H1241" s="137"/>
      <c r="I1241" s="138"/>
      <c r="O1241" s="139"/>
      <c r="P1241" s="140"/>
      <c r="Q1241" s="140"/>
    </row>
    <row r="1242" spans="6:17" s="135" customFormat="1" x14ac:dyDescent="0.2">
      <c r="F1242" s="136"/>
      <c r="G1242" s="136"/>
      <c r="H1242" s="137"/>
      <c r="I1242" s="138"/>
      <c r="O1242" s="139"/>
      <c r="P1242" s="140"/>
      <c r="Q1242" s="140"/>
    </row>
    <row r="1243" spans="6:17" s="135" customFormat="1" x14ac:dyDescent="0.2">
      <c r="F1243" s="136"/>
      <c r="G1243" s="136"/>
      <c r="H1243" s="137"/>
      <c r="I1243" s="138"/>
      <c r="O1243" s="139"/>
      <c r="P1243" s="140"/>
      <c r="Q1243" s="140"/>
    </row>
    <row r="1244" spans="6:17" s="135" customFormat="1" x14ac:dyDescent="0.2">
      <c r="F1244" s="136"/>
      <c r="G1244" s="136"/>
      <c r="H1244" s="137"/>
      <c r="I1244" s="138"/>
      <c r="O1244" s="139"/>
      <c r="P1244" s="140"/>
      <c r="Q1244" s="140"/>
    </row>
    <row r="1245" spans="6:17" s="135" customFormat="1" x14ac:dyDescent="0.2">
      <c r="F1245" s="136"/>
      <c r="G1245" s="136"/>
      <c r="H1245" s="137"/>
      <c r="I1245" s="138"/>
      <c r="O1245" s="139"/>
      <c r="P1245" s="140"/>
      <c r="Q1245" s="140"/>
    </row>
    <row r="1246" spans="6:17" s="135" customFormat="1" x14ac:dyDescent="0.2">
      <c r="F1246" s="136"/>
      <c r="G1246" s="136"/>
      <c r="H1246" s="137"/>
      <c r="I1246" s="138"/>
      <c r="O1246" s="139"/>
      <c r="P1246" s="140"/>
      <c r="Q1246" s="140"/>
    </row>
    <row r="1247" spans="6:17" s="135" customFormat="1" x14ac:dyDescent="0.2">
      <c r="F1247" s="136"/>
      <c r="G1247" s="136"/>
      <c r="H1247" s="137"/>
      <c r="I1247" s="138"/>
      <c r="O1247" s="139"/>
      <c r="P1247" s="140"/>
      <c r="Q1247" s="140"/>
    </row>
    <row r="1248" spans="6:17" s="135" customFormat="1" x14ac:dyDescent="0.2">
      <c r="F1248" s="136"/>
      <c r="G1248" s="136"/>
      <c r="H1248" s="137"/>
      <c r="I1248" s="138"/>
      <c r="O1248" s="139"/>
      <c r="P1248" s="140"/>
      <c r="Q1248" s="140"/>
    </row>
    <row r="1249" spans="6:17" s="135" customFormat="1" x14ac:dyDescent="0.2">
      <c r="F1249" s="136"/>
      <c r="G1249" s="136"/>
      <c r="H1249" s="137"/>
      <c r="I1249" s="138"/>
      <c r="O1249" s="139"/>
      <c r="P1249" s="140"/>
      <c r="Q1249" s="140"/>
    </row>
    <row r="1250" spans="6:17" s="135" customFormat="1" x14ac:dyDescent="0.2">
      <c r="F1250" s="136"/>
      <c r="G1250" s="136"/>
      <c r="H1250" s="137"/>
      <c r="I1250" s="138"/>
      <c r="O1250" s="139"/>
      <c r="P1250" s="140"/>
      <c r="Q1250" s="140"/>
    </row>
    <row r="1251" spans="6:17" s="135" customFormat="1" x14ac:dyDescent="0.2">
      <c r="F1251" s="136"/>
      <c r="G1251" s="136"/>
      <c r="H1251" s="137"/>
      <c r="I1251" s="138"/>
      <c r="O1251" s="139"/>
      <c r="P1251" s="140"/>
      <c r="Q1251" s="140"/>
    </row>
    <row r="1252" spans="6:17" s="135" customFormat="1" x14ac:dyDescent="0.2">
      <c r="F1252" s="136"/>
      <c r="G1252" s="136"/>
      <c r="H1252" s="137"/>
      <c r="I1252" s="138"/>
      <c r="O1252" s="139"/>
      <c r="P1252" s="140"/>
      <c r="Q1252" s="140"/>
    </row>
    <row r="1253" spans="6:17" s="135" customFormat="1" x14ac:dyDescent="0.2">
      <c r="F1253" s="136"/>
      <c r="G1253" s="136"/>
      <c r="H1253" s="137"/>
      <c r="I1253" s="138"/>
      <c r="O1253" s="139"/>
      <c r="P1253" s="140"/>
      <c r="Q1253" s="140"/>
    </row>
    <row r="1254" spans="6:17" s="135" customFormat="1" x14ac:dyDescent="0.2">
      <c r="F1254" s="136"/>
      <c r="G1254" s="136"/>
      <c r="H1254" s="137"/>
      <c r="I1254" s="138"/>
      <c r="O1254" s="139"/>
      <c r="P1254" s="140"/>
      <c r="Q1254" s="140"/>
    </row>
    <row r="1255" spans="6:17" s="135" customFormat="1" x14ac:dyDescent="0.2">
      <c r="F1255" s="136"/>
      <c r="G1255" s="136"/>
      <c r="H1255" s="137"/>
      <c r="I1255" s="138"/>
      <c r="O1255" s="139"/>
      <c r="P1255" s="140"/>
      <c r="Q1255" s="140"/>
    </row>
    <row r="1256" spans="6:17" s="135" customFormat="1" x14ac:dyDescent="0.2">
      <c r="F1256" s="136"/>
      <c r="G1256" s="136"/>
      <c r="H1256" s="137"/>
      <c r="I1256" s="138"/>
      <c r="O1256" s="139"/>
      <c r="P1256" s="140"/>
      <c r="Q1256" s="140"/>
    </row>
    <row r="1257" spans="6:17" s="135" customFormat="1" x14ac:dyDescent="0.2">
      <c r="F1257" s="136"/>
      <c r="G1257" s="136"/>
      <c r="H1257" s="137"/>
      <c r="I1257" s="138"/>
      <c r="O1257" s="139"/>
      <c r="P1257" s="140"/>
      <c r="Q1257" s="140"/>
    </row>
    <row r="1258" spans="6:17" s="135" customFormat="1" x14ac:dyDescent="0.2">
      <c r="F1258" s="136"/>
      <c r="G1258" s="136"/>
      <c r="H1258" s="137"/>
      <c r="I1258" s="138"/>
      <c r="O1258" s="139"/>
      <c r="P1258" s="140"/>
      <c r="Q1258" s="140"/>
    </row>
    <row r="1259" spans="6:17" s="135" customFormat="1" x14ac:dyDescent="0.2">
      <c r="F1259" s="136"/>
      <c r="G1259" s="136"/>
      <c r="H1259" s="137"/>
      <c r="I1259" s="138"/>
      <c r="O1259" s="139"/>
      <c r="P1259" s="140"/>
      <c r="Q1259" s="140"/>
    </row>
    <row r="1260" spans="6:17" s="135" customFormat="1" x14ac:dyDescent="0.2">
      <c r="F1260" s="136"/>
      <c r="G1260" s="136"/>
      <c r="H1260" s="137"/>
      <c r="I1260" s="138"/>
      <c r="O1260" s="139"/>
      <c r="P1260" s="140"/>
      <c r="Q1260" s="140"/>
    </row>
    <row r="1261" spans="6:17" s="135" customFormat="1" x14ac:dyDescent="0.2">
      <c r="F1261" s="136"/>
      <c r="G1261" s="136"/>
      <c r="H1261" s="137"/>
      <c r="I1261" s="138"/>
      <c r="O1261" s="139"/>
      <c r="P1261" s="140"/>
      <c r="Q1261" s="140"/>
    </row>
    <row r="1262" spans="6:17" s="135" customFormat="1" x14ac:dyDescent="0.2">
      <c r="F1262" s="136"/>
      <c r="G1262" s="136"/>
      <c r="H1262" s="137"/>
      <c r="I1262" s="138"/>
      <c r="O1262" s="139"/>
      <c r="P1262" s="140"/>
      <c r="Q1262" s="140"/>
    </row>
    <row r="1263" spans="6:17" s="135" customFormat="1" x14ac:dyDescent="0.2">
      <c r="F1263" s="136"/>
      <c r="G1263" s="136"/>
      <c r="H1263" s="137"/>
      <c r="I1263" s="138"/>
      <c r="O1263" s="139"/>
      <c r="P1263" s="140"/>
      <c r="Q1263" s="140"/>
    </row>
    <row r="1264" spans="6:17" s="135" customFormat="1" x14ac:dyDescent="0.2">
      <c r="F1264" s="136"/>
      <c r="G1264" s="136"/>
      <c r="H1264" s="137"/>
      <c r="I1264" s="138"/>
      <c r="O1264" s="139"/>
      <c r="P1264" s="140"/>
      <c r="Q1264" s="140"/>
    </row>
    <row r="1265" spans="6:17" s="135" customFormat="1" x14ac:dyDescent="0.2">
      <c r="F1265" s="136"/>
      <c r="G1265" s="136"/>
      <c r="H1265" s="137"/>
      <c r="I1265" s="138"/>
      <c r="O1265" s="139"/>
      <c r="P1265" s="140"/>
      <c r="Q1265" s="140"/>
    </row>
    <row r="1266" spans="6:17" s="135" customFormat="1" x14ac:dyDescent="0.2">
      <c r="F1266" s="136"/>
      <c r="G1266" s="136"/>
      <c r="H1266" s="137"/>
      <c r="I1266" s="138"/>
      <c r="O1266" s="139"/>
      <c r="P1266" s="140"/>
      <c r="Q1266" s="140"/>
    </row>
    <row r="1267" spans="6:17" s="135" customFormat="1" x14ac:dyDescent="0.2">
      <c r="F1267" s="136"/>
      <c r="G1267" s="136"/>
      <c r="H1267" s="137"/>
      <c r="I1267" s="138"/>
      <c r="O1267" s="139"/>
      <c r="P1267" s="140"/>
      <c r="Q1267" s="140"/>
    </row>
    <row r="1268" spans="6:17" s="135" customFormat="1" x14ac:dyDescent="0.2">
      <c r="F1268" s="136"/>
      <c r="G1268" s="136"/>
      <c r="H1268" s="137"/>
      <c r="I1268" s="138"/>
      <c r="O1268" s="139"/>
      <c r="P1268" s="140"/>
      <c r="Q1268" s="140"/>
    </row>
    <row r="1269" spans="6:17" s="135" customFormat="1" x14ac:dyDescent="0.2">
      <c r="F1269" s="136"/>
      <c r="G1269" s="136"/>
      <c r="H1269" s="137"/>
      <c r="I1269" s="138"/>
      <c r="O1269" s="139"/>
      <c r="P1269" s="140"/>
      <c r="Q1269" s="140"/>
    </row>
    <row r="1270" spans="6:17" s="135" customFormat="1" x14ac:dyDescent="0.2">
      <c r="F1270" s="136"/>
      <c r="G1270" s="136"/>
      <c r="H1270" s="137"/>
      <c r="I1270" s="138"/>
      <c r="O1270" s="139"/>
      <c r="P1270" s="140"/>
      <c r="Q1270" s="140"/>
    </row>
    <row r="1271" spans="6:17" s="135" customFormat="1" x14ac:dyDescent="0.2">
      <c r="F1271" s="136"/>
      <c r="G1271" s="136"/>
      <c r="H1271" s="137"/>
      <c r="I1271" s="138"/>
      <c r="O1271" s="139"/>
      <c r="P1271" s="140"/>
      <c r="Q1271" s="140"/>
    </row>
    <row r="1272" spans="6:17" s="135" customFormat="1" x14ac:dyDescent="0.2">
      <c r="F1272" s="136"/>
      <c r="G1272" s="136"/>
      <c r="H1272" s="137"/>
      <c r="I1272" s="138"/>
      <c r="O1272" s="139"/>
      <c r="P1272" s="140"/>
      <c r="Q1272" s="140"/>
    </row>
    <row r="1273" spans="6:17" s="135" customFormat="1" x14ac:dyDescent="0.2">
      <c r="F1273" s="136"/>
      <c r="G1273" s="136"/>
      <c r="H1273" s="137"/>
      <c r="I1273" s="138"/>
      <c r="O1273" s="139"/>
      <c r="P1273" s="140"/>
      <c r="Q1273" s="140"/>
    </row>
    <row r="1274" spans="6:17" s="135" customFormat="1" x14ac:dyDescent="0.2">
      <c r="F1274" s="136"/>
      <c r="G1274" s="136"/>
      <c r="H1274" s="137"/>
      <c r="I1274" s="138"/>
      <c r="O1274" s="139"/>
      <c r="P1274" s="140"/>
      <c r="Q1274" s="140"/>
    </row>
    <row r="1275" spans="6:17" s="135" customFormat="1" x14ac:dyDescent="0.2">
      <c r="F1275" s="136"/>
      <c r="G1275" s="136"/>
      <c r="H1275" s="137"/>
      <c r="I1275" s="138"/>
      <c r="O1275" s="139"/>
      <c r="P1275" s="140"/>
      <c r="Q1275" s="140"/>
    </row>
    <row r="1276" spans="6:17" s="135" customFormat="1" x14ac:dyDescent="0.2">
      <c r="F1276" s="136"/>
      <c r="G1276" s="136"/>
      <c r="H1276" s="137"/>
      <c r="I1276" s="138"/>
      <c r="O1276" s="139"/>
      <c r="P1276" s="140"/>
      <c r="Q1276" s="140"/>
    </row>
    <row r="1277" spans="6:17" s="135" customFormat="1" x14ac:dyDescent="0.2">
      <c r="F1277" s="136"/>
      <c r="G1277" s="136"/>
      <c r="H1277" s="137"/>
      <c r="I1277" s="138"/>
      <c r="O1277" s="139"/>
      <c r="P1277" s="140"/>
      <c r="Q1277" s="140"/>
    </row>
    <row r="1278" spans="6:17" s="135" customFormat="1" x14ac:dyDescent="0.2">
      <c r="F1278" s="136"/>
      <c r="G1278" s="136"/>
      <c r="H1278" s="137"/>
      <c r="I1278" s="138"/>
      <c r="O1278" s="139"/>
      <c r="P1278" s="140"/>
      <c r="Q1278" s="140"/>
    </row>
    <row r="1279" spans="6:17" s="135" customFormat="1" x14ac:dyDescent="0.2">
      <c r="F1279" s="136"/>
      <c r="G1279" s="136"/>
      <c r="H1279" s="137"/>
      <c r="I1279" s="138"/>
      <c r="O1279" s="139"/>
      <c r="P1279" s="140"/>
      <c r="Q1279" s="140"/>
    </row>
    <row r="1280" spans="6:17" s="135" customFormat="1" x14ac:dyDescent="0.2">
      <c r="F1280" s="136"/>
      <c r="G1280" s="136"/>
      <c r="H1280" s="137"/>
      <c r="I1280" s="138"/>
      <c r="O1280" s="139"/>
      <c r="P1280" s="140"/>
      <c r="Q1280" s="140"/>
    </row>
    <row r="1281" spans="6:17" s="135" customFormat="1" x14ac:dyDescent="0.2">
      <c r="F1281" s="136"/>
      <c r="G1281" s="136"/>
      <c r="H1281" s="137"/>
      <c r="I1281" s="138"/>
      <c r="O1281" s="139"/>
      <c r="P1281" s="140"/>
      <c r="Q1281" s="140"/>
    </row>
    <row r="1282" spans="6:17" s="135" customFormat="1" x14ac:dyDescent="0.2">
      <c r="F1282" s="136"/>
      <c r="G1282" s="136"/>
      <c r="H1282" s="137"/>
      <c r="I1282" s="138"/>
      <c r="O1282" s="139"/>
      <c r="P1282" s="140"/>
      <c r="Q1282" s="140"/>
    </row>
    <row r="1283" spans="6:17" s="135" customFormat="1" x14ac:dyDescent="0.2">
      <c r="F1283" s="136"/>
      <c r="G1283" s="136"/>
      <c r="H1283" s="137"/>
      <c r="I1283" s="138"/>
      <c r="O1283" s="139"/>
      <c r="P1283" s="140"/>
      <c r="Q1283" s="140"/>
    </row>
    <row r="1284" spans="6:17" s="135" customFormat="1" x14ac:dyDescent="0.2">
      <c r="F1284" s="136"/>
      <c r="G1284" s="136"/>
      <c r="H1284" s="137"/>
      <c r="I1284" s="138"/>
      <c r="O1284" s="139"/>
      <c r="P1284" s="140"/>
      <c r="Q1284" s="140"/>
    </row>
    <row r="1285" spans="6:17" s="135" customFormat="1" x14ac:dyDescent="0.2">
      <c r="F1285" s="136"/>
      <c r="G1285" s="136"/>
      <c r="H1285" s="137"/>
      <c r="I1285" s="138"/>
      <c r="O1285" s="139"/>
      <c r="P1285" s="140"/>
      <c r="Q1285" s="140"/>
    </row>
    <row r="1286" spans="6:17" s="135" customFormat="1" x14ac:dyDescent="0.2">
      <c r="F1286" s="136"/>
      <c r="G1286" s="136"/>
      <c r="H1286" s="137"/>
      <c r="I1286" s="138"/>
      <c r="O1286" s="139"/>
      <c r="P1286" s="140"/>
      <c r="Q1286" s="140"/>
    </row>
    <row r="1287" spans="6:17" s="135" customFormat="1" x14ac:dyDescent="0.2">
      <c r="F1287" s="136"/>
      <c r="G1287" s="136"/>
      <c r="H1287" s="137"/>
      <c r="I1287" s="138"/>
      <c r="O1287" s="139"/>
      <c r="P1287" s="140"/>
      <c r="Q1287" s="140"/>
    </row>
    <row r="1288" spans="6:17" s="135" customFormat="1" x14ac:dyDescent="0.2">
      <c r="F1288" s="136"/>
      <c r="G1288" s="136"/>
      <c r="H1288" s="137"/>
      <c r="I1288" s="138"/>
      <c r="O1288" s="139"/>
      <c r="P1288" s="140"/>
      <c r="Q1288" s="140"/>
    </row>
    <row r="1289" spans="6:17" s="135" customFormat="1" x14ac:dyDescent="0.2">
      <c r="F1289" s="136"/>
      <c r="G1289" s="136"/>
      <c r="H1289" s="137"/>
      <c r="I1289" s="138"/>
      <c r="O1289" s="139"/>
      <c r="P1289" s="140"/>
      <c r="Q1289" s="140"/>
    </row>
    <row r="1290" spans="6:17" s="135" customFormat="1" x14ac:dyDescent="0.2">
      <c r="F1290" s="136"/>
      <c r="G1290" s="136"/>
      <c r="H1290" s="137"/>
      <c r="I1290" s="138"/>
      <c r="O1290" s="139"/>
      <c r="P1290" s="140"/>
      <c r="Q1290" s="140"/>
    </row>
    <row r="1291" spans="6:17" s="135" customFormat="1" x14ac:dyDescent="0.2">
      <c r="F1291" s="136"/>
      <c r="G1291" s="136"/>
      <c r="H1291" s="137"/>
      <c r="I1291" s="138"/>
      <c r="O1291" s="139"/>
      <c r="P1291" s="140"/>
      <c r="Q1291" s="140"/>
    </row>
    <row r="1292" spans="6:17" s="135" customFormat="1" x14ac:dyDescent="0.2">
      <c r="F1292" s="136"/>
      <c r="G1292" s="136"/>
      <c r="H1292" s="137"/>
      <c r="I1292" s="138"/>
      <c r="O1292" s="139"/>
      <c r="P1292" s="140"/>
      <c r="Q1292" s="140"/>
    </row>
    <row r="1293" spans="6:17" s="135" customFormat="1" x14ac:dyDescent="0.2">
      <c r="F1293" s="136"/>
      <c r="G1293" s="136"/>
      <c r="H1293" s="137"/>
      <c r="I1293" s="138"/>
      <c r="O1293" s="139"/>
      <c r="P1293" s="140"/>
      <c r="Q1293" s="140"/>
    </row>
    <row r="1294" spans="6:17" s="135" customFormat="1" x14ac:dyDescent="0.2">
      <c r="F1294" s="136"/>
      <c r="G1294" s="136"/>
      <c r="H1294" s="137"/>
      <c r="I1294" s="138"/>
      <c r="O1294" s="139"/>
      <c r="P1294" s="140"/>
      <c r="Q1294" s="140"/>
    </row>
    <row r="1295" spans="6:17" s="135" customFormat="1" x14ac:dyDescent="0.2">
      <c r="F1295" s="136"/>
      <c r="G1295" s="136"/>
      <c r="H1295" s="137"/>
      <c r="I1295" s="138"/>
      <c r="O1295" s="139"/>
      <c r="P1295" s="140"/>
      <c r="Q1295" s="140"/>
    </row>
    <row r="1296" spans="6:17" s="135" customFormat="1" x14ac:dyDescent="0.2">
      <c r="F1296" s="136"/>
      <c r="G1296" s="136"/>
      <c r="H1296" s="137"/>
      <c r="I1296" s="138"/>
      <c r="O1296" s="139"/>
      <c r="P1296" s="140"/>
      <c r="Q1296" s="140"/>
    </row>
    <row r="1297" spans="6:17" s="135" customFormat="1" x14ac:dyDescent="0.2">
      <c r="F1297" s="136"/>
      <c r="G1297" s="136"/>
      <c r="H1297" s="137"/>
      <c r="I1297" s="138"/>
      <c r="O1297" s="139"/>
      <c r="P1297" s="140"/>
      <c r="Q1297" s="140"/>
    </row>
    <row r="1298" spans="6:17" s="135" customFormat="1" x14ac:dyDescent="0.2">
      <c r="F1298" s="136"/>
      <c r="G1298" s="136"/>
      <c r="H1298" s="137"/>
      <c r="I1298" s="138"/>
      <c r="O1298" s="139"/>
      <c r="P1298" s="140"/>
      <c r="Q1298" s="140"/>
    </row>
    <row r="1299" spans="6:17" s="135" customFormat="1" x14ac:dyDescent="0.2">
      <c r="F1299" s="136"/>
      <c r="G1299" s="136"/>
      <c r="H1299" s="137"/>
      <c r="I1299" s="138"/>
      <c r="O1299" s="139"/>
      <c r="P1299" s="140"/>
      <c r="Q1299" s="140"/>
    </row>
    <row r="1300" spans="6:17" s="135" customFormat="1" x14ac:dyDescent="0.2">
      <c r="F1300" s="136"/>
      <c r="G1300" s="136"/>
      <c r="H1300" s="137"/>
      <c r="I1300" s="138"/>
      <c r="O1300" s="139"/>
      <c r="P1300" s="140"/>
      <c r="Q1300" s="140"/>
    </row>
    <row r="1301" spans="6:17" s="135" customFormat="1" x14ac:dyDescent="0.2">
      <c r="F1301" s="136"/>
      <c r="G1301" s="136"/>
      <c r="H1301" s="137"/>
      <c r="I1301" s="138"/>
      <c r="O1301" s="139"/>
      <c r="P1301" s="140"/>
      <c r="Q1301" s="140"/>
    </row>
    <row r="1302" spans="6:17" s="135" customFormat="1" x14ac:dyDescent="0.2">
      <c r="F1302" s="136"/>
      <c r="G1302" s="136"/>
      <c r="H1302" s="137"/>
      <c r="I1302" s="138"/>
      <c r="O1302" s="139"/>
      <c r="P1302" s="140"/>
      <c r="Q1302" s="140"/>
    </row>
    <row r="1303" spans="6:17" s="135" customFormat="1" x14ac:dyDescent="0.2">
      <c r="F1303" s="136"/>
      <c r="G1303" s="136"/>
      <c r="H1303" s="137"/>
      <c r="I1303" s="138"/>
      <c r="O1303" s="139"/>
      <c r="P1303" s="140"/>
      <c r="Q1303" s="140"/>
    </row>
    <row r="1304" spans="6:17" s="135" customFormat="1" x14ac:dyDescent="0.2">
      <c r="F1304" s="136"/>
      <c r="G1304" s="136"/>
      <c r="H1304" s="137"/>
      <c r="I1304" s="138"/>
      <c r="O1304" s="139"/>
      <c r="P1304" s="140"/>
      <c r="Q1304" s="140"/>
    </row>
    <row r="1305" spans="6:17" s="135" customFormat="1" x14ac:dyDescent="0.2">
      <c r="F1305" s="136"/>
      <c r="G1305" s="136"/>
      <c r="H1305" s="137"/>
      <c r="I1305" s="138"/>
      <c r="O1305" s="139"/>
      <c r="P1305" s="140"/>
      <c r="Q1305" s="140"/>
    </row>
    <row r="1306" spans="6:17" s="135" customFormat="1" x14ac:dyDescent="0.2">
      <c r="F1306" s="136"/>
      <c r="G1306" s="136"/>
      <c r="H1306" s="137"/>
      <c r="I1306" s="138"/>
      <c r="O1306" s="139"/>
      <c r="P1306" s="140"/>
      <c r="Q1306" s="140"/>
    </row>
    <row r="1307" spans="6:17" s="135" customFormat="1" x14ac:dyDescent="0.2">
      <c r="F1307" s="136"/>
      <c r="G1307" s="136"/>
      <c r="H1307" s="137"/>
      <c r="I1307" s="138"/>
      <c r="O1307" s="139"/>
      <c r="P1307" s="140"/>
      <c r="Q1307" s="140"/>
    </row>
    <row r="1308" spans="6:17" s="135" customFormat="1" x14ac:dyDescent="0.2">
      <c r="F1308" s="136"/>
      <c r="G1308" s="136"/>
      <c r="H1308" s="137"/>
      <c r="I1308" s="138"/>
      <c r="O1308" s="139"/>
      <c r="P1308" s="140"/>
      <c r="Q1308" s="140"/>
    </row>
    <row r="1309" spans="6:17" s="135" customFormat="1" x14ac:dyDescent="0.2">
      <c r="F1309" s="136"/>
      <c r="G1309" s="136"/>
      <c r="H1309" s="137"/>
      <c r="I1309" s="138"/>
      <c r="O1309" s="139"/>
      <c r="P1309" s="140"/>
      <c r="Q1309" s="140"/>
    </row>
    <row r="1310" spans="6:17" s="135" customFormat="1" x14ac:dyDescent="0.2">
      <c r="F1310" s="136"/>
      <c r="G1310" s="136"/>
      <c r="H1310" s="137"/>
      <c r="I1310" s="138"/>
      <c r="O1310" s="139"/>
      <c r="P1310" s="140"/>
      <c r="Q1310" s="140"/>
    </row>
    <row r="1311" spans="6:17" s="135" customFormat="1" x14ac:dyDescent="0.2">
      <c r="F1311" s="136"/>
      <c r="G1311" s="136"/>
      <c r="H1311" s="137"/>
      <c r="I1311" s="138"/>
      <c r="O1311" s="139"/>
      <c r="P1311" s="140"/>
      <c r="Q1311" s="140"/>
    </row>
    <row r="1312" spans="6:17" s="135" customFormat="1" x14ac:dyDescent="0.2">
      <c r="F1312" s="136"/>
      <c r="G1312" s="136"/>
      <c r="H1312" s="137"/>
      <c r="I1312" s="138"/>
      <c r="O1312" s="139"/>
      <c r="P1312" s="140"/>
      <c r="Q1312" s="140"/>
    </row>
    <row r="1313" spans="6:17" s="135" customFormat="1" x14ac:dyDescent="0.2">
      <c r="F1313" s="136"/>
      <c r="G1313" s="136"/>
      <c r="H1313" s="137"/>
      <c r="I1313" s="138"/>
      <c r="O1313" s="139"/>
      <c r="P1313" s="140"/>
      <c r="Q1313" s="140"/>
    </row>
    <row r="1314" spans="6:17" s="135" customFormat="1" x14ac:dyDescent="0.2">
      <c r="F1314" s="136"/>
      <c r="G1314" s="136"/>
      <c r="H1314" s="137"/>
      <c r="I1314" s="138"/>
      <c r="O1314" s="139"/>
      <c r="P1314" s="140"/>
      <c r="Q1314" s="140"/>
    </row>
    <row r="1315" spans="6:17" s="135" customFormat="1" x14ac:dyDescent="0.2">
      <c r="F1315" s="136"/>
      <c r="G1315" s="136"/>
      <c r="H1315" s="137"/>
      <c r="I1315" s="138"/>
      <c r="O1315" s="139"/>
      <c r="P1315" s="140"/>
      <c r="Q1315" s="140"/>
    </row>
    <row r="1316" spans="6:17" s="135" customFormat="1" x14ac:dyDescent="0.2">
      <c r="F1316" s="136"/>
      <c r="G1316" s="136"/>
      <c r="H1316" s="137"/>
      <c r="I1316" s="138"/>
      <c r="O1316" s="139"/>
      <c r="P1316" s="140"/>
      <c r="Q1316" s="140"/>
    </row>
    <row r="1317" spans="6:17" s="135" customFormat="1" x14ac:dyDescent="0.2">
      <c r="F1317" s="136"/>
      <c r="G1317" s="136"/>
      <c r="H1317" s="137"/>
      <c r="I1317" s="138"/>
      <c r="O1317" s="139"/>
      <c r="P1317" s="140"/>
      <c r="Q1317" s="140"/>
    </row>
    <row r="1318" spans="6:17" s="135" customFormat="1" x14ac:dyDescent="0.2">
      <c r="F1318" s="136"/>
      <c r="G1318" s="136"/>
      <c r="H1318" s="137"/>
      <c r="I1318" s="138"/>
      <c r="O1318" s="139"/>
      <c r="P1318" s="140"/>
      <c r="Q1318" s="140"/>
    </row>
    <row r="1319" spans="6:17" s="135" customFormat="1" x14ac:dyDescent="0.2">
      <c r="F1319" s="136"/>
      <c r="G1319" s="136"/>
      <c r="H1319" s="137"/>
      <c r="I1319" s="138"/>
      <c r="O1319" s="139"/>
      <c r="P1319" s="140"/>
      <c r="Q1319" s="140"/>
    </row>
    <row r="1320" spans="6:17" s="135" customFormat="1" x14ac:dyDescent="0.2">
      <c r="F1320" s="136"/>
      <c r="G1320" s="136"/>
      <c r="H1320" s="137"/>
      <c r="I1320" s="138"/>
      <c r="O1320" s="139"/>
      <c r="P1320" s="140"/>
      <c r="Q1320" s="140"/>
    </row>
    <row r="1321" spans="6:17" s="135" customFormat="1" x14ac:dyDescent="0.2">
      <c r="F1321" s="136"/>
      <c r="G1321" s="136"/>
      <c r="H1321" s="137"/>
      <c r="I1321" s="138"/>
      <c r="O1321" s="139"/>
      <c r="P1321" s="140"/>
      <c r="Q1321" s="140"/>
    </row>
    <row r="1322" spans="6:17" s="135" customFormat="1" x14ac:dyDescent="0.2">
      <c r="F1322" s="136"/>
      <c r="G1322" s="136"/>
      <c r="H1322" s="137"/>
      <c r="I1322" s="138"/>
      <c r="O1322" s="139"/>
      <c r="P1322" s="140"/>
      <c r="Q1322" s="140"/>
    </row>
    <row r="1323" spans="6:17" s="135" customFormat="1" x14ac:dyDescent="0.2">
      <c r="F1323" s="136"/>
      <c r="G1323" s="136"/>
      <c r="H1323" s="137"/>
      <c r="I1323" s="138"/>
      <c r="O1323" s="139"/>
      <c r="P1323" s="140"/>
      <c r="Q1323" s="140"/>
    </row>
    <row r="1324" spans="6:17" s="135" customFormat="1" x14ac:dyDescent="0.2">
      <c r="F1324" s="136"/>
      <c r="G1324" s="136"/>
      <c r="H1324" s="137"/>
      <c r="I1324" s="138"/>
      <c r="O1324" s="139"/>
      <c r="P1324" s="140"/>
      <c r="Q1324" s="140"/>
    </row>
    <row r="1325" spans="6:17" s="135" customFormat="1" x14ac:dyDescent="0.2">
      <c r="F1325" s="136"/>
      <c r="G1325" s="136"/>
      <c r="H1325" s="137"/>
      <c r="I1325" s="138"/>
      <c r="O1325" s="139"/>
      <c r="P1325" s="140"/>
      <c r="Q1325" s="140"/>
    </row>
    <row r="1326" spans="6:17" s="135" customFormat="1" x14ac:dyDescent="0.2">
      <c r="F1326" s="136"/>
      <c r="G1326" s="136"/>
      <c r="H1326" s="137"/>
      <c r="I1326" s="138"/>
      <c r="O1326" s="139"/>
      <c r="P1326" s="140"/>
      <c r="Q1326" s="140"/>
    </row>
    <row r="1327" spans="6:17" s="135" customFormat="1" x14ac:dyDescent="0.2">
      <c r="F1327" s="136"/>
      <c r="G1327" s="136"/>
      <c r="H1327" s="137"/>
      <c r="I1327" s="138"/>
      <c r="O1327" s="139"/>
      <c r="P1327" s="140"/>
      <c r="Q1327" s="140"/>
    </row>
    <row r="1328" spans="6:17" s="135" customFormat="1" x14ac:dyDescent="0.2">
      <c r="F1328" s="136"/>
      <c r="G1328" s="136"/>
      <c r="H1328" s="137"/>
      <c r="I1328" s="138"/>
      <c r="O1328" s="139"/>
      <c r="P1328" s="140"/>
      <c r="Q1328" s="140"/>
    </row>
    <row r="1329" spans="6:17" s="135" customFormat="1" x14ac:dyDescent="0.2">
      <c r="F1329" s="136"/>
      <c r="G1329" s="136"/>
      <c r="H1329" s="137"/>
      <c r="I1329" s="138"/>
      <c r="O1329" s="139"/>
      <c r="P1329" s="140"/>
      <c r="Q1329" s="140"/>
    </row>
    <row r="1330" spans="6:17" s="135" customFormat="1" x14ac:dyDescent="0.2">
      <c r="F1330" s="136"/>
      <c r="G1330" s="136"/>
      <c r="H1330" s="137"/>
      <c r="I1330" s="138"/>
      <c r="O1330" s="139"/>
      <c r="P1330" s="140"/>
      <c r="Q1330" s="140"/>
    </row>
    <row r="1331" spans="6:17" s="135" customFormat="1" x14ac:dyDescent="0.2">
      <c r="F1331" s="136"/>
      <c r="G1331" s="136"/>
      <c r="H1331" s="137"/>
      <c r="I1331" s="138"/>
      <c r="O1331" s="139"/>
      <c r="P1331" s="140"/>
      <c r="Q1331" s="140"/>
    </row>
    <row r="1332" spans="6:17" s="135" customFormat="1" x14ac:dyDescent="0.2">
      <c r="F1332" s="136"/>
      <c r="G1332" s="136"/>
      <c r="H1332" s="137"/>
      <c r="I1332" s="138"/>
      <c r="O1332" s="139"/>
      <c r="P1332" s="140"/>
      <c r="Q1332" s="140"/>
    </row>
    <row r="1333" spans="6:17" s="135" customFormat="1" x14ac:dyDescent="0.2">
      <c r="F1333" s="136"/>
      <c r="G1333" s="136"/>
      <c r="H1333" s="137"/>
      <c r="I1333" s="138"/>
      <c r="O1333" s="139"/>
      <c r="P1333" s="140"/>
      <c r="Q1333" s="140"/>
    </row>
    <row r="1334" spans="6:17" s="135" customFormat="1" x14ac:dyDescent="0.2">
      <c r="F1334" s="136"/>
      <c r="G1334" s="136"/>
      <c r="H1334" s="137"/>
      <c r="I1334" s="138"/>
      <c r="O1334" s="139"/>
      <c r="P1334" s="140"/>
      <c r="Q1334" s="140"/>
    </row>
    <row r="1335" spans="6:17" s="135" customFormat="1" x14ac:dyDescent="0.2">
      <c r="F1335" s="136"/>
      <c r="G1335" s="136"/>
      <c r="H1335" s="137"/>
      <c r="I1335" s="138"/>
      <c r="O1335" s="139"/>
      <c r="P1335" s="140"/>
      <c r="Q1335" s="140"/>
    </row>
    <row r="1336" spans="6:17" s="135" customFormat="1" x14ac:dyDescent="0.2">
      <c r="F1336" s="136"/>
      <c r="G1336" s="136"/>
      <c r="H1336" s="137"/>
      <c r="I1336" s="138"/>
      <c r="O1336" s="139"/>
      <c r="P1336" s="140"/>
      <c r="Q1336" s="140"/>
    </row>
    <row r="1337" spans="6:17" s="135" customFormat="1" x14ac:dyDescent="0.2">
      <c r="F1337" s="136"/>
      <c r="G1337" s="136"/>
      <c r="H1337" s="137"/>
      <c r="I1337" s="138"/>
      <c r="O1337" s="139"/>
      <c r="P1337" s="140"/>
      <c r="Q1337" s="140"/>
    </row>
    <row r="1338" spans="6:17" s="135" customFormat="1" x14ac:dyDescent="0.2">
      <c r="F1338" s="136"/>
      <c r="G1338" s="136"/>
      <c r="H1338" s="137"/>
      <c r="I1338" s="138"/>
      <c r="O1338" s="139"/>
      <c r="P1338" s="140"/>
      <c r="Q1338" s="140"/>
    </row>
    <row r="1339" spans="6:17" s="135" customFormat="1" x14ac:dyDescent="0.2">
      <c r="F1339" s="136"/>
      <c r="G1339" s="136"/>
      <c r="H1339" s="137"/>
      <c r="I1339" s="138"/>
      <c r="O1339" s="139"/>
      <c r="P1339" s="140"/>
      <c r="Q1339" s="140"/>
    </row>
    <row r="1340" spans="6:17" s="135" customFormat="1" x14ac:dyDescent="0.2">
      <c r="F1340" s="136"/>
      <c r="G1340" s="136"/>
      <c r="H1340" s="137"/>
      <c r="I1340" s="138"/>
      <c r="O1340" s="139"/>
      <c r="P1340" s="140"/>
      <c r="Q1340" s="140"/>
    </row>
    <row r="1341" spans="6:17" s="135" customFormat="1" x14ac:dyDescent="0.2">
      <c r="F1341" s="136"/>
      <c r="G1341" s="136"/>
      <c r="H1341" s="137"/>
      <c r="I1341" s="138"/>
      <c r="O1341" s="139"/>
      <c r="P1341" s="140"/>
      <c r="Q1341" s="140"/>
    </row>
    <row r="1342" spans="6:17" s="135" customFormat="1" x14ac:dyDescent="0.2">
      <c r="F1342" s="136"/>
      <c r="G1342" s="136"/>
      <c r="H1342" s="137"/>
      <c r="I1342" s="138"/>
      <c r="O1342" s="139"/>
      <c r="P1342" s="140"/>
      <c r="Q1342" s="140"/>
    </row>
    <row r="1343" spans="6:17" s="135" customFormat="1" x14ac:dyDescent="0.2">
      <c r="F1343" s="136"/>
      <c r="G1343" s="136"/>
      <c r="H1343" s="137"/>
      <c r="I1343" s="138"/>
      <c r="O1343" s="139"/>
      <c r="P1343" s="140"/>
      <c r="Q1343" s="140"/>
    </row>
    <row r="1344" spans="6:17" s="135" customFormat="1" x14ac:dyDescent="0.2">
      <c r="F1344" s="136"/>
      <c r="G1344" s="136"/>
      <c r="H1344" s="137"/>
      <c r="I1344" s="138"/>
      <c r="O1344" s="139"/>
      <c r="P1344" s="140"/>
      <c r="Q1344" s="140"/>
    </row>
    <row r="1345" spans="6:17" s="135" customFormat="1" x14ac:dyDescent="0.2">
      <c r="F1345" s="136"/>
      <c r="G1345" s="136"/>
      <c r="H1345" s="137"/>
      <c r="I1345" s="138"/>
      <c r="O1345" s="139"/>
      <c r="P1345" s="140"/>
      <c r="Q1345" s="140"/>
    </row>
    <row r="1346" spans="6:17" s="135" customFormat="1" x14ac:dyDescent="0.2">
      <c r="F1346" s="136"/>
      <c r="G1346" s="136"/>
      <c r="H1346" s="137"/>
      <c r="I1346" s="138"/>
      <c r="O1346" s="139"/>
      <c r="P1346" s="140"/>
      <c r="Q1346" s="140"/>
    </row>
    <row r="1347" spans="6:17" s="135" customFormat="1" x14ac:dyDescent="0.2">
      <c r="F1347" s="136"/>
      <c r="G1347" s="136"/>
      <c r="H1347" s="137"/>
      <c r="I1347" s="138"/>
      <c r="O1347" s="139"/>
      <c r="P1347" s="140"/>
      <c r="Q1347" s="140"/>
    </row>
    <row r="1348" spans="6:17" s="135" customFormat="1" x14ac:dyDescent="0.2">
      <c r="F1348" s="136"/>
      <c r="G1348" s="136"/>
      <c r="H1348" s="137"/>
      <c r="I1348" s="138"/>
      <c r="O1348" s="139"/>
      <c r="P1348" s="140"/>
      <c r="Q1348" s="140"/>
    </row>
    <row r="1349" spans="6:17" s="135" customFormat="1" x14ac:dyDescent="0.2">
      <c r="F1349" s="136"/>
      <c r="G1349" s="136"/>
      <c r="H1349" s="137"/>
      <c r="I1349" s="138"/>
      <c r="O1349" s="139"/>
      <c r="P1349" s="140"/>
      <c r="Q1349" s="140"/>
    </row>
    <row r="1350" spans="6:17" s="135" customFormat="1" x14ac:dyDescent="0.2">
      <c r="F1350" s="136"/>
      <c r="G1350" s="136"/>
      <c r="H1350" s="137"/>
      <c r="I1350" s="138"/>
      <c r="O1350" s="139"/>
      <c r="P1350" s="140"/>
      <c r="Q1350" s="140"/>
    </row>
    <row r="1351" spans="6:17" s="135" customFormat="1" x14ac:dyDescent="0.2">
      <c r="F1351" s="136"/>
      <c r="G1351" s="136"/>
      <c r="H1351" s="137"/>
      <c r="I1351" s="138"/>
      <c r="O1351" s="139"/>
      <c r="P1351" s="140"/>
      <c r="Q1351" s="140"/>
    </row>
    <row r="1352" spans="6:17" s="135" customFormat="1" x14ac:dyDescent="0.2">
      <c r="F1352" s="136"/>
      <c r="G1352" s="136"/>
      <c r="H1352" s="137"/>
      <c r="I1352" s="138"/>
      <c r="O1352" s="139"/>
      <c r="P1352" s="140"/>
      <c r="Q1352" s="140"/>
    </row>
    <row r="1353" spans="6:17" s="135" customFormat="1" x14ac:dyDescent="0.2">
      <c r="F1353" s="136"/>
      <c r="G1353" s="136"/>
      <c r="H1353" s="137"/>
      <c r="I1353" s="138"/>
      <c r="O1353" s="139"/>
      <c r="P1353" s="140"/>
      <c r="Q1353" s="140"/>
    </row>
    <row r="1354" spans="6:17" s="135" customFormat="1" x14ac:dyDescent="0.2">
      <c r="F1354" s="136"/>
      <c r="G1354" s="136"/>
      <c r="H1354" s="137"/>
      <c r="I1354" s="138"/>
      <c r="O1354" s="139"/>
      <c r="P1354" s="140"/>
      <c r="Q1354" s="140"/>
    </row>
    <row r="1355" spans="6:17" s="135" customFormat="1" x14ac:dyDescent="0.2">
      <c r="F1355" s="136"/>
      <c r="G1355" s="136"/>
      <c r="H1355" s="137"/>
      <c r="I1355" s="138"/>
      <c r="O1355" s="139"/>
      <c r="P1355" s="140"/>
      <c r="Q1355" s="140"/>
    </row>
    <row r="1356" spans="6:17" s="135" customFormat="1" x14ac:dyDescent="0.2">
      <c r="F1356" s="136"/>
      <c r="G1356" s="136"/>
      <c r="H1356" s="137"/>
      <c r="I1356" s="138"/>
      <c r="O1356" s="139"/>
      <c r="P1356" s="140"/>
      <c r="Q1356" s="140"/>
    </row>
    <row r="1357" spans="6:17" s="135" customFormat="1" x14ac:dyDescent="0.2">
      <c r="F1357" s="136"/>
      <c r="G1357" s="136"/>
      <c r="H1357" s="137"/>
      <c r="I1357" s="138"/>
      <c r="O1357" s="139"/>
      <c r="P1357" s="140"/>
      <c r="Q1357" s="140"/>
    </row>
    <row r="1358" spans="6:17" s="135" customFormat="1" x14ac:dyDescent="0.2">
      <c r="F1358" s="136"/>
      <c r="G1358" s="136"/>
      <c r="H1358" s="137"/>
      <c r="I1358" s="138"/>
      <c r="O1358" s="139"/>
      <c r="P1358" s="140"/>
      <c r="Q1358" s="140"/>
    </row>
    <row r="1359" spans="6:17" s="135" customFormat="1" x14ac:dyDescent="0.2">
      <c r="F1359" s="136"/>
      <c r="G1359" s="136"/>
      <c r="H1359" s="137"/>
      <c r="I1359" s="138"/>
      <c r="O1359" s="139"/>
      <c r="P1359" s="140"/>
      <c r="Q1359" s="140"/>
    </row>
    <row r="1360" spans="6:17" s="135" customFormat="1" x14ac:dyDescent="0.2">
      <c r="F1360" s="136"/>
      <c r="G1360" s="136"/>
      <c r="H1360" s="137"/>
      <c r="I1360" s="138"/>
      <c r="O1360" s="139"/>
      <c r="P1360" s="140"/>
      <c r="Q1360" s="140"/>
    </row>
    <row r="1361" spans="6:17" s="135" customFormat="1" x14ac:dyDescent="0.2">
      <c r="F1361" s="136"/>
      <c r="G1361" s="136"/>
      <c r="H1361" s="137"/>
      <c r="I1361" s="138"/>
      <c r="O1361" s="139"/>
      <c r="P1361" s="140"/>
      <c r="Q1361" s="140"/>
    </row>
    <row r="1362" spans="6:17" s="135" customFormat="1" x14ac:dyDescent="0.2">
      <c r="F1362" s="136"/>
      <c r="G1362" s="136"/>
      <c r="H1362" s="137"/>
      <c r="I1362" s="138"/>
      <c r="O1362" s="139"/>
      <c r="P1362" s="140"/>
      <c r="Q1362" s="140"/>
    </row>
    <row r="1363" spans="6:17" s="135" customFormat="1" x14ac:dyDescent="0.2">
      <c r="F1363" s="136"/>
      <c r="G1363" s="136"/>
      <c r="H1363" s="137"/>
      <c r="I1363" s="138"/>
      <c r="O1363" s="139"/>
      <c r="P1363" s="140"/>
      <c r="Q1363" s="140"/>
    </row>
    <row r="1364" spans="6:17" s="135" customFormat="1" x14ac:dyDescent="0.2">
      <c r="F1364" s="136"/>
      <c r="G1364" s="136"/>
      <c r="H1364" s="137"/>
      <c r="I1364" s="138"/>
      <c r="O1364" s="139"/>
      <c r="P1364" s="140"/>
      <c r="Q1364" s="140"/>
    </row>
    <row r="1365" spans="6:17" s="135" customFormat="1" x14ac:dyDescent="0.2">
      <c r="F1365" s="136"/>
      <c r="G1365" s="136"/>
      <c r="H1365" s="137"/>
      <c r="I1365" s="138"/>
      <c r="O1365" s="139"/>
      <c r="P1365" s="140"/>
      <c r="Q1365" s="140"/>
    </row>
    <row r="1366" spans="6:17" s="135" customFormat="1" x14ac:dyDescent="0.2">
      <c r="F1366" s="136"/>
      <c r="G1366" s="136"/>
      <c r="H1366" s="137"/>
      <c r="I1366" s="138"/>
      <c r="O1366" s="139"/>
      <c r="P1366" s="140"/>
      <c r="Q1366" s="140"/>
    </row>
    <row r="1367" spans="6:17" s="135" customFormat="1" x14ac:dyDescent="0.2">
      <c r="F1367" s="136"/>
      <c r="G1367" s="136"/>
      <c r="H1367" s="137"/>
      <c r="I1367" s="138"/>
      <c r="O1367" s="139"/>
      <c r="P1367" s="140"/>
      <c r="Q1367" s="140"/>
    </row>
    <row r="1368" spans="6:17" s="135" customFormat="1" x14ac:dyDescent="0.2">
      <c r="F1368" s="136"/>
      <c r="G1368" s="136"/>
      <c r="H1368" s="137"/>
      <c r="I1368" s="138"/>
      <c r="O1368" s="139"/>
      <c r="P1368" s="140"/>
      <c r="Q1368" s="140"/>
    </row>
    <row r="1369" spans="6:17" s="135" customFormat="1" x14ac:dyDescent="0.2">
      <c r="F1369" s="136"/>
      <c r="G1369" s="136"/>
      <c r="H1369" s="137"/>
      <c r="I1369" s="138"/>
      <c r="O1369" s="139"/>
      <c r="P1369" s="140"/>
      <c r="Q1369" s="140"/>
    </row>
    <row r="1370" spans="6:17" s="135" customFormat="1" x14ac:dyDescent="0.2">
      <c r="F1370" s="136"/>
      <c r="G1370" s="136"/>
      <c r="H1370" s="137"/>
      <c r="I1370" s="138"/>
      <c r="O1370" s="139"/>
      <c r="P1370" s="140"/>
      <c r="Q1370" s="140"/>
    </row>
    <row r="1371" spans="6:17" s="135" customFormat="1" x14ac:dyDescent="0.2">
      <c r="F1371" s="136"/>
      <c r="G1371" s="136"/>
      <c r="H1371" s="137"/>
      <c r="I1371" s="138"/>
      <c r="O1371" s="139"/>
      <c r="P1371" s="140"/>
      <c r="Q1371" s="140"/>
    </row>
    <row r="1372" spans="6:17" s="135" customFormat="1" x14ac:dyDescent="0.2">
      <c r="F1372" s="136"/>
      <c r="G1372" s="136"/>
      <c r="H1372" s="137"/>
      <c r="I1372" s="138"/>
      <c r="O1372" s="139"/>
      <c r="P1372" s="140"/>
      <c r="Q1372" s="140"/>
    </row>
    <row r="1373" spans="6:17" s="135" customFormat="1" x14ac:dyDescent="0.2">
      <c r="F1373" s="136"/>
      <c r="G1373" s="136"/>
      <c r="H1373" s="137"/>
      <c r="I1373" s="138"/>
      <c r="O1373" s="139"/>
      <c r="P1373" s="140"/>
      <c r="Q1373" s="140"/>
    </row>
    <row r="1374" spans="6:17" s="135" customFormat="1" x14ac:dyDescent="0.2">
      <c r="F1374" s="136"/>
      <c r="G1374" s="136"/>
      <c r="H1374" s="137"/>
      <c r="I1374" s="138"/>
      <c r="O1374" s="139"/>
      <c r="P1374" s="140"/>
      <c r="Q1374" s="140"/>
    </row>
    <row r="1375" spans="6:17" s="135" customFormat="1" x14ac:dyDescent="0.2">
      <c r="F1375" s="136"/>
      <c r="G1375" s="136"/>
      <c r="H1375" s="137"/>
      <c r="I1375" s="138"/>
      <c r="O1375" s="139"/>
      <c r="P1375" s="140"/>
      <c r="Q1375" s="140"/>
    </row>
    <row r="1376" spans="6:17" s="135" customFormat="1" x14ac:dyDescent="0.2">
      <c r="F1376" s="136"/>
      <c r="G1376" s="136"/>
      <c r="H1376" s="137"/>
      <c r="I1376" s="138"/>
      <c r="O1376" s="139"/>
      <c r="P1376" s="140"/>
      <c r="Q1376" s="140"/>
    </row>
    <row r="1377" spans="6:17" s="135" customFormat="1" x14ac:dyDescent="0.2">
      <c r="F1377" s="136"/>
      <c r="G1377" s="136"/>
      <c r="H1377" s="137"/>
      <c r="I1377" s="138"/>
      <c r="O1377" s="139"/>
      <c r="P1377" s="140"/>
      <c r="Q1377" s="140"/>
    </row>
    <row r="1378" spans="6:17" s="135" customFormat="1" x14ac:dyDescent="0.2">
      <c r="F1378" s="136"/>
      <c r="G1378" s="136"/>
      <c r="H1378" s="137"/>
      <c r="I1378" s="138"/>
      <c r="O1378" s="139"/>
      <c r="P1378" s="140"/>
      <c r="Q1378" s="140"/>
    </row>
    <row r="1379" spans="6:17" s="135" customFormat="1" x14ac:dyDescent="0.2">
      <c r="F1379" s="136"/>
      <c r="G1379" s="136"/>
      <c r="H1379" s="137"/>
      <c r="I1379" s="138"/>
      <c r="O1379" s="139"/>
      <c r="P1379" s="140"/>
      <c r="Q1379" s="140"/>
    </row>
    <row r="1380" spans="6:17" s="135" customFormat="1" x14ac:dyDescent="0.2">
      <c r="F1380" s="136"/>
      <c r="G1380" s="136"/>
      <c r="H1380" s="137"/>
      <c r="I1380" s="138"/>
      <c r="O1380" s="139"/>
      <c r="P1380" s="140"/>
      <c r="Q1380" s="140"/>
    </row>
    <row r="1381" spans="6:17" s="135" customFormat="1" x14ac:dyDescent="0.2">
      <c r="F1381" s="136"/>
      <c r="G1381" s="136"/>
      <c r="H1381" s="137"/>
      <c r="I1381" s="138"/>
      <c r="O1381" s="139"/>
      <c r="P1381" s="140"/>
      <c r="Q1381" s="140"/>
    </row>
    <row r="1382" spans="6:17" s="135" customFormat="1" x14ac:dyDescent="0.2">
      <c r="F1382" s="136"/>
      <c r="G1382" s="136"/>
      <c r="H1382" s="137"/>
      <c r="I1382" s="138"/>
      <c r="O1382" s="139"/>
      <c r="P1382" s="140"/>
      <c r="Q1382" s="140"/>
    </row>
    <row r="1383" spans="6:17" s="135" customFormat="1" x14ac:dyDescent="0.2">
      <c r="F1383" s="136"/>
      <c r="G1383" s="136"/>
      <c r="H1383" s="137"/>
      <c r="I1383" s="138"/>
      <c r="O1383" s="139"/>
      <c r="P1383" s="140"/>
      <c r="Q1383" s="140"/>
    </row>
    <row r="1384" spans="6:17" s="135" customFormat="1" x14ac:dyDescent="0.2">
      <c r="F1384" s="136"/>
      <c r="G1384" s="136"/>
      <c r="H1384" s="137"/>
      <c r="I1384" s="138"/>
      <c r="O1384" s="139"/>
      <c r="P1384" s="140"/>
      <c r="Q1384" s="140"/>
    </row>
    <row r="1385" spans="6:17" s="135" customFormat="1" x14ac:dyDescent="0.2">
      <c r="F1385" s="136"/>
      <c r="G1385" s="136"/>
      <c r="H1385" s="137"/>
      <c r="I1385" s="138"/>
      <c r="O1385" s="139"/>
      <c r="P1385" s="140"/>
      <c r="Q1385" s="140"/>
    </row>
    <row r="1386" spans="6:17" s="135" customFormat="1" x14ac:dyDescent="0.2">
      <c r="F1386" s="136"/>
      <c r="G1386" s="136"/>
      <c r="H1386" s="137"/>
      <c r="I1386" s="138"/>
      <c r="O1386" s="139"/>
      <c r="P1386" s="140"/>
      <c r="Q1386" s="140"/>
    </row>
    <row r="1387" spans="6:17" s="135" customFormat="1" x14ac:dyDescent="0.2">
      <c r="F1387" s="136"/>
      <c r="G1387" s="136"/>
      <c r="H1387" s="137"/>
      <c r="I1387" s="138"/>
      <c r="O1387" s="139"/>
      <c r="P1387" s="140"/>
      <c r="Q1387" s="140"/>
    </row>
    <row r="1388" spans="6:17" s="135" customFormat="1" x14ac:dyDescent="0.2">
      <c r="F1388" s="136"/>
      <c r="G1388" s="136"/>
      <c r="H1388" s="137"/>
      <c r="I1388" s="138"/>
      <c r="O1388" s="139"/>
      <c r="P1388" s="140"/>
      <c r="Q1388" s="140"/>
    </row>
    <row r="1389" spans="6:17" s="135" customFormat="1" x14ac:dyDescent="0.2">
      <c r="F1389" s="136"/>
      <c r="G1389" s="136"/>
      <c r="H1389" s="137"/>
      <c r="I1389" s="138"/>
      <c r="O1389" s="139"/>
      <c r="P1389" s="140"/>
      <c r="Q1389" s="140"/>
    </row>
    <row r="1390" spans="6:17" s="135" customFormat="1" x14ac:dyDescent="0.2">
      <c r="F1390" s="136"/>
      <c r="G1390" s="136"/>
      <c r="H1390" s="137"/>
      <c r="I1390" s="138"/>
      <c r="O1390" s="139"/>
      <c r="P1390" s="140"/>
      <c r="Q1390" s="140"/>
    </row>
    <row r="1391" spans="6:17" s="135" customFormat="1" x14ac:dyDescent="0.2">
      <c r="F1391" s="136"/>
      <c r="G1391" s="136"/>
      <c r="H1391" s="137"/>
      <c r="I1391" s="138"/>
      <c r="O1391" s="139"/>
      <c r="P1391" s="140"/>
      <c r="Q1391" s="140"/>
    </row>
    <row r="1392" spans="6:17" s="135" customFormat="1" x14ac:dyDescent="0.2">
      <c r="F1392" s="136"/>
      <c r="G1392" s="136"/>
      <c r="H1392" s="137"/>
      <c r="I1392" s="138"/>
      <c r="O1392" s="139"/>
      <c r="P1392" s="140"/>
      <c r="Q1392" s="140"/>
    </row>
    <row r="1393" spans="6:17" s="135" customFormat="1" x14ac:dyDescent="0.2">
      <c r="F1393" s="136"/>
      <c r="G1393" s="136"/>
      <c r="H1393" s="137"/>
      <c r="I1393" s="138"/>
      <c r="O1393" s="139"/>
      <c r="P1393" s="140"/>
      <c r="Q1393" s="140"/>
    </row>
    <row r="1394" spans="6:17" s="135" customFormat="1" x14ac:dyDescent="0.2">
      <c r="F1394" s="136"/>
      <c r="G1394" s="136"/>
      <c r="H1394" s="137"/>
      <c r="I1394" s="138"/>
      <c r="O1394" s="139"/>
      <c r="P1394" s="140"/>
      <c r="Q1394" s="140"/>
    </row>
    <row r="1395" spans="6:17" s="135" customFormat="1" x14ac:dyDescent="0.2">
      <c r="F1395" s="136"/>
      <c r="G1395" s="136"/>
      <c r="H1395" s="137"/>
      <c r="I1395" s="138"/>
      <c r="O1395" s="139"/>
      <c r="P1395" s="140"/>
      <c r="Q1395" s="140"/>
    </row>
    <row r="1396" spans="6:17" s="135" customFormat="1" x14ac:dyDescent="0.2">
      <c r="F1396" s="136"/>
      <c r="G1396" s="136"/>
      <c r="H1396" s="137"/>
      <c r="I1396" s="138"/>
      <c r="O1396" s="139"/>
      <c r="P1396" s="140"/>
      <c r="Q1396" s="140"/>
    </row>
    <row r="1397" spans="6:17" s="135" customFormat="1" x14ac:dyDescent="0.2">
      <c r="F1397" s="136"/>
      <c r="G1397" s="136"/>
      <c r="H1397" s="137"/>
      <c r="I1397" s="138"/>
      <c r="O1397" s="139"/>
      <c r="P1397" s="140"/>
      <c r="Q1397" s="140"/>
    </row>
    <row r="1398" spans="6:17" s="135" customFormat="1" x14ac:dyDescent="0.2">
      <c r="F1398" s="136"/>
      <c r="G1398" s="136"/>
      <c r="H1398" s="137"/>
      <c r="I1398" s="138"/>
      <c r="O1398" s="139"/>
      <c r="P1398" s="140"/>
      <c r="Q1398" s="140"/>
    </row>
    <row r="1399" spans="6:17" s="135" customFormat="1" x14ac:dyDescent="0.2">
      <c r="F1399" s="136"/>
      <c r="G1399" s="136"/>
      <c r="H1399" s="137"/>
      <c r="I1399" s="138"/>
      <c r="O1399" s="139"/>
      <c r="P1399" s="140"/>
      <c r="Q1399" s="140"/>
    </row>
    <row r="1400" spans="6:17" s="135" customFormat="1" x14ac:dyDescent="0.2">
      <c r="F1400" s="136"/>
      <c r="G1400" s="136"/>
      <c r="H1400" s="137"/>
      <c r="I1400" s="138"/>
      <c r="O1400" s="139"/>
      <c r="P1400" s="140"/>
      <c r="Q1400" s="140"/>
    </row>
    <row r="1401" spans="6:17" s="135" customFormat="1" x14ac:dyDescent="0.2">
      <c r="F1401" s="136"/>
      <c r="G1401" s="136"/>
      <c r="H1401" s="137"/>
      <c r="I1401" s="138"/>
      <c r="O1401" s="139"/>
      <c r="P1401" s="140"/>
      <c r="Q1401" s="140"/>
    </row>
    <row r="1402" spans="6:17" s="135" customFormat="1" x14ac:dyDescent="0.2">
      <c r="F1402" s="136"/>
      <c r="G1402" s="136"/>
      <c r="H1402" s="137"/>
      <c r="I1402" s="138"/>
      <c r="O1402" s="139"/>
      <c r="P1402" s="140"/>
      <c r="Q1402" s="140"/>
    </row>
    <row r="1403" spans="6:17" s="135" customFormat="1" x14ac:dyDescent="0.2">
      <c r="F1403" s="136"/>
      <c r="G1403" s="136"/>
      <c r="H1403" s="137"/>
      <c r="I1403" s="138"/>
      <c r="O1403" s="139"/>
      <c r="P1403" s="140"/>
      <c r="Q1403" s="140"/>
    </row>
    <row r="1404" spans="6:17" s="135" customFormat="1" x14ac:dyDescent="0.2">
      <c r="F1404" s="136"/>
      <c r="G1404" s="136"/>
      <c r="H1404" s="137"/>
      <c r="I1404" s="138"/>
      <c r="O1404" s="139"/>
      <c r="P1404" s="140"/>
      <c r="Q1404" s="140"/>
    </row>
    <row r="1405" spans="6:17" s="135" customFormat="1" x14ac:dyDescent="0.2">
      <c r="F1405" s="136"/>
      <c r="G1405" s="136"/>
      <c r="H1405" s="137"/>
      <c r="I1405" s="138"/>
      <c r="O1405" s="139"/>
      <c r="P1405" s="140"/>
      <c r="Q1405" s="140"/>
    </row>
    <row r="1406" spans="6:17" s="135" customFormat="1" x14ac:dyDescent="0.2">
      <c r="F1406" s="136"/>
      <c r="G1406" s="136"/>
      <c r="H1406" s="137"/>
      <c r="I1406" s="138"/>
      <c r="O1406" s="139"/>
      <c r="P1406" s="140"/>
      <c r="Q1406" s="140"/>
    </row>
    <row r="1407" spans="6:17" s="135" customFormat="1" x14ac:dyDescent="0.2">
      <c r="F1407" s="136"/>
      <c r="G1407" s="136"/>
      <c r="H1407" s="137"/>
      <c r="I1407" s="138"/>
      <c r="O1407" s="139"/>
      <c r="P1407" s="140"/>
      <c r="Q1407" s="140"/>
    </row>
    <row r="1408" spans="6:17" s="135" customFormat="1" x14ac:dyDescent="0.2">
      <c r="F1408" s="136"/>
      <c r="G1408" s="136"/>
      <c r="H1408" s="137"/>
      <c r="I1408" s="138"/>
      <c r="O1408" s="139"/>
      <c r="P1408" s="140"/>
      <c r="Q1408" s="140"/>
    </row>
    <row r="1409" spans="6:17" s="135" customFormat="1" x14ac:dyDescent="0.2">
      <c r="F1409" s="136"/>
      <c r="G1409" s="136"/>
      <c r="H1409" s="137"/>
      <c r="I1409" s="138"/>
      <c r="O1409" s="139"/>
      <c r="P1409" s="140"/>
      <c r="Q1409" s="140"/>
    </row>
    <row r="1410" spans="6:17" s="135" customFormat="1" x14ac:dyDescent="0.2">
      <c r="F1410" s="136"/>
      <c r="G1410" s="136"/>
      <c r="H1410" s="137"/>
      <c r="I1410" s="138"/>
      <c r="O1410" s="139"/>
      <c r="P1410" s="140"/>
      <c r="Q1410" s="140"/>
    </row>
    <row r="1411" spans="6:17" s="135" customFormat="1" x14ac:dyDescent="0.2">
      <c r="F1411" s="136"/>
      <c r="G1411" s="136"/>
      <c r="H1411" s="137"/>
      <c r="I1411" s="138"/>
      <c r="O1411" s="139"/>
      <c r="P1411" s="140"/>
      <c r="Q1411" s="140"/>
    </row>
    <row r="1412" spans="6:17" s="135" customFormat="1" x14ac:dyDescent="0.2">
      <c r="F1412" s="136"/>
      <c r="G1412" s="136"/>
      <c r="H1412" s="137"/>
      <c r="I1412" s="138"/>
      <c r="O1412" s="139"/>
      <c r="P1412" s="140"/>
      <c r="Q1412" s="140"/>
    </row>
    <row r="1413" spans="6:17" s="135" customFormat="1" x14ac:dyDescent="0.2">
      <c r="F1413" s="136"/>
      <c r="G1413" s="136"/>
      <c r="H1413" s="137"/>
      <c r="I1413" s="138"/>
      <c r="O1413" s="139"/>
      <c r="P1413" s="140"/>
      <c r="Q1413" s="140"/>
    </row>
    <row r="1414" spans="6:17" s="135" customFormat="1" x14ac:dyDescent="0.2">
      <c r="F1414" s="136"/>
      <c r="G1414" s="136"/>
      <c r="H1414" s="137"/>
      <c r="I1414" s="138"/>
      <c r="O1414" s="139"/>
      <c r="P1414" s="140"/>
      <c r="Q1414" s="140"/>
    </row>
    <row r="1415" spans="6:17" s="135" customFormat="1" x14ac:dyDescent="0.2">
      <c r="F1415" s="136"/>
      <c r="G1415" s="136"/>
      <c r="H1415" s="137"/>
      <c r="I1415" s="138"/>
      <c r="O1415" s="139"/>
      <c r="P1415" s="140"/>
      <c r="Q1415" s="140"/>
    </row>
    <row r="1416" spans="6:17" s="135" customFormat="1" x14ac:dyDescent="0.2">
      <c r="F1416" s="136"/>
      <c r="G1416" s="136"/>
      <c r="H1416" s="137"/>
      <c r="I1416" s="138"/>
      <c r="O1416" s="139"/>
      <c r="P1416" s="140"/>
      <c r="Q1416" s="140"/>
    </row>
    <row r="1417" spans="6:17" s="135" customFormat="1" x14ac:dyDescent="0.2">
      <c r="F1417" s="136"/>
      <c r="G1417" s="136"/>
      <c r="H1417" s="137"/>
      <c r="I1417" s="138"/>
      <c r="O1417" s="139"/>
      <c r="P1417" s="140"/>
      <c r="Q1417" s="140"/>
    </row>
    <row r="1418" spans="6:17" s="135" customFormat="1" x14ac:dyDescent="0.2">
      <c r="F1418" s="136"/>
      <c r="G1418" s="136"/>
      <c r="H1418" s="137"/>
      <c r="I1418" s="138"/>
      <c r="O1418" s="139"/>
      <c r="P1418" s="140"/>
      <c r="Q1418" s="140"/>
    </row>
    <row r="1419" spans="6:17" s="135" customFormat="1" x14ac:dyDescent="0.2">
      <c r="F1419" s="136"/>
      <c r="G1419" s="136"/>
      <c r="H1419" s="137"/>
      <c r="I1419" s="138"/>
      <c r="O1419" s="139"/>
      <c r="P1419" s="140"/>
      <c r="Q1419" s="140"/>
    </row>
    <row r="1420" spans="6:17" s="135" customFormat="1" x14ac:dyDescent="0.2">
      <c r="F1420" s="136"/>
      <c r="G1420" s="136"/>
      <c r="H1420" s="137"/>
      <c r="I1420" s="138"/>
      <c r="O1420" s="139"/>
      <c r="P1420" s="140"/>
      <c r="Q1420" s="140"/>
    </row>
    <row r="1421" spans="6:17" s="135" customFormat="1" x14ac:dyDescent="0.2">
      <c r="F1421" s="136"/>
      <c r="G1421" s="136"/>
      <c r="H1421" s="137"/>
      <c r="I1421" s="138"/>
      <c r="O1421" s="139"/>
      <c r="P1421" s="140"/>
      <c r="Q1421" s="140"/>
    </row>
    <row r="1422" spans="6:17" s="135" customFormat="1" x14ac:dyDescent="0.2">
      <c r="F1422" s="136"/>
      <c r="G1422" s="136"/>
      <c r="H1422" s="137"/>
      <c r="I1422" s="138"/>
      <c r="O1422" s="139"/>
      <c r="P1422" s="140"/>
      <c r="Q1422" s="140"/>
    </row>
    <row r="1423" spans="6:17" s="135" customFormat="1" x14ac:dyDescent="0.2">
      <c r="F1423" s="136"/>
      <c r="G1423" s="136"/>
      <c r="H1423" s="137"/>
      <c r="I1423" s="138"/>
      <c r="O1423" s="139"/>
      <c r="P1423" s="140"/>
      <c r="Q1423" s="140"/>
    </row>
    <row r="1424" spans="6:17" s="135" customFormat="1" x14ac:dyDescent="0.2">
      <c r="F1424" s="136"/>
      <c r="G1424" s="136"/>
      <c r="H1424" s="137"/>
      <c r="I1424" s="138"/>
      <c r="O1424" s="139"/>
      <c r="P1424" s="140"/>
      <c r="Q1424" s="140"/>
    </row>
    <row r="1425" spans="6:17" s="135" customFormat="1" x14ac:dyDescent="0.2">
      <c r="F1425" s="136"/>
      <c r="G1425" s="136"/>
      <c r="H1425" s="137"/>
      <c r="I1425" s="138"/>
      <c r="O1425" s="139"/>
      <c r="P1425" s="140"/>
      <c r="Q1425" s="140"/>
    </row>
    <row r="1426" spans="6:17" s="135" customFormat="1" x14ac:dyDescent="0.2">
      <c r="F1426" s="136"/>
      <c r="G1426" s="136"/>
      <c r="H1426" s="137"/>
      <c r="I1426" s="138"/>
      <c r="O1426" s="139"/>
      <c r="P1426" s="140"/>
      <c r="Q1426" s="140"/>
    </row>
    <row r="1427" spans="6:17" s="135" customFormat="1" x14ac:dyDescent="0.2">
      <c r="F1427" s="136"/>
      <c r="G1427" s="136"/>
      <c r="H1427" s="137"/>
      <c r="I1427" s="138"/>
      <c r="O1427" s="139"/>
      <c r="P1427" s="140"/>
      <c r="Q1427" s="140"/>
    </row>
    <row r="1428" spans="6:17" s="135" customFormat="1" x14ac:dyDescent="0.2">
      <c r="F1428" s="136"/>
      <c r="G1428" s="136"/>
      <c r="H1428" s="137"/>
      <c r="I1428" s="138"/>
      <c r="O1428" s="139"/>
      <c r="P1428" s="140"/>
      <c r="Q1428" s="140"/>
    </row>
    <row r="1429" spans="6:17" s="135" customFormat="1" x14ac:dyDescent="0.2">
      <c r="F1429" s="136"/>
      <c r="G1429" s="136"/>
      <c r="H1429" s="137"/>
      <c r="I1429" s="138"/>
      <c r="O1429" s="139"/>
      <c r="P1429" s="140"/>
      <c r="Q1429" s="140"/>
    </row>
    <row r="1430" spans="6:17" s="135" customFormat="1" x14ac:dyDescent="0.2">
      <c r="F1430" s="136"/>
      <c r="G1430" s="136"/>
      <c r="H1430" s="137"/>
      <c r="I1430" s="138"/>
      <c r="O1430" s="139"/>
      <c r="P1430" s="140"/>
      <c r="Q1430" s="140"/>
    </row>
    <row r="1431" spans="6:17" s="135" customFormat="1" x14ac:dyDescent="0.2">
      <c r="F1431" s="136"/>
      <c r="G1431" s="136"/>
      <c r="H1431" s="137"/>
      <c r="I1431" s="138"/>
      <c r="O1431" s="139"/>
      <c r="P1431" s="140"/>
      <c r="Q1431" s="140"/>
    </row>
    <row r="1432" spans="6:17" s="135" customFormat="1" x14ac:dyDescent="0.2">
      <c r="F1432" s="136"/>
      <c r="G1432" s="136"/>
      <c r="H1432" s="137"/>
      <c r="I1432" s="138"/>
      <c r="O1432" s="139"/>
      <c r="P1432" s="140"/>
      <c r="Q1432" s="140"/>
    </row>
    <row r="1433" spans="6:17" s="135" customFormat="1" x14ac:dyDescent="0.2">
      <c r="F1433" s="136"/>
      <c r="G1433" s="136"/>
      <c r="H1433" s="137"/>
      <c r="I1433" s="138"/>
      <c r="O1433" s="139"/>
      <c r="P1433" s="140"/>
      <c r="Q1433" s="140"/>
    </row>
    <row r="1434" spans="6:17" s="135" customFormat="1" x14ac:dyDescent="0.2">
      <c r="F1434" s="136"/>
      <c r="G1434" s="136"/>
      <c r="H1434" s="137"/>
      <c r="I1434" s="138"/>
      <c r="O1434" s="139"/>
      <c r="P1434" s="140"/>
      <c r="Q1434" s="140"/>
    </row>
    <row r="1435" spans="6:17" s="135" customFormat="1" x14ac:dyDescent="0.2">
      <c r="F1435" s="136"/>
      <c r="G1435" s="136"/>
      <c r="H1435" s="137"/>
      <c r="I1435" s="138"/>
      <c r="O1435" s="139"/>
      <c r="P1435" s="140"/>
      <c r="Q1435" s="140"/>
    </row>
    <row r="1436" spans="6:17" s="135" customFormat="1" x14ac:dyDescent="0.2">
      <c r="F1436" s="136"/>
      <c r="G1436" s="136"/>
      <c r="H1436" s="137"/>
      <c r="I1436" s="138"/>
      <c r="O1436" s="139"/>
      <c r="P1436" s="140"/>
      <c r="Q1436" s="140"/>
    </row>
    <row r="1437" spans="6:17" s="135" customFormat="1" x14ac:dyDescent="0.2">
      <c r="F1437" s="136"/>
      <c r="G1437" s="136"/>
      <c r="H1437" s="137"/>
      <c r="I1437" s="138"/>
      <c r="O1437" s="139"/>
      <c r="P1437" s="140"/>
      <c r="Q1437" s="140"/>
    </row>
    <row r="1438" spans="6:17" s="135" customFormat="1" x14ac:dyDescent="0.2">
      <c r="F1438" s="136"/>
      <c r="G1438" s="136"/>
      <c r="H1438" s="137"/>
      <c r="I1438" s="138"/>
      <c r="O1438" s="139"/>
      <c r="P1438" s="140"/>
      <c r="Q1438" s="140"/>
    </row>
    <row r="1439" spans="6:17" s="135" customFormat="1" x14ac:dyDescent="0.2">
      <c r="F1439" s="136"/>
      <c r="G1439" s="136"/>
      <c r="H1439" s="137"/>
      <c r="I1439" s="138"/>
      <c r="O1439" s="139"/>
      <c r="P1439" s="140"/>
      <c r="Q1439" s="140"/>
    </row>
    <row r="1440" spans="6:17" s="135" customFormat="1" x14ac:dyDescent="0.2">
      <c r="F1440" s="136"/>
      <c r="G1440" s="136"/>
      <c r="H1440" s="137"/>
      <c r="I1440" s="138"/>
      <c r="O1440" s="139"/>
      <c r="P1440" s="140"/>
      <c r="Q1440" s="140"/>
    </row>
    <row r="1441" spans="6:17" s="135" customFormat="1" x14ac:dyDescent="0.2">
      <c r="F1441" s="136"/>
      <c r="G1441" s="136"/>
      <c r="H1441" s="137"/>
      <c r="I1441" s="138"/>
      <c r="O1441" s="139"/>
      <c r="P1441" s="140"/>
      <c r="Q1441" s="140"/>
    </row>
    <row r="1442" spans="6:17" s="135" customFormat="1" x14ac:dyDescent="0.2">
      <c r="F1442" s="136"/>
      <c r="G1442" s="136"/>
      <c r="H1442" s="137"/>
      <c r="I1442" s="138"/>
      <c r="O1442" s="139"/>
      <c r="P1442" s="140"/>
      <c r="Q1442" s="140"/>
    </row>
    <row r="1443" spans="6:17" s="135" customFormat="1" x14ac:dyDescent="0.2">
      <c r="F1443" s="136"/>
      <c r="G1443" s="136"/>
      <c r="H1443" s="137"/>
      <c r="I1443" s="138"/>
      <c r="O1443" s="139"/>
      <c r="P1443" s="140"/>
      <c r="Q1443" s="140"/>
    </row>
    <row r="1444" spans="6:17" s="135" customFormat="1" x14ac:dyDescent="0.2">
      <c r="F1444" s="136"/>
      <c r="G1444" s="136"/>
      <c r="H1444" s="137"/>
      <c r="I1444" s="138"/>
      <c r="O1444" s="139"/>
      <c r="P1444" s="140"/>
      <c r="Q1444" s="140"/>
    </row>
    <row r="1445" spans="6:17" s="135" customFormat="1" x14ac:dyDescent="0.2">
      <c r="F1445" s="136"/>
      <c r="G1445" s="136"/>
      <c r="H1445" s="137"/>
      <c r="I1445" s="138"/>
      <c r="O1445" s="139"/>
      <c r="P1445" s="140"/>
      <c r="Q1445" s="140"/>
    </row>
    <row r="1446" spans="6:17" s="135" customFormat="1" x14ac:dyDescent="0.2">
      <c r="F1446" s="136"/>
      <c r="G1446" s="136"/>
      <c r="H1446" s="137"/>
      <c r="I1446" s="138"/>
      <c r="O1446" s="139"/>
      <c r="P1446" s="140"/>
      <c r="Q1446" s="140"/>
    </row>
    <row r="1447" spans="6:17" s="135" customFormat="1" x14ac:dyDescent="0.2">
      <c r="F1447" s="136"/>
      <c r="G1447" s="136"/>
      <c r="H1447" s="137"/>
      <c r="I1447" s="138"/>
      <c r="O1447" s="139"/>
      <c r="P1447" s="140"/>
      <c r="Q1447" s="140"/>
    </row>
    <row r="1448" spans="6:17" s="135" customFormat="1" x14ac:dyDescent="0.2">
      <c r="F1448" s="136"/>
      <c r="G1448" s="136"/>
      <c r="H1448" s="137"/>
      <c r="I1448" s="138"/>
      <c r="O1448" s="139"/>
      <c r="P1448" s="140"/>
      <c r="Q1448" s="140"/>
    </row>
    <row r="1449" spans="6:17" s="135" customFormat="1" x14ac:dyDescent="0.2">
      <c r="F1449" s="136"/>
      <c r="G1449" s="136"/>
      <c r="H1449" s="137"/>
      <c r="I1449" s="138"/>
      <c r="O1449" s="139"/>
      <c r="P1449" s="140"/>
      <c r="Q1449" s="140"/>
    </row>
    <row r="1450" spans="6:17" s="135" customFormat="1" x14ac:dyDescent="0.2">
      <c r="F1450" s="136"/>
      <c r="G1450" s="136"/>
      <c r="H1450" s="137"/>
      <c r="I1450" s="138"/>
      <c r="O1450" s="139"/>
      <c r="P1450" s="140"/>
      <c r="Q1450" s="140"/>
    </row>
    <row r="1451" spans="6:17" s="135" customFormat="1" x14ac:dyDescent="0.2">
      <c r="F1451" s="136"/>
      <c r="G1451" s="136"/>
      <c r="H1451" s="137"/>
      <c r="I1451" s="138"/>
      <c r="O1451" s="139"/>
      <c r="P1451" s="140"/>
      <c r="Q1451" s="140"/>
    </row>
    <row r="1452" spans="6:17" s="135" customFormat="1" x14ac:dyDescent="0.2">
      <c r="F1452" s="136"/>
      <c r="G1452" s="136"/>
      <c r="H1452" s="137"/>
      <c r="I1452" s="138"/>
      <c r="O1452" s="139"/>
      <c r="P1452" s="140"/>
      <c r="Q1452" s="140"/>
    </row>
    <row r="1453" spans="6:17" s="135" customFormat="1" x14ac:dyDescent="0.2">
      <c r="F1453" s="136"/>
      <c r="G1453" s="136"/>
      <c r="H1453" s="137"/>
      <c r="I1453" s="138"/>
      <c r="O1453" s="139"/>
      <c r="P1453" s="140"/>
      <c r="Q1453" s="140"/>
    </row>
    <row r="1454" spans="6:17" s="135" customFormat="1" x14ac:dyDescent="0.2">
      <c r="F1454" s="136"/>
      <c r="G1454" s="136"/>
      <c r="H1454" s="137"/>
      <c r="I1454" s="138"/>
      <c r="O1454" s="139"/>
      <c r="P1454" s="140"/>
      <c r="Q1454" s="140"/>
    </row>
    <row r="1455" spans="6:17" s="135" customFormat="1" x14ac:dyDescent="0.2">
      <c r="F1455" s="136"/>
      <c r="G1455" s="136"/>
      <c r="H1455" s="137"/>
      <c r="I1455" s="138"/>
      <c r="O1455" s="139"/>
      <c r="P1455" s="140"/>
      <c r="Q1455" s="140"/>
    </row>
    <row r="1456" spans="6:17" s="135" customFormat="1" x14ac:dyDescent="0.2">
      <c r="F1456" s="136"/>
      <c r="G1456" s="136"/>
      <c r="H1456" s="137"/>
      <c r="I1456" s="138"/>
      <c r="O1456" s="139"/>
      <c r="P1456" s="140"/>
      <c r="Q1456" s="140"/>
    </row>
    <row r="1457" spans="6:17" s="135" customFormat="1" x14ac:dyDescent="0.2">
      <c r="F1457" s="136"/>
      <c r="G1457" s="136"/>
      <c r="H1457" s="137"/>
      <c r="I1457" s="138"/>
      <c r="O1457" s="139"/>
      <c r="P1457" s="140"/>
      <c r="Q1457" s="140"/>
    </row>
    <row r="1458" spans="6:17" s="135" customFormat="1" x14ac:dyDescent="0.2">
      <c r="F1458" s="136"/>
      <c r="G1458" s="136"/>
      <c r="H1458" s="137"/>
      <c r="I1458" s="138"/>
      <c r="O1458" s="139"/>
      <c r="P1458" s="140"/>
      <c r="Q1458" s="140"/>
    </row>
    <row r="1459" spans="6:17" s="135" customFormat="1" x14ac:dyDescent="0.2">
      <c r="F1459" s="136"/>
      <c r="G1459" s="136"/>
      <c r="H1459" s="137"/>
      <c r="I1459" s="138"/>
      <c r="O1459" s="139"/>
      <c r="P1459" s="140"/>
      <c r="Q1459" s="140"/>
    </row>
    <row r="1460" spans="6:17" s="135" customFormat="1" x14ac:dyDescent="0.2">
      <c r="F1460" s="136"/>
      <c r="G1460" s="136"/>
      <c r="H1460" s="137"/>
      <c r="I1460" s="138"/>
      <c r="O1460" s="139"/>
      <c r="P1460" s="140"/>
      <c r="Q1460" s="140"/>
    </row>
    <row r="1461" spans="6:17" s="135" customFormat="1" x14ac:dyDescent="0.2">
      <c r="F1461" s="136"/>
      <c r="G1461" s="136"/>
      <c r="H1461" s="137"/>
      <c r="I1461" s="138"/>
      <c r="O1461" s="139"/>
      <c r="P1461" s="140"/>
      <c r="Q1461" s="140"/>
    </row>
    <row r="1462" spans="6:17" s="135" customFormat="1" x14ac:dyDescent="0.2">
      <c r="F1462" s="136"/>
      <c r="G1462" s="136"/>
      <c r="H1462" s="137"/>
      <c r="I1462" s="138"/>
      <c r="O1462" s="139"/>
      <c r="P1462" s="140"/>
      <c r="Q1462" s="140"/>
    </row>
    <row r="1463" spans="6:17" s="135" customFormat="1" x14ac:dyDescent="0.2">
      <c r="F1463" s="136"/>
      <c r="G1463" s="136"/>
      <c r="H1463" s="137"/>
      <c r="I1463" s="138"/>
      <c r="O1463" s="139"/>
      <c r="P1463" s="140"/>
      <c r="Q1463" s="140"/>
    </row>
    <row r="1464" spans="6:17" s="135" customFormat="1" x14ac:dyDescent="0.2">
      <c r="F1464" s="136"/>
      <c r="G1464" s="136"/>
      <c r="H1464" s="137"/>
      <c r="I1464" s="138"/>
      <c r="O1464" s="139"/>
      <c r="P1464" s="140"/>
      <c r="Q1464" s="140"/>
    </row>
    <row r="1465" spans="6:17" s="135" customFormat="1" x14ac:dyDescent="0.2">
      <c r="F1465" s="136"/>
      <c r="G1465" s="136"/>
      <c r="H1465" s="137"/>
      <c r="I1465" s="138"/>
      <c r="O1465" s="139"/>
      <c r="P1465" s="140"/>
      <c r="Q1465" s="140"/>
    </row>
    <row r="1466" spans="6:17" s="135" customFormat="1" x14ac:dyDescent="0.2">
      <c r="F1466" s="136"/>
      <c r="G1466" s="136"/>
      <c r="H1466" s="137"/>
      <c r="I1466" s="138"/>
      <c r="O1466" s="139"/>
      <c r="P1466" s="140"/>
      <c r="Q1466" s="140"/>
    </row>
    <row r="1467" spans="6:17" s="135" customFormat="1" x14ac:dyDescent="0.2">
      <c r="F1467" s="136"/>
      <c r="G1467" s="136"/>
      <c r="H1467" s="137"/>
      <c r="I1467" s="138"/>
      <c r="O1467" s="139"/>
      <c r="P1467" s="140"/>
      <c r="Q1467" s="140"/>
    </row>
    <row r="1468" spans="6:17" s="135" customFormat="1" x14ac:dyDescent="0.2">
      <c r="F1468" s="136"/>
      <c r="G1468" s="136"/>
      <c r="H1468" s="137"/>
      <c r="I1468" s="138"/>
      <c r="O1468" s="139"/>
      <c r="P1468" s="140"/>
      <c r="Q1468" s="140"/>
    </row>
    <row r="1469" spans="6:17" s="135" customFormat="1" x14ac:dyDescent="0.2">
      <c r="F1469" s="136"/>
      <c r="G1469" s="136"/>
      <c r="H1469" s="137"/>
      <c r="I1469" s="138"/>
      <c r="O1469" s="139"/>
      <c r="P1469" s="140"/>
      <c r="Q1469" s="140"/>
    </row>
    <row r="1470" spans="6:17" s="135" customFormat="1" x14ac:dyDescent="0.2">
      <c r="F1470" s="136"/>
      <c r="G1470" s="136"/>
      <c r="H1470" s="137"/>
      <c r="I1470" s="138"/>
      <c r="O1470" s="139"/>
      <c r="P1470" s="140"/>
      <c r="Q1470" s="140"/>
    </row>
    <row r="1471" spans="6:17" s="135" customFormat="1" x14ac:dyDescent="0.2">
      <c r="F1471" s="136"/>
      <c r="G1471" s="136"/>
      <c r="H1471" s="137"/>
      <c r="I1471" s="138"/>
      <c r="O1471" s="139"/>
      <c r="P1471" s="140"/>
      <c r="Q1471" s="140"/>
    </row>
    <row r="1472" spans="6:17" s="135" customFormat="1" x14ac:dyDescent="0.2">
      <c r="F1472" s="136"/>
      <c r="G1472" s="136"/>
      <c r="H1472" s="137"/>
      <c r="I1472" s="138"/>
      <c r="O1472" s="139"/>
      <c r="P1472" s="140"/>
      <c r="Q1472" s="140"/>
    </row>
    <row r="1473" spans="6:17" s="135" customFormat="1" x14ac:dyDescent="0.2">
      <c r="F1473" s="136"/>
      <c r="G1473" s="136"/>
      <c r="H1473" s="137"/>
      <c r="I1473" s="138"/>
      <c r="O1473" s="139"/>
      <c r="P1473" s="140"/>
      <c r="Q1473" s="140"/>
    </row>
    <row r="1474" spans="6:17" s="135" customFormat="1" x14ac:dyDescent="0.2">
      <c r="F1474" s="136"/>
      <c r="G1474" s="136"/>
      <c r="H1474" s="137"/>
      <c r="I1474" s="138"/>
      <c r="O1474" s="139"/>
      <c r="P1474" s="140"/>
      <c r="Q1474" s="140"/>
    </row>
    <row r="1475" spans="6:17" s="135" customFormat="1" x14ac:dyDescent="0.2">
      <c r="F1475" s="136"/>
      <c r="G1475" s="136"/>
      <c r="H1475" s="137"/>
      <c r="I1475" s="138"/>
      <c r="O1475" s="139"/>
      <c r="P1475" s="140"/>
      <c r="Q1475" s="140"/>
    </row>
    <row r="1476" spans="6:17" s="135" customFormat="1" x14ac:dyDescent="0.2">
      <c r="F1476" s="136"/>
      <c r="G1476" s="136"/>
      <c r="H1476" s="137"/>
      <c r="I1476" s="138"/>
      <c r="O1476" s="139"/>
      <c r="P1476" s="140"/>
      <c r="Q1476" s="140"/>
    </row>
    <row r="1477" spans="6:17" s="135" customFormat="1" x14ac:dyDescent="0.2">
      <c r="F1477" s="136"/>
      <c r="G1477" s="136"/>
      <c r="H1477" s="137"/>
      <c r="I1477" s="138"/>
      <c r="O1477" s="139"/>
      <c r="P1477" s="140"/>
      <c r="Q1477" s="140"/>
    </row>
    <row r="1478" spans="6:17" s="135" customFormat="1" x14ac:dyDescent="0.2">
      <c r="F1478" s="136"/>
      <c r="G1478" s="136"/>
      <c r="H1478" s="137"/>
      <c r="I1478" s="138"/>
      <c r="O1478" s="139"/>
      <c r="P1478" s="140"/>
      <c r="Q1478" s="140"/>
    </row>
    <row r="1479" spans="6:17" s="135" customFormat="1" x14ac:dyDescent="0.2">
      <c r="F1479" s="136"/>
      <c r="G1479" s="136"/>
      <c r="H1479" s="137"/>
      <c r="I1479" s="138"/>
      <c r="O1479" s="139"/>
      <c r="P1479" s="140"/>
      <c r="Q1479" s="140"/>
    </row>
    <row r="1480" spans="6:17" s="135" customFormat="1" x14ac:dyDescent="0.2">
      <c r="F1480" s="136"/>
      <c r="G1480" s="136"/>
      <c r="H1480" s="137"/>
      <c r="I1480" s="138"/>
      <c r="O1480" s="139"/>
      <c r="P1480" s="140"/>
      <c r="Q1480" s="140"/>
    </row>
    <row r="1481" spans="6:17" s="135" customFormat="1" x14ac:dyDescent="0.2">
      <c r="F1481" s="136"/>
      <c r="G1481" s="136"/>
      <c r="H1481" s="137"/>
      <c r="I1481" s="138"/>
      <c r="O1481" s="139"/>
      <c r="P1481" s="140"/>
      <c r="Q1481" s="140"/>
    </row>
    <row r="1482" spans="6:17" s="135" customFormat="1" x14ac:dyDescent="0.2">
      <c r="F1482" s="136"/>
      <c r="G1482" s="136"/>
      <c r="H1482" s="137"/>
      <c r="I1482" s="138"/>
      <c r="O1482" s="139"/>
      <c r="P1482" s="140"/>
      <c r="Q1482" s="140"/>
    </row>
    <row r="1483" spans="6:17" s="135" customFormat="1" x14ac:dyDescent="0.2">
      <c r="F1483" s="136"/>
      <c r="G1483" s="136"/>
      <c r="H1483" s="137"/>
      <c r="I1483" s="138"/>
      <c r="O1483" s="139"/>
      <c r="P1483" s="140"/>
      <c r="Q1483" s="140"/>
    </row>
    <row r="1484" spans="6:17" s="135" customFormat="1" x14ac:dyDescent="0.2">
      <c r="F1484" s="136"/>
      <c r="G1484" s="136"/>
      <c r="H1484" s="137"/>
      <c r="I1484" s="138"/>
      <c r="O1484" s="139"/>
      <c r="P1484" s="140"/>
      <c r="Q1484" s="140"/>
    </row>
    <row r="1485" spans="6:17" s="135" customFormat="1" x14ac:dyDescent="0.2">
      <c r="F1485" s="136"/>
      <c r="G1485" s="136"/>
      <c r="H1485" s="137"/>
      <c r="I1485" s="138"/>
      <c r="O1485" s="139"/>
      <c r="P1485" s="140"/>
      <c r="Q1485" s="140"/>
    </row>
    <row r="1486" spans="6:17" s="135" customFormat="1" x14ac:dyDescent="0.2">
      <c r="F1486" s="136"/>
      <c r="G1486" s="136"/>
      <c r="H1486" s="137"/>
      <c r="I1486" s="138"/>
      <c r="O1486" s="139"/>
      <c r="P1486" s="140"/>
      <c r="Q1486" s="140"/>
    </row>
    <row r="1487" spans="6:17" s="135" customFormat="1" x14ac:dyDescent="0.2">
      <c r="F1487" s="136"/>
      <c r="G1487" s="136"/>
      <c r="H1487" s="137"/>
      <c r="I1487" s="138"/>
      <c r="O1487" s="139"/>
      <c r="P1487" s="140"/>
      <c r="Q1487" s="140"/>
    </row>
    <row r="1488" spans="6:17" s="135" customFormat="1" x14ac:dyDescent="0.2">
      <c r="F1488" s="136"/>
      <c r="G1488" s="136"/>
      <c r="H1488" s="137"/>
      <c r="I1488" s="138"/>
      <c r="O1488" s="139"/>
      <c r="P1488" s="140"/>
      <c r="Q1488" s="140"/>
    </row>
    <row r="1489" spans="6:17" s="135" customFormat="1" x14ac:dyDescent="0.2">
      <c r="F1489" s="136"/>
      <c r="G1489" s="136"/>
      <c r="H1489" s="137"/>
      <c r="I1489" s="138"/>
      <c r="O1489" s="139"/>
      <c r="P1489" s="140"/>
      <c r="Q1489" s="140"/>
    </row>
    <row r="1490" spans="6:17" s="135" customFormat="1" x14ac:dyDescent="0.2">
      <c r="F1490" s="136"/>
      <c r="G1490" s="136"/>
      <c r="H1490" s="137"/>
      <c r="I1490" s="138"/>
      <c r="O1490" s="139"/>
      <c r="P1490" s="140"/>
      <c r="Q1490" s="140"/>
    </row>
    <row r="1491" spans="6:17" s="135" customFormat="1" x14ac:dyDescent="0.2">
      <c r="F1491" s="136"/>
      <c r="G1491" s="136"/>
      <c r="H1491" s="137"/>
      <c r="I1491" s="138"/>
      <c r="O1491" s="139"/>
      <c r="P1491" s="140"/>
      <c r="Q1491" s="140"/>
    </row>
    <row r="1492" spans="6:17" s="135" customFormat="1" x14ac:dyDescent="0.2">
      <c r="F1492" s="136"/>
      <c r="G1492" s="136"/>
      <c r="H1492" s="137"/>
      <c r="I1492" s="138"/>
      <c r="O1492" s="139"/>
      <c r="P1492" s="140"/>
      <c r="Q1492" s="140"/>
    </row>
    <row r="1493" spans="6:17" s="135" customFormat="1" x14ac:dyDescent="0.2">
      <c r="F1493" s="136"/>
      <c r="G1493" s="136"/>
      <c r="H1493" s="137"/>
      <c r="I1493" s="138"/>
      <c r="O1493" s="139"/>
      <c r="P1493" s="140"/>
      <c r="Q1493" s="140"/>
    </row>
    <row r="1494" spans="6:17" s="135" customFormat="1" x14ac:dyDescent="0.2">
      <c r="F1494" s="136"/>
      <c r="G1494" s="136"/>
      <c r="H1494" s="137"/>
      <c r="I1494" s="138"/>
      <c r="O1494" s="139"/>
      <c r="P1494" s="140"/>
      <c r="Q1494" s="140"/>
    </row>
    <row r="1495" spans="6:17" s="135" customFormat="1" x14ac:dyDescent="0.2">
      <c r="F1495" s="136"/>
      <c r="G1495" s="136"/>
      <c r="H1495" s="137"/>
      <c r="I1495" s="138"/>
      <c r="O1495" s="139"/>
      <c r="P1495" s="140"/>
      <c r="Q1495" s="140"/>
    </row>
    <row r="1496" spans="6:17" s="135" customFormat="1" x14ac:dyDescent="0.2">
      <c r="F1496" s="136"/>
      <c r="G1496" s="136"/>
      <c r="H1496" s="137"/>
      <c r="I1496" s="138"/>
      <c r="O1496" s="139"/>
      <c r="P1496" s="140"/>
      <c r="Q1496" s="140"/>
    </row>
    <row r="1497" spans="6:17" s="135" customFormat="1" x14ac:dyDescent="0.2">
      <c r="F1497" s="136"/>
      <c r="G1497" s="136"/>
      <c r="H1497" s="137"/>
      <c r="I1497" s="138"/>
      <c r="O1497" s="139"/>
      <c r="P1497" s="140"/>
      <c r="Q1497" s="140"/>
    </row>
    <row r="1498" spans="6:17" s="135" customFormat="1" x14ac:dyDescent="0.2">
      <c r="F1498" s="136"/>
      <c r="G1498" s="136"/>
      <c r="H1498" s="137"/>
      <c r="I1498" s="138"/>
      <c r="O1498" s="139"/>
      <c r="P1498" s="140"/>
      <c r="Q1498" s="140"/>
    </row>
    <row r="1499" spans="6:17" s="135" customFormat="1" x14ac:dyDescent="0.2">
      <c r="F1499" s="136"/>
      <c r="G1499" s="136"/>
      <c r="H1499" s="137"/>
      <c r="I1499" s="138"/>
      <c r="O1499" s="139"/>
      <c r="P1499" s="140"/>
      <c r="Q1499" s="140"/>
    </row>
    <row r="1500" spans="6:17" s="135" customFormat="1" x14ac:dyDescent="0.2">
      <c r="F1500" s="136"/>
      <c r="G1500" s="136"/>
      <c r="H1500" s="137"/>
      <c r="I1500" s="138"/>
      <c r="O1500" s="139"/>
      <c r="P1500" s="140"/>
      <c r="Q1500" s="140"/>
    </row>
    <row r="1501" spans="6:17" s="135" customFormat="1" x14ac:dyDescent="0.2">
      <c r="F1501" s="136"/>
      <c r="G1501" s="136"/>
      <c r="H1501" s="137"/>
      <c r="I1501" s="138"/>
      <c r="O1501" s="139"/>
      <c r="P1501" s="140"/>
      <c r="Q1501" s="140"/>
    </row>
    <row r="1502" spans="6:17" s="135" customFormat="1" x14ac:dyDescent="0.2">
      <c r="F1502" s="136"/>
      <c r="G1502" s="136"/>
      <c r="H1502" s="137"/>
      <c r="I1502" s="138"/>
      <c r="O1502" s="139"/>
      <c r="P1502" s="140"/>
      <c r="Q1502" s="140"/>
    </row>
    <row r="1503" spans="6:17" s="135" customFormat="1" x14ac:dyDescent="0.2">
      <c r="F1503" s="136"/>
      <c r="G1503" s="136"/>
      <c r="H1503" s="137"/>
      <c r="I1503" s="138"/>
      <c r="O1503" s="139"/>
      <c r="P1503" s="140"/>
      <c r="Q1503" s="140"/>
    </row>
    <row r="1504" spans="6:17" s="135" customFormat="1" x14ac:dyDescent="0.2">
      <c r="F1504" s="136"/>
      <c r="G1504" s="136"/>
      <c r="H1504" s="137"/>
      <c r="I1504" s="138"/>
      <c r="O1504" s="139"/>
      <c r="P1504" s="140"/>
      <c r="Q1504" s="140"/>
    </row>
    <row r="1505" spans="6:17" s="135" customFormat="1" x14ac:dyDescent="0.2">
      <c r="F1505" s="136"/>
      <c r="G1505" s="136"/>
      <c r="H1505" s="137"/>
      <c r="I1505" s="138"/>
      <c r="O1505" s="139"/>
      <c r="P1505" s="140"/>
      <c r="Q1505" s="140"/>
    </row>
    <row r="1506" spans="6:17" s="135" customFormat="1" x14ac:dyDescent="0.2">
      <c r="F1506" s="136"/>
      <c r="G1506" s="136"/>
      <c r="H1506" s="137"/>
      <c r="I1506" s="138"/>
      <c r="O1506" s="139"/>
      <c r="P1506" s="140"/>
      <c r="Q1506" s="140"/>
    </row>
    <row r="1507" spans="6:17" s="135" customFormat="1" x14ac:dyDescent="0.2">
      <c r="F1507" s="136"/>
      <c r="G1507" s="136"/>
      <c r="H1507" s="137"/>
      <c r="I1507" s="138"/>
      <c r="O1507" s="139"/>
      <c r="P1507" s="140"/>
      <c r="Q1507" s="140"/>
    </row>
    <row r="1508" spans="6:17" s="135" customFormat="1" x14ac:dyDescent="0.2">
      <c r="F1508" s="136"/>
      <c r="G1508" s="136"/>
      <c r="H1508" s="137"/>
      <c r="I1508" s="138"/>
      <c r="O1508" s="139"/>
      <c r="P1508" s="140"/>
      <c r="Q1508" s="140"/>
    </row>
    <row r="1509" spans="6:17" s="135" customFormat="1" x14ac:dyDescent="0.2">
      <c r="F1509" s="136"/>
      <c r="G1509" s="136"/>
      <c r="H1509" s="137"/>
      <c r="I1509" s="138"/>
      <c r="O1509" s="139"/>
      <c r="P1509" s="140"/>
      <c r="Q1509" s="140"/>
    </row>
    <row r="1510" spans="6:17" s="135" customFormat="1" x14ac:dyDescent="0.2">
      <c r="F1510" s="136"/>
      <c r="G1510" s="136"/>
      <c r="H1510" s="137"/>
      <c r="I1510" s="138"/>
      <c r="O1510" s="139"/>
      <c r="P1510" s="140"/>
      <c r="Q1510" s="140"/>
    </row>
    <row r="1511" spans="6:17" s="135" customFormat="1" x14ac:dyDescent="0.2">
      <c r="F1511" s="136"/>
      <c r="G1511" s="136"/>
      <c r="H1511" s="137"/>
      <c r="I1511" s="138"/>
      <c r="O1511" s="139"/>
      <c r="P1511" s="140"/>
      <c r="Q1511" s="140"/>
    </row>
    <row r="1512" spans="6:17" s="135" customFormat="1" x14ac:dyDescent="0.2">
      <c r="F1512" s="136"/>
      <c r="G1512" s="136"/>
      <c r="H1512" s="137"/>
      <c r="I1512" s="138"/>
      <c r="O1512" s="139"/>
      <c r="P1512" s="140"/>
      <c r="Q1512" s="140"/>
    </row>
    <row r="1513" spans="6:17" s="135" customFormat="1" x14ac:dyDescent="0.2">
      <c r="F1513" s="136"/>
      <c r="G1513" s="136"/>
      <c r="H1513" s="137"/>
      <c r="I1513" s="138"/>
      <c r="O1513" s="139"/>
      <c r="P1513" s="140"/>
      <c r="Q1513" s="140"/>
    </row>
    <row r="1514" spans="6:17" s="135" customFormat="1" x14ac:dyDescent="0.2">
      <c r="F1514" s="136"/>
      <c r="G1514" s="136"/>
      <c r="H1514" s="137"/>
      <c r="I1514" s="138"/>
      <c r="O1514" s="139"/>
      <c r="P1514" s="140"/>
      <c r="Q1514" s="140"/>
    </row>
    <row r="1515" spans="6:17" s="135" customFormat="1" x14ac:dyDescent="0.2">
      <c r="F1515" s="136"/>
      <c r="G1515" s="136"/>
      <c r="H1515" s="137"/>
      <c r="I1515" s="138"/>
      <c r="O1515" s="139"/>
      <c r="P1515" s="140"/>
      <c r="Q1515" s="140"/>
    </row>
    <row r="1516" spans="6:17" s="135" customFormat="1" x14ac:dyDescent="0.2">
      <c r="F1516" s="136"/>
      <c r="G1516" s="136"/>
      <c r="H1516" s="137"/>
      <c r="I1516" s="138"/>
      <c r="O1516" s="139"/>
      <c r="P1516" s="140"/>
      <c r="Q1516" s="140"/>
    </row>
    <row r="1517" spans="6:17" s="135" customFormat="1" x14ac:dyDescent="0.2">
      <c r="F1517" s="136"/>
      <c r="G1517" s="136"/>
      <c r="H1517" s="137"/>
      <c r="I1517" s="138"/>
      <c r="O1517" s="139"/>
      <c r="P1517" s="140"/>
      <c r="Q1517" s="140"/>
    </row>
    <row r="1518" spans="6:17" s="135" customFormat="1" x14ac:dyDescent="0.2">
      <c r="F1518" s="136"/>
      <c r="G1518" s="136"/>
      <c r="H1518" s="137"/>
      <c r="I1518" s="138"/>
      <c r="O1518" s="139"/>
      <c r="P1518" s="140"/>
      <c r="Q1518" s="140"/>
    </row>
    <row r="1519" spans="6:17" s="135" customFormat="1" x14ac:dyDescent="0.2">
      <c r="F1519" s="136"/>
      <c r="G1519" s="136"/>
      <c r="H1519" s="137"/>
      <c r="I1519" s="138"/>
      <c r="O1519" s="139"/>
      <c r="P1519" s="140"/>
      <c r="Q1519" s="140"/>
    </row>
    <row r="1520" spans="6:17" s="135" customFormat="1" x14ac:dyDescent="0.2">
      <c r="F1520" s="136"/>
      <c r="G1520" s="136"/>
      <c r="H1520" s="137"/>
      <c r="I1520" s="138"/>
      <c r="O1520" s="139"/>
      <c r="P1520" s="140"/>
      <c r="Q1520" s="140"/>
    </row>
    <row r="1521" spans="6:17" s="135" customFormat="1" x14ac:dyDescent="0.2">
      <c r="F1521" s="136"/>
      <c r="G1521" s="136"/>
      <c r="H1521" s="137"/>
      <c r="I1521" s="138"/>
      <c r="O1521" s="139"/>
      <c r="P1521" s="140"/>
      <c r="Q1521" s="140"/>
    </row>
    <row r="1522" spans="6:17" s="135" customFormat="1" x14ac:dyDescent="0.2">
      <c r="F1522" s="136"/>
      <c r="G1522" s="136"/>
      <c r="H1522" s="137"/>
      <c r="I1522" s="138"/>
      <c r="O1522" s="139"/>
      <c r="P1522" s="140"/>
      <c r="Q1522" s="140"/>
    </row>
    <row r="1523" spans="6:17" s="135" customFormat="1" x14ac:dyDescent="0.2">
      <c r="F1523" s="136"/>
      <c r="G1523" s="136"/>
      <c r="H1523" s="137"/>
      <c r="I1523" s="138"/>
      <c r="O1523" s="139"/>
      <c r="P1523" s="140"/>
      <c r="Q1523" s="140"/>
    </row>
    <row r="1524" spans="6:17" s="135" customFormat="1" x14ac:dyDescent="0.2">
      <c r="F1524" s="136"/>
      <c r="G1524" s="136"/>
      <c r="H1524" s="137"/>
      <c r="I1524" s="138"/>
      <c r="O1524" s="139"/>
      <c r="P1524" s="140"/>
      <c r="Q1524" s="140"/>
    </row>
    <row r="1525" spans="6:17" s="135" customFormat="1" x14ac:dyDescent="0.2">
      <c r="F1525" s="136"/>
      <c r="G1525" s="136"/>
      <c r="H1525" s="137"/>
      <c r="I1525" s="138"/>
      <c r="O1525" s="139"/>
      <c r="P1525" s="140"/>
      <c r="Q1525" s="140"/>
    </row>
    <row r="1526" spans="6:17" s="135" customFormat="1" x14ac:dyDescent="0.2">
      <c r="F1526" s="136"/>
      <c r="G1526" s="136"/>
      <c r="H1526" s="137"/>
      <c r="I1526" s="138"/>
      <c r="O1526" s="139"/>
      <c r="P1526" s="140"/>
      <c r="Q1526" s="140"/>
    </row>
    <row r="1527" spans="6:17" s="135" customFormat="1" x14ac:dyDescent="0.2">
      <c r="F1527" s="136"/>
      <c r="G1527" s="136"/>
      <c r="H1527" s="137"/>
      <c r="I1527" s="138"/>
      <c r="O1527" s="139"/>
      <c r="P1527" s="140"/>
      <c r="Q1527" s="140"/>
    </row>
    <row r="1528" spans="6:17" s="135" customFormat="1" x14ac:dyDescent="0.2">
      <c r="F1528" s="136"/>
      <c r="G1528" s="136"/>
      <c r="H1528" s="137"/>
      <c r="I1528" s="138"/>
      <c r="O1528" s="139"/>
      <c r="P1528" s="140"/>
      <c r="Q1528" s="140"/>
    </row>
    <row r="1529" spans="6:17" s="135" customFormat="1" x14ac:dyDescent="0.2">
      <c r="F1529" s="136"/>
      <c r="G1529" s="136"/>
      <c r="H1529" s="137"/>
      <c r="I1529" s="138"/>
      <c r="O1529" s="139"/>
      <c r="P1529" s="140"/>
      <c r="Q1529" s="140"/>
    </row>
    <row r="1530" spans="6:17" s="135" customFormat="1" x14ac:dyDescent="0.2">
      <c r="F1530" s="136"/>
      <c r="G1530" s="136"/>
      <c r="H1530" s="137"/>
      <c r="I1530" s="138"/>
      <c r="O1530" s="139"/>
      <c r="P1530" s="140"/>
      <c r="Q1530" s="140"/>
    </row>
    <row r="1531" spans="6:17" s="135" customFormat="1" x14ac:dyDescent="0.2">
      <c r="F1531" s="136"/>
      <c r="G1531" s="136"/>
      <c r="H1531" s="137"/>
      <c r="I1531" s="138"/>
      <c r="O1531" s="139"/>
      <c r="P1531" s="140"/>
      <c r="Q1531" s="140"/>
    </row>
    <row r="1532" spans="6:17" s="135" customFormat="1" x14ac:dyDescent="0.2">
      <c r="F1532" s="136"/>
      <c r="G1532" s="136"/>
      <c r="H1532" s="137"/>
      <c r="I1532" s="138"/>
      <c r="O1532" s="139"/>
      <c r="P1532" s="140"/>
      <c r="Q1532" s="140"/>
    </row>
    <row r="1533" spans="6:17" s="135" customFormat="1" x14ac:dyDescent="0.2">
      <c r="F1533" s="136"/>
      <c r="G1533" s="136"/>
      <c r="H1533" s="137"/>
      <c r="I1533" s="138"/>
      <c r="O1533" s="139"/>
      <c r="P1533" s="140"/>
      <c r="Q1533" s="140"/>
    </row>
    <row r="1534" spans="6:17" s="135" customFormat="1" x14ac:dyDescent="0.2">
      <c r="F1534" s="136"/>
      <c r="G1534" s="136"/>
      <c r="H1534" s="137"/>
      <c r="I1534" s="138"/>
      <c r="O1534" s="139"/>
      <c r="P1534" s="140"/>
      <c r="Q1534" s="140"/>
    </row>
    <row r="1535" spans="6:17" s="135" customFormat="1" x14ac:dyDescent="0.2">
      <c r="F1535" s="136"/>
      <c r="G1535" s="136"/>
      <c r="H1535" s="137"/>
      <c r="I1535" s="138"/>
      <c r="O1535" s="139"/>
      <c r="P1535" s="140"/>
      <c r="Q1535" s="140"/>
    </row>
    <row r="1536" spans="6:17" s="135" customFormat="1" x14ac:dyDescent="0.2">
      <c r="F1536" s="136"/>
      <c r="G1536" s="136"/>
      <c r="H1536" s="137"/>
      <c r="I1536" s="138"/>
      <c r="O1536" s="139"/>
      <c r="P1536" s="140"/>
      <c r="Q1536" s="140"/>
    </row>
    <row r="1537" spans="6:17" s="135" customFormat="1" x14ac:dyDescent="0.2">
      <c r="F1537" s="136"/>
      <c r="G1537" s="136"/>
      <c r="H1537" s="137"/>
      <c r="I1537" s="138"/>
      <c r="O1537" s="139"/>
      <c r="P1537" s="140"/>
      <c r="Q1537" s="140"/>
    </row>
    <row r="1538" spans="6:17" s="135" customFormat="1" x14ac:dyDescent="0.2">
      <c r="F1538" s="136"/>
      <c r="G1538" s="136"/>
      <c r="H1538" s="137"/>
      <c r="I1538" s="138"/>
      <c r="O1538" s="139"/>
      <c r="P1538" s="140"/>
      <c r="Q1538" s="140"/>
    </row>
    <row r="1539" spans="6:17" s="135" customFormat="1" x14ac:dyDescent="0.2">
      <c r="F1539" s="136"/>
      <c r="G1539" s="136"/>
      <c r="H1539" s="137"/>
      <c r="I1539" s="138"/>
      <c r="O1539" s="139"/>
      <c r="P1539" s="140"/>
      <c r="Q1539" s="140"/>
    </row>
    <row r="1540" spans="6:17" s="135" customFormat="1" x14ac:dyDescent="0.2">
      <c r="F1540" s="136"/>
      <c r="G1540" s="136"/>
      <c r="H1540" s="137"/>
      <c r="I1540" s="138"/>
      <c r="O1540" s="139"/>
      <c r="P1540" s="140"/>
      <c r="Q1540" s="140"/>
    </row>
    <row r="1541" spans="6:17" s="135" customFormat="1" x14ac:dyDescent="0.2">
      <c r="F1541" s="136"/>
      <c r="G1541" s="136"/>
      <c r="H1541" s="137"/>
      <c r="I1541" s="138"/>
      <c r="O1541" s="139"/>
      <c r="P1541" s="140"/>
      <c r="Q1541" s="140"/>
    </row>
    <row r="1542" spans="6:17" s="135" customFormat="1" x14ac:dyDescent="0.2">
      <c r="F1542" s="136"/>
      <c r="G1542" s="136"/>
      <c r="H1542" s="137"/>
      <c r="I1542" s="138"/>
      <c r="O1542" s="139"/>
      <c r="P1542" s="140"/>
      <c r="Q1542" s="140"/>
    </row>
    <row r="1543" spans="6:17" s="135" customFormat="1" x14ac:dyDescent="0.2">
      <c r="F1543" s="136"/>
      <c r="G1543" s="136"/>
      <c r="H1543" s="137"/>
      <c r="I1543" s="138"/>
      <c r="O1543" s="139"/>
      <c r="P1543" s="140"/>
      <c r="Q1543" s="140"/>
    </row>
    <row r="1544" spans="6:17" s="135" customFormat="1" x14ac:dyDescent="0.2">
      <c r="F1544" s="136"/>
      <c r="G1544" s="136"/>
      <c r="H1544" s="137"/>
      <c r="I1544" s="138"/>
      <c r="O1544" s="139"/>
      <c r="P1544" s="140"/>
      <c r="Q1544" s="140"/>
    </row>
    <row r="1545" spans="6:17" s="135" customFormat="1" x14ac:dyDescent="0.2">
      <c r="F1545" s="136"/>
      <c r="G1545" s="136"/>
      <c r="H1545" s="137"/>
      <c r="I1545" s="138"/>
      <c r="O1545" s="139"/>
      <c r="P1545" s="140"/>
      <c r="Q1545" s="140"/>
    </row>
    <row r="1546" spans="6:17" s="135" customFormat="1" x14ac:dyDescent="0.2">
      <c r="F1546" s="136"/>
      <c r="G1546" s="136"/>
      <c r="H1546" s="137"/>
      <c r="I1546" s="138"/>
      <c r="O1546" s="139"/>
      <c r="P1546" s="140"/>
      <c r="Q1546" s="140"/>
    </row>
    <row r="1547" spans="6:17" s="135" customFormat="1" x14ac:dyDescent="0.2">
      <c r="F1547" s="136"/>
      <c r="G1547" s="136"/>
      <c r="H1547" s="137"/>
      <c r="I1547" s="138"/>
      <c r="O1547" s="139"/>
      <c r="P1547" s="140"/>
      <c r="Q1547" s="140"/>
    </row>
    <row r="1548" spans="6:17" s="135" customFormat="1" x14ac:dyDescent="0.2">
      <c r="F1548" s="136"/>
      <c r="G1548" s="136"/>
      <c r="H1548" s="137"/>
      <c r="I1548" s="138"/>
      <c r="O1548" s="139"/>
      <c r="P1548" s="140"/>
      <c r="Q1548" s="140"/>
    </row>
    <row r="1549" spans="6:17" s="135" customFormat="1" x14ac:dyDescent="0.2">
      <c r="F1549" s="136"/>
      <c r="G1549" s="136"/>
      <c r="H1549" s="137"/>
      <c r="I1549" s="138"/>
      <c r="O1549" s="139"/>
      <c r="P1549" s="140"/>
      <c r="Q1549" s="140"/>
    </row>
    <row r="1550" spans="6:17" s="135" customFormat="1" x14ac:dyDescent="0.2">
      <c r="F1550" s="136"/>
      <c r="G1550" s="136"/>
      <c r="H1550" s="137"/>
      <c r="I1550" s="138"/>
      <c r="O1550" s="139"/>
      <c r="P1550" s="140"/>
      <c r="Q1550" s="140"/>
    </row>
    <row r="1551" spans="6:17" s="135" customFormat="1" x14ac:dyDescent="0.2">
      <c r="F1551" s="136"/>
      <c r="G1551" s="136"/>
      <c r="H1551" s="137"/>
      <c r="I1551" s="138"/>
      <c r="O1551" s="139"/>
      <c r="P1551" s="140"/>
      <c r="Q1551" s="140"/>
    </row>
    <row r="1552" spans="6:17" s="135" customFormat="1" x14ac:dyDescent="0.2">
      <c r="F1552" s="136"/>
      <c r="G1552" s="136"/>
      <c r="H1552" s="137"/>
      <c r="I1552" s="138"/>
      <c r="O1552" s="139"/>
      <c r="P1552" s="140"/>
      <c r="Q1552" s="140"/>
    </row>
    <row r="1553" spans="6:17" s="135" customFormat="1" x14ac:dyDescent="0.2">
      <c r="F1553" s="136"/>
      <c r="G1553" s="136"/>
      <c r="H1553" s="137"/>
      <c r="I1553" s="138"/>
      <c r="O1553" s="139"/>
      <c r="P1553" s="140"/>
      <c r="Q1553" s="140"/>
    </row>
    <row r="1554" spans="6:17" s="135" customFormat="1" x14ac:dyDescent="0.2">
      <c r="F1554" s="136"/>
      <c r="G1554" s="136"/>
      <c r="H1554" s="137"/>
      <c r="I1554" s="138"/>
      <c r="O1554" s="139"/>
      <c r="P1554" s="140"/>
      <c r="Q1554" s="140"/>
    </row>
    <row r="1555" spans="6:17" s="135" customFormat="1" x14ac:dyDescent="0.2">
      <c r="F1555" s="136"/>
      <c r="G1555" s="136"/>
      <c r="H1555" s="137"/>
      <c r="I1555" s="138"/>
      <c r="O1555" s="139"/>
      <c r="P1555" s="140"/>
      <c r="Q1555" s="140"/>
    </row>
    <row r="1556" spans="6:17" s="135" customFormat="1" x14ac:dyDescent="0.2">
      <c r="F1556" s="136"/>
      <c r="G1556" s="136"/>
      <c r="H1556" s="137"/>
      <c r="I1556" s="138"/>
      <c r="O1556" s="139"/>
      <c r="P1556" s="140"/>
      <c r="Q1556" s="140"/>
    </row>
    <row r="1557" spans="6:17" s="135" customFormat="1" x14ac:dyDescent="0.2">
      <c r="F1557" s="136"/>
      <c r="G1557" s="136"/>
      <c r="H1557" s="137"/>
      <c r="I1557" s="138"/>
      <c r="O1557" s="139"/>
      <c r="P1557" s="140"/>
      <c r="Q1557" s="140"/>
    </row>
    <row r="1558" spans="6:17" s="135" customFormat="1" x14ac:dyDescent="0.2">
      <c r="F1558" s="136"/>
      <c r="G1558" s="136"/>
      <c r="H1558" s="137"/>
      <c r="I1558" s="138"/>
      <c r="O1558" s="139"/>
      <c r="P1558" s="140"/>
      <c r="Q1558" s="140"/>
    </row>
    <row r="1559" spans="6:17" s="135" customFormat="1" x14ac:dyDescent="0.2">
      <c r="F1559" s="136"/>
      <c r="G1559" s="136"/>
      <c r="H1559" s="137"/>
      <c r="I1559" s="138"/>
      <c r="O1559" s="139"/>
      <c r="P1559" s="140"/>
      <c r="Q1559" s="140"/>
    </row>
    <row r="1560" spans="6:17" s="135" customFormat="1" x14ac:dyDescent="0.2">
      <c r="F1560" s="136"/>
      <c r="G1560" s="136"/>
      <c r="H1560" s="137"/>
      <c r="I1560" s="138"/>
      <c r="O1560" s="139"/>
      <c r="P1560" s="140"/>
      <c r="Q1560" s="140"/>
    </row>
    <row r="1561" spans="6:17" s="135" customFormat="1" x14ac:dyDescent="0.2">
      <c r="F1561" s="136"/>
      <c r="G1561" s="136"/>
      <c r="H1561" s="137"/>
      <c r="I1561" s="138"/>
      <c r="O1561" s="139"/>
      <c r="P1561" s="140"/>
      <c r="Q1561" s="140"/>
    </row>
    <row r="1562" spans="6:17" s="135" customFormat="1" x14ac:dyDescent="0.2">
      <c r="F1562" s="136"/>
      <c r="G1562" s="136"/>
      <c r="H1562" s="137"/>
      <c r="I1562" s="138"/>
      <c r="O1562" s="139"/>
      <c r="P1562" s="140"/>
      <c r="Q1562" s="140"/>
    </row>
    <row r="1563" spans="6:17" s="135" customFormat="1" x14ac:dyDescent="0.2">
      <c r="F1563" s="136"/>
      <c r="G1563" s="136"/>
      <c r="H1563" s="137"/>
      <c r="I1563" s="138"/>
      <c r="O1563" s="139"/>
      <c r="P1563" s="140"/>
      <c r="Q1563" s="140"/>
    </row>
    <row r="1564" spans="6:17" s="135" customFormat="1" x14ac:dyDescent="0.2">
      <c r="F1564" s="136"/>
      <c r="G1564" s="136"/>
      <c r="H1564" s="137"/>
      <c r="I1564" s="138"/>
      <c r="O1564" s="139"/>
      <c r="P1564" s="140"/>
      <c r="Q1564" s="140"/>
    </row>
    <row r="1565" spans="6:17" s="135" customFormat="1" x14ac:dyDescent="0.2">
      <c r="F1565" s="136"/>
      <c r="G1565" s="136"/>
      <c r="H1565" s="137"/>
      <c r="I1565" s="138"/>
      <c r="O1565" s="139"/>
      <c r="P1565" s="140"/>
      <c r="Q1565" s="140"/>
    </row>
    <row r="1566" spans="6:17" s="135" customFormat="1" x14ac:dyDescent="0.2">
      <c r="F1566" s="136"/>
      <c r="G1566" s="136"/>
      <c r="H1566" s="137"/>
      <c r="I1566" s="138"/>
      <c r="O1566" s="139"/>
      <c r="P1566" s="140"/>
      <c r="Q1566" s="140"/>
    </row>
    <row r="1567" spans="6:17" s="135" customFormat="1" x14ac:dyDescent="0.2">
      <c r="F1567" s="136"/>
      <c r="G1567" s="136"/>
      <c r="H1567" s="137"/>
      <c r="I1567" s="138"/>
      <c r="O1567" s="139"/>
      <c r="P1567" s="140"/>
      <c r="Q1567" s="140"/>
    </row>
    <row r="1568" spans="6:17" s="135" customFormat="1" x14ac:dyDescent="0.2">
      <c r="F1568" s="136"/>
      <c r="G1568" s="136"/>
      <c r="H1568" s="137"/>
      <c r="I1568" s="138"/>
      <c r="O1568" s="139"/>
      <c r="P1568" s="140"/>
      <c r="Q1568" s="140"/>
    </row>
    <row r="1569" spans="6:17" s="135" customFormat="1" x14ac:dyDescent="0.2">
      <c r="F1569" s="136"/>
      <c r="G1569" s="136"/>
      <c r="H1569" s="137"/>
      <c r="I1569" s="138"/>
      <c r="O1569" s="139"/>
      <c r="P1569" s="140"/>
      <c r="Q1569" s="140"/>
    </row>
    <row r="1570" spans="6:17" s="135" customFormat="1" x14ac:dyDescent="0.2">
      <c r="F1570" s="136"/>
      <c r="G1570" s="136"/>
      <c r="H1570" s="137"/>
      <c r="I1570" s="138"/>
      <c r="O1570" s="139"/>
      <c r="P1570" s="140"/>
      <c r="Q1570" s="140"/>
    </row>
    <row r="1571" spans="6:17" s="135" customFormat="1" x14ac:dyDescent="0.2">
      <c r="F1571" s="136"/>
      <c r="G1571" s="136"/>
      <c r="H1571" s="137"/>
      <c r="I1571" s="138"/>
      <c r="O1571" s="139"/>
      <c r="P1571" s="140"/>
      <c r="Q1571" s="140"/>
    </row>
    <row r="1572" spans="6:17" s="135" customFormat="1" x14ac:dyDescent="0.2">
      <c r="F1572" s="136"/>
      <c r="G1572" s="136"/>
      <c r="H1572" s="137"/>
      <c r="I1572" s="138"/>
      <c r="O1572" s="139"/>
      <c r="P1572" s="140"/>
      <c r="Q1572" s="140"/>
    </row>
    <row r="1573" spans="6:17" s="135" customFormat="1" x14ac:dyDescent="0.2">
      <c r="F1573" s="136"/>
      <c r="G1573" s="136"/>
      <c r="H1573" s="137"/>
      <c r="I1573" s="138"/>
      <c r="O1573" s="139"/>
      <c r="P1573" s="140"/>
      <c r="Q1573" s="140"/>
    </row>
    <row r="1574" spans="6:17" s="135" customFormat="1" x14ac:dyDescent="0.2">
      <c r="F1574" s="136"/>
      <c r="G1574" s="136"/>
      <c r="H1574" s="137"/>
      <c r="I1574" s="138"/>
      <c r="O1574" s="139"/>
      <c r="P1574" s="140"/>
      <c r="Q1574" s="140"/>
    </row>
    <row r="1575" spans="6:17" s="135" customFormat="1" x14ac:dyDescent="0.2">
      <c r="F1575" s="136"/>
      <c r="G1575" s="136"/>
      <c r="H1575" s="137"/>
      <c r="I1575" s="138"/>
      <c r="O1575" s="139"/>
      <c r="P1575" s="140"/>
      <c r="Q1575" s="140"/>
    </row>
    <row r="1576" spans="6:17" s="135" customFormat="1" x14ac:dyDescent="0.2">
      <c r="F1576" s="136"/>
      <c r="G1576" s="136"/>
      <c r="H1576" s="137"/>
      <c r="I1576" s="138"/>
      <c r="O1576" s="139"/>
      <c r="P1576" s="140"/>
      <c r="Q1576" s="140"/>
    </row>
    <row r="1577" spans="6:17" s="135" customFormat="1" x14ac:dyDescent="0.2">
      <c r="F1577" s="136"/>
      <c r="G1577" s="136"/>
      <c r="H1577" s="137"/>
      <c r="I1577" s="138"/>
      <c r="O1577" s="139"/>
      <c r="P1577" s="140"/>
      <c r="Q1577" s="140"/>
    </row>
    <row r="1578" spans="6:17" s="135" customFormat="1" x14ac:dyDescent="0.2">
      <c r="F1578" s="136"/>
      <c r="G1578" s="136"/>
      <c r="H1578" s="137"/>
      <c r="I1578" s="138"/>
      <c r="O1578" s="139"/>
      <c r="P1578" s="140"/>
      <c r="Q1578" s="140"/>
    </row>
    <row r="1579" spans="6:17" s="135" customFormat="1" x14ac:dyDescent="0.2">
      <c r="F1579" s="136"/>
      <c r="G1579" s="136"/>
      <c r="H1579" s="137"/>
      <c r="I1579" s="138"/>
      <c r="O1579" s="139"/>
      <c r="P1579" s="140"/>
      <c r="Q1579" s="140"/>
    </row>
    <row r="1580" spans="6:17" s="135" customFormat="1" x14ac:dyDescent="0.2">
      <c r="F1580" s="136"/>
      <c r="G1580" s="136"/>
      <c r="H1580" s="137"/>
      <c r="I1580" s="138"/>
      <c r="O1580" s="139"/>
      <c r="P1580" s="140"/>
      <c r="Q1580" s="140"/>
    </row>
    <row r="1581" spans="6:17" s="135" customFormat="1" x14ac:dyDescent="0.2">
      <c r="F1581" s="136"/>
      <c r="G1581" s="136"/>
      <c r="H1581" s="137"/>
      <c r="I1581" s="138"/>
      <c r="O1581" s="139"/>
      <c r="P1581" s="140"/>
      <c r="Q1581" s="140"/>
    </row>
    <row r="1582" spans="6:17" s="135" customFormat="1" x14ac:dyDescent="0.2">
      <c r="F1582" s="136"/>
      <c r="G1582" s="136"/>
      <c r="H1582" s="137"/>
      <c r="I1582" s="138"/>
      <c r="O1582" s="139"/>
      <c r="P1582" s="140"/>
      <c r="Q1582" s="140"/>
    </row>
    <row r="1583" spans="6:17" s="135" customFormat="1" x14ac:dyDescent="0.2">
      <c r="F1583" s="136"/>
      <c r="G1583" s="136"/>
      <c r="H1583" s="137"/>
      <c r="I1583" s="138"/>
      <c r="O1583" s="139"/>
      <c r="P1583" s="140"/>
      <c r="Q1583" s="140"/>
    </row>
    <row r="1584" spans="6:17" s="135" customFormat="1" x14ac:dyDescent="0.2">
      <c r="F1584" s="136"/>
      <c r="G1584" s="136"/>
      <c r="H1584" s="137"/>
      <c r="I1584" s="138"/>
      <c r="O1584" s="139"/>
      <c r="P1584" s="140"/>
      <c r="Q1584" s="140"/>
    </row>
    <row r="1585" spans="6:17" s="135" customFormat="1" x14ac:dyDescent="0.2">
      <c r="F1585" s="136"/>
      <c r="G1585" s="136"/>
      <c r="H1585" s="137"/>
      <c r="I1585" s="138"/>
      <c r="O1585" s="139"/>
      <c r="P1585" s="140"/>
      <c r="Q1585" s="140"/>
    </row>
    <row r="1586" spans="6:17" s="135" customFormat="1" x14ac:dyDescent="0.2">
      <c r="F1586" s="136"/>
      <c r="G1586" s="136"/>
      <c r="H1586" s="137"/>
      <c r="I1586" s="138"/>
      <c r="O1586" s="139"/>
      <c r="P1586" s="140"/>
      <c r="Q1586" s="140"/>
    </row>
    <row r="1587" spans="6:17" s="135" customFormat="1" x14ac:dyDescent="0.2">
      <c r="F1587" s="136"/>
      <c r="G1587" s="136"/>
      <c r="H1587" s="137"/>
      <c r="I1587" s="138"/>
      <c r="O1587" s="139"/>
      <c r="P1587" s="140"/>
      <c r="Q1587" s="140"/>
    </row>
    <row r="1588" spans="6:17" s="135" customFormat="1" x14ac:dyDescent="0.2">
      <c r="F1588" s="136"/>
      <c r="G1588" s="136"/>
      <c r="H1588" s="137"/>
      <c r="I1588" s="138"/>
      <c r="O1588" s="139"/>
      <c r="P1588" s="140"/>
      <c r="Q1588" s="140"/>
    </row>
    <row r="1589" spans="6:17" s="135" customFormat="1" x14ac:dyDescent="0.2">
      <c r="F1589" s="136"/>
      <c r="G1589" s="136"/>
      <c r="H1589" s="137"/>
      <c r="I1589" s="138"/>
      <c r="O1589" s="139"/>
      <c r="P1589" s="140"/>
      <c r="Q1589" s="140"/>
    </row>
    <row r="1590" spans="6:17" s="135" customFormat="1" x14ac:dyDescent="0.2">
      <c r="F1590" s="136"/>
      <c r="G1590" s="136"/>
      <c r="H1590" s="137"/>
      <c r="I1590" s="138"/>
      <c r="O1590" s="139"/>
      <c r="P1590" s="140"/>
      <c r="Q1590" s="140"/>
    </row>
    <row r="1591" spans="6:17" s="135" customFormat="1" x14ac:dyDescent="0.2">
      <c r="F1591" s="136"/>
      <c r="G1591" s="136"/>
      <c r="H1591" s="137"/>
      <c r="I1591" s="138"/>
      <c r="O1591" s="139"/>
      <c r="P1591" s="140"/>
      <c r="Q1591" s="140"/>
    </row>
    <row r="1592" spans="6:17" s="135" customFormat="1" x14ac:dyDescent="0.2">
      <c r="F1592" s="136"/>
      <c r="G1592" s="136"/>
      <c r="H1592" s="137"/>
      <c r="I1592" s="138"/>
      <c r="O1592" s="139"/>
      <c r="P1592" s="140"/>
      <c r="Q1592" s="140"/>
    </row>
    <row r="1593" spans="6:17" s="135" customFormat="1" x14ac:dyDescent="0.2">
      <c r="F1593" s="136"/>
      <c r="G1593" s="136"/>
      <c r="H1593" s="137"/>
      <c r="I1593" s="138"/>
      <c r="O1593" s="139"/>
      <c r="P1593" s="140"/>
      <c r="Q1593" s="140"/>
    </row>
    <row r="1594" spans="6:17" s="135" customFormat="1" x14ac:dyDescent="0.2">
      <c r="F1594" s="136"/>
      <c r="G1594" s="136"/>
      <c r="H1594" s="137"/>
      <c r="I1594" s="138"/>
      <c r="O1594" s="139"/>
      <c r="P1594" s="140"/>
      <c r="Q1594" s="140"/>
    </row>
    <row r="1595" spans="6:17" s="135" customFormat="1" x14ac:dyDescent="0.2">
      <c r="F1595" s="136"/>
      <c r="G1595" s="136"/>
      <c r="H1595" s="137"/>
      <c r="I1595" s="138"/>
      <c r="O1595" s="139"/>
      <c r="P1595" s="140"/>
      <c r="Q1595" s="140"/>
    </row>
    <row r="1596" spans="6:17" s="135" customFormat="1" x14ac:dyDescent="0.2">
      <c r="F1596" s="136"/>
      <c r="G1596" s="136"/>
      <c r="H1596" s="137"/>
      <c r="I1596" s="138"/>
      <c r="O1596" s="139"/>
      <c r="P1596" s="140"/>
      <c r="Q1596" s="140"/>
    </row>
    <row r="1597" spans="6:17" s="135" customFormat="1" x14ac:dyDescent="0.2">
      <c r="F1597" s="136"/>
      <c r="G1597" s="136"/>
      <c r="H1597" s="137"/>
      <c r="I1597" s="138"/>
      <c r="O1597" s="139"/>
      <c r="P1597" s="140"/>
      <c r="Q1597" s="140"/>
    </row>
    <row r="1598" spans="6:17" s="135" customFormat="1" x14ac:dyDescent="0.2">
      <c r="F1598" s="136"/>
      <c r="G1598" s="136"/>
      <c r="H1598" s="137"/>
      <c r="I1598" s="138"/>
      <c r="O1598" s="139"/>
      <c r="P1598" s="140"/>
      <c r="Q1598" s="140"/>
    </row>
    <row r="1599" spans="6:17" s="135" customFormat="1" x14ac:dyDescent="0.2">
      <c r="F1599" s="136"/>
      <c r="G1599" s="136"/>
      <c r="H1599" s="137"/>
      <c r="I1599" s="138"/>
      <c r="O1599" s="139"/>
      <c r="P1599" s="140"/>
      <c r="Q1599" s="140"/>
    </row>
    <row r="1600" spans="6:17" s="135" customFormat="1" x14ac:dyDescent="0.2">
      <c r="F1600" s="136"/>
      <c r="G1600" s="136"/>
      <c r="H1600" s="137"/>
      <c r="I1600" s="138"/>
      <c r="O1600" s="139"/>
      <c r="P1600" s="140"/>
      <c r="Q1600" s="140"/>
    </row>
    <row r="1601" spans="6:17" s="135" customFormat="1" x14ac:dyDescent="0.2">
      <c r="F1601" s="136"/>
      <c r="G1601" s="136"/>
      <c r="H1601" s="137"/>
      <c r="I1601" s="138"/>
      <c r="O1601" s="139"/>
      <c r="P1601" s="140"/>
      <c r="Q1601" s="140"/>
    </row>
    <row r="1602" spans="6:17" s="135" customFormat="1" x14ac:dyDescent="0.2">
      <c r="F1602" s="136"/>
      <c r="G1602" s="136"/>
      <c r="H1602" s="137"/>
      <c r="I1602" s="138"/>
      <c r="O1602" s="139"/>
      <c r="P1602" s="140"/>
      <c r="Q1602" s="140"/>
    </row>
    <row r="1603" spans="6:17" s="135" customFormat="1" x14ac:dyDescent="0.2">
      <c r="F1603" s="136"/>
      <c r="G1603" s="136"/>
      <c r="H1603" s="137"/>
      <c r="I1603" s="138"/>
      <c r="O1603" s="139"/>
      <c r="P1603" s="140"/>
      <c r="Q1603" s="140"/>
    </row>
    <row r="1604" spans="6:17" s="135" customFormat="1" x14ac:dyDescent="0.2">
      <c r="F1604" s="136"/>
      <c r="G1604" s="136"/>
      <c r="H1604" s="137"/>
      <c r="I1604" s="138"/>
      <c r="O1604" s="139"/>
      <c r="P1604" s="140"/>
      <c r="Q1604" s="140"/>
    </row>
    <row r="1605" spans="6:17" s="135" customFormat="1" x14ac:dyDescent="0.2">
      <c r="F1605" s="136"/>
      <c r="G1605" s="136"/>
      <c r="H1605" s="137"/>
      <c r="I1605" s="138"/>
      <c r="O1605" s="139"/>
      <c r="P1605" s="140"/>
      <c r="Q1605" s="140"/>
    </row>
    <row r="1606" spans="6:17" s="135" customFormat="1" x14ac:dyDescent="0.2">
      <c r="F1606" s="136"/>
      <c r="G1606" s="136"/>
      <c r="H1606" s="137"/>
      <c r="I1606" s="138"/>
      <c r="O1606" s="139"/>
      <c r="P1606" s="140"/>
      <c r="Q1606" s="140"/>
    </row>
    <row r="1607" spans="6:17" s="135" customFormat="1" x14ac:dyDescent="0.2">
      <c r="F1607" s="136"/>
      <c r="G1607" s="136"/>
      <c r="H1607" s="137"/>
      <c r="I1607" s="138"/>
      <c r="O1607" s="139"/>
      <c r="P1607" s="140"/>
      <c r="Q1607" s="140"/>
    </row>
    <row r="1608" spans="6:17" s="135" customFormat="1" x14ac:dyDescent="0.2">
      <c r="F1608" s="136"/>
      <c r="G1608" s="136"/>
      <c r="H1608" s="137"/>
      <c r="I1608" s="138"/>
      <c r="O1608" s="139"/>
      <c r="P1608" s="140"/>
      <c r="Q1608" s="140"/>
    </row>
    <row r="1609" spans="6:17" s="135" customFormat="1" x14ac:dyDescent="0.2">
      <c r="F1609" s="136"/>
      <c r="G1609" s="136"/>
      <c r="H1609" s="137"/>
      <c r="I1609" s="138"/>
      <c r="O1609" s="139"/>
      <c r="P1609" s="140"/>
      <c r="Q1609" s="140"/>
    </row>
    <row r="1610" spans="6:17" s="135" customFormat="1" x14ac:dyDescent="0.2">
      <c r="F1610" s="136"/>
      <c r="G1610" s="136"/>
      <c r="H1610" s="137"/>
      <c r="I1610" s="138"/>
      <c r="O1610" s="139"/>
      <c r="P1610" s="140"/>
      <c r="Q1610" s="140"/>
    </row>
    <row r="1611" spans="6:17" s="135" customFormat="1" x14ac:dyDescent="0.2">
      <c r="F1611" s="136"/>
      <c r="G1611" s="136"/>
      <c r="H1611" s="137"/>
      <c r="I1611" s="138"/>
      <c r="O1611" s="139"/>
      <c r="P1611" s="140"/>
      <c r="Q1611" s="140"/>
    </row>
    <row r="1612" spans="6:17" s="135" customFormat="1" x14ac:dyDescent="0.2">
      <c r="F1612" s="136"/>
      <c r="G1612" s="136"/>
      <c r="H1612" s="137"/>
      <c r="I1612" s="138"/>
      <c r="O1612" s="139"/>
      <c r="P1612" s="140"/>
      <c r="Q1612" s="140"/>
    </row>
    <row r="1613" spans="6:17" s="135" customFormat="1" x14ac:dyDescent="0.2">
      <c r="F1613" s="136"/>
      <c r="G1613" s="136"/>
      <c r="H1613" s="137"/>
      <c r="I1613" s="138"/>
      <c r="O1613" s="139"/>
      <c r="P1613" s="140"/>
      <c r="Q1613" s="140"/>
    </row>
    <row r="1614" spans="6:17" s="135" customFormat="1" x14ac:dyDescent="0.2">
      <c r="F1614" s="136"/>
      <c r="G1614" s="136"/>
      <c r="H1614" s="137"/>
      <c r="I1614" s="138"/>
      <c r="O1614" s="139"/>
      <c r="P1614" s="140"/>
      <c r="Q1614" s="140"/>
    </row>
    <row r="1615" spans="6:17" s="135" customFormat="1" x14ac:dyDescent="0.2">
      <c r="F1615" s="136"/>
      <c r="G1615" s="136"/>
      <c r="H1615" s="137"/>
      <c r="I1615" s="138"/>
      <c r="O1615" s="139"/>
      <c r="P1615" s="140"/>
      <c r="Q1615" s="140"/>
    </row>
    <row r="1616" spans="6:17" s="135" customFormat="1" x14ac:dyDescent="0.2">
      <c r="F1616" s="136"/>
      <c r="G1616" s="136"/>
      <c r="H1616" s="137"/>
      <c r="I1616" s="138"/>
      <c r="O1616" s="139"/>
      <c r="P1616" s="140"/>
      <c r="Q1616" s="140"/>
    </row>
    <row r="1617" spans="6:17" s="135" customFormat="1" x14ac:dyDescent="0.2">
      <c r="F1617" s="136"/>
      <c r="G1617" s="136"/>
      <c r="H1617" s="137"/>
      <c r="I1617" s="138"/>
      <c r="O1617" s="139"/>
      <c r="P1617" s="140"/>
      <c r="Q1617" s="140"/>
    </row>
    <row r="1618" spans="6:17" s="135" customFormat="1" x14ac:dyDescent="0.2">
      <c r="F1618" s="136"/>
      <c r="G1618" s="136"/>
      <c r="H1618" s="137"/>
      <c r="I1618" s="138"/>
      <c r="O1618" s="139"/>
      <c r="P1618" s="140"/>
      <c r="Q1618" s="140"/>
    </row>
    <row r="1619" spans="6:17" s="135" customFormat="1" x14ac:dyDescent="0.2">
      <c r="F1619" s="136"/>
      <c r="G1619" s="136"/>
      <c r="H1619" s="137"/>
      <c r="I1619" s="138"/>
      <c r="O1619" s="139"/>
      <c r="P1619" s="140"/>
      <c r="Q1619" s="140"/>
    </row>
    <row r="1620" spans="6:17" s="135" customFormat="1" x14ac:dyDescent="0.2">
      <c r="F1620" s="136"/>
      <c r="G1620" s="136"/>
      <c r="H1620" s="137"/>
      <c r="I1620" s="138"/>
      <c r="O1620" s="139"/>
      <c r="P1620" s="140"/>
      <c r="Q1620" s="140"/>
    </row>
    <row r="1621" spans="6:17" s="135" customFormat="1" x14ac:dyDescent="0.2">
      <c r="F1621" s="136"/>
      <c r="G1621" s="136"/>
      <c r="H1621" s="137"/>
      <c r="I1621" s="138"/>
      <c r="O1621" s="139"/>
      <c r="P1621" s="140"/>
      <c r="Q1621" s="140"/>
    </row>
    <row r="1622" spans="6:17" s="135" customFormat="1" x14ac:dyDescent="0.2">
      <c r="F1622" s="136"/>
      <c r="G1622" s="136"/>
      <c r="H1622" s="137"/>
      <c r="I1622" s="138"/>
      <c r="O1622" s="139"/>
      <c r="P1622" s="140"/>
      <c r="Q1622" s="140"/>
    </row>
    <row r="1623" spans="6:17" s="135" customFormat="1" x14ac:dyDescent="0.2">
      <c r="F1623" s="136"/>
      <c r="G1623" s="136"/>
      <c r="H1623" s="137"/>
      <c r="I1623" s="138"/>
      <c r="O1623" s="139"/>
      <c r="P1623" s="140"/>
      <c r="Q1623" s="140"/>
    </row>
    <row r="1624" spans="6:17" s="135" customFormat="1" x14ac:dyDescent="0.2">
      <c r="F1624" s="136"/>
      <c r="G1624" s="136"/>
      <c r="H1624" s="137"/>
      <c r="I1624" s="138"/>
      <c r="O1624" s="139"/>
      <c r="P1624" s="140"/>
      <c r="Q1624" s="140"/>
    </row>
    <row r="1625" spans="6:17" s="135" customFormat="1" x14ac:dyDescent="0.2">
      <c r="F1625" s="136"/>
      <c r="G1625" s="136"/>
      <c r="H1625" s="137"/>
      <c r="I1625" s="138"/>
      <c r="O1625" s="139"/>
      <c r="P1625" s="140"/>
      <c r="Q1625" s="140"/>
    </row>
    <row r="1626" spans="6:17" s="135" customFormat="1" x14ac:dyDescent="0.2">
      <c r="F1626" s="136"/>
      <c r="G1626" s="136"/>
      <c r="H1626" s="137"/>
      <c r="I1626" s="138"/>
      <c r="O1626" s="139"/>
      <c r="P1626" s="140"/>
      <c r="Q1626" s="140"/>
    </row>
    <row r="1627" spans="6:17" s="135" customFormat="1" x14ac:dyDescent="0.2">
      <c r="F1627" s="136"/>
      <c r="G1627" s="136"/>
      <c r="H1627" s="137"/>
      <c r="I1627" s="138"/>
      <c r="O1627" s="139"/>
      <c r="P1627" s="140"/>
      <c r="Q1627" s="140"/>
    </row>
    <row r="1628" spans="6:17" s="135" customFormat="1" x14ac:dyDescent="0.2">
      <c r="F1628" s="136"/>
      <c r="G1628" s="136"/>
      <c r="H1628" s="137"/>
      <c r="I1628" s="138"/>
      <c r="O1628" s="139"/>
      <c r="P1628" s="140"/>
      <c r="Q1628" s="140"/>
    </row>
    <row r="1629" spans="6:17" s="135" customFormat="1" x14ac:dyDescent="0.2">
      <c r="F1629" s="136"/>
      <c r="G1629" s="136"/>
      <c r="H1629" s="137"/>
      <c r="I1629" s="138"/>
      <c r="O1629" s="139"/>
      <c r="P1629" s="140"/>
      <c r="Q1629" s="140"/>
    </row>
    <row r="1630" spans="6:17" s="135" customFormat="1" x14ac:dyDescent="0.2">
      <c r="F1630" s="136"/>
      <c r="G1630" s="136"/>
      <c r="H1630" s="137"/>
      <c r="I1630" s="138"/>
      <c r="O1630" s="139"/>
      <c r="P1630" s="140"/>
      <c r="Q1630" s="140"/>
    </row>
    <row r="1631" spans="6:17" s="135" customFormat="1" x14ac:dyDescent="0.2">
      <c r="F1631" s="136"/>
      <c r="G1631" s="136"/>
      <c r="H1631" s="137"/>
      <c r="I1631" s="138"/>
      <c r="O1631" s="139"/>
      <c r="P1631" s="140"/>
      <c r="Q1631" s="140"/>
    </row>
    <row r="1632" spans="6:17" s="135" customFormat="1" x14ac:dyDescent="0.2">
      <c r="F1632" s="136"/>
      <c r="G1632" s="136"/>
      <c r="H1632" s="137"/>
      <c r="I1632" s="138"/>
      <c r="O1632" s="139"/>
      <c r="P1632" s="140"/>
      <c r="Q1632" s="140"/>
    </row>
    <row r="1633" spans="6:17" s="135" customFormat="1" x14ac:dyDescent="0.2">
      <c r="F1633" s="136"/>
      <c r="G1633" s="136"/>
      <c r="H1633" s="137"/>
      <c r="I1633" s="138"/>
      <c r="O1633" s="139"/>
      <c r="P1633" s="140"/>
      <c r="Q1633" s="140"/>
    </row>
    <row r="1634" spans="6:17" s="135" customFormat="1" x14ac:dyDescent="0.2">
      <c r="F1634" s="136"/>
      <c r="G1634" s="136"/>
      <c r="H1634" s="137"/>
      <c r="I1634" s="138"/>
      <c r="O1634" s="139"/>
      <c r="P1634" s="140"/>
      <c r="Q1634" s="140"/>
    </row>
    <row r="1635" spans="6:17" s="135" customFormat="1" x14ac:dyDescent="0.2">
      <c r="F1635" s="136"/>
      <c r="G1635" s="136"/>
      <c r="H1635" s="137"/>
      <c r="I1635" s="138"/>
      <c r="O1635" s="139"/>
      <c r="P1635" s="140"/>
      <c r="Q1635" s="140"/>
    </row>
    <row r="1636" spans="6:17" s="135" customFormat="1" x14ac:dyDescent="0.2">
      <c r="F1636" s="136"/>
      <c r="G1636" s="136"/>
      <c r="H1636" s="137"/>
      <c r="I1636" s="138"/>
      <c r="O1636" s="139"/>
      <c r="P1636" s="140"/>
      <c r="Q1636" s="140"/>
    </row>
    <row r="1637" spans="6:17" s="135" customFormat="1" x14ac:dyDescent="0.2">
      <c r="F1637" s="136"/>
      <c r="G1637" s="136"/>
      <c r="H1637" s="137"/>
      <c r="I1637" s="138"/>
      <c r="O1637" s="139"/>
      <c r="P1637" s="140"/>
      <c r="Q1637" s="140"/>
    </row>
    <row r="1638" spans="6:17" s="135" customFormat="1" x14ac:dyDescent="0.2">
      <c r="F1638" s="136"/>
      <c r="G1638" s="136"/>
      <c r="H1638" s="137"/>
      <c r="I1638" s="138"/>
      <c r="O1638" s="139"/>
      <c r="P1638" s="140"/>
      <c r="Q1638" s="140"/>
    </row>
    <row r="1639" spans="6:17" s="135" customFormat="1" x14ac:dyDescent="0.2">
      <c r="F1639" s="136"/>
      <c r="G1639" s="136"/>
      <c r="H1639" s="137"/>
      <c r="I1639" s="138"/>
      <c r="O1639" s="139"/>
      <c r="P1639" s="140"/>
      <c r="Q1639" s="140"/>
    </row>
    <row r="1640" spans="6:17" s="135" customFormat="1" x14ac:dyDescent="0.2">
      <c r="F1640" s="136"/>
      <c r="G1640" s="136"/>
      <c r="H1640" s="137"/>
      <c r="I1640" s="138"/>
      <c r="O1640" s="139"/>
      <c r="P1640" s="140"/>
      <c r="Q1640" s="140"/>
    </row>
    <row r="1641" spans="6:17" s="135" customFormat="1" x14ac:dyDescent="0.2">
      <c r="F1641" s="136"/>
      <c r="G1641" s="136"/>
      <c r="H1641" s="137"/>
      <c r="I1641" s="138"/>
      <c r="O1641" s="139"/>
      <c r="P1641" s="140"/>
      <c r="Q1641" s="140"/>
    </row>
    <row r="1642" spans="6:17" s="135" customFormat="1" x14ac:dyDescent="0.2">
      <c r="F1642" s="136"/>
      <c r="G1642" s="136"/>
      <c r="H1642" s="137"/>
      <c r="I1642" s="138"/>
      <c r="O1642" s="139"/>
      <c r="P1642" s="140"/>
      <c r="Q1642" s="140"/>
    </row>
    <row r="1643" spans="6:17" s="135" customFormat="1" x14ac:dyDescent="0.2">
      <c r="F1643" s="136"/>
      <c r="G1643" s="136"/>
      <c r="H1643" s="137"/>
      <c r="I1643" s="138"/>
      <c r="O1643" s="139"/>
      <c r="P1643" s="140"/>
      <c r="Q1643" s="140"/>
    </row>
    <row r="1644" spans="6:17" s="135" customFormat="1" x14ac:dyDescent="0.2">
      <c r="F1644" s="136"/>
      <c r="G1644" s="136"/>
      <c r="H1644" s="137"/>
      <c r="I1644" s="138"/>
      <c r="O1644" s="139"/>
      <c r="P1644" s="140"/>
      <c r="Q1644" s="140"/>
    </row>
  </sheetData>
  <mergeCells count="43">
    <mergeCell ref="A4:Q4"/>
    <mergeCell ref="A5:Q5"/>
    <mergeCell ref="F8:F10"/>
    <mergeCell ref="A11:Q11"/>
    <mergeCell ref="A38:Q38"/>
    <mergeCell ref="A18:E18"/>
    <mergeCell ref="N9:N10"/>
    <mergeCell ref="K9:K10"/>
    <mergeCell ref="A19:Q19"/>
    <mergeCell ref="A30:Q30"/>
    <mergeCell ref="A29:E29"/>
    <mergeCell ref="A37:E37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50:F250"/>
    <mergeCell ref="B249:F249"/>
    <mergeCell ref="A43:E43"/>
    <mergeCell ref="A61:E61"/>
    <mergeCell ref="A77:E77"/>
    <mergeCell ref="A44:Q44"/>
    <mergeCell ref="A62:Q62"/>
    <mergeCell ref="A78:Q78"/>
    <mergeCell ref="A83:E83"/>
    <mergeCell ref="A172:Q172"/>
    <mergeCell ref="A171:E171"/>
    <mergeCell ref="A211:Q211"/>
    <mergeCell ref="A210:E210"/>
    <mergeCell ref="A120:Q120"/>
    <mergeCell ref="A85:Q85"/>
    <mergeCell ref="A119:E119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 differentOddEven="1" differentFirst="1" scaleWithDoc="0" alignWithMargins="0"/>
  <rowBreaks count="3" manualBreakCount="3">
    <brk id="55" max="16" man="1"/>
    <brk id="181" max="16" man="1"/>
    <brk id="258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workbookViewId="0">
      <selection activeCell="J19" sqref="J19"/>
    </sheetView>
  </sheetViews>
  <sheetFormatPr defaultColWidth="9.140625" defaultRowHeight="12.75" x14ac:dyDescent="0.2"/>
  <cols>
    <col min="1" max="1" width="19.5703125" bestFit="1" customWidth="1"/>
    <col min="2" max="2" width="13.42578125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10" t="s">
        <v>15</v>
      </c>
      <c r="B1" s="212" t="s">
        <v>10</v>
      </c>
      <c r="C1" s="215" t="s">
        <v>8</v>
      </c>
      <c r="D1" s="215"/>
      <c r="E1" s="216"/>
      <c r="F1" s="216"/>
      <c r="G1" s="216"/>
      <c r="H1" s="216"/>
      <c r="I1" s="217" t="s">
        <v>1</v>
      </c>
      <c r="J1" s="218"/>
      <c r="K1" s="219" t="s">
        <v>16</v>
      </c>
    </row>
    <row r="2" spans="1:13" ht="15.75" customHeight="1" x14ac:dyDescent="0.2">
      <c r="A2" s="211"/>
      <c r="B2" s="213"/>
      <c r="C2" s="221" t="s">
        <v>12</v>
      </c>
      <c r="D2" s="221"/>
      <c r="E2" s="222" t="s">
        <v>9</v>
      </c>
      <c r="F2" s="224" t="s">
        <v>13</v>
      </c>
      <c r="G2" s="225"/>
      <c r="H2" s="219" t="s">
        <v>11</v>
      </c>
      <c r="I2" s="227" t="s">
        <v>3</v>
      </c>
      <c r="J2" s="219" t="s">
        <v>0</v>
      </c>
      <c r="K2" s="220"/>
    </row>
    <row r="3" spans="1:13" ht="66" customHeight="1" thickBot="1" x14ac:dyDescent="0.25">
      <c r="A3" s="211"/>
      <c r="B3" s="214"/>
      <c r="C3" s="6" t="s">
        <v>4</v>
      </c>
      <c r="D3" s="7" t="s">
        <v>5</v>
      </c>
      <c r="E3" s="223"/>
      <c r="F3" s="8" t="s">
        <v>6</v>
      </c>
      <c r="G3" s="9" t="s">
        <v>7</v>
      </c>
      <c r="H3" s="226"/>
      <c r="I3" s="227"/>
      <c r="J3" s="226"/>
      <c r="K3" s="220"/>
    </row>
    <row r="4" spans="1:13" ht="36" customHeight="1" x14ac:dyDescent="0.2">
      <c r="A4" s="14">
        <v>17934500</v>
      </c>
      <c r="B4" s="14">
        <v>1848399.16</v>
      </c>
      <c r="C4" s="14">
        <v>512574.84</v>
      </c>
      <c r="D4" s="14">
        <v>1268042.25</v>
      </c>
      <c r="E4" s="14">
        <v>137469.20000000001</v>
      </c>
      <c r="F4" s="14">
        <v>521318.2</v>
      </c>
      <c r="G4" s="14">
        <v>1215837.49</v>
      </c>
      <c r="H4" s="14">
        <v>148220.1</v>
      </c>
      <c r="I4" s="14">
        <f t="shared" ref="I4" si="0">+B4+C4+F4+H4</f>
        <v>3030512.3000000003</v>
      </c>
      <c r="J4" s="14">
        <f>+D4+E4+G4</f>
        <v>2621348.94</v>
      </c>
      <c r="K4" s="14">
        <f>+A4-B4-C4-F4-H4</f>
        <v>14903987.700000001</v>
      </c>
      <c r="L4" s="14"/>
    </row>
    <row r="5" spans="1:13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3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3" s="16" customForma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3" s="145" customFormat="1" x14ac:dyDescent="0.2">
      <c r="A9" s="14">
        <v>16976000</v>
      </c>
      <c r="B9" s="14">
        <v>1766383.0200000005</v>
      </c>
      <c r="C9" s="14">
        <v>485065.87499999994</v>
      </c>
      <c r="D9" s="14">
        <v>1199988.75</v>
      </c>
      <c r="E9" s="14">
        <v>129033.29999999997</v>
      </c>
      <c r="F9" s="14">
        <v>492179.8</v>
      </c>
      <c r="G9" s="14">
        <v>1147879.8625</v>
      </c>
      <c r="H9" s="14">
        <v>139145.4</v>
      </c>
      <c r="I9" s="144">
        <f t="shared" ref="I9:I12" si="1">+B9+C9+F9+H9</f>
        <v>2882774.0950000002</v>
      </c>
      <c r="J9" s="144">
        <f t="shared" ref="J9:J12" si="2">+D9+E9+G9</f>
        <v>2476901.9125000001</v>
      </c>
      <c r="K9" s="144">
        <f t="shared" ref="K9:K12" si="3">+A9-B9-C9-F9-H9</f>
        <v>14093225.904999999</v>
      </c>
    </row>
    <row r="10" spans="1:13" x14ac:dyDescent="0.2">
      <c r="A10" s="14">
        <v>341750</v>
      </c>
      <c r="B10" s="14">
        <v>31937.750000000004</v>
      </c>
      <c r="C10" s="14">
        <v>9808.2250000000004</v>
      </c>
      <c r="D10" s="14">
        <v>24264.25</v>
      </c>
      <c r="E10" s="14">
        <v>2869.9</v>
      </c>
      <c r="F10" s="14">
        <v>10389.199999999999</v>
      </c>
      <c r="G10" s="14">
        <v>24230.075000000001</v>
      </c>
      <c r="H10" s="14">
        <v>3024.9</v>
      </c>
      <c r="I10" s="14">
        <f t="shared" si="1"/>
        <v>55160.075000000004</v>
      </c>
      <c r="J10" s="14">
        <f t="shared" si="2"/>
        <v>51364.225000000006</v>
      </c>
      <c r="K10" s="14">
        <f t="shared" si="3"/>
        <v>286589.92499999999</v>
      </c>
    </row>
    <row r="11" spans="1:13" x14ac:dyDescent="0.2">
      <c r="A11" s="14">
        <v>266750</v>
      </c>
      <c r="B11" s="14">
        <v>25477.13</v>
      </c>
      <c r="C11" s="14">
        <v>7655.7249999999995</v>
      </c>
      <c r="D11" s="14">
        <v>18939.25</v>
      </c>
      <c r="E11" s="14">
        <v>2154.3500000000004</v>
      </c>
      <c r="F11" s="14">
        <v>8109.2</v>
      </c>
      <c r="G11" s="14">
        <v>18912.575000000001</v>
      </c>
      <c r="H11" s="14">
        <v>4537.3500000000004</v>
      </c>
      <c r="I11" s="144">
        <f t="shared" ref="I11" si="4">+B11+C11+F11+H11</f>
        <v>45779.404999999999</v>
      </c>
      <c r="J11" s="144">
        <f t="shared" ref="J11" si="5">+D11+E11+G11</f>
        <v>40006.175000000003</v>
      </c>
      <c r="K11" s="144">
        <f t="shared" ref="K11" si="6">+A11-B11-C11-F11-H11</f>
        <v>220970.59499999997</v>
      </c>
    </row>
    <row r="12" spans="1:13" x14ac:dyDescent="0.2">
      <c r="A12" s="14">
        <v>335000</v>
      </c>
      <c r="B12" s="14">
        <v>24601.260000000002</v>
      </c>
      <c r="C12" s="14">
        <v>9614.5</v>
      </c>
      <c r="D12" s="14">
        <v>23785</v>
      </c>
      <c r="E12" s="14">
        <v>3246.65</v>
      </c>
      <c r="F12" s="14">
        <v>10184</v>
      </c>
      <c r="G12" s="14">
        <v>23751.5</v>
      </c>
      <c r="H12" s="14">
        <v>1512.45</v>
      </c>
      <c r="I12" s="14">
        <f t="shared" si="1"/>
        <v>45912.21</v>
      </c>
      <c r="J12" s="14">
        <f t="shared" si="2"/>
        <v>50783.15</v>
      </c>
      <c r="K12" s="14">
        <f t="shared" si="3"/>
        <v>289087.78999999998</v>
      </c>
    </row>
    <row r="13" spans="1:13" x14ac:dyDescent="0.2">
      <c r="A13" s="14">
        <v>15000</v>
      </c>
      <c r="B13" s="14">
        <v>0</v>
      </c>
      <c r="C13" s="14">
        <v>430.5</v>
      </c>
      <c r="D13" s="14">
        <v>1065</v>
      </c>
      <c r="E13" s="14">
        <v>165.00000000000003</v>
      </c>
      <c r="F13" s="14">
        <v>456</v>
      </c>
      <c r="G13" s="14">
        <v>1063.5</v>
      </c>
      <c r="H13" s="14">
        <v>0</v>
      </c>
      <c r="I13" s="14">
        <f t="shared" ref="I13" si="7">+B13+C13+F13+H13</f>
        <v>886.5</v>
      </c>
      <c r="J13" s="14">
        <f t="shared" ref="J13" si="8">+D13+E13+G13</f>
        <v>2293.5</v>
      </c>
      <c r="K13" s="14">
        <f t="shared" ref="K13" si="9">+A13-B13-C13-F13-H13</f>
        <v>14113.5</v>
      </c>
    </row>
    <row r="14" spans="1:13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M14" s="14"/>
    </row>
    <row r="15" spans="1:13" x14ac:dyDescent="0.2">
      <c r="A15" s="14">
        <f>+A9+A10+A11+A12+A13</f>
        <v>17934500</v>
      </c>
      <c r="B15" s="14">
        <f t="shared" ref="B15:K15" si="10">+B9+B10+B11+B12+B13</f>
        <v>1848399.1600000004</v>
      </c>
      <c r="C15" s="14">
        <f t="shared" si="10"/>
        <v>512574.8249999999</v>
      </c>
      <c r="D15" s="14">
        <f t="shared" si="10"/>
        <v>1268042.25</v>
      </c>
      <c r="E15" s="14">
        <f t="shared" si="10"/>
        <v>137469.19999999998</v>
      </c>
      <c r="F15" s="14">
        <f t="shared" si="10"/>
        <v>521318.2</v>
      </c>
      <c r="G15" s="14">
        <f t="shared" si="10"/>
        <v>1215837.5125</v>
      </c>
      <c r="H15" s="14">
        <f t="shared" si="10"/>
        <v>148220.1</v>
      </c>
      <c r="I15" s="14">
        <f t="shared" si="10"/>
        <v>3030512.2850000001</v>
      </c>
      <c r="J15" s="14">
        <f t="shared" si="10"/>
        <v>2621348.9624999999</v>
      </c>
      <c r="K15" s="14">
        <f t="shared" si="10"/>
        <v>14903987.715</v>
      </c>
    </row>
    <row r="16" spans="1:13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14">
        <f>+A4-A15</f>
        <v>0</v>
      </c>
      <c r="B17" s="14">
        <f t="shared" ref="B17:H17" si="11">+B4-B15</f>
        <v>0</v>
      </c>
      <c r="C17" s="14">
        <f t="shared" si="11"/>
        <v>1.500000013038516E-2</v>
      </c>
      <c r="D17" s="14">
        <f t="shared" si="11"/>
        <v>0</v>
      </c>
      <c r="E17" s="14">
        <f t="shared" si="11"/>
        <v>0</v>
      </c>
      <c r="F17" s="14">
        <f t="shared" si="11"/>
        <v>0</v>
      </c>
      <c r="G17" s="14">
        <f t="shared" si="11"/>
        <v>-2.2499999962747097E-2</v>
      </c>
      <c r="H17" s="14">
        <f t="shared" si="11"/>
        <v>0</v>
      </c>
      <c r="I17" s="14">
        <f t="shared" ref="I17" si="12">+B17+C17+F17+H17</f>
        <v>1.500000013038516E-2</v>
      </c>
      <c r="J17" s="14">
        <f t="shared" ref="J17" si="13">+D17+E17+G17</f>
        <v>-2.2499999962747097E-2</v>
      </c>
      <c r="K17" s="14">
        <f t="shared" ref="K17" si="14">+A17-B17-C17-F17-H17</f>
        <v>-1.500000013038516E-2</v>
      </c>
    </row>
    <row r="18" spans="1:1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4" spans="1:11" ht="13.5" thickBot="1" x14ac:dyDescent="0.25">
      <c r="A24" s="134" t="s">
        <v>303</v>
      </c>
    </row>
    <row r="25" spans="1:11" ht="16.5" thickBot="1" x14ac:dyDescent="0.25">
      <c r="A25" s="210" t="s">
        <v>15</v>
      </c>
      <c r="B25" s="212" t="s">
        <v>10</v>
      </c>
      <c r="C25" s="215" t="s">
        <v>8</v>
      </c>
      <c r="D25" s="215"/>
      <c r="E25" s="216"/>
      <c r="F25" s="216"/>
      <c r="G25" s="216"/>
      <c r="H25" s="216"/>
      <c r="I25" s="217" t="s">
        <v>1</v>
      </c>
      <c r="J25" s="218"/>
      <c r="K25" s="219" t="s">
        <v>16</v>
      </c>
    </row>
    <row r="26" spans="1:11" ht="15.75" x14ac:dyDescent="0.2">
      <c r="A26" s="211"/>
      <c r="B26" s="213"/>
      <c r="C26" s="221" t="s">
        <v>12</v>
      </c>
      <c r="D26" s="221"/>
      <c r="E26" s="222" t="s">
        <v>9</v>
      </c>
      <c r="F26" s="224" t="s">
        <v>13</v>
      </c>
      <c r="G26" s="225"/>
      <c r="H26" s="219" t="s">
        <v>11</v>
      </c>
      <c r="I26" s="227" t="s">
        <v>3</v>
      </c>
      <c r="J26" s="219" t="s">
        <v>0</v>
      </c>
      <c r="K26" s="220"/>
    </row>
    <row r="27" spans="1:11" ht="32.25" thickBot="1" x14ac:dyDescent="0.25">
      <c r="A27" s="211"/>
      <c r="B27" s="214"/>
      <c r="C27" s="6" t="s">
        <v>4</v>
      </c>
      <c r="D27" s="7" t="s">
        <v>5</v>
      </c>
      <c r="E27" s="223"/>
      <c r="F27" s="8" t="s">
        <v>6</v>
      </c>
      <c r="G27" s="9" t="s">
        <v>7</v>
      </c>
      <c r="H27" s="226"/>
      <c r="I27" s="227"/>
      <c r="J27" s="226"/>
      <c r="K27" s="220"/>
    </row>
    <row r="29" spans="1:11" x14ac:dyDescent="0.2">
      <c r="A29" s="14">
        <v>3148000</v>
      </c>
      <c r="B29" s="14">
        <v>294625.09999999998</v>
      </c>
      <c r="C29" s="14">
        <v>90347.6</v>
      </c>
      <c r="D29" s="14">
        <v>223508</v>
      </c>
      <c r="E29" s="14">
        <v>26661.8</v>
      </c>
      <c r="F29" s="14">
        <v>93202.6</v>
      </c>
      <c r="G29" s="14">
        <v>217370.53</v>
      </c>
      <c r="H29" s="14">
        <v>7562.25</v>
      </c>
      <c r="I29" s="14">
        <f t="shared" ref="I29" si="15">+B29+C29+F29+H29</f>
        <v>485737.54999999993</v>
      </c>
      <c r="J29" s="14">
        <f t="shared" ref="J29" si="16">+D29+E29+G29</f>
        <v>467540.32999999996</v>
      </c>
      <c r="K29" s="14">
        <f t="shared" ref="K29" si="17">+A29-B29-C29-F29-H29</f>
        <v>2662262.4499999997</v>
      </c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47" customFormat="1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</row>
    <row r="33" spans="1:11" x14ac:dyDescent="0.2">
      <c r="A33" s="14">
        <v>2980000</v>
      </c>
      <c r="B33" s="14">
        <v>284739.39999999997</v>
      </c>
      <c r="C33" s="14">
        <v>85526</v>
      </c>
      <c r="D33" s="14">
        <v>211580</v>
      </c>
      <c r="E33" s="14">
        <v>25033.249999999996</v>
      </c>
      <c r="F33" s="14">
        <v>88095.400000000009</v>
      </c>
      <c r="G33" s="14">
        <v>205459.33749999997</v>
      </c>
      <c r="H33" s="14">
        <v>7562.25</v>
      </c>
      <c r="I33" s="14">
        <f t="shared" ref="I33:I34" si="18">+B33+C33+F33+H33</f>
        <v>465923.05</v>
      </c>
      <c r="J33" s="14">
        <f t="shared" ref="J33:J34" si="19">+D33+E33+G33</f>
        <v>442072.58749999997</v>
      </c>
      <c r="K33" s="14">
        <f t="shared" ref="K33:K34" si="20">+A33-B33-C33-F33-H33</f>
        <v>2514076.9500000002</v>
      </c>
    </row>
    <row r="34" spans="1:11" x14ac:dyDescent="0.2">
      <c r="A34" s="14">
        <v>168000</v>
      </c>
      <c r="B34" s="14">
        <v>9885.6999999999989</v>
      </c>
      <c r="C34" s="14">
        <v>4821.6000000000004</v>
      </c>
      <c r="D34" s="14">
        <v>11928</v>
      </c>
      <c r="E34" s="14">
        <v>1628.5500000000002</v>
      </c>
      <c r="F34" s="14">
        <v>5107.2</v>
      </c>
      <c r="G34" s="14">
        <v>11911.2</v>
      </c>
      <c r="H34" s="14">
        <v>0</v>
      </c>
      <c r="I34" s="14">
        <f t="shared" si="18"/>
        <v>19814.5</v>
      </c>
      <c r="J34" s="14">
        <f t="shared" si="19"/>
        <v>25467.75</v>
      </c>
      <c r="K34" s="14">
        <f t="shared" si="20"/>
        <v>148185.49999999997</v>
      </c>
    </row>
    <row r="36" spans="1:11" x14ac:dyDescent="0.2">
      <c r="A36" s="14">
        <f t="shared" ref="A36:H36" si="21">+A33+A34</f>
        <v>3148000</v>
      </c>
      <c r="B36" s="14">
        <f t="shared" si="21"/>
        <v>294625.09999999998</v>
      </c>
      <c r="C36" s="14">
        <f t="shared" si="21"/>
        <v>90347.6</v>
      </c>
      <c r="D36" s="14">
        <f t="shared" si="21"/>
        <v>223508</v>
      </c>
      <c r="E36" s="14">
        <f t="shared" si="21"/>
        <v>26661.799999999996</v>
      </c>
      <c r="F36" s="14">
        <f t="shared" si="21"/>
        <v>93202.6</v>
      </c>
      <c r="G36" s="14">
        <f t="shared" si="21"/>
        <v>217370.53749999998</v>
      </c>
      <c r="H36" s="14">
        <f t="shared" si="21"/>
        <v>7562.25</v>
      </c>
      <c r="I36" s="14">
        <f t="shared" ref="I36" si="22">+B36+C36+F36+H36</f>
        <v>485737.54999999993</v>
      </c>
      <c r="J36" s="14">
        <f t="shared" ref="J36" si="23">+D36+E36+G36</f>
        <v>467540.33749999997</v>
      </c>
      <c r="K36" s="14">
        <f t="shared" ref="K36" si="24">+A36-B36-C36-F36-H36</f>
        <v>2662262.4499999997</v>
      </c>
    </row>
    <row r="39" spans="1:11" x14ac:dyDescent="0.2">
      <c r="A39" s="14">
        <f t="shared" ref="A39:K39" si="25">+A29-A36</f>
        <v>0</v>
      </c>
      <c r="B39" s="14">
        <f t="shared" si="25"/>
        <v>0</v>
      </c>
      <c r="C39" s="14">
        <f t="shared" si="25"/>
        <v>0</v>
      </c>
      <c r="D39" s="14">
        <f t="shared" si="25"/>
        <v>0</v>
      </c>
      <c r="E39" s="14">
        <f t="shared" si="25"/>
        <v>0</v>
      </c>
      <c r="F39" s="14">
        <f t="shared" si="25"/>
        <v>0</v>
      </c>
      <c r="G39" s="14">
        <f t="shared" si="25"/>
        <v>-7.4999999778810889E-3</v>
      </c>
      <c r="H39" s="14">
        <f t="shared" si="25"/>
        <v>0</v>
      </c>
      <c r="I39" s="14">
        <f t="shared" si="25"/>
        <v>0</v>
      </c>
      <c r="J39" s="14">
        <f t="shared" si="25"/>
        <v>-7.5000000069849193E-3</v>
      </c>
      <c r="K39" s="14">
        <f t="shared" si="25"/>
        <v>0</v>
      </c>
    </row>
    <row r="41" spans="1:11" x14ac:dyDescent="0.2">
      <c r="A41" s="14"/>
    </row>
  </sheetData>
  <mergeCells count="22">
    <mergeCell ref="A25:A27"/>
    <mergeCell ref="B25:B27"/>
    <mergeCell ref="C25:H25"/>
    <mergeCell ref="I25:J25"/>
    <mergeCell ref="K25:K27"/>
    <mergeCell ref="C26:D26"/>
    <mergeCell ref="E26:E27"/>
    <mergeCell ref="F26:G26"/>
    <mergeCell ref="H26:H27"/>
    <mergeCell ref="I26:I27"/>
    <mergeCell ref="J26:J27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2023-03-17T18:06:58Z</cp:lastPrinted>
  <dcterms:created xsi:type="dcterms:W3CDTF">2006-07-11T17:39:34Z</dcterms:created>
  <dcterms:modified xsi:type="dcterms:W3CDTF">2023-03-17T18:07:12Z</dcterms:modified>
</cp:coreProperties>
</file>