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13_ncr:1_{0D106B26-A7B6-43D1-891E-5E972B835E1A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7" i="1" l="1"/>
  <c r="J117" i="1"/>
  <c r="K117" i="1"/>
  <c r="L117" i="1"/>
  <c r="M117" i="1"/>
  <c r="K59" i="1"/>
  <c r="I59" i="1"/>
  <c r="J59" i="1"/>
  <c r="L59" i="1"/>
  <c r="M59" i="1"/>
  <c r="N165" i="1"/>
  <c r="N22" i="1"/>
  <c r="M37" i="1"/>
  <c r="L37" i="1"/>
  <c r="K37" i="1"/>
  <c r="I37" i="1"/>
  <c r="J37" i="1"/>
  <c r="I116" i="1"/>
  <c r="J116" i="1"/>
  <c r="K116" i="1"/>
  <c r="L116" i="1"/>
  <c r="M116" i="1"/>
  <c r="K170" i="1"/>
  <c r="I171" i="1"/>
  <c r="J171" i="1"/>
  <c r="K171" i="1"/>
  <c r="L171" i="1"/>
  <c r="M171" i="1"/>
  <c r="I170" i="1"/>
  <c r="J170" i="1"/>
  <c r="L170" i="1"/>
  <c r="M170" i="1"/>
  <c r="I169" i="1"/>
  <c r="J169" i="1"/>
  <c r="K169" i="1"/>
  <c r="L169" i="1"/>
  <c r="M169" i="1"/>
  <c r="K231" i="1"/>
  <c r="I231" i="1"/>
  <c r="J231" i="1"/>
  <c r="L231" i="1"/>
  <c r="M231" i="1"/>
  <c r="K28" i="1"/>
  <c r="I28" i="1"/>
  <c r="J28" i="1"/>
  <c r="L28" i="1"/>
  <c r="M28" i="1"/>
  <c r="N212" i="1"/>
  <c r="N203" i="1"/>
  <c r="N193" i="1"/>
  <c r="N188" i="1"/>
  <c r="N186" i="1"/>
  <c r="N176" i="1"/>
  <c r="M80" i="1"/>
  <c r="L80" i="1"/>
  <c r="K80" i="1"/>
  <c r="J80" i="1"/>
  <c r="I80" i="1"/>
  <c r="O117" i="1" l="1"/>
  <c r="Q117" i="1" s="1"/>
  <c r="P117" i="1"/>
  <c r="O59" i="1"/>
  <c r="Q59" i="1" s="1"/>
  <c r="O171" i="1"/>
  <c r="Q171" i="1" s="1"/>
  <c r="P59" i="1"/>
  <c r="P169" i="1"/>
  <c r="P116" i="1"/>
  <c r="P37" i="1"/>
  <c r="O37" i="1"/>
  <c r="Q37" i="1" s="1"/>
  <c r="O116" i="1"/>
  <c r="Q116" i="1" s="1"/>
  <c r="P171" i="1"/>
  <c r="O169" i="1"/>
  <c r="Q169" i="1" s="1"/>
  <c r="O170" i="1"/>
  <c r="Q170" i="1" s="1"/>
  <c r="P170" i="1"/>
  <c r="O231" i="1"/>
  <c r="Q231" i="1" s="1"/>
  <c r="O80" i="1"/>
  <c r="Q80" i="1" s="1"/>
  <c r="O28" i="1"/>
  <c r="Q28" i="1" s="1"/>
  <c r="P231" i="1"/>
  <c r="P28" i="1"/>
  <c r="P80" i="1"/>
  <c r="N138" i="1"/>
  <c r="N124" i="1"/>
  <c r="N91" i="1"/>
  <c r="N64" i="1"/>
  <c r="N55" i="1"/>
  <c r="N50" i="1"/>
  <c r="N42" i="1"/>
  <c r="N17" i="1"/>
  <c r="N14" i="1"/>
  <c r="N13" i="1"/>
  <c r="H15" i="2"/>
  <c r="G15" i="2"/>
  <c r="F15" i="2"/>
  <c r="E15" i="2"/>
  <c r="D15" i="2"/>
  <c r="C15" i="2"/>
  <c r="B15" i="2"/>
  <c r="A15" i="2"/>
  <c r="K13" i="2"/>
  <c r="J13" i="2"/>
  <c r="I13" i="2"/>
  <c r="K223" i="1" l="1"/>
  <c r="I223" i="1"/>
  <c r="J223" i="1"/>
  <c r="L223" i="1"/>
  <c r="M223" i="1"/>
  <c r="K222" i="1"/>
  <c r="I222" i="1"/>
  <c r="J222" i="1"/>
  <c r="L222" i="1"/>
  <c r="M222" i="1"/>
  <c r="K221" i="1"/>
  <c r="I221" i="1"/>
  <c r="J221" i="1"/>
  <c r="L221" i="1"/>
  <c r="M221" i="1"/>
  <c r="O221" i="1" l="1"/>
  <c r="Q221" i="1" s="1"/>
  <c r="P222" i="1"/>
  <c r="P223" i="1"/>
  <c r="O223" i="1"/>
  <c r="Q223" i="1" s="1"/>
  <c r="P221" i="1"/>
  <c r="O222" i="1"/>
  <c r="Q222" i="1" s="1"/>
  <c r="N82" i="1"/>
  <c r="H82" i="1"/>
  <c r="G82" i="1"/>
  <c r="M81" i="1"/>
  <c r="L81" i="1"/>
  <c r="K81" i="1"/>
  <c r="J81" i="1"/>
  <c r="I81" i="1"/>
  <c r="K27" i="1"/>
  <c r="I27" i="1"/>
  <c r="J27" i="1"/>
  <c r="L27" i="1"/>
  <c r="M27" i="1"/>
  <c r="K11" i="2"/>
  <c r="J11" i="2"/>
  <c r="I11" i="2"/>
  <c r="H19" i="1"/>
  <c r="O81" i="1" l="1"/>
  <c r="Q81" i="1" s="1"/>
  <c r="O27" i="1"/>
  <c r="Q27" i="1" s="1"/>
  <c r="P81" i="1"/>
  <c r="P27" i="1"/>
  <c r="E36" i="2"/>
  <c r="E39" i="2" s="1"/>
  <c r="M134" i="1" l="1"/>
  <c r="L134" i="1"/>
  <c r="K134" i="1"/>
  <c r="J134" i="1"/>
  <c r="I134" i="1"/>
  <c r="I133" i="1"/>
  <c r="J133" i="1"/>
  <c r="K133" i="1"/>
  <c r="L133" i="1"/>
  <c r="M133" i="1"/>
  <c r="I135" i="1"/>
  <c r="J135" i="1"/>
  <c r="K135" i="1"/>
  <c r="L135" i="1"/>
  <c r="M135" i="1"/>
  <c r="M225" i="1"/>
  <c r="L225" i="1"/>
  <c r="H234" i="1"/>
  <c r="H196" i="1"/>
  <c r="H173" i="1"/>
  <c r="H119" i="1"/>
  <c r="H77" i="1"/>
  <c r="H61" i="1"/>
  <c r="H43" i="1"/>
  <c r="N38" i="1"/>
  <c r="H38" i="1"/>
  <c r="H30" i="1"/>
  <c r="O133" i="1" l="1"/>
  <c r="Q133" i="1" s="1"/>
  <c r="O134" i="1"/>
  <c r="Q134" i="1" s="1"/>
  <c r="P134" i="1"/>
  <c r="O135" i="1"/>
  <c r="Q135" i="1" s="1"/>
  <c r="P133" i="1"/>
  <c r="P135" i="1"/>
  <c r="I113" i="1"/>
  <c r="J113" i="1"/>
  <c r="K113" i="1"/>
  <c r="L113" i="1"/>
  <c r="M113" i="1"/>
  <c r="H36" i="2"/>
  <c r="H39" i="2" s="1"/>
  <c r="G36" i="2"/>
  <c r="G39" i="2" s="1"/>
  <c r="F36" i="2"/>
  <c r="F39" i="2" s="1"/>
  <c r="D36" i="2"/>
  <c r="D39" i="2" s="1"/>
  <c r="C36" i="2"/>
  <c r="C39" i="2" s="1"/>
  <c r="B36" i="2"/>
  <c r="B39" i="2" s="1"/>
  <c r="A36" i="2"/>
  <c r="A39" i="2" s="1"/>
  <c r="K33" i="2"/>
  <c r="J33" i="2"/>
  <c r="K34" i="2"/>
  <c r="J34" i="2"/>
  <c r="I34" i="2"/>
  <c r="I33" i="2"/>
  <c r="O113" i="1" l="1"/>
  <c r="Q113" i="1" s="1"/>
  <c r="P113" i="1"/>
  <c r="K36" i="2"/>
  <c r="I36" i="2"/>
  <c r="J36" i="2" l="1"/>
  <c r="M114" i="1" l="1"/>
  <c r="L114" i="1"/>
  <c r="K114" i="1"/>
  <c r="J114" i="1"/>
  <c r="I114" i="1"/>
  <c r="M112" i="1"/>
  <c r="L112" i="1"/>
  <c r="K112" i="1"/>
  <c r="J112" i="1"/>
  <c r="I112" i="1"/>
  <c r="M69" i="1"/>
  <c r="L69" i="1"/>
  <c r="K69" i="1"/>
  <c r="J69" i="1"/>
  <c r="I69" i="1"/>
  <c r="M68" i="1"/>
  <c r="L68" i="1"/>
  <c r="K68" i="1"/>
  <c r="J68" i="1"/>
  <c r="I68" i="1"/>
  <c r="M64" i="1"/>
  <c r="L64" i="1"/>
  <c r="K64" i="1"/>
  <c r="J64" i="1"/>
  <c r="I64" i="1"/>
  <c r="M55" i="1"/>
  <c r="L55" i="1"/>
  <c r="K55" i="1"/>
  <c r="J55" i="1"/>
  <c r="I55" i="1"/>
  <c r="M48" i="1"/>
  <c r="L48" i="1"/>
  <c r="K48" i="1"/>
  <c r="J48" i="1"/>
  <c r="I48" i="1"/>
  <c r="O114" i="1" l="1"/>
  <c r="Q114" i="1" s="1"/>
  <c r="P114" i="1"/>
  <c r="P112" i="1"/>
  <c r="O112" i="1"/>
  <c r="Q112" i="1" s="1"/>
  <c r="O64" i="1"/>
  <c r="Q64" i="1" s="1"/>
  <c r="O68" i="1"/>
  <c r="Q68" i="1" s="1"/>
  <c r="P69" i="1"/>
  <c r="P64" i="1"/>
  <c r="P68" i="1"/>
  <c r="O48" i="1"/>
  <c r="Q48" i="1" s="1"/>
  <c r="O69" i="1"/>
  <c r="Q69" i="1" s="1"/>
  <c r="O55" i="1"/>
  <c r="Q55" i="1" s="1"/>
  <c r="P55" i="1"/>
  <c r="P48" i="1"/>
  <c r="K25" i="1"/>
  <c r="H17" i="2"/>
  <c r="G17" i="2"/>
  <c r="F17" i="2"/>
  <c r="E17" i="2"/>
  <c r="D17" i="2"/>
  <c r="C17" i="2"/>
  <c r="B17" i="2"/>
  <c r="A17" i="2"/>
  <c r="J17" i="2" l="1"/>
  <c r="I17" i="2"/>
  <c r="K17" i="2"/>
  <c r="I115" i="1" l="1"/>
  <c r="J115" i="1"/>
  <c r="K115" i="1"/>
  <c r="L115" i="1"/>
  <c r="M115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O108" i="1" l="1"/>
  <c r="Q108" i="1" s="1"/>
  <c r="O111" i="1"/>
  <c r="Q111" i="1" s="1"/>
  <c r="O110" i="1"/>
  <c r="Q110" i="1" s="1"/>
  <c r="O109" i="1"/>
  <c r="Q109" i="1" s="1"/>
  <c r="O115" i="1"/>
  <c r="Q115" i="1" s="1"/>
  <c r="P108" i="1"/>
  <c r="P110" i="1"/>
  <c r="P111" i="1"/>
  <c r="P115" i="1"/>
  <c r="P109" i="1"/>
  <c r="I4" i="2"/>
  <c r="G30" i="1"/>
  <c r="M29" i="1"/>
  <c r="L29" i="1"/>
  <c r="K29" i="1"/>
  <c r="J29" i="1"/>
  <c r="I29" i="1"/>
  <c r="P29" i="1" l="1"/>
  <c r="O29" i="1"/>
  <c r="Q29" i="1" s="1"/>
  <c r="K29" i="2" l="1"/>
  <c r="K39" i="2" s="1"/>
  <c r="J29" i="2"/>
  <c r="J39" i="2" s="1"/>
  <c r="I29" i="2"/>
  <c r="I39" i="2" s="1"/>
  <c r="M202" i="1" l="1"/>
  <c r="M201" i="1"/>
  <c r="M200" i="1"/>
  <c r="M199" i="1"/>
  <c r="L202" i="1" l="1"/>
  <c r="L201" i="1"/>
  <c r="L200" i="1"/>
  <c r="L199" i="1"/>
  <c r="M198" i="1"/>
  <c r="L198" i="1"/>
  <c r="K224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225" i="1"/>
  <c r="K199" i="1"/>
  <c r="K198" i="1"/>
  <c r="K195" i="1"/>
  <c r="K194" i="1"/>
  <c r="K193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203" i="1"/>
  <c r="M121" i="1"/>
  <c r="L121" i="1"/>
  <c r="K131" i="1"/>
  <c r="K130" i="1"/>
  <c r="K129" i="1"/>
  <c r="K128" i="1"/>
  <c r="K127" i="1"/>
  <c r="K126" i="1"/>
  <c r="K125" i="1"/>
  <c r="K124" i="1"/>
  <c r="K123" i="1"/>
  <c r="K122" i="1"/>
  <c r="K121" i="1"/>
  <c r="M85" i="1"/>
  <c r="L85" i="1"/>
  <c r="K91" i="1"/>
  <c r="K90" i="1"/>
  <c r="K89" i="1"/>
  <c r="K88" i="1"/>
  <c r="K87" i="1"/>
  <c r="K86" i="1"/>
  <c r="K85" i="1"/>
  <c r="K67" i="1"/>
  <c r="K66" i="1"/>
  <c r="K65" i="1"/>
  <c r="K63" i="1"/>
  <c r="M45" i="1"/>
  <c r="L45" i="1"/>
  <c r="K58" i="1"/>
  <c r="K57" i="1"/>
  <c r="K54" i="1"/>
  <c r="K53" i="1"/>
  <c r="K52" i="1"/>
  <c r="K51" i="1"/>
  <c r="K50" i="1"/>
  <c r="K49" i="1"/>
  <c r="K47" i="1"/>
  <c r="K46" i="1"/>
  <c r="K45" i="1"/>
  <c r="K42" i="1"/>
  <c r="K41" i="1"/>
  <c r="K40" i="1"/>
  <c r="K36" i="1"/>
  <c r="K35" i="1"/>
  <c r="K34" i="1"/>
  <c r="K33" i="1"/>
  <c r="K32" i="1"/>
  <c r="M32" i="1"/>
  <c r="L32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6" i="1"/>
  <c r="I195" i="1"/>
  <c r="J195" i="1"/>
  <c r="L195" i="1"/>
  <c r="M195" i="1"/>
  <c r="K43" i="1" l="1"/>
  <c r="O195" i="1"/>
  <c r="Q195" i="1" s="1"/>
  <c r="P195" i="1"/>
  <c r="L36" i="1"/>
  <c r="J36" i="1"/>
  <c r="I36" i="1"/>
  <c r="G38" i="1"/>
  <c r="M36" i="1"/>
  <c r="G119" i="1"/>
  <c r="I118" i="1"/>
  <c r="J118" i="1"/>
  <c r="K118" i="1"/>
  <c r="L118" i="1"/>
  <c r="M118" i="1"/>
  <c r="P36" i="1" l="1"/>
  <c r="O36" i="1"/>
  <c r="Q36" i="1" s="1"/>
  <c r="O118" i="1"/>
  <c r="Q118" i="1" s="1"/>
  <c r="P118" i="1"/>
  <c r="K12" i="2" l="1"/>
  <c r="J12" i="2"/>
  <c r="I12" i="2"/>
  <c r="K10" i="2"/>
  <c r="J10" i="2"/>
  <c r="I10" i="2"/>
  <c r="K9" i="2"/>
  <c r="J9" i="2"/>
  <c r="I9" i="2"/>
  <c r="N119" i="1"/>
  <c r="N77" i="1"/>
  <c r="N43" i="1"/>
  <c r="N30" i="1"/>
  <c r="G173" i="1"/>
  <c r="I172" i="1"/>
  <c r="J172" i="1"/>
  <c r="K172" i="1"/>
  <c r="L172" i="1"/>
  <c r="M172" i="1"/>
  <c r="I194" i="1"/>
  <c r="J194" i="1"/>
  <c r="L194" i="1"/>
  <c r="M194" i="1"/>
  <c r="I193" i="1"/>
  <c r="J193" i="1"/>
  <c r="L193" i="1"/>
  <c r="M193" i="1"/>
  <c r="K226" i="1"/>
  <c r="K15" i="2" l="1"/>
  <c r="I15" i="2"/>
  <c r="J15" i="2"/>
  <c r="N19" i="1"/>
  <c r="O172" i="1"/>
  <c r="Q172" i="1" s="1"/>
  <c r="N234" i="1"/>
  <c r="N196" i="1"/>
  <c r="N61" i="1"/>
  <c r="N173" i="1"/>
  <c r="O193" i="1"/>
  <c r="Q193" i="1" s="1"/>
  <c r="O194" i="1"/>
  <c r="Q194" i="1" s="1"/>
  <c r="P172" i="1"/>
  <c r="P193" i="1"/>
  <c r="P194" i="1"/>
  <c r="K232" i="1"/>
  <c r="K230" i="1"/>
  <c r="K229" i="1"/>
  <c r="K228" i="1"/>
  <c r="K227" i="1"/>
  <c r="K192" i="1"/>
  <c r="K191" i="1"/>
  <c r="K167" i="1"/>
  <c r="K166" i="1"/>
  <c r="K165" i="1"/>
  <c r="K164" i="1"/>
  <c r="K163" i="1"/>
  <c r="K162" i="1"/>
  <c r="K168" i="1"/>
  <c r="K38" i="1" s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2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79" i="1"/>
  <c r="K82" i="1" s="1"/>
  <c r="K76" i="1"/>
  <c r="K75" i="1"/>
  <c r="K74" i="1"/>
  <c r="K73" i="1"/>
  <c r="K72" i="1"/>
  <c r="K71" i="1"/>
  <c r="K70" i="1"/>
  <c r="K60" i="1"/>
  <c r="K56" i="1"/>
  <c r="K24" i="1"/>
  <c r="K30" i="1" s="1"/>
  <c r="K18" i="1"/>
  <c r="K19" i="1" s="1"/>
  <c r="M232" i="1"/>
  <c r="M230" i="1"/>
  <c r="M229" i="1"/>
  <c r="M228" i="1"/>
  <c r="M227" i="1"/>
  <c r="M226" i="1"/>
  <c r="M224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203" i="1"/>
  <c r="M167" i="1"/>
  <c r="M166" i="1"/>
  <c r="M165" i="1"/>
  <c r="M164" i="1"/>
  <c r="M163" i="1"/>
  <c r="M162" i="1"/>
  <c r="M168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2" i="1"/>
  <c r="M131" i="1"/>
  <c r="M130" i="1"/>
  <c r="M129" i="1"/>
  <c r="M128" i="1"/>
  <c r="M127" i="1"/>
  <c r="M126" i="1"/>
  <c r="M125" i="1"/>
  <c r="M124" i="1"/>
  <c r="M123" i="1"/>
  <c r="M122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79" i="1"/>
  <c r="M82" i="1" s="1"/>
  <c r="M76" i="1"/>
  <c r="M75" i="1"/>
  <c r="M74" i="1"/>
  <c r="M73" i="1"/>
  <c r="M72" i="1"/>
  <c r="M71" i="1"/>
  <c r="M70" i="1"/>
  <c r="M67" i="1"/>
  <c r="M66" i="1"/>
  <c r="M65" i="1"/>
  <c r="M63" i="1"/>
  <c r="M60" i="1"/>
  <c r="M58" i="1"/>
  <c r="M57" i="1"/>
  <c r="M56" i="1"/>
  <c r="M54" i="1"/>
  <c r="M53" i="1"/>
  <c r="M52" i="1"/>
  <c r="M51" i="1"/>
  <c r="M50" i="1"/>
  <c r="M49" i="1"/>
  <c r="M47" i="1"/>
  <c r="M46" i="1"/>
  <c r="M42" i="1"/>
  <c r="M41" i="1"/>
  <c r="M40" i="1"/>
  <c r="M35" i="1"/>
  <c r="M34" i="1"/>
  <c r="M33" i="1"/>
  <c r="M26" i="1"/>
  <c r="M25" i="1"/>
  <c r="M24" i="1"/>
  <c r="M23" i="1"/>
  <c r="M22" i="1"/>
  <c r="M18" i="1"/>
  <c r="M17" i="1"/>
  <c r="M16" i="1"/>
  <c r="M15" i="1"/>
  <c r="M14" i="1"/>
  <c r="M43" i="1" l="1"/>
  <c r="M38" i="1"/>
  <c r="M77" i="1"/>
  <c r="M234" i="1"/>
  <c r="K77" i="1"/>
  <c r="K234" i="1"/>
  <c r="K61" i="1"/>
  <c r="K196" i="1"/>
  <c r="M173" i="1"/>
  <c r="K119" i="1"/>
  <c r="K173" i="1"/>
  <c r="M30" i="1"/>
  <c r="M61" i="1"/>
  <c r="M119" i="1"/>
  <c r="M196" i="1"/>
  <c r="L177" i="1"/>
  <c r="L175" i="1"/>
  <c r="L203" i="1"/>
  <c r="L87" i="1"/>
  <c r="L86" i="1"/>
  <c r="L47" i="1"/>
  <c r="L46" i="1"/>
  <c r="L40" i="1"/>
  <c r="L22" i="1"/>
  <c r="L14" i="1"/>
  <c r="M13" i="1"/>
  <c r="M19" i="1" s="1"/>
  <c r="L13" i="1"/>
  <c r="J198" i="1"/>
  <c r="I198" i="1"/>
  <c r="I85" i="1"/>
  <c r="O12" i="1" l="1"/>
  <c r="K4" i="2"/>
  <c r="J4" i="2"/>
  <c r="Q12" i="1" l="1"/>
  <c r="P12" i="1"/>
  <c r="G234" i="1"/>
  <c r="G77" i="1" l="1"/>
  <c r="L90" i="1" l="1"/>
  <c r="J90" i="1"/>
  <c r="I90" i="1"/>
  <c r="L71" i="1"/>
  <c r="J71" i="1"/>
  <c r="I71" i="1"/>
  <c r="L65" i="1"/>
  <c r="J65" i="1"/>
  <c r="I65" i="1"/>
  <c r="L63" i="1"/>
  <c r="J63" i="1"/>
  <c r="I63" i="1"/>
  <c r="O90" i="1" l="1"/>
  <c r="Q90" i="1" s="1"/>
  <c r="P90" i="1"/>
  <c r="O63" i="1"/>
  <c r="O71" i="1"/>
  <c r="Q71" i="1" s="1"/>
  <c r="P71" i="1"/>
  <c r="O65" i="1"/>
  <c r="Q65" i="1" s="1"/>
  <c r="P65" i="1"/>
  <c r="P63" i="1"/>
  <c r="Q63" i="1" l="1"/>
  <c r="L130" i="1"/>
  <c r="J130" i="1"/>
  <c r="P130" i="1" s="1"/>
  <c r="I130" i="1"/>
  <c r="G19" i="1"/>
  <c r="O130" i="1" l="1"/>
  <c r="Q130" i="1"/>
  <c r="L16" i="1"/>
  <c r="J16" i="1"/>
  <c r="I16" i="1"/>
  <c r="O16" i="1" l="1"/>
  <c r="Q16" i="1"/>
  <c r="P16" i="1"/>
  <c r="L224" i="1"/>
  <c r="J224" i="1"/>
  <c r="I224" i="1"/>
  <c r="O224" i="1" l="1"/>
  <c r="Q224" i="1" s="1"/>
  <c r="P224" i="1"/>
  <c r="L105" i="1" l="1"/>
  <c r="I105" i="1"/>
  <c r="J105" i="1"/>
  <c r="I189" i="1"/>
  <c r="J189" i="1"/>
  <c r="L189" i="1"/>
  <c r="I131" i="1"/>
  <c r="J131" i="1"/>
  <c r="P131" i="1" s="1"/>
  <c r="L131" i="1"/>
  <c r="O189" i="1" l="1"/>
  <c r="Q189" i="1" s="1"/>
  <c r="O131" i="1"/>
  <c r="Q131" i="1" s="1"/>
  <c r="O85" i="1"/>
  <c r="P189" i="1"/>
  <c r="O105" i="1"/>
  <c r="O198" i="1"/>
  <c r="I220" i="1" l="1"/>
  <c r="J220" i="1"/>
  <c r="L220" i="1"/>
  <c r="L192" i="1"/>
  <c r="J192" i="1"/>
  <c r="I192" i="1"/>
  <c r="L76" i="1"/>
  <c r="J76" i="1"/>
  <c r="I76" i="1"/>
  <c r="I75" i="1"/>
  <c r="J75" i="1"/>
  <c r="L75" i="1"/>
  <c r="L165" i="1"/>
  <c r="J165" i="1"/>
  <c r="P165" i="1" s="1"/>
  <c r="I165" i="1"/>
  <c r="I104" i="1"/>
  <c r="J104" i="1"/>
  <c r="L104" i="1"/>
  <c r="O165" i="1" l="1"/>
  <c r="O192" i="1"/>
  <c r="Q192" i="1" s="1"/>
  <c r="O104" i="1"/>
  <c r="Q104" i="1" s="1"/>
  <c r="O220" i="1"/>
  <c r="Q220" i="1" s="1"/>
  <c r="O75" i="1"/>
  <c r="Q75" i="1" s="1"/>
  <c r="O76" i="1"/>
  <c r="Q76" i="1" s="1"/>
  <c r="P220" i="1"/>
  <c r="P192" i="1"/>
  <c r="P75" i="1"/>
  <c r="P76" i="1"/>
  <c r="P104" i="1"/>
  <c r="I164" i="1"/>
  <c r="J164" i="1"/>
  <c r="P164" i="1" s="1"/>
  <c r="L164" i="1"/>
  <c r="I163" i="1"/>
  <c r="J163" i="1"/>
  <c r="P163" i="1" s="1"/>
  <c r="L163" i="1"/>
  <c r="O163" i="1" l="1"/>
  <c r="Q163" i="1" s="1"/>
  <c r="O164" i="1"/>
  <c r="Q164" i="1" s="1"/>
  <c r="Q165" i="1"/>
  <c r="G61" i="1"/>
  <c r="I60" i="1"/>
  <c r="J60" i="1"/>
  <c r="L60" i="1"/>
  <c r="O60" i="1" l="1"/>
  <c r="Q60" i="1" s="1"/>
  <c r="P60" i="1"/>
  <c r="I168" i="1" l="1"/>
  <c r="J168" i="1"/>
  <c r="P168" i="1" s="1"/>
  <c r="L168" i="1"/>
  <c r="I161" i="1"/>
  <c r="J161" i="1"/>
  <c r="P161" i="1" s="1"/>
  <c r="L161" i="1"/>
  <c r="I160" i="1"/>
  <c r="J160" i="1"/>
  <c r="P160" i="1" s="1"/>
  <c r="L160" i="1"/>
  <c r="O168" i="1" l="1"/>
  <c r="Q168" i="1" s="1"/>
  <c r="O161" i="1"/>
  <c r="Q161" i="1" s="1"/>
  <c r="O160" i="1"/>
  <c r="Q160" i="1" s="1"/>
  <c r="I210" i="1"/>
  <c r="J210" i="1"/>
  <c r="L210" i="1"/>
  <c r="I230" i="1"/>
  <c r="J230" i="1"/>
  <c r="L230" i="1"/>
  <c r="O230" i="1" l="1"/>
  <c r="Q230" i="1" s="1"/>
  <c r="O210" i="1"/>
  <c r="Q210" i="1" s="1"/>
  <c r="P230" i="1"/>
  <c r="P210" i="1"/>
  <c r="I162" i="1"/>
  <c r="J162" i="1"/>
  <c r="P162" i="1" s="1"/>
  <c r="L162" i="1"/>
  <c r="I103" i="1"/>
  <c r="J103" i="1"/>
  <c r="L103" i="1"/>
  <c r="O162" i="1" l="1"/>
  <c r="Q162" i="1" s="1"/>
  <c r="O103" i="1"/>
  <c r="Q103" i="1" s="1"/>
  <c r="P103" i="1"/>
  <c r="I217" i="1" l="1"/>
  <c r="I219" i="1" l="1"/>
  <c r="J219" i="1"/>
  <c r="L219" i="1"/>
  <c r="I146" i="1"/>
  <c r="J146" i="1"/>
  <c r="P146" i="1" s="1"/>
  <c r="L146" i="1"/>
  <c r="I145" i="1"/>
  <c r="J145" i="1"/>
  <c r="P145" i="1" s="1"/>
  <c r="L145" i="1"/>
  <c r="I129" i="1"/>
  <c r="J129" i="1"/>
  <c r="P129" i="1" s="1"/>
  <c r="L129" i="1"/>
  <c r="O129" i="1" l="1"/>
  <c r="Q129" i="1" s="1"/>
  <c r="O146" i="1"/>
  <c r="Q146" i="1" s="1"/>
  <c r="O145" i="1"/>
  <c r="Q145" i="1" s="1"/>
  <c r="O219" i="1"/>
  <c r="Q219" i="1" s="1"/>
  <c r="P219" i="1"/>
  <c r="I35" i="1" l="1"/>
  <c r="J35" i="1"/>
  <c r="L35" i="1"/>
  <c r="O35" i="1" l="1"/>
  <c r="Q35" i="1" s="1"/>
  <c r="P35" i="1"/>
  <c r="I79" i="1" l="1"/>
  <c r="I82" i="1" s="1"/>
  <c r="J79" i="1"/>
  <c r="J82" i="1" s="1"/>
  <c r="L79" i="1"/>
  <c r="L82" i="1" s="1"/>
  <c r="I101" i="1"/>
  <c r="J101" i="1"/>
  <c r="L101" i="1"/>
  <c r="I56" i="1"/>
  <c r="J56" i="1"/>
  <c r="L56" i="1"/>
  <c r="O101" i="1" l="1"/>
  <c r="Q101" i="1" s="1"/>
  <c r="O79" i="1"/>
  <c r="O82" i="1" s="1"/>
  <c r="O56" i="1"/>
  <c r="Q56" i="1" s="1"/>
  <c r="P79" i="1"/>
  <c r="P82" i="1" s="1"/>
  <c r="P101" i="1"/>
  <c r="P56" i="1"/>
  <c r="Q79" i="1" l="1"/>
  <c r="Q82" i="1" s="1"/>
  <c r="I218" i="1"/>
  <c r="J218" i="1"/>
  <c r="L218" i="1"/>
  <c r="I216" i="1"/>
  <c r="J216" i="1"/>
  <c r="L216" i="1"/>
  <c r="L93" i="1"/>
  <c r="I92" i="1"/>
  <c r="J92" i="1"/>
  <c r="L92" i="1"/>
  <c r="I54" i="1"/>
  <c r="J54" i="1"/>
  <c r="L54" i="1"/>
  <c r="A22" i="1"/>
  <c r="A23" i="1" s="1"/>
  <c r="A24" i="1" s="1"/>
  <c r="A25" i="1" s="1"/>
  <c r="A26" i="1" s="1"/>
  <c r="A27" i="1" s="1"/>
  <c r="A28" i="1" s="1"/>
  <c r="A29" i="1" s="1"/>
  <c r="J22" i="1"/>
  <c r="I22" i="1"/>
  <c r="O22" i="1" s="1"/>
  <c r="O54" i="1" l="1"/>
  <c r="Q54" i="1" s="1"/>
  <c r="O92" i="1"/>
  <c r="Q92" i="1" s="1"/>
  <c r="O216" i="1"/>
  <c r="Q216" i="1" s="1"/>
  <c r="O218" i="1"/>
  <c r="Q218" i="1" s="1"/>
  <c r="P22" i="1"/>
  <c r="Q22" i="1"/>
  <c r="P216" i="1"/>
  <c r="P218" i="1"/>
  <c r="P92" i="1"/>
  <c r="P54" i="1"/>
  <c r="L24" i="1"/>
  <c r="J24" i="1"/>
  <c r="I24" i="1"/>
  <c r="O24" i="1" l="1"/>
  <c r="Q24" i="1" s="1"/>
  <c r="P24" i="1"/>
  <c r="I177" i="1"/>
  <c r="J177" i="1"/>
  <c r="I167" i="1"/>
  <c r="J167" i="1"/>
  <c r="P167" i="1" s="1"/>
  <c r="L167" i="1"/>
  <c r="O167" i="1" l="1"/>
  <c r="Q167" i="1" s="1"/>
  <c r="O177" i="1"/>
  <c r="Q177" i="1" s="1"/>
  <c r="P177" i="1"/>
  <c r="L143" i="1" l="1"/>
  <c r="J143" i="1"/>
  <c r="P143" i="1" s="1"/>
  <c r="I143" i="1"/>
  <c r="J93" i="1"/>
  <c r="I93" i="1"/>
  <c r="O93" i="1" s="1"/>
  <c r="O143" i="1" l="1"/>
  <c r="Q143" i="1" s="1"/>
  <c r="Q93" i="1"/>
  <c r="L74" i="1"/>
  <c r="L73" i="1"/>
  <c r="L72" i="1"/>
  <c r="J74" i="1"/>
  <c r="J73" i="1"/>
  <c r="J72" i="1"/>
  <c r="I74" i="1"/>
  <c r="I73" i="1"/>
  <c r="I70" i="1"/>
  <c r="I72" i="1"/>
  <c r="O72" i="1" l="1"/>
  <c r="Q72" i="1" s="1"/>
  <c r="O73" i="1"/>
  <c r="Q73" i="1" s="1"/>
  <c r="O74" i="1"/>
  <c r="Q74" i="1" s="1"/>
  <c r="P73" i="1"/>
  <c r="P72" i="1"/>
  <c r="P74" i="1"/>
  <c r="L159" i="1"/>
  <c r="J159" i="1"/>
  <c r="P159" i="1" s="1"/>
  <c r="I159" i="1"/>
  <c r="O159" i="1" l="1"/>
  <c r="Q159" i="1" s="1"/>
  <c r="L144" i="1" l="1"/>
  <c r="J144" i="1"/>
  <c r="P144" i="1" s="1"/>
  <c r="I144" i="1"/>
  <c r="Q105" i="1"/>
  <c r="O144" i="1" l="1"/>
  <c r="Q144" i="1" s="1"/>
  <c r="P105" i="1"/>
  <c r="D236" i="1" l="1"/>
  <c r="I58" i="1" l="1"/>
  <c r="J58" i="1"/>
  <c r="L58" i="1"/>
  <c r="O58" i="1" l="1"/>
  <c r="Q58" i="1" s="1"/>
  <c r="P58" i="1"/>
  <c r="L88" i="1" l="1"/>
  <c r="L89" i="1"/>
  <c r="L91" i="1"/>
  <c r="L106" i="1"/>
  <c r="L94" i="1"/>
  <c r="L107" i="1"/>
  <c r="L98" i="1"/>
  <c r="L99" i="1"/>
  <c r="L100" i="1"/>
  <c r="L95" i="1"/>
  <c r="L102" i="1"/>
  <c r="L96" i="1"/>
  <c r="L97" i="1"/>
  <c r="I34" i="1"/>
  <c r="J34" i="1"/>
  <c r="L34" i="1"/>
  <c r="O34" i="1" l="1"/>
  <c r="Q34" i="1" s="1"/>
  <c r="P34" i="1"/>
  <c r="L18" i="1"/>
  <c r="I158" i="1" l="1"/>
  <c r="J158" i="1"/>
  <c r="P158" i="1" s="1"/>
  <c r="L158" i="1"/>
  <c r="I157" i="1"/>
  <c r="J157" i="1"/>
  <c r="P157" i="1" s="1"/>
  <c r="L157" i="1"/>
  <c r="L119" i="1"/>
  <c r="I97" i="1"/>
  <c r="O97" i="1" s="1"/>
  <c r="J97" i="1"/>
  <c r="O157" i="1" l="1"/>
  <c r="Q157" i="1" s="1"/>
  <c r="O158" i="1"/>
  <c r="Q158" i="1" s="1"/>
  <c r="Q97" i="1"/>
  <c r="P97" i="1"/>
  <c r="L155" i="1" l="1"/>
  <c r="L156" i="1"/>
  <c r="J156" i="1"/>
  <c r="P156" i="1" s="1"/>
  <c r="J155" i="1"/>
  <c r="P155" i="1" s="1"/>
  <c r="I155" i="1"/>
  <c r="I156" i="1"/>
  <c r="O155" i="1" l="1"/>
  <c r="Q155" i="1" s="1"/>
  <c r="O156" i="1"/>
  <c r="Q156" i="1" s="1"/>
  <c r="I211" i="1"/>
  <c r="I191" i="1" l="1"/>
  <c r="J191" i="1"/>
  <c r="L191" i="1"/>
  <c r="O191" i="1" l="1"/>
  <c r="Q191" i="1" s="1"/>
  <c r="P191" i="1"/>
  <c r="I142" i="1"/>
  <c r="J142" i="1"/>
  <c r="P142" i="1" s="1"/>
  <c r="L142" i="1"/>
  <c r="I141" i="1"/>
  <c r="J141" i="1"/>
  <c r="P141" i="1" s="1"/>
  <c r="L141" i="1"/>
  <c r="I140" i="1"/>
  <c r="J140" i="1"/>
  <c r="P140" i="1" s="1"/>
  <c r="L140" i="1"/>
  <c r="O142" i="1" l="1"/>
  <c r="Q142" i="1" s="1"/>
  <c r="O141" i="1"/>
  <c r="Q141" i="1" s="1"/>
  <c r="O140" i="1"/>
  <c r="Q140" i="1" s="1"/>
  <c r="J102" i="1"/>
  <c r="I102" i="1"/>
  <c r="O102" i="1" s="1"/>
  <c r="Q102" i="1" l="1"/>
  <c r="P102" i="1" l="1"/>
  <c r="L154" i="1" l="1"/>
  <c r="L149" i="1" l="1"/>
  <c r="L150" i="1"/>
  <c r="L151" i="1"/>
  <c r="L152" i="1"/>
  <c r="L153" i="1"/>
  <c r="J149" i="1"/>
  <c r="P149" i="1" s="1"/>
  <c r="J150" i="1"/>
  <c r="P150" i="1" s="1"/>
  <c r="J151" i="1"/>
  <c r="P151" i="1" s="1"/>
  <c r="J152" i="1"/>
  <c r="P152" i="1" s="1"/>
  <c r="J153" i="1"/>
  <c r="P153" i="1" s="1"/>
  <c r="J154" i="1"/>
  <c r="P154" i="1" s="1"/>
  <c r="I149" i="1"/>
  <c r="I150" i="1"/>
  <c r="I151" i="1"/>
  <c r="I152" i="1"/>
  <c r="I153" i="1"/>
  <c r="I154" i="1"/>
  <c r="O154" i="1" s="1"/>
  <c r="I95" i="1"/>
  <c r="O95" i="1" s="1"/>
  <c r="J95" i="1"/>
  <c r="O153" i="1" l="1"/>
  <c r="Q153" i="1" s="1"/>
  <c r="O150" i="1"/>
  <c r="O152" i="1"/>
  <c r="Q152" i="1" s="1"/>
  <c r="O149" i="1"/>
  <c r="Q149" i="1" s="1"/>
  <c r="O151" i="1"/>
  <c r="Q151" i="1" s="1"/>
  <c r="Q154" i="1"/>
  <c r="Q95" i="1"/>
  <c r="P95" i="1"/>
  <c r="Q150" i="1" l="1"/>
  <c r="G43" i="1"/>
  <c r="J18" i="1" l="1"/>
  <c r="I18" i="1"/>
  <c r="O18" i="1" s="1"/>
  <c r="P18" i="1" l="1"/>
  <c r="Q18" i="1"/>
  <c r="I250" i="1" l="1"/>
  <c r="I252" i="1" s="1"/>
  <c r="J250" i="1"/>
  <c r="J252" i="1" s="1"/>
  <c r="K250" i="1"/>
  <c r="K252" i="1" s="1"/>
  <c r="L250" i="1"/>
  <c r="L252" i="1" s="1"/>
  <c r="M250" i="1"/>
  <c r="M252" i="1" s="1"/>
  <c r="N250" i="1"/>
  <c r="N252" i="1" s="1"/>
  <c r="O250" i="1"/>
  <c r="O252" i="1" s="1"/>
  <c r="P250" i="1"/>
  <c r="P252" i="1" s="1"/>
  <c r="Q250" i="1"/>
  <c r="Q252" i="1" s="1"/>
  <c r="Q254" i="1" s="1"/>
  <c r="H250" i="1"/>
  <c r="H252" i="1" s="1"/>
  <c r="H254" i="1" s="1"/>
  <c r="G250" i="1" l="1"/>
  <c r="G252" i="1" l="1"/>
  <c r="L229" i="1" l="1"/>
  <c r="J229" i="1"/>
  <c r="I229" i="1"/>
  <c r="O229" i="1" l="1"/>
  <c r="Q229" i="1" s="1"/>
  <c r="P229" i="1"/>
  <c r="I212" i="1"/>
  <c r="J212" i="1"/>
  <c r="L212" i="1"/>
  <c r="O212" i="1" l="1"/>
  <c r="Q212" i="1" s="1"/>
  <c r="P212" i="1"/>
  <c r="I203" i="1" l="1"/>
  <c r="J203" i="1"/>
  <c r="I175" i="1"/>
  <c r="O175" i="1" s="1"/>
  <c r="J175" i="1"/>
  <c r="I176" i="1"/>
  <c r="J176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90" i="1"/>
  <c r="J190" i="1"/>
  <c r="L176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O181" i="1" l="1"/>
  <c r="O190" i="1"/>
  <c r="O185" i="1"/>
  <c r="J196" i="1"/>
  <c r="L196" i="1"/>
  <c r="I196" i="1"/>
  <c r="O203" i="1"/>
  <c r="H235" i="1"/>
  <c r="O187" i="1"/>
  <c r="O179" i="1"/>
  <c r="O176" i="1"/>
  <c r="O183" i="1"/>
  <c r="O188" i="1"/>
  <c r="O186" i="1"/>
  <c r="O184" i="1"/>
  <c r="O182" i="1"/>
  <c r="O180" i="1"/>
  <c r="O178" i="1"/>
  <c r="L204" i="1"/>
  <c r="L205" i="1"/>
  <c r="L206" i="1"/>
  <c r="L207" i="1"/>
  <c r="L211" i="1"/>
  <c r="O211" i="1" s="1"/>
  <c r="L208" i="1"/>
  <c r="L209" i="1"/>
  <c r="L213" i="1"/>
  <c r="L214" i="1"/>
  <c r="L215" i="1"/>
  <c r="L217" i="1"/>
  <c r="O217" i="1" s="1"/>
  <c r="L227" i="1"/>
  <c r="L226" i="1"/>
  <c r="L228" i="1"/>
  <c r="L232" i="1"/>
  <c r="I225" i="1"/>
  <c r="J225" i="1"/>
  <c r="I200" i="1"/>
  <c r="O200" i="1" s="1"/>
  <c r="J200" i="1"/>
  <c r="I202" i="1"/>
  <c r="O202" i="1" s="1"/>
  <c r="J202" i="1"/>
  <c r="I204" i="1"/>
  <c r="J204" i="1"/>
  <c r="I205" i="1"/>
  <c r="J205" i="1"/>
  <c r="I206" i="1"/>
  <c r="J206" i="1"/>
  <c r="I207" i="1"/>
  <c r="J207" i="1"/>
  <c r="I201" i="1"/>
  <c r="J201" i="1"/>
  <c r="J211" i="1"/>
  <c r="I208" i="1"/>
  <c r="J208" i="1"/>
  <c r="I209" i="1"/>
  <c r="J209" i="1"/>
  <c r="I213" i="1"/>
  <c r="J213" i="1"/>
  <c r="I214" i="1"/>
  <c r="J214" i="1"/>
  <c r="I215" i="1"/>
  <c r="J215" i="1"/>
  <c r="J217" i="1"/>
  <c r="I227" i="1"/>
  <c r="J227" i="1"/>
  <c r="I226" i="1"/>
  <c r="J226" i="1"/>
  <c r="I228" i="1"/>
  <c r="J228" i="1"/>
  <c r="I232" i="1"/>
  <c r="J232" i="1"/>
  <c r="J199" i="1"/>
  <c r="I199" i="1"/>
  <c r="I122" i="1"/>
  <c r="J122" i="1"/>
  <c r="P122" i="1" s="1"/>
  <c r="L122" i="1"/>
  <c r="L123" i="1"/>
  <c r="L124" i="1"/>
  <c r="L126" i="1"/>
  <c r="L125" i="1"/>
  <c r="L132" i="1"/>
  <c r="L127" i="1"/>
  <c r="L128" i="1"/>
  <c r="L136" i="1"/>
  <c r="L137" i="1"/>
  <c r="L138" i="1"/>
  <c r="L147" i="1"/>
  <c r="L166" i="1"/>
  <c r="L25" i="1"/>
  <c r="L139" i="1"/>
  <c r="L148" i="1"/>
  <c r="L26" i="1"/>
  <c r="I123" i="1"/>
  <c r="J123" i="1"/>
  <c r="P123" i="1" s="1"/>
  <c r="I124" i="1"/>
  <c r="J124" i="1"/>
  <c r="P124" i="1" s="1"/>
  <c r="I126" i="1"/>
  <c r="J126" i="1"/>
  <c r="P126" i="1" s="1"/>
  <c r="I125" i="1"/>
  <c r="O125" i="1" s="1"/>
  <c r="J125" i="1"/>
  <c r="P125" i="1" s="1"/>
  <c r="I132" i="1"/>
  <c r="J132" i="1"/>
  <c r="P132" i="1" s="1"/>
  <c r="I127" i="1"/>
  <c r="J127" i="1"/>
  <c r="P127" i="1" s="1"/>
  <c r="I128" i="1"/>
  <c r="J128" i="1"/>
  <c r="P128" i="1" s="1"/>
  <c r="I136" i="1"/>
  <c r="J136" i="1"/>
  <c r="P136" i="1" s="1"/>
  <c r="I137" i="1"/>
  <c r="J137" i="1"/>
  <c r="P137" i="1" s="1"/>
  <c r="I138" i="1"/>
  <c r="J138" i="1"/>
  <c r="P138" i="1" s="1"/>
  <c r="I147" i="1"/>
  <c r="J147" i="1"/>
  <c r="P147" i="1" s="1"/>
  <c r="I166" i="1"/>
  <c r="J166" i="1"/>
  <c r="P166" i="1" s="1"/>
  <c r="I25" i="1"/>
  <c r="J25" i="1"/>
  <c r="I139" i="1"/>
  <c r="J139" i="1"/>
  <c r="P139" i="1" s="1"/>
  <c r="I148" i="1"/>
  <c r="J148" i="1"/>
  <c r="P148" i="1" s="1"/>
  <c r="I26" i="1"/>
  <c r="J26" i="1"/>
  <c r="I96" i="1"/>
  <c r="O96" i="1" s="1"/>
  <c r="J96" i="1"/>
  <c r="J121" i="1"/>
  <c r="I121" i="1"/>
  <c r="J85" i="1"/>
  <c r="L70" i="1"/>
  <c r="O70" i="1" s="1"/>
  <c r="J100" i="1"/>
  <c r="I100" i="1"/>
  <c r="O100" i="1" s="1"/>
  <c r="J99" i="1"/>
  <c r="I99" i="1"/>
  <c r="O99" i="1" s="1"/>
  <c r="J98" i="1"/>
  <c r="I98" i="1"/>
  <c r="O98" i="1" s="1"/>
  <c r="J107" i="1"/>
  <c r="I107" i="1"/>
  <c r="O107" i="1" s="1"/>
  <c r="J94" i="1"/>
  <c r="I94" i="1"/>
  <c r="O94" i="1" s="1"/>
  <c r="J106" i="1"/>
  <c r="I106" i="1"/>
  <c r="O106" i="1" s="1"/>
  <c r="J91" i="1"/>
  <c r="I91" i="1"/>
  <c r="O91" i="1" s="1"/>
  <c r="J89" i="1"/>
  <c r="I89" i="1"/>
  <c r="O89" i="1" s="1"/>
  <c r="J88" i="1"/>
  <c r="I88" i="1"/>
  <c r="J87" i="1"/>
  <c r="I87" i="1"/>
  <c r="O87" i="1" s="1"/>
  <c r="J86" i="1"/>
  <c r="I86" i="1"/>
  <c r="I45" i="1"/>
  <c r="J45" i="1"/>
  <c r="L67" i="1"/>
  <c r="L66" i="1"/>
  <c r="J70" i="1"/>
  <c r="J67" i="1"/>
  <c r="I67" i="1"/>
  <c r="J66" i="1"/>
  <c r="I66" i="1"/>
  <c r="L57" i="1"/>
  <c r="L53" i="1"/>
  <c r="L52" i="1"/>
  <c r="L51" i="1"/>
  <c r="L50" i="1"/>
  <c r="L49" i="1"/>
  <c r="L42" i="1"/>
  <c r="L41" i="1"/>
  <c r="J42" i="1"/>
  <c r="I42" i="1"/>
  <c r="J41" i="1"/>
  <c r="I41" i="1"/>
  <c r="J40" i="1"/>
  <c r="I40" i="1"/>
  <c r="J57" i="1"/>
  <c r="I57" i="1"/>
  <c r="J53" i="1"/>
  <c r="I53" i="1"/>
  <c r="J52" i="1"/>
  <c r="I52" i="1"/>
  <c r="J51" i="1"/>
  <c r="I51" i="1"/>
  <c r="J50" i="1"/>
  <c r="I50" i="1"/>
  <c r="J49" i="1"/>
  <c r="I49" i="1"/>
  <c r="J47" i="1"/>
  <c r="I47" i="1"/>
  <c r="O47" i="1" s="1"/>
  <c r="J46" i="1"/>
  <c r="I46" i="1"/>
  <c r="O46" i="1" s="1"/>
  <c r="L33" i="1"/>
  <c r="J33" i="1"/>
  <c r="I33" i="1"/>
  <c r="J32" i="1"/>
  <c r="I32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L19" i="1" l="1"/>
  <c r="J19" i="1"/>
  <c r="I19" i="1"/>
  <c r="J43" i="1"/>
  <c r="L43" i="1"/>
  <c r="O147" i="1"/>
  <c r="O128" i="1"/>
  <c r="O33" i="1"/>
  <c r="O126" i="1"/>
  <c r="O139" i="1"/>
  <c r="O138" i="1"/>
  <c r="L77" i="1"/>
  <c r="J173" i="1"/>
  <c r="O137" i="1"/>
  <c r="L234" i="1"/>
  <c r="I30" i="1"/>
  <c r="I38" i="1"/>
  <c r="L30" i="1"/>
  <c r="O196" i="1"/>
  <c r="J61" i="1"/>
  <c r="L173" i="1"/>
  <c r="I77" i="1"/>
  <c r="J38" i="1"/>
  <c r="J77" i="1"/>
  <c r="I61" i="1"/>
  <c r="J119" i="1"/>
  <c r="J234" i="1"/>
  <c r="J30" i="1"/>
  <c r="L38" i="1"/>
  <c r="I43" i="1"/>
  <c r="L61" i="1"/>
  <c r="I119" i="1"/>
  <c r="I173" i="1"/>
  <c r="O225" i="1"/>
  <c r="I234" i="1"/>
  <c r="O148" i="1"/>
  <c r="Q148" i="1" s="1"/>
  <c r="O166" i="1"/>
  <c r="O136" i="1"/>
  <c r="O132" i="1"/>
  <c r="O123" i="1"/>
  <c r="O122" i="1"/>
  <c r="O45" i="1"/>
  <c r="O40" i="1"/>
  <c r="O127" i="1"/>
  <c r="O124" i="1"/>
  <c r="O51" i="1"/>
  <c r="O57" i="1"/>
  <c r="O21" i="1"/>
  <c r="O227" i="1"/>
  <c r="O50" i="1"/>
  <c r="O53" i="1"/>
  <c r="Q53" i="1" s="1"/>
  <c r="O49" i="1"/>
  <c r="O52" i="1"/>
  <c r="O228" i="1"/>
  <c r="O206" i="1"/>
  <c r="O121" i="1"/>
  <c r="O226" i="1"/>
  <c r="O232" i="1"/>
  <c r="O41" i="1"/>
  <c r="O42" i="1"/>
  <c r="O86" i="1"/>
  <c r="O15" i="1"/>
  <c r="O32" i="1"/>
  <c r="O13" i="1"/>
  <c r="O214" i="1"/>
  <c r="O209" i="1"/>
  <c r="O201" i="1"/>
  <c r="O204" i="1"/>
  <c r="O17" i="1"/>
  <c r="O67" i="1"/>
  <c r="O199" i="1"/>
  <c r="O23" i="1"/>
  <c r="P121" i="1"/>
  <c r="P173" i="1" s="1"/>
  <c r="O215" i="1"/>
  <c r="O213" i="1"/>
  <c r="O208" i="1"/>
  <c r="O88" i="1"/>
  <c r="Q88" i="1" s="1"/>
  <c r="O26" i="1"/>
  <c r="Q26" i="1" s="1"/>
  <c r="O25" i="1"/>
  <c r="O66" i="1"/>
  <c r="O207" i="1"/>
  <c r="O205" i="1"/>
  <c r="P45" i="1"/>
  <c r="Q100" i="1"/>
  <c r="P53" i="1"/>
  <c r="P96" i="1"/>
  <c r="Q96" i="1"/>
  <c r="P26" i="1"/>
  <c r="O19" i="1" l="1"/>
  <c r="O173" i="1"/>
  <c r="O61" i="1"/>
  <c r="O77" i="1"/>
  <c r="O38" i="1"/>
  <c r="O43" i="1"/>
  <c r="O234" i="1"/>
  <c r="O30" i="1"/>
  <c r="O119" i="1"/>
  <c r="Q121" i="1"/>
  <c r="Q45" i="1"/>
  <c r="P217" i="1" l="1"/>
  <c r="P227" i="1" l="1"/>
  <c r="A237" i="1" l="1"/>
  <c r="P232" i="1"/>
  <c r="P228" i="1"/>
  <c r="P226" i="1"/>
  <c r="P215" i="1"/>
  <c r="P214" i="1"/>
  <c r="P208" i="1"/>
  <c r="P213" i="1"/>
  <c r="P209" i="1"/>
  <c r="P211" i="1"/>
  <c r="P201" i="1"/>
  <c r="P207" i="1"/>
  <c r="P206" i="1"/>
  <c r="P205" i="1"/>
  <c r="P204" i="1"/>
  <c r="P202" i="1"/>
  <c r="P200" i="1"/>
  <c r="P225" i="1"/>
  <c r="P199" i="1"/>
  <c r="P198" i="1"/>
  <c r="P190" i="1"/>
  <c r="P188" i="1"/>
  <c r="P187" i="1"/>
  <c r="P186" i="1"/>
  <c r="P185" i="1"/>
  <c r="P184" i="1"/>
  <c r="P183" i="1"/>
  <c r="P182" i="1"/>
  <c r="P181" i="1"/>
  <c r="P180" i="1"/>
  <c r="P179" i="1"/>
  <c r="P178" i="1"/>
  <c r="P176" i="1"/>
  <c r="P175" i="1"/>
  <c r="P203" i="1"/>
  <c r="P25" i="1"/>
  <c r="P93" i="1"/>
  <c r="P100" i="1"/>
  <c r="P99" i="1"/>
  <c r="P98" i="1"/>
  <c r="P107" i="1"/>
  <c r="P94" i="1"/>
  <c r="P106" i="1"/>
  <c r="P91" i="1"/>
  <c r="P89" i="1"/>
  <c r="P88" i="1"/>
  <c r="P87" i="1"/>
  <c r="P86" i="1"/>
  <c r="P85" i="1"/>
  <c r="P70" i="1"/>
  <c r="P67" i="1"/>
  <c r="P66" i="1"/>
  <c r="P57" i="1"/>
  <c r="P52" i="1"/>
  <c r="P51" i="1"/>
  <c r="P50" i="1"/>
  <c r="P49" i="1"/>
  <c r="P47" i="1"/>
  <c r="P46" i="1"/>
  <c r="P40" i="1"/>
  <c r="P41" i="1"/>
  <c r="P42" i="1"/>
  <c r="P33" i="1"/>
  <c r="P32" i="1"/>
  <c r="P23" i="1"/>
  <c r="P21" i="1"/>
  <c r="P17" i="1"/>
  <c r="P14" i="1"/>
  <c r="P15" i="1"/>
  <c r="P13" i="1"/>
  <c r="P19" i="1" l="1"/>
  <c r="P234" i="1"/>
  <c r="P38" i="1"/>
  <c r="P119" i="1"/>
  <c r="P43" i="1"/>
  <c r="P30" i="1"/>
  <c r="P61" i="1"/>
  <c r="P77" i="1"/>
  <c r="P196" i="1"/>
  <c r="J235" i="1" l="1"/>
  <c r="N235" i="1"/>
  <c r="M235" i="1"/>
  <c r="L235" i="1"/>
  <c r="K235" i="1"/>
  <c r="I235" i="1"/>
  <c r="Q33" i="1" l="1"/>
  <c r="Q199" i="1" l="1"/>
  <c r="Q225" i="1"/>
  <c r="Q200" i="1"/>
  <c r="Q214" i="1"/>
  <c r="Q201" i="1"/>
  <c r="Q213" i="1"/>
  <c r="Q228" i="1"/>
  <c r="Q209" i="1"/>
  <c r="Q206" i="1"/>
  <c r="Q205" i="1"/>
  <c r="Q202" i="1"/>
  <c r="Q204" i="1"/>
  <c r="Q207" i="1"/>
  <c r="Q232" i="1"/>
  <c r="Q208" i="1"/>
  <c r="Q215" i="1"/>
  <c r="Q211" i="1"/>
  <c r="Q226" i="1"/>
  <c r="Q227" i="1"/>
  <c r="Q203" i="1"/>
  <c r="Q179" i="1"/>
  <c r="Q178" i="1"/>
  <c r="Q175" i="1"/>
  <c r="Q182" i="1"/>
  <c r="Q180" i="1"/>
  <c r="Q181" i="1"/>
  <c r="Q190" i="1"/>
  <c r="Q184" i="1"/>
  <c r="Q188" i="1"/>
  <c r="Q187" i="1"/>
  <c r="Q186" i="1"/>
  <c r="Q183" i="1"/>
  <c r="Q176" i="1"/>
  <c r="Q217" i="1"/>
  <c r="Q185" i="1"/>
  <c r="Q125" i="1"/>
  <c r="Q122" i="1"/>
  <c r="Q147" i="1"/>
  <c r="Q128" i="1"/>
  <c r="Q166" i="1"/>
  <c r="Q14" i="1"/>
  <c r="Q127" i="1"/>
  <c r="Q132" i="1"/>
  <c r="Q137" i="1"/>
  <c r="Q126" i="1"/>
  <c r="Q138" i="1"/>
  <c r="Q25" i="1"/>
  <c r="Q136" i="1"/>
  <c r="Q139" i="1"/>
  <c r="Q86" i="1"/>
  <c r="Q87" i="1"/>
  <c r="Q89" i="1"/>
  <c r="Q91" i="1"/>
  <c r="Q107" i="1"/>
  <c r="Q106" i="1"/>
  <c r="Q94" i="1"/>
  <c r="Q99" i="1"/>
  <c r="Q98" i="1"/>
  <c r="Q66" i="1"/>
  <c r="Q67" i="1"/>
  <c r="Q70" i="1"/>
  <c r="Q47" i="1"/>
  <c r="Q52" i="1"/>
  <c r="Q51" i="1"/>
  <c r="Q49" i="1"/>
  <c r="Q57" i="1"/>
  <c r="Q50" i="1"/>
  <c r="Q42" i="1"/>
  <c r="Q40" i="1"/>
  <c r="Q41" i="1"/>
  <c r="Q23" i="1"/>
  <c r="Q17" i="1"/>
  <c r="Q15" i="1"/>
  <c r="Q43" i="1" l="1"/>
  <c r="Q77" i="1"/>
  <c r="Q196" i="1"/>
  <c r="Q46" i="1"/>
  <c r="Q61" i="1" s="1"/>
  <c r="Q32" i="1"/>
  <c r="Q38" i="1" s="1"/>
  <c r="Q21" i="1"/>
  <c r="Q30" i="1" s="1"/>
  <c r="Q123" i="1"/>
  <c r="Q85" i="1"/>
  <c r="Q119" i="1" s="1"/>
  <c r="Q13" i="1"/>
  <c r="Q19" i="1" s="1"/>
  <c r="Q124" i="1"/>
  <c r="Q198" i="1"/>
  <c r="Q234" i="1" s="1"/>
  <c r="P235" i="1"/>
  <c r="Q173" i="1" l="1"/>
  <c r="O235" i="1"/>
  <c r="Q235" i="1" l="1"/>
  <c r="G235" i="1" l="1"/>
  <c r="G255" i="1" s="1"/>
</calcChain>
</file>

<file path=xl/sharedStrings.xml><?xml version="1.0" encoding="utf-8"?>
<sst xmlns="http://schemas.openxmlformats.org/spreadsheetml/2006/main" count="1093" uniqueCount="372">
  <si>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</si>
  <si>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</si>
  <si>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</si>
  <si>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</si>
  <si>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</si>
  <si>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</si>
  <si>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</si>
  <si>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</si>
  <si>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</si>
  <si>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</si>
  <si>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</si>
  <si>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</si>
  <si>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</si>
  <si>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</si>
  <si>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</si>
  <si>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</si>
  <si>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</si>
  <si>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</si>
  <si>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</si>
  <si>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</si>
  <si>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</si>
  <si>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</si>
  <si>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</si>
  <si>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</si>
  <si>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</si>
  <si>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</si>
  <si>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</si>
  <si>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</si>
  <si>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</si>
  <si>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</si>
  <si>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</si>
  <si>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</si>
  <si>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</si>
  <si>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</si>
  <si>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</si>
  <si>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</si>
  <si>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</si>
  <si>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</si>
  <si>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</si>
  <si>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</si>
  <si>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</si>
  <si>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</si>
  <si>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</si>
  <si>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</si>
  <si>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LUCILA FERMIN DE LA CRUZ</t>
  </si>
  <si>
    <t>LEIDY ESTEFANI ROSARIO MONTILLA</t>
  </si>
  <si>
    <t>AMERICA QUISQUEYA SANTANA BAUTISTA</t>
  </si>
  <si>
    <t>PARALEGAL</t>
  </si>
  <si>
    <t>RAMONA ESPINAL SOLIS</t>
  </si>
  <si>
    <t>ARLIN YAJAIRA MERCEDES VILLA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</si>
  <si>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</si>
  <si>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</si>
  <si>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</si>
  <si>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</si>
  <si>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</si>
  <si>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</si>
  <si>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</si>
  <si>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</si>
  <si>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</si>
  <si>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</si>
  <si>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</si>
  <si>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</si>
  <si>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</si>
  <si>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</si>
  <si>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</si>
  <si>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</si>
  <si>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</si>
  <si>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</si>
  <si>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</si>
  <si>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</si>
  <si>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</si>
  <si>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</si>
  <si>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</si>
  <si>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</si>
  <si>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</si>
  <si>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</si>
  <si>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</si>
  <si>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</si>
  <si>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</si>
  <si>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</si>
  <si>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</si>
  <si>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</si>
  <si>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</si>
  <si>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</si>
  <si>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</si>
  <si>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</si>
  <si>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</si>
  <si>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</si>
  <si>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</si>
  <si>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</si>
  <si>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</si>
  <si>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</si>
  <si>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</si>
  <si>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</si>
  <si>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</si>
  <si>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</si>
  <si>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</si>
  <si>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</si>
  <si>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</si>
  <si>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</si>
  <si>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</si>
  <si>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</si>
  <si>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</si>
  <si>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</si>
  <si>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</si>
  <si>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</si>
  <si>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</si>
  <si>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</si>
  <si>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</si>
  <si>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</si>
  <si>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</si>
  <si>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</si>
  <si>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</si>
  <si>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</si>
  <si>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</si>
  <si>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</si>
  <si>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</si>
  <si>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</si>
  <si>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</si>
  <si>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</si>
  <si>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</si>
  <si>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</si>
  <si>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</si>
  <si>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</si>
  <si>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</si>
  <si>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</si>
  <si>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</si>
  <si>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</si>
  <si>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</si>
  <si>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</si>
  <si>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</si>
  <si>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</si>
  <si>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</si>
  <si>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</si>
  <si>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</si>
  <si>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</si>
  <si>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</si>
  <si>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</si>
  <si>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</si>
  <si>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</si>
  <si>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</si>
  <si>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</si>
  <si>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</si>
  <si>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</si>
  <si>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</si>
  <si>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</si>
  <si>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</si>
  <si>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</si>
  <si>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</si>
  <si>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</si>
  <si>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</si>
  <si>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</si>
  <si>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</si>
  <si>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</si>
  <si>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</si>
  <si>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</si>
  <si>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</si>
  <si>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</si>
  <si>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</si>
  <si>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</si>
  <si>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</si>
  <si>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</si>
  <si>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</si>
  <si>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</si>
  <si>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</si>
  <si>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</si>
  <si>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</si>
  <si>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</si>
  <si>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</si>
  <si>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</si>
  <si>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</si>
  <si>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</si>
  <si>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ISAIRA SOTO SANCHEZ</t>
  </si>
  <si>
    <t>KEYLA NYNOSKA JIMENEZ RAMIREZ</t>
  </si>
  <si>
    <t>YESEBEL CORDERO HENRIQUEZ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</si>
  <si>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</si>
  <si>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</si>
  <si>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</si>
  <si>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</si>
  <si>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</si>
  <si>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</si>
  <si>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</si>
  <si>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</si>
  <si>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</si>
  <si>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</si>
  <si>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</si>
  <si>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</si>
  <si>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</si>
  <si>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</si>
  <si>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MASSIEL BRITO CACERES</t>
  </si>
  <si>
    <t>MAYRENI ALEXANDRA MENDEZ RODRIGUEZ</t>
  </si>
  <si>
    <t>LISMARY MABEL FERNANDEZ MARTINEZ</t>
  </si>
  <si>
    <t>AMBAR PAOLA CRUZ CANAAN</t>
  </si>
  <si>
    <t>LUZ DEL CARMEN MEJIA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</si>
  <si>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</si>
  <si>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</si>
  <si>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</si>
  <si>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</si>
  <si>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</si>
  <si>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</si>
  <si>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</si>
  <si>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</si>
  <si>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</si>
  <si>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</si>
  <si>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</si>
  <si>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</si>
  <si>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</si>
  <si>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</si>
  <si>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</si>
  <si>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</si>
  <si>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</si>
  <si>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</si>
  <si>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</si>
  <si>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</si>
  <si>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</si>
  <si>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</si>
  <si>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</si>
  <si>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</si>
  <si>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</si>
  <si>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</si>
  <si>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</si>
  <si>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</si>
  <si>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</si>
  <si>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</si>
  <si>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</si>
  <si>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</si>
  <si>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</si>
  <si>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</si>
  <si>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</si>
  <si>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</si>
  <si>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</si>
  <si>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</si>
  <si>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</si>
  <si>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</si>
  <si>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</si>
  <si>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</si>
  <si>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</si>
  <si>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</si>
  <si>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</si>
  <si>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</si>
  <si>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</si>
  <si>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</si>
  <si>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</si>
  <si>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</si>
  <si>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</si>
  <si>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</si>
  <si>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</si>
  <si>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</si>
  <si>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</si>
  <si>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</si>
  <si>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</si>
  <si>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</si>
  <si>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</si>
  <si>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</si>
  <si>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</si>
  <si>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</si>
  <si>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</si>
  <si>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</si>
  <si>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</si>
  <si>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</si>
  <si>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</si>
  <si>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</si>
  <si>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</si>
  <si>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</si>
  <si>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</si>
  <si>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</si>
  <si>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</si>
  <si>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</si>
  <si>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</si>
  <si>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</si>
  <si>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</si>
  <si>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</si>
  <si>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</si>
  <si>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</si>
  <si>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</si>
  <si>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</si>
  <si>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</si>
  <si>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</si>
  <si>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</si>
  <si>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</si>
  <si>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</si>
  <si>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</si>
  <si>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</si>
  <si>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</si>
  <si>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</si>
  <si>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</si>
  <si>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</si>
  <si>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</si>
  <si>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</si>
  <si>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</si>
  <si>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</si>
  <si>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</si>
  <si>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</si>
  <si>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</si>
  <si>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</si>
  <si>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</si>
  <si>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</si>
  <si>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</si>
  <si>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</si>
  <si>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</si>
  <si>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</si>
  <si>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</si>
  <si>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</si>
  <si>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</si>
  <si>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</si>
  <si>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</si>
  <si>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</si>
  <si>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</si>
  <si>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</si>
  <si>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</si>
  <si>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</si>
  <si>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</si>
  <si>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</si>
  <si>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</si>
  <si>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</si>
  <si>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</si>
  <si>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</si>
  <si>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</si>
  <si>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</si>
  <si>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</si>
  <si>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</si>
  <si>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</si>
  <si>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</si>
  <si>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</si>
  <si>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</si>
  <si>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</si>
  <si>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</si>
  <si>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</si>
  <si>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</si>
  <si>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</si>
  <si>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</si>
  <si>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</si>
  <si>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</si>
  <si>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</si>
  <si>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</si>
  <si>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</si>
  <si>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</si>
  <si>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</si>
  <si>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</si>
  <si>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</si>
  <si>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</si>
  <si>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</si>
  <si>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</si>
  <si>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TÉCNICO DE FISCALIZACIÓN EXTERNA</t>
  </si>
  <si>
    <t>ASESOR ANALITICO DE FISCALIZACIÓN</t>
  </si>
  <si>
    <t>KAREN JOSE CARRASCO</t>
  </si>
  <si>
    <t>ANALISTA DE RECLUTAMIENTO Y SELECCIÓN</t>
  </si>
  <si>
    <t>ANA ALEJANDRA VARGAS CASTILLO</t>
  </si>
  <si>
    <t>DISEÑADOR (A) GRAFICO</t>
  </si>
  <si>
    <t>ABRAHAM MENDEZ BATISTA</t>
  </si>
  <si>
    <t>ADMINISTRADOR DE SERVIDORES Y CONFIGURACION</t>
  </si>
  <si>
    <t>JULIO CESAR PEREZ GARCIA</t>
  </si>
  <si>
    <t>ANALISTA DE INTELIGENCIA DE NEGOCIOS TIC</t>
  </si>
  <si>
    <t>FAUSTO EROSMANARDO MONTERO ANGOMAS</t>
  </si>
  <si>
    <t>Estatuto Simplificado</t>
  </si>
  <si>
    <t>AUXILIAR DE ACCESO A LA INFORMACION</t>
  </si>
  <si>
    <t>Confianza</t>
  </si>
  <si>
    <t xml:space="preserve">  SAMIRA PICHARDO GUZMAN </t>
  </si>
  <si>
    <t xml:space="preserve">Gestor de Redes Sociales </t>
  </si>
  <si>
    <t xml:space="preserve">   (4*) Deducción directa declaración TSS del SUIRPLUS por registro de dependientes adicionales al SDSS. RD$1,1,512.45 por cada dependiente adicional registrado.</t>
  </si>
  <si>
    <t>LIDEYSIS ALTAGRACIA ALIX BELTRAN</t>
  </si>
  <si>
    <t>Analista de Capacitación y Desarrollo</t>
  </si>
  <si>
    <t>BRYAN NUÑEZ</t>
  </si>
  <si>
    <t>DANIULKA ALEXANDRA MEJIA CONTRERAS</t>
  </si>
  <si>
    <t>IVET DARIANY MARQUEZ ALIES</t>
  </si>
  <si>
    <t>DANIELA OVIEDO BARIAS</t>
  </si>
  <si>
    <t>CRISTOPHER ENCARNACION MONTERO</t>
  </si>
  <si>
    <t>GLENNYS ROSA MELO MATOS</t>
  </si>
  <si>
    <t>Correspondiente al mes de diciembre del año 2022</t>
  </si>
  <si>
    <t>CHAINNE INDHIRA VALENZUELA SENCION</t>
  </si>
  <si>
    <t>ENCARGADO (A) DEPARTAMENTO DE RECAUDOS E INVERSIONES</t>
  </si>
  <si>
    <t>SAHONY ANYELINE SANTANA OSORIA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</si>
</sst>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  <font>
      <sz val="20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8" fillId="0" borderId="6" xfId="0" applyFont="1" applyBorder="1" applyAlignment="1">
      <alignment vertical="top" wrapText="1" readingOrder="1"/>
    </xf>
    <xf numFmtId="0" fontId="18" fillId="0" borderId="6" xfId="0" applyFont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Border="1" applyAlignment="1">
      <alignment horizontal="right" vertical="top" wrapText="1"/>
    </xf>
    <xf numFmtId="164" fontId="13" fillId="0" borderId="6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Border="1" applyAlignment="1">
      <alignment horizontal="right" vertical="top" wrapText="1" readingOrder="1"/>
    </xf>
    <xf numFmtId="0" fontId="18" fillId="0" borderId="0" xfId="0" applyFont="1" applyAlignment="1">
      <alignment horizontal="center" vertical="top" wrapText="1" readingOrder="1"/>
    </xf>
    <xf numFmtId="165" fontId="18" fillId="0" borderId="6" xfId="0" applyNumberFormat="1" applyFont="1" applyBorder="1" applyAlignment="1">
      <alignment horizontal="right" vertical="top" wrapText="1" readingOrder="1"/>
    </xf>
    <xf numFmtId="0" fontId="13" fillId="0" borderId="6" xfId="0" applyFont="1" applyBorder="1" applyAlignment="1">
      <alignment vertical="top" wrapText="1" readingOrder="1"/>
    </xf>
    <xf numFmtId="165" fontId="19" fillId="0" borderId="17" xfId="0" applyNumberFormat="1" applyFont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Border="1" applyAlignment="1">
      <alignment horizontal="right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right" vertical="center"/>
    </xf>
    <xf numFmtId="165" fontId="19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Border="1" applyAlignment="1">
      <alignment vertical="center"/>
    </xf>
    <xf numFmtId="4" fontId="13" fillId="0" borderId="24" xfId="0" applyNumberFormat="1" applyFont="1" applyBorder="1" applyAlignment="1">
      <alignment horizontal="right" vertical="center"/>
    </xf>
    <xf numFmtId="4" fontId="13" fillId="0" borderId="6" xfId="0" applyNumberFormat="1" applyFont="1" applyBorder="1" applyAlignment="1">
      <alignment horizontal="right" readingOrder="1"/>
    </xf>
    <xf numFmtId="0" fontId="13" fillId="0" borderId="6" xfId="0" applyFont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Border="1" applyAlignment="1">
      <alignment horizontal="right" vertical="top" wrapText="1"/>
    </xf>
    <xf numFmtId="164" fontId="13" fillId="0" borderId="7" xfId="0" applyNumberFormat="1" applyFont="1" applyBorder="1" applyAlignment="1">
      <alignment horizontal="right"/>
    </xf>
    <xf numFmtId="4" fontId="16" fillId="0" borderId="18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Border="1" applyAlignment="1">
      <alignment horizontal="right" vertical="center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5" fontId="16" fillId="0" borderId="6" xfId="0" applyNumberFormat="1" applyFont="1" applyBorder="1" applyAlignment="1">
      <alignment horizontal="right" vertical="center"/>
    </xf>
    <xf numFmtId="165" fontId="19" fillId="0" borderId="6" xfId="0" applyNumberFormat="1" applyFont="1" applyBorder="1" applyAlignment="1">
      <alignment horizontal="right" vertical="top" wrapText="1"/>
    </xf>
    <xf numFmtId="165" fontId="19" fillId="0" borderId="6" xfId="0" applyNumberFormat="1" applyFont="1" applyBorder="1" applyAlignment="1">
      <alignment vertical="top" wrapText="1"/>
    </xf>
    <xf numFmtId="4" fontId="13" fillId="0" borderId="6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" fontId="16" fillId="0" borderId="24" xfId="0" applyNumberFormat="1" applyFont="1" applyBorder="1" applyAlignment="1">
      <alignment horizontal="right" vertical="center"/>
    </xf>
    <xf numFmtId="4" fontId="13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5" xfId="0" applyNumberFormat="1" applyFont="1" applyBorder="1" applyAlignment="1">
      <alignment horizontal="right" vertical="top" wrapText="1" readingOrder="1"/>
    </xf>
    <xf numFmtId="4" fontId="16" fillId="0" borderId="24" xfId="0" applyNumberFormat="1" applyFont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right" wrapText="1"/>
    </xf>
    <xf numFmtId="4" fontId="13" fillId="0" borderId="6" xfId="0" applyNumberFormat="1" applyFont="1" applyBorder="1" applyAlignment="1">
      <alignment horizontal="right" wrapText="1" readingOrder="1"/>
    </xf>
    <xf numFmtId="0" fontId="13" fillId="0" borderId="6" xfId="0" applyFont="1" applyBorder="1" applyAlignment="1">
      <alignment vertical="center" readingOrder="1"/>
    </xf>
    <xf numFmtId="165" fontId="18" fillId="0" borderId="6" xfId="0" applyNumberFormat="1" applyFont="1" applyBorder="1" applyAlignment="1">
      <alignment horizontal="right" readingOrder="1"/>
    </xf>
    <xf numFmtId="4" fontId="13" fillId="0" borderId="2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6" fillId="0" borderId="3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4" fontId="13" fillId="0" borderId="16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vertical="center"/>
    </xf>
    <xf numFmtId="4" fontId="13" fillId="0" borderId="16" xfId="0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Border="1" applyAlignment="1">
      <alignment horizontal="right" vertical="top" wrapText="1"/>
    </xf>
    <xf numFmtId="164" fontId="13" fillId="0" borderId="4" xfId="0" applyNumberFormat="1" applyFont="1" applyBorder="1" applyAlignment="1">
      <alignment horizontal="right"/>
    </xf>
    <xf numFmtId="165" fontId="18" fillId="0" borderId="4" xfId="0" applyNumberFormat="1" applyFont="1" applyBorder="1" applyAlignment="1">
      <alignment horizontal="right" vertical="top" wrapText="1" readingOrder="1"/>
    </xf>
    <xf numFmtId="4" fontId="13" fillId="0" borderId="11" xfId="0" applyNumberFormat="1" applyFont="1" applyBorder="1" applyAlignment="1">
      <alignment horizontal="right" readingOrder="1"/>
    </xf>
    <xf numFmtId="165" fontId="19" fillId="0" borderId="7" xfId="0" applyNumberFormat="1" applyFont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165" fontId="24" fillId="0" borderId="6" xfId="0" applyNumberFormat="1" applyFont="1" applyBorder="1" applyAlignment="1">
      <alignment horizontal="right" vertical="top" wrapText="1" readingOrder="1"/>
    </xf>
    <xf numFmtId="0" fontId="16" fillId="0" borderId="35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16" fillId="0" borderId="7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20" fillId="2" borderId="33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4" xfId="0" applyFont="1" applyFill="1" applyBorder="1" applyAlignment="1">
      <alignment horizontal="left" vertical="top"/>
    </xf>
    <xf numFmtId="0" fontId="16" fillId="0" borderId="30" xfId="0" applyFont="1" applyBorder="1" applyAlignment="1">
      <alignment horizontal="right" vertical="center"/>
    </xf>
    <xf numFmtId="0" fontId="16" fillId="0" borderId="36" xfId="0" applyFont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0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629"/>
  <sheetViews>
    <sheetView tabSelected="1" view="pageBreakPreview" zoomScale="47" zoomScaleNormal="70" zoomScaleSheetLayoutView="47" workbookViewId="0">
      <pane xSplit="3" ySplit="11" topLeftCell="E230" activePane="bottomRight" state="frozen"/>
      <selection pane="topRight" activeCell="D1" sqref="D1"/>
      <selection pane="bottomLeft" activeCell="A12" sqref="A12"/>
      <selection pane="bottomRight" activeCell="G235" sqref="G235:N235"/>
    </sheetView>
  </sheetViews>
  <sheetFormatPr defaultColWidth="11.42578125" defaultRowHeight="15" x14ac:dyDescent="0.2"/>
  <cols>
    <col min="1" max="1" width="11.7109375" style="3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4" customWidth="1"/>
    <col min="7" max="7" width="27.28515625" style="4" customWidth="1"/>
    <col min="8" max="8" width="24.5703125" style="11" customWidth="1"/>
    <col min="9" max="9" width="23.85546875" style="12" customWidth="1"/>
    <col min="10" max="10" width="26.140625" style="3" customWidth="1"/>
    <col min="11" max="11" width="29" style="1" customWidth="1"/>
    <col min="12" max="12" width="25.85546875" style="5" customWidth="1"/>
    <col min="13" max="13" width="25.5703125" style="3" customWidth="1"/>
    <col min="14" max="14" width="30.28515625" style="3" customWidth="1"/>
    <col min="15" max="15" width="25.42578125" style="79" customWidth="1"/>
    <col min="16" max="16" width="25" style="83" customWidth="1"/>
    <col min="17" max="17" width="35" style="83" customWidth="1"/>
    <col min="18" max="18" width="25.42578125" style="2" bestFit="1" customWidth="1"/>
    <col min="19" max="16384" width="11.42578125" style="2"/>
  </cols>
  <sheetData>
    <row r="1" spans="1:17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</row>
    <row r="2" spans="1:17" ht="18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32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5"/>
      <c r="K3" s="64"/>
      <c r="L3" s="64"/>
      <c r="M3" s="64"/>
      <c r="N3" s="64"/>
      <c r="O3" s="64"/>
      <c r="P3" s="64"/>
      <c r="Q3" s="64"/>
    </row>
    <row r="4" spans="1:17" ht="71.25" customHeight="1" x14ac:dyDescent="0.2">
      <c r="A4" s="177" t="s">
        <v>300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 ht="57" customHeight="1" x14ac:dyDescent="0.2">
      <c r="A5" s="178" t="s">
        <v>301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17" ht="15.75" x14ac:dyDescent="0.2">
      <c r="A6" s="17"/>
      <c r="B6" s="17"/>
      <c r="C6" s="17"/>
      <c r="D6" s="17"/>
      <c r="E6" s="17"/>
      <c r="F6" s="17"/>
      <c r="G6" s="66"/>
      <c r="H6" s="67"/>
      <c r="I6" s="68"/>
      <c r="J6" s="17"/>
      <c r="K6" s="17"/>
      <c r="L6" s="17"/>
      <c r="M6" s="17"/>
      <c r="N6" s="17"/>
      <c r="O6" s="17"/>
      <c r="P6" s="17"/>
      <c r="Q6" s="17"/>
    </row>
    <row r="7" spans="1:17" ht="43.5" customHeight="1" thickBot="1" x14ac:dyDescent="0.25">
      <c r="A7" s="183" t="s">
        <v>368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</row>
    <row r="8" spans="1:17" ht="54" customHeight="1" thickBot="1" x14ac:dyDescent="0.25">
      <c r="A8" s="169" t="s">
        <v>17</v>
      </c>
      <c r="B8" s="167" t="s">
        <v>14</v>
      </c>
      <c r="C8" s="167" t="s">
        <v>297</v>
      </c>
      <c r="D8" s="167" t="s">
        <v>19</v>
      </c>
      <c r="E8" s="167" t="s">
        <v>162</v>
      </c>
      <c r="F8" s="167" t="s">
        <v>18</v>
      </c>
      <c r="G8" s="171" t="s">
        <v>15</v>
      </c>
      <c r="H8" s="173" t="s">
        <v>10</v>
      </c>
      <c r="I8" s="187" t="s">
        <v>8</v>
      </c>
      <c r="J8" s="187"/>
      <c r="K8" s="188"/>
      <c r="L8" s="188"/>
      <c r="M8" s="188"/>
      <c r="N8" s="188"/>
      <c r="O8" s="189" t="s">
        <v>1</v>
      </c>
      <c r="P8" s="190"/>
      <c r="Q8" s="165" t="s">
        <v>16</v>
      </c>
    </row>
    <row r="9" spans="1:17" ht="63.75" customHeight="1" x14ac:dyDescent="0.2">
      <c r="A9" s="170"/>
      <c r="B9" s="168"/>
      <c r="C9" s="168"/>
      <c r="D9" s="168"/>
      <c r="E9" s="168"/>
      <c r="F9" s="168"/>
      <c r="G9" s="172"/>
      <c r="H9" s="174"/>
      <c r="I9" s="186" t="s">
        <v>12</v>
      </c>
      <c r="J9" s="186"/>
      <c r="K9" s="180" t="s">
        <v>9</v>
      </c>
      <c r="L9" s="163" t="s">
        <v>13</v>
      </c>
      <c r="M9" s="164"/>
      <c r="N9" s="171" t="s">
        <v>11</v>
      </c>
      <c r="O9" s="166" t="s">
        <v>3</v>
      </c>
      <c r="P9" s="165" t="s">
        <v>0</v>
      </c>
      <c r="Q9" s="165"/>
    </row>
    <row r="10" spans="1:17" ht="76.5" customHeight="1" thickBot="1" x14ac:dyDescent="0.25">
      <c r="A10" s="170"/>
      <c r="B10" s="168"/>
      <c r="C10" s="176"/>
      <c r="D10" s="176"/>
      <c r="E10" s="176"/>
      <c r="F10" s="176"/>
      <c r="G10" s="172"/>
      <c r="H10" s="175"/>
      <c r="I10" s="121" t="s">
        <v>4</v>
      </c>
      <c r="J10" s="122" t="s">
        <v>5</v>
      </c>
      <c r="K10" s="181"/>
      <c r="L10" s="123" t="s">
        <v>6</v>
      </c>
      <c r="M10" s="124" t="s">
        <v>7</v>
      </c>
      <c r="N10" s="179"/>
      <c r="O10" s="166"/>
      <c r="P10" s="165"/>
      <c r="Q10" s="165"/>
    </row>
    <row r="11" spans="1:17" s="4" customFormat="1" ht="31.5" customHeight="1" x14ac:dyDescent="0.2">
      <c r="A11" s="158" t="s">
        <v>21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60"/>
    </row>
    <row r="12" spans="1:17" ht="36.75" customHeight="1" x14ac:dyDescent="0.35">
      <c r="A12" s="38">
        <v>1</v>
      </c>
      <c r="B12" s="19" t="s">
        <v>34</v>
      </c>
      <c r="C12" s="19" t="s">
        <v>298</v>
      </c>
      <c r="D12" s="19" t="s">
        <v>21</v>
      </c>
      <c r="E12" s="19" t="s">
        <v>35</v>
      </c>
      <c r="F12" s="20" t="s">
        <v>29</v>
      </c>
      <c r="G12" s="21">
        <v>400000</v>
      </c>
      <c r="H12" s="26">
        <v>85013.25</v>
      </c>
      <c r="I12" s="23">
        <f>325250*2.87%</f>
        <v>9334.6749999999993</v>
      </c>
      <c r="J12" s="33">
        <f>325250*7.1%</f>
        <v>23092.749999999996</v>
      </c>
      <c r="K12" s="87">
        <f>65050*1.1%</f>
        <v>715.55000000000007</v>
      </c>
      <c r="L12" s="33">
        <f>162625*3.04%</f>
        <v>4943.8</v>
      </c>
      <c r="M12" s="33">
        <f>162625*7.09%</f>
        <v>11530.112500000001</v>
      </c>
      <c r="N12" s="33">
        <v>0</v>
      </c>
      <c r="O12" s="27">
        <f t="shared" ref="O12:O18" si="0">H12+I12+L12+N12</f>
        <v>99291.725000000006</v>
      </c>
      <c r="P12" s="27">
        <f t="shared" ref="P12:P18" si="1">J12+K12+M12</f>
        <v>35338.412499999999</v>
      </c>
      <c r="Q12" s="27">
        <f t="shared" ref="Q12:Q18" si="2">G12-O12</f>
        <v>300708.27500000002</v>
      </c>
    </row>
    <row r="13" spans="1:17" ht="34.5" customHeight="1" x14ac:dyDescent="0.35">
      <c r="A13" s="38">
        <v>2</v>
      </c>
      <c r="B13" s="19" t="s">
        <v>36</v>
      </c>
      <c r="C13" s="19" t="s">
        <v>299</v>
      </c>
      <c r="D13" s="19" t="s">
        <v>21</v>
      </c>
      <c r="E13" s="19" t="s">
        <v>37</v>
      </c>
      <c r="F13" s="20" t="s">
        <v>32</v>
      </c>
      <c r="G13" s="21">
        <v>150000</v>
      </c>
      <c r="H13" s="22">
        <v>23110.39</v>
      </c>
      <c r="I13" s="23">
        <f>G13*2.87/100</f>
        <v>4305</v>
      </c>
      <c r="J13" s="24">
        <f>G13*7.1/100</f>
        <v>10650</v>
      </c>
      <c r="K13" s="87">
        <f t="shared" ref="K13:K17" si="3">65050*1.1%</f>
        <v>715.55000000000007</v>
      </c>
      <c r="L13" s="25">
        <f>+G13*3.04%</f>
        <v>4560</v>
      </c>
      <c r="M13" s="33">
        <f>+G13*7.09%</f>
        <v>10635</v>
      </c>
      <c r="N13" s="26">
        <f>1512.45*2</f>
        <v>3024.9</v>
      </c>
      <c r="O13" s="27">
        <f t="shared" si="0"/>
        <v>35000.29</v>
      </c>
      <c r="P13" s="27">
        <f t="shared" si="1"/>
        <v>22000.55</v>
      </c>
      <c r="Q13" s="27">
        <f t="shared" si="2"/>
        <v>114999.70999999999</v>
      </c>
    </row>
    <row r="14" spans="1:17" ht="48" customHeight="1" x14ac:dyDescent="0.35">
      <c r="A14" s="38">
        <v>3</v>
      </c>
      <c r="B14" s="19" t="s">
        <v>91</v>
      </c>
      <c r="C14" s="19" t="s">
        <v>299</v>
      </c>
      <c r="D14" s="19" t="s">
        <v>21</v>
      </c>
      <c r="E14" s="19" t="s">
        <v>282</v>
      </c>
      <c r="F14" s="20" t="s">
        <v>29</v>
      </c>
      <c r="G14" s="21">
        <v>150000</v>
      </c>
      <c r="H14" s="22">
        <v>23110.39</v>
      </c>
      <c r="I14" s="23">
        <f>G14*2.87/100</f>
        <v>4305</v>
      </c>
      <c r="J14" s="24">
        <f>G14*7.1/100</f>
        <v>10650</v>
      </c>
      <c r="K14" s="87">
        <f t="shared" si="3"/>
        <v>715.55000000000007</v>
      </c>
      <c r="L14" s="25">
        <f>+G14*3.04%</f>
        <v>4560</v>
      </c>
      <c r="M14" s="33">
        <f t="shared" ref="M14:M18" si="4">+G14*7.09%</f>
        <v>10635</v>
      </c>
      <c r="N14" s="26">
        <f>1512.45*2</f>
        <v>3024.9</v>
      </c>
      <c r="O14" s="27">
        <f>H14+I14+L14+N14</f>
        <v>35000.29</v>
      </c>
      <c r="P14" s="27">
        <f>J14+K14+M14</f>
        <v>22000.55</v>
      </c>
      <c r="Q14" s="27">
        <f>G14-O14</f>
        <v>114999.70999999999</v>
      </c>
    </row>
    <row r="15" spans="1:17" ht="40.5" customHeight="1" x14ac:dyDescent="0.35">
      <c r="A15" s="38">
        <v>4</v>
      </c>
      <c r="B15" s="19" t="s">
        <v>39</v>
      </c>
      <c r="C15" s="19" t="s">
        <v>299</v>
      </c>
      <c r="D15" s="19" t="s">
        <v>21</v>
      </c>
      <c r="E15" s="19" t="s">
        <v>40</v>
      </c>
      <c r="F15" s="88" t="s">
        <v>41</v>
      </c>
      <c r="G15" s="21">
        <v>85000</v>
      </c>
      <c r="H15" s="89">
        <v>8576.99</v>
      </c>
      <c r="I15" s="23">
        <f>G15*2.87/100</f>
        <v>2439.5</v>
      </c>
      <c r="J15" s="24">
        <f>G15*7.1/100</f>
        <v>6035</v>
      </c>
      <c r="K15" s="87">
        <f t="shared" si="3"/>
        <v>715.55000000000007</v>
      </c>
      <c r="L15" s="25">
        <f>G15*3.04/100</f>
        <v>2584</v>
      </c>
      <c r="M15" s="33">
        <f t="shared" si="4"/>
        <v>6026.5</v>
      </c>
      <c r="N15" s="51">
        <v>0</v>
      </c>
      <c r="O15" s="27">
        <f t="shared" si="0"/>
        <v>13600.49</v>
      </c>
      <c r="P15" s="27">
        <f t="shared" si="1"/>
        <v>12777.05</v>
      </c>
      <c r="Q15" s="27">
        <f t="shared" si="2"/>
        <v>71399.509999999995</v>
      </c>
    </row>
    <row r="16" spans="1:17" ht="21" x14ac:dyDescent="0.35">
      <c r="A16" s="38">
        <v>5</v>
      </c>
      <c r="B16" s="19" t="s">
        <v>291</v>
      </c>
      <c r="C16" s="19" t="s">
        <v>299</v>
      </c>
      <c r="D16" s="19" t="s">
        <v>21</v>
      </c>
      <c r="E16" s="19" t="s">
        <v>255</v>
      </c>
      <c r="F16" s="90" t="s">
        <v>32</v>
      </c>
      <c r="G16" s="91">
        <v>75000</v>
      </c>
      <c r="H16" s="92">
        <v>6309.38</v>
      </c>
      <c r="I16" s="53">
        <f t="shared" ref="I16" si="5">G16*2.87/100</f>
        <v>2152.5</v>
      </c>
      <c r="J16" s="53">
        <f t="shared" ref="J16" si="6">G16*7.1/100</f>
        <v>5325</v>
      </c>
      <c r="K16" s="87">
        <f t="shared" si="3"/>
        <v>715.55000000000007</v>
      </c>
      <c r="L16" s="53">
        <f t="shared" ref="L16" si="7">G16*3.04/100</f>
        <v>2280</v>
      </c>
      <c r="M16" s="33">
        <f t="shared" si="4"/>
        <v>5317.5</v>
      </c>
      <c r="N16" s="93">
        <v>0</v>
      </c>
      <c r="O16" s="86">
        <f>+H16+I16+L16</f>
        <v>10741.880000000001</v>
      </c>
      <c r="P16" s="53">
        <f>+J16+K16+M16</f>
        <v>11358.05</v>
      </c>
      <c r="Q16" s="27">
        <f>+G16-H16-I16-L16-N16</f>
        <v>64258.119999999995</v>
      </c>
    </row>
    <row r="17" spans="1:17" ht="36" customHeight="1" x14ac:dyDescent="0.35">
      <c r="A17" s="38">
        <v>6</v>
      </c>
      <c r="B17" s="19" t="s">
        <v>38</v>
      </c>
      <c r="C17" s="19" t="s">
        <v>299</v>
      </c>
      <c r="D17" s="19" t="s">
        <v>21</v>
      </c>
      <c r="E17" s="19" t="s">
        <v>255</v>
      </c>
      <c r="F17" s="20" t="s">
        <v>29</v>
      </c>
      <c r="G17" s="21">
        <v>75000</v>
      </c>
      <c r="H17" s="22">
        <v>5704.4</v>
      </c>
      <c r="I17" s="23">
        <f>G17*2.87/100</f>
        <v>2152.5</v>
      </c>
      <c r="J17" s="24">
        <f>G17*7.1/100</f>
        <v>5325</v>
      </c>
      <c r="K17" s="87">
        <f t="shared" si="3"/>
        <v>715.55000000000007</v>
      </c>
      <c r="L17" s="25">
        <f>G17*3.04/100</f>
        <v>2280</v>
      </c>
      <c r="M17" s="33">
        <f t="shared" si="4"/>
        <v>5317.5</v>
      </c>
      <c r="N17" s="26">
        <f>1512.45*2</f>
        <v>3024.9</v>
      </c>
      <c r="O17" s="27">
        <f t="shared" si="0"/>
        <v>13161.8</v>
      </c>
      <c r="P17" s="27">
        <f t="shared" si="1"/>
        <v>11358.05</v>
      </c>
      <c r="Q17" s="27">
        <f t="shared" si="2"/>
        <v>61838.2</v>
      </c>
    </row>
    <row r="18" spans="1:17" ht="21" x14ac:dyDescent="0.35">
      <c r="A18" s="38">
        <v>7</v>
      </c>
      <c r="B18" s="19" t="s">
        <v>48</v>
      </c>
      <c r="C18" s="19" t="s">
        <v>299</v>
      </c>
      <c r="D18" s="19" t="s">
        <v>21</v>
      </c>
      <c r="E18" s="19" t="s">
        <v>355</v>
      </c>
      <c r="F18" s="20" t="s">
        <v>354</v>
      </c>
      <c r="G18" s="28">
        <v>45000</v>
      </c>
      <c r="H18" s="22">
        <v>921.46</v>
      </c>
      <c r="I18" s="23">
        <f>G18*2.87/100</f>
        <v>1291.5</v>
      </c>
      <c r="J18" s="24">
        <f>G18*7.1/100</f>
        <v>3195</v>
      </c>
      <c r="K18" s="25">
        <f>+G18*1.1%</f>
        <v>495.00000000000006</v>
      </c>
      <c r="L18" s="25">
        <f>G18*3.04/100</f>
        <v>1368</v>
      </c>
      <c r="M18" s="33">
        <f t="shared" si="4"/>
        <v>3190.5</v>
      </c>
      <c r="N18" s="26">
        <v>1512.45</v>
      </c>
      <c r="O18" s="27">
        <f t="shared" si="0"/>
        <v>5093.41</v>
      </c>
      <c r="P18" s="27">
        <f t="shared" si="1"/>
        <v>6880.5</v>
      </c>
      <c r="Q18" s="27">
        <f t="shared" si="2"/>
        <v>39906.589999999997</v>
      </c>
    </row>
    <row r="19" spans="1:17" ht="21" x14ac:dyDescent="0.2">
      <c r="A19" s="152" t="s">
        <v>286</v>
      </c>
      <c r="B19" s="152"/>
      <c r="C19" s="152"/>
      <c r="D19" s="152"/>
      <c r="E19" s="152"/>
      <c r="F19" s="94"/>
      <c r="G19" s="72">
        <f t="shared" ref="G19:Q19" si="8">SUM(G12:G18)</f>
        <v>980000</v>
      </c>
      <c r="H19" s="72">
        <f t="shared" si="8"/>
        <v>152746.25999999998</v>
      </c>
      <c r="I19" s="72">
        <f t="shared" si="8"/>
        <v>25980.674999999999</v>
      </c>
      <c r="J19" s="72">
        <f t="shared" si="8"/>
        <v>64272.75</v>
      </c>
      <c r="K19" s="72">
        <f t="shared" si="8"/>
        <v>4788.3</v>
      </c>
      <c r="L19" s="72">
        <f t="shared" si="8"/>
        <v>22575.8</v>
      </c>
      <c r="M19" s="72">
        <f t="shared" si="8"/>
        <v>52652.112500000003</v>
      </c>
      <c r="N19" s="72">
        <f t="shared" si="8"/>
        <v>10587.150000000001</v>
      </c>
      <c r="O19" s="72">
        <f t="shared" si="8"/>
        <v>211889.88500000001</v>
      </c>
      <c r="P19" s="72">
        <f t="shared" si="8"/>
        <v>121713.16250000001</v>
      </c>
      <c r="Q19" s="72">
        <f t="shared" si="8"/>
        <v>768110.11499999987</v>
      </c>
    </row>
    <row r="20" spans="1:17" ht="31.5" x14ac:dyDescent="0.2">
      <c r="A20" s="182" t="s">
        <v>22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ht="33" customHeight="1" x14ac:dyDescent="0.35">
      <c r="A21" s="38">
        <v>8</v>
      </c>
      <c r="B21" s="19" t="s">
        <v>30</v>
      </c>
      <c r="C21" s="19" t="s">
        <v>299</v>
      </c>
      <c r="D21" s="19" t="s">
        <v>22</v>
      </c>
      <c r="E21" s="19" t="s">
        <v>31</v>
      </c>
      <c r="F21" s="20" t="s">
        <v>29</v>
      </c>
      <c r="G21" s="30">
        <v>210000</v>
      </c>
      <c r="H21" s="22">
        <v>33441.81</v>
      </c>
      <c r="I21" s="23">
        <f t="shared" ref="I21:I28" si="9">G21*2.87/100</f>
        <v>6027</v>
      </c>
      <c r="J21" s="24">
        <f t="shared" ref="J21:J28" si="10">G21*7.1/100</f>
        <v>14910</v>
      </c>
      <c r="K21" s="87">
        <f t="shared" ref="K21:K23" si="11">65050*1.1%</f>
        <v>715.55000000000007</v>
      </c>
      <c r="L21" s="33">
        <f>162625*3.04%</f>
        <v>4943.8</v>
      </c>
      <c r="M21" s="33">
        <f>162625*7.09%</f>
        <v>11530.112500000001</v>
      </c>
      <c r="N21" s="51">
        <v>1512.45</v>
      </c>
      <c r="O21" s="27">
        <f t="shared" ref="O21:O26" si="12">H21+I21+L21+N21</f>
        <v>45925.06</v>
      </c>
      <c r="P21" s="27">
        <f t="shared" ref="P21:P26" si="13">J21+K21+M21</f>
        <v>27155.662499999999</v>
      </c>
      <c r="Q21" s="27">
        <f t="shared" ref="Q21:Q26" si="14">G21-O21</f>
        <v>164074.94</v>
      </c>
    </row>
    <row r="22" spans="1:17" ht="42.75" customHeight="1" x14ac:dyDescent="0.35">
      <c r="A22" s="38">
        <f>A21+1</f>
        <v>9</v>
      </c>
      <c r="B22" s="19" t="s">
        <v>212</v>
      </c>
      <c r="C22" s="19" t="s">
        <v>299</v>
      </c>
      <c r="D22" s="19" t="s">
        <v>22</v>
      </c>
      <c r="E22" s="19" t="s">
        <v>213</v>
      </c>
      <c r="F22" s="20" t="s">
        <v>32</v>
      </c>
      <c r="G22" s="30">
        <v>150000</v>
      </c>
      <c r="H22" s="22">
        <v>23488.51</v>
      </c>
      <c r="I22" s="23">
        <f t="shared" si="9"/>
        <v>4305</v>
      </c>
      <c r="J22" s="24">
        <f t="shared" si="10"/>
        <v>10650</v>
      </c>
      <c r="K22" s="87">
        <f t="shared" si="11"/>
        <v>715.55000000000007</v>
      </c>
      <c r="L22" s="33">
        <f>+G22*3.04%</f>
        <v>4560</v>
      </c>
      <c r="M22" s="33">
        <f t="shared" ref="M22:M28" si="15">+G22*7.09%</f>
        <v>10635</v>
      </c>
      <c r="N22" s="51">
        <f>1512.45</f>
        <v>1512.45</v>
      </c>
      <c r="O22" s="27">
        <f t="shared" si="12"/>
        <v>33865.96</v>
      </c>
      <c r="P22" s="27">
        <f t="shared" si="13"/>
        <v>22000.55</v>
      </c>
      <c r="Q22" s="27">
        <f t="shared" si="14"/>
        <v>116134.04000000001</v>
      </c>
    </row>
    <row r="23" spans="1:17" ht="42.75" customHeight="1" x14ac:dyDescent="0.35">
      <c r="A23" s="38">
        <f>A22+1</f>
        <v>10</v>
      </c>
      <c r="B23" s="19" t="s">
        <v>33</v>
      </c>
      <c r="C23" s="19" t="s">
        <v>299</v>
      </c>
      <c r="D23" s="19" t="s">
        <v>22</v>
      </c>
      <c r="E23" s="19" t="s">
        <v>284</v>
      </c>
      <c r="F23" s="20" t="s">
        <v>29</v>
      </c>
      <c r="G23" s="30">
        <v>150000</v>
      </c>
      <c r="H23" s="22">
        <v>23488.51</v>
      </c>
      <c r="I23" s="23">
        <f t="shared" si="9"/>
        <v>4305</v>
      </c>
      <c r="J23" s="24">
        <f t="shared" si="10"/>
        <v>10650</v>
      </c>
      <c r="K23" s="87">
        <f t="shared" si="11"/>
        <v>715.55000000000007</v>
      </c>
      <c r="L23" s="33">
        <f t="shared" ref="L23:L28" si="16">G23*3.04/100</f>
        <v>4560</v>
      </c>
      <c r="M23" s="33">
        <f t="shared" si="15"/>
        <v>10635</v>
      </c>
      <c r="N23" s="51">
        <v>1512.45</v>
      </c>
      <c r="O23" s="27">
        <f t="shared" si="12"/>
        <v>33865.96</v>
      </c>
      <c r="P23" s="27">
        <f t="shared" si="13"/>
        <v>22000.55</v>
      </c>
      <c r="Q23" s="27">
        <f t="shared" si="14"/>
        <v>116134.04000000001</v>
      </c>
    </row>
    <row r="24" spans="1:17" ht="42.75" customHeight="1" x14ac:dyDescent="0.35">
      <c r="A24" s="38">
        <f>A23+1</f>
        <v>11</v>
      </c>
      <c r="B24" s="19" t="s">
        <v>181</v>
      </c>
      <c r="C24" s="19" t="s">
        <v>299</v>
      </c>
      <c r="D24" s="19" t="s">
        <v>22</v>
      </c>
      <c r="E24" s="19" t="s">
        <v>211</v>
      </c>
      <c r="F24" s="20" t="s">
        <v>29</v>
      </c>
      <c r="G24" s="30">
        <v>50000</v>
      </c>
      <c r="H24" s="22">
        <v>1854</v>
      </c>
      <c r="I24" s="23">
        <f t="shared" si="9"/>
        <v>1435</v>
      </c>
      <c r="J24" s="24">
        <f t="shared" si="10"/>
        <v>3550</v>
      </c>
      <c r="K24" s="25">
        <f t="shared" ref="K24" si="17">+G24*1.1%</f>
        <v>550</v>
      </c>
      <c r="L24" s="33">
        <f t="shared" si="16"/>
        <v>1520</v>
      </c>
      <c r="M24" s="33">
        <f t="shared" si="15"/>
        <v>3545.0000000000005</v>
      </c>
      <c r="N24" s="51">
        <v>0</v>
      </c>
      <c r="O24" s="27">
        <f t="shared" si="12"/>
        <v>4809</v>
      </c>
      <c r="P24" s="27">
        <f t="shared" si="13"/>
        <v>7645</v>
      </c>
      <c r="Q24" s="27">
        <f t="shared" si="14"/>
        <v>45191</v>
      </c>
    </row>
    <row r="25" spans="1:17" ht="42.75" customHeight="1" x14ac:dyDescent="0.35">
      <c r="A25" s="38">
        <f t="shared" ref="A25:A29" si="18">A24+1</f>
        <v>12</v>
      </c>
      <c r="B25" s="19" t="s">
        <v>321</v>
      </c>
      <c r="C25" s="19" t="s">
        <v>299</v>
      </c>
      <c r="D25" s="19" t="s">
        <v>22</v>
      </c>
      <c r="E25" s="19" t="s">
        <v>320</v>
      </c>
      <c r="F25" s="20" t="s">
        <v>32</v>
      </c>
      <c r="G25" s="30">
        <v>75000</v>
      </c>
      <c r="H25" s="22">
        <v>6006.89</v>
      </c>
      <c r="I25" s="23">
        <f t="shared" si="9"/>
        <v>2152.5</v>
      </c>
      <c r="J25" s="24">
        <f t="shared" si="10"/>
        <v>5325</v>
      </c>
      <c r="K25" s="25">
        <f>65050*1.1%</f>
        <v>715.55000000000007</v>
      </c>
      <c r="L25" s="33">
        <f t="shared" si="16"/>
        <v>2280</v>
      </c>
      <c r="M25" s="33">
        <f t="shared" si="15"/>
        <v>5317.5</v>
      </c>
      <c r="N25" s="51">
        <v>1512.45</v>
      </c>
      <c r="O25" s="27">
        <f t="shared" si="12"/>
        <v>11951.84</v>
      </c>
      <c r="P25" s="27">
        <f t="shared" si="13"/>
        <v>11358.05</v>
      </c>
      <c r="Q25" s="27">
        <f t="shared" si="14"/>
        <v>63048.160000000003</v>
      </c>
    </row>
    <row r="26" spans="1:17" ht="42.75" customHeight="1" x14ac:dyDescent="0.35">
      <c r="A26" s="38">
        <f t="shared" si="18"/>
        <v>13</v>
      </c>
      <c r="B26" s="19" t="s">
        <v>305</v>
      </c>
      <c r="C26" s="19" t="s">
        <v>299</v>
      </c>
      <c r="D26" s="19" t="s">
        <v>22</v>
      </c>
      <c r="E26" s="19" t="s">
        <v>306</v>
      </c>
      <c r="F26" s="20" t="s">
        <v>32</v>
      </c>
      <c r="G26" s="30">
        <v>75000</v>
      </c>
      <c r="H26" s="22">
        <v>6006.89</v>
      </c>
      <c r="I26" s="23">
        <f t="shared" si="9"/>
        <v>2152.5</v>
      </c>
      <c r="J26" s="24">
        <f t="shared" si="10"/>
        <v>5325</v>
      </c>
      <c r="K26" s="87">
        <f t="shared" ref="K26:K28" si="19">65050*1.1%</f>
        <v>715.55000000000007</v>
      </c>
      <c r="L26" s="33">
        <f t="shared" si="16"/>
        <v>2280</v>
      </c>
      <c r="M26" s="33">
        <f t="shared" si="15"/>
        <v>5317.5</v>
      </c>
      <c r="N26" s="51">
        <v>1512.45</v>
      </c>
      <c r="O26" s="27">
        <f t="shared" si="12"/>
        <v>11951.84</v>
      </c>
      <c r="P26" s="27">
        <f t="shared" si="13"/>
        <v>11358.05</v>
      </c>
      <c r="Q26" s="27">
        <f t="shared" si="14"/>
        <v>63048.160000000003</v>
      </c>
    </row>
    <row r="27" spans="1:17" ht="42.75" customHeight="1" x14ac:dyDescent="0.35">
      <c r="A27" s="38">
        <f t="shared" si="18"/>
        <v>14</v>
      </c>
      <c r="B27" s="19" t="s">
        <v>345</v>
      </c>
      <c r="C27" s="19" t="s">
        <v>299</v>
      </c>
      <c r="D27" s="19" t="s">
        <v>22</v>
      </c>
      <c r="E27" s="19" t="s">
        <v>346</v>
      </c>
      <c r="F27" s="20" t="s">
        <v>32</v>
      </c>
      <c r="G27" s="30">
        <v>70000</v>
      </c>
      <c r="H27" s="22">
        <v>5065.99</v>
      </c>
      <c r="I27" s="23">
        <f t="shared" si="9"/>
        <v>2009</v>
      </c>
      <c r="J27" s="24">
        <f t="shared" si="10"/>
        <v>4970</v>
      </c>
      <c r="K27" s="87">
        <f t="shared" si="19"/>
        <v>715.55000000000007</v>
      </c>
      <c r="L27" s="33">
        <f t="shared" si="16"/>
        <v>2128</v>
      </c>
      <c r="M27" s="33">
        <f t="shared" si="15"/>
        <v>4963</v>
      </c>
      <c r="N27" s="51">
        <v>1512.45</v>
      </c>
      <c r="O27" s="27">
        <f t="shared" ref="O27" si="20">H27+I27+L27+N27</f>
        <v>10715.44</v>
      </c>
      <c r="P27" s="27">
        <f t="shared" ref="P27" si="21">J27+K27+M27</f>
        <v>10648.55</v>
      </c>
      <c r="Q27" s="27">
        <f t="shared" ref="Q27" si="22">G27-O27</f>
        <v>59284.56</v>
      </c>
    </row>
    <row r="28" spans="1:17" ht="42.75" customHeight="1" x14ac:dyDescent="0.35">
      <c r="A28" s="38">
        <f t="shared" si="18"/>
        <v>15</v>
      </c>
      <c r="B28" s="19" t="s">
        <v>360</v>
      </c>
      <c r="C28" s="19" t="s">
        <v>299</v>
      </c>
      <c r="D28" s="19" t="s">
        <v>22</v>
      </c>
      <c r="E28" s="19" t="s">
        <v>361</v>
      </c>
      <c r="F28" s="20" t="s">
        <v>32</v>
      </c>
      <c r="G28" s="30">
        <v>70000</v>
      </c>
      <c r="H28" s="22">
        <v>5368.48</v>
      </c>
      <c r="I28" s="23">
        <f t="shared" si="9"/>
        <v>2009</v>
      </c>
      <c r="J28" s="24">
        <f t="shared" si="10"/>
        <v>4970</v>
      </c>
      <c r="K28" s="87">
        <f t="shared" si="19"/>
        <v>715.55000000000007</v>
      </c>
      <c r="L28" s="33">
        <f t="shared" si="16"/>
        <v>2128</v>
      </c>
      <c r="M28" s="33">
        <f t="shared" si="15"/>
        <v>4963</v>
      </c>
      <c r="N28" s="51">
        <v>0</v>
      </c>
      <c r="O28" s="27">
        <f t="shared" ref="O28" si="23">H28+I28+L28+N28</f>
        <v>9505.48</v>
      </c>
      <c r="P28" s="27">
        <f t="shared" ref="P28" si="24">J28+K28+M28</f>
        <v>10648.55</v>
      </c>
      <c r="Q28" s="27">
        <f t="shared" ref="Q28" si="25">G28-O28</f>
        <v>60494.520000000004</v>
      </c>
    </row>
    <row r="29" spans="1:17" ht="42.75" customHeight="1" x14ac:dyDescent="0.35">
      <c r="A29" s="38">
        <f t="shared" si="18"/>
        <v>16</v>
      </c>
      <c r="B29" s="19" t="s">
        <v>313</v>
      </c>
      <c r="C29" s="19" t="s">
        <v>299</v>
      </c>
      <c r="D29" s="19" t="s">
        <v>22</v>
      </c>
      <c r="E29" s="19" t="s">
        <v>259</v>
      </c>
      <c r="F29" s="20" t="s">
        <v>354</v>
      </c>
      <c r="G29" s="30">
        <v>38000</v>
      </c>
      <c r="H29" s="22">
        <v>0</v>
      </c>
      <c r="I29" s="23">
        <f t="shared" ref="I29" si="26">G29*2.87/100</f>
        <v>1090.5999999999999</v>
      </c>
      <c r="J29" s="24">
        <f t="shared" ref="J29" si="27">G29*7.1/100</f>
        <v>2698</v>
      </c>
      <c r="K29" s="25">
        <f t="shared" ref="K29" si="28">+G29*1.1%</f>
        <v>418.00000000000006</v>
      </c>
      <c r="L29" s="33">
        <f t="shared" ref="L29" si="29">G29*3.04/100</f>
        <v>1155.2</v>
      </c>
      <c r="M29" s="33">
        <f t="shared" ref="M29" si="30">+G29*7.09%</f>
        <v>2694.2000000000003</v>
      </c>
      <c r="N29" s="51">
        <v>1512.45</v>
      </c>
      <c r="O29" s="27">
        <f t="shared" ref="O29" si="31">H29+I29+L29+N29</f>
        <v>3758.25</v>
      </c>
      <c r="P29" s="27">
        <f t="shared" ref="P29" si="32">J29+K29+M29</f>
        <v>5810.2000000000007</v>
      </c>
      <c r="Q29" s="27">
        <f t="shared" ref="Q29" si="33">G29-O29</f>
        <v>34241.75</v>
      </c>
    </row>
    <row r="30" spans="1:17" ht="28.5" customHeight="1" x14ac:dyDescent="0.2">
      <c r="A30" s="152" t="s">
        <v>149</v>
      </c>
      <c r="B30" s="152"/>
      <c r="C30" s="152"/>
      <c r="D30" s="152"/>
      <c r="E30" s="152"/>
      <c r="F30" s="20"/>
      <c r="G30" s="73">
        <f>SUM(G21:G29)</f>
        <v>888000</v>
      </c>
      <c r="H30" s="73">
        <f t="shared" ref="H30:Q30" si="34">SUM(H21:H29)</f>
        <v>104721.07999999999</v>
      </c>
      <c r="I30" s="73">
        <f t="shared" si="34"/>
        <v>25485.599999999999</v>
      </c>
      <c r="J30" s="73">
        <f t="shared" si="34"/>
        <v>63048</v>
      </c>
      <c r="K30" s="73">
        <f t="shared" si="34"/>
        <v>5976.85</v>
      </c>
      <c r="L30" s="73">
        <f t="shared" si="34"/>
        <v>25555</v>
      </c>
      <c r="M30" s="73">
        <f t="shared" si="34"/>
        <v>59600.3125</v>
      </c>
      <c r="N30" s="73">
        <f t="shared" si="34"/>
        <v>10587.150000000001</v>
      </c>
      <c r="O30" s="73">
        <f t="shared" si="34"/>
        <v>166348.82999999999</v>
      </c>
      <c r="P30" s="73">
        <f t="shared" si="34"/>
        <v>128625.16250000001</v>
      </c>
      <c r="Q30" s="73">
        <f t="shared" si="34"/>
        <v>721651.17000000016</v>
      </c>
    </row>
    <row r="31" spans="1:17" ht="36" customHeight="1" x14ac:dyDescent="0.2">
      <c r="A31" s="153" t="s">
        <v>243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5"/>
    </row>
    <row r="32" spans="1:17" ht="24.75" customHeight="1" x14ac:dyDescent="0.35">
      <c r="A32" s="38">
        <v>17</v>
      </c>
      <c r="B32" s="19" t="s">
        <v>28</v>
      </c>
      <c r="C32" s="19" t="s">
        <v>299</v>
      </c>
      <c r="D32" s="19" t="s">
        <v>243</v>
      </c>
      <c r="E32" s="19" t="s">
        <v>156</v>
      </c>
      <c r="F32" s="20" t="s">
        <v>29</v>
      </c>
      <c r="G32" s="30">
        <v>210000</v>
      </c>
      <c r="H32" s="22">
        <v>38340.17</v>
      </c>
      <c r="I32" s="23">
        <f t="shared" ref="I32:I35" si="35">G32*2.87/100</f>
        <v>6027</v>
      </c>
      <c r="J32" s="24">
        <f t="shared" ref="J32:J35" si="36">G32*7.1/100</f>
        <v>14910</v>
      </c>
      <c r="K32" s="87">
        <f t="shared" ref="K32:K35" si="37">65050*1.1%</f>
        <v>715.55000000000007</v>
      </c>
      <c r="L32" s="33">
        <f>162625*3.04%</f>
        <v>4943.8</v>
      </c>
      <c r="M32" s="33">
        <f>162625*7.09%</f>
        <v>11530.112500000001</v>
      </c>
      <c r="N32" s="33">
        <v>0</v>
      </c>
      <c r="O32" s="27">
        <f t="shared" ref="O32:O35" si="38">H32+I32+L32+N32</f>
        <v>49310.97</v>
      </c>
      <c r="P32" s="27">
        <f t="shared" ref="P32:P35" si="39">J32+K32+M32</f>
        <v>27155.662499999999</v>
      </c>
      <c r="Q32" s="27">
        <f t="shared" ref="Q32:Q35" si="40">G32-O32</f>
        <v>160689.03</v>
      </c>
    </row>
    <row r="33" spans="1:17" ht="24.75" customHeight="1" x14ac:dyDescent="0.35">
      <c r="A33" s="38">
        <v>18</v>
      </c>
      <c r="B33" s="19" t="s">
        <v>150</v>
      </c>
      <c r="C33" s="19" t="s">
        <v>299</v>
      </c>
      <c r="D33" s="19" t="s">
        <v>243</v>
      </c>
      <c r="E33" s="19" t="s">
        <v>256</v>
      </c>
      <c r="F33" s="20" t="s">
        <v>29</v>
      </c>
      <c r="G33" s="30">
        <v>75000</v>
      </c>
      <c r="H33" s="22">
        <v>6309.38</v>
      </c>
      <c r="I33" s="23">
        <f t="shared" si="35"/>
        <v>2152.5</v>
      </c>
      <c r="J33" s="24">
        <f t="shared" si="36"/>
        <v>5325</v>
      </c>
      <c r="K33" s="87">
        <f t="shared" si="37"/>
        <v>715.55000000000007</v>
      </c>
      <c r="L33" s="33">
        <f t="shared" ref="L33:L35" si="41">G33*3.04/100</f>
        <v>2280</v>
      </c>
      <c r="M33" s="33">
        <f t="shared" ref="M33:M35" si="42">+G33*7.09%</f>
        <v>5317.5</v>
      </c>
      <c r="N33" s="33">
        <v>0</v>
      </c>
      <c r="O33" s="27">
        <f t="shared" si="38"/>
        <v>10741.880000000001</v>
      </c>
      <c r="P33" s="27">
        <f t="shared" si="39"/>
        <v>11358.05</v>
      </c>
      <c r="Q33" s="27">
        <f t="shared" si="40"/>
        <v>64258.119999999995</v>
      </c>
    </row>
    <row r="34" spans="1:17" ht="24.75" customHeight="1" x14ac:dyDescent="0.35">
      <c r="A34" s="38">
        <v>19</v>
      </c>
      <c r="B34" s="19" t="s">
        <v>195</v>
      </c>
      <c r="C34" s="19" t="s">
        <v>298</v>
      </c>
      <c r="D34" s="19" t="s">
        <v>243</v>
      </c>
      <c r="E34" s="19" t="s">
        <v>256</v>
      </c>
      <c r="F34" s="20" t="s">
        <v>32</v>
      </c>
      <c r="G34" s="30">
        <v>75000</v>
      </c>
      <c r="H34" s="22">
        <v>6006.89</v>
      </c>
      <c r="I34" s="23">
        <f t="shared" si="35"/>
        <v>2152.5</v>
      </c>
      <c r="J34" s="24">
        <f t="shared" si="36"/>
        <v>5325</v>
      </c>
      <c r="K34" s="87">
        <f t="shared" si="37"/>
        <v>715.55000000000007</v>
      </c>
      <c r="L34" s="33">
        <f t="shared" si="41"/>
        <v>2280</v>
      </c>
      <c r="M34" s="33">
        <f t="shared" si="42"/>
        <v>5317.5</v>
      </c>
      <c r="N34" s="33">
        <v>1512.45</v>
      </c>
      <c r="O34" s="27">
        <f t="shared" si="38"/>
        <v>11951.84</v>
      </c>
      <c r="P34" s="27">
        <f t="shared" si="39"/>
        <v>11358.05</v>
      </c>
      <c r="Q34" s="27">
        <f t="shared" si="40"/>
        <v>63048.160000000003</v>
      </c>
    </row>
    <row r="35" spans="1:17" ht="24.75" customHeight="1" x14ac:dyDescent="0.35">
      <c r="A35" s="38">
        <v>20</v>
      </c>
      <c r="B35" s="19" t="s">
        <v>225</v>
      </c>
      <c r="C35" s="19" t="s">
        <v>299</v>
      </c>
      <c r="D35" s="19" t="s">
        <v>243</v>
      </c>
      <c r="E35" s="19" t="s">
        <v>231</v>
      </c>
      <c r="F35" s="20" t="s">
        <v>32</v>
      </c>
      <c r="G35" s="30">
        <v>75000</v>
      </c>
      <c r="H35" s="22">
        <v>6309.38</v>
      </c>
      <c r="I35" s="23">
        <f t="shared" si="35"/>
        <v>2152.5</v>
      </c>
      <c r="J35" s="24">
        <f t="shared" si="36"/>
        <v>5325</v>
      </c>
      <c r="K35" s="87">
        <f t="shared" si="37"/>
        <v>715.55000000000007</v>
      </c>
      <c r="L35" s="33">
        <f t="shared" si="41"/>
        <v>2280</v>
      </c>
      <c r="M35" s="33">
        <f t="shared" si="42"/>
        <v>5317.5</v>
      </c>
      <c r="N35" s="33">
        <v>0</v>
      </c>
      <c r="O35" s="27">
        <f t="shared" si="38"/>
        <v>10741.880000000001</v>
      </c>
      <c r="P35" s="27">
        <f t="shared" si="39"/>
        <v>11358.05</v>
      </c>
      <c r="Q35" s="27">
        <f t="shared" si="40"/>
        <v>64258.119999999995</v>
      </c>
    </row>
    <row r="36" spans="1:17" ht="28.5" customHeight="1" x14ac:dyDescent="0.35">
      <c r="A36" s="38">
        <v>21</v>
      </c>
      <c r="B36" s="19" t="s">
        <v>308</v>
      </c>
      <c r="C36" s="19" t="s">
        <v>299</v>
      </c>
      <c r="D36" s="19" t="s">
        <v>243</v>
      </c>
      <c r="E36" s="19" t="s">
        <v>334</v>
      </c>
      <c r="F36" s="20" t="s">
        <v>32</v>
      </c>
      <c r="G36" s="30">
        <v>150000</v>
      </c>
      <c r="H36" s="22">
        <v>23866.62</v>
      </c>
      <c r="I36" s="23">
        <f t="shared" ref="I36:I37" si="43">G36*2.87/100</f>
        <v>4305</v>
      </c>
      <c r="J36" s="24">
        <f t="shared" ref="J36:J37" si="44">G36*7.1/100</f>
        <v>10650</v>
      </c>
      <c r="K36" s="87">
        <f t="shared" ref="K36:K37" si="45">65050*1.1%</f>
        <v>715.55000000000007</v>
      </c>
      <c r="L36" s="33">
        <f>+G36*3.04%</f>
        <v>4560</v>
      </c>
      <c r="M36" s="33">
        <f>+G36*7.09%</f>
        <v>10635</v>
      </c>
      <c r="N36" s="33">
        <v>0</v>
      </c>
      <c r="O36" s="27">
        <f>H36+I36+L36+N36</f>
        <v>32731.62</v>
      </c>
      <c r="P36" s="27">
        <f>J36+K36+M36</f>
        <v>22000.55</v>
      </c>
      <c r="Q36" s="27">
        <f>G36-O36</f>
        <v>117268.38</v>
      </c>
    </row>
    <row r="37" spans="1:17" ht="24.75" customHeight="1" x14ac:dyDescent="0.35">
      <c r="A37" s="38">
        <v>22</v>
      </c>
      <c r="B37" s="19" t="s">
        <v>367</v>
      </c>
      <c r="C37" s="19" t="s">
        <v>299</v>
      </c>
      <c r="D37" s="19" t="s">
        <v>243</v>
      </c>
      <c r="E37" s="19" t="s">
        <v>231</v>
      </c>
      <c r="F37" s="20" t="s">
        <v>32</v>
      </c>
      <c r="G37" s="30">
        <v>75000</v>
      </c>
      <c r="H37" s="22">
        <v>6309.38</v>
      </c>
      <c r="I37" s="23">
        <f t="shared" si="43"/>
        <v>2152.5</v>
      </c>
      <c r="J37" s="24">
        <f t="shared" si="44"/>
        <v>5325</v>
      </c>
      <c r="K37" s="87">
        <f t="shared" si="45"/>
        <v>715.55000000000007</v>
      </c>
      <c r="L37" s="33">
        <f t="shared" ref="L37" si="46">G37*3.04/100</f>
        <v>2280</v>
      </c>
      <c r="M37" s="33">
        <f t="shared" ref="M37" si="47">+G37*7.09%</f>
        <v>5317.5</v>
      </c>
      <c r="N37" s="33">
        <v>0</v>
      </c>
      <c r="O37" s="27">
        <f>H37+I37+L37+N37</f>
        <v>10741.880000000001</v>
      </c>
      <c r="P37" s="27">
        <f t="shared" ref="P37" si="48">J37+K37+M37</f>
        <v>11358.05</v>
      </c>
      <c r="Q37" s="27">
        <f t="shared" ref="Q37" si="49">G37-O37</f>
        <v>64258.119999999995</v>
      </c>
    </row>
    <row r="38" spans="1:17" ht="24.75" customHeight="1" x14ac:dyDescent="0.2">
      <c r="A38" s="152" t="s">
        <v>149</v>
      </c>
      <c r="B38" s="152"/>
      <c r="C38" s="152"/>
      <c r="D38" s="152"/>
      <c r="E38" s="152"/>
      <c r="F38" s="20"/>
      <c r="G38" s="74">
        <f t="shared" ref="G38:Q38" si="50">SUM(G32:G37)</f>
        <v>660000</v>
      </c>
      <c r="H38" s="74">
        <f t="shared" si="50"/>
        <v>87141.819999999992</v>
      </c>
      <c r="I38" s="74">
        <f t="shared" si="50"/>
        <v>18942</v>
      </c>
      <c r="J38" s="74">
        <f t="shared" si="50"/>
        <v>46860</v>
      </c>
      <c r="K38" s="74">
        <f t="shared" si="50"/>
        <v>4293.3</v>
      </c>
      <c r="L38" s="74">
        <f t="shared" si="50"/>
        <v>18623.8</v>
      </c>
      <c r="M38" s="74">
        <f t="shared" si="50"/>
        <v>43435.112500000003</v>
      </c>
      <c r="N38" s="74">
        <f t="shared" si="50"/>
        <v>1512.45</v>
      </c>
      <c r="O38" s="74">
        <f t="shared" si="50"/>
        <v>126220.07</v>
      </c>
      <c r="P38" s="74">
        <f t="shared" si="50"/>
        <v>94588.412500000006</v>
      </c>
      <c r="Q38" s="74">
        <f t="shared" si="50"/>
        <v>533779.92999999993</v>
      </c>
    </row>
    <row r="39" spans="1:17" ht="36" customHeight="1" x14ac:dyDescent="0.2">
      <c r="A39" s="153" t="s">
        <v>23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5"/>
    </row>
    <row r="40" spans="1:17" s="63" customFormat="1" ht="41.25" customHeight="1" x14ac:dyDescent="0.35">
      <c r="A40" s="95">
        <v>23</v>
      </c>
      <c r="B40" s="19" t="s">
        <v>102</v>
      </c>
      <c r="C40" s="19" t="s">
        <v>299</v>
      </c>
      <c r="D40" s="19" t="s">
        <v>23</v>
      </c>
      <c r="E40" s="19" t="s">
        <v>159</v>
      </c>
      <c r="F40" s="20" t="s">
        <v>32</v>
      </c>
      <c r="G40" s="48">
        <v>150000</v>
      </c>
      <c r="H40" s="22">
        <v>23488.51</v>
      </c>
      <c r="I40" s="23">
        <f>G40*2.87/100</f>
        <v>4305</v>
      </c>
      <c r="J40" s="24">
        <f>G40*7.1/100</f>
        <v>10650</v>
      </c>
      <c r="K40" s="87">
        <f t="shared" ref="K40:K42" si="51">65050*1.1%</f>
        <v>715.55000000000007</v>
      </c>
      <c r="L40" s="96">
        <f>+G40*3.04%</f>
        <v>4560</v>
      </c>
      <c r="M40" s="33">
        <f t="shared" ref="M40:M42" si="52">+G40*7.09%</f>
        <v>10635</v>
      </c>
      <c r="N40" s="97">
        <v>1512.45</v>
      </c>
      <c r="O40" s="75">
        <f t="shared" ref="O40:O42" si="53">H40+I40+L40+N40</f>
        <v>33865.96</v>
      </c>
      <c r="P40" s="75">
        <f>+J40+K40+M40</f>
        <v>22000.55</v>
      </c>
      <c r="Q40" s="75">
        <f>G40-O40</f>
        <v>116134.04000000001</v>
      </c>
    </row>
    <row r="41" spans="1:17" s="63" customFormat="1" ht="41.25" customHeight="1" x14ac:dyDescent="0.35">
      <c r="A41" s="95">
        <v>24</v>
      </c>
      <c r="B41" s="19" t="s">
        <v>103</v>
      </c>
      <c r="C41" s="19" t="s">
        <v>299</v>
      </c>
      <c r="D41" s="19" t="s">
        <v>23</v>
      </c>
      <c r="E41" s="19" t="s">
        <v>100</v>
      </c>
      <c r="F41" s="20" t="s">
        <v>32</v>
      </c>
      <c r="G41" s="48">
        <v>75000</v>
      </c>
      <c r="H41" s="22">
        <v>6006.89</v>
      </c>
      <c r="I41" s="23">
        <f>G41*2.87/100</f>
        <v>2152.5</v>
      </c>
      <c r="J41" s="24">
        <f>G41*7.1/100</f>
        <v>5325</v>
      </c>
      <c r="K41" s="87">
        <f t="shared" si="51"/>
        <v>715.55000000000007</v>
      </c>
      <c r="L41" s="96">
        <f>G41*3.04/100</f>
        <v>2280</v>
      </c>
      <c r="M41" s="33">
        <f t="shared" si="52"/>
        <v>5317.5</v>
      </c>
      <c r="N41" s="97">
        <v>1512.45</v>
      </c>
      <c r="O41" s="75">
        <f t="shared" si="53"/>
        <v>11951.84</v>
      </c>
      <c r="P41" s="75">
        <f>+J41+K41+M41</f>
        <v>11358.05</v>
      </c>
      <c r="Q41" s="75">
        <f>G41-O41</f>
        <v>63048.160000000003</v>
      </c>
    </row>
    <row r="42" spans="1:17" s="63" customFormat="1" ht="41.25" customHeight="1" x14ac:dyDescent="0.35">
      <c r="A42" s="95">
        <v>25</v>
      </c>
      <c r="B42" s="19" t="s">
        <v>101</v>
      </c>
      <c r="C42" s="19" t="s">
        <v>298</v>
      </c>
      <c r="D42" s="19" t="s">
        <v>23</v>
      </c>
      <c r="E42" s="19" t="s">
        <v>100</v>
      </c>
      <c r="F42" s="20" t="s">
        <v>32</v>
      </c>
      <c r="G42" s="48">
        <v>80000</v>
      </c>
      <c r="H42" s="22">
        <v>6645.3</v>
      </c>
      <c r="I42" s="23">
        <f>G42*2.87/100</f>
        <v>2296</v>
      </c>
      <c r="J42" s="24">
        <f>G42*7.1/100</f>
        <v>5680</v>
      </c>
      <c r="K42" s="87">
        <f t="shared" si="51"/>
        <v>715.55000000000007</v>
      </c>
      <c r="L42" s="96">
        <f>G42*3.04/100</f>
        <v>2432</v>
      </c>
      <c r="M42" s="33">
        <f t="shared" si="52"/>
        <v>5672</v>
      </c>
      <c r="N42" s="97">
        <f>1512.45*2</f>
        <v>3024.9</v>
      </c>
      <c r="O42" s="75">
        <f t="shared" si="53"/>
        <v>14398.199999999999</v>
      </c>
      <c r="P42" s="75">
        <f>+J42+K42+M42</f>
        <v>12067.55</v>
      </c>
      <c r="Q42" s="75">
        <f>G42-O42</f>
        <v>65601.8</v>
      </c>
    </row>
    <row r="43" spans="1:17" ht="26.25" customHeight="1" x14ac:dyDescent="0.2">
      <c r="A43" s="152" t="s">
        <v>149</v>
      </c>
      <c r="B43" s="152"/>
      <c r="C43" s="152"/>
      <c r="D43" s="152"/>
      <c r="E43" s="152"/>
      <c r="F43" s="20"/>
      <c r="G43" s="73">
        <f t="shared" ref="G43:Q43" si="54">SUM(G40:G42)</f>
        <v>305000</v>
      </c>
      <c r="H43" s="73">
        <f t="shared" si="54"/>
        <v>36140.699999999997</v>
      </c>
      <c r="I43" s="73">
        <f t="shared" si="54"/>
        <v>8753.5</v>
      </c>
      <c r="J43" s="73">
        <f t="shared" si="54"/>
        <v>21655</v>
      </c>
      <c r="K43" s="73">
        <f t="shared" si="54"/>
        <v>2146.65</v>
      </c>
      <c r="L43" s="73">
        <f t="shared" si="54"/>
        <v>9272</v>
      </c>
      <c r="M43" s="73">
        <f t="shared" si="54"/>
        <v>21624.5</v>
      </c>
      <c r="N43" s="73">
        <f t="shared" si="54"/>
        <v>6049.8</v>
      </c>
      <c r="O43" s="73">
        <f t="shared" si="54"/>
        <v>60216</v>
      </c>
      <c r="P43" s="73">
        <f t="shared" si="54"/>
        <v>45426.149999999994</v>
      </c>
      <c r="Q43" s="73">
        <f t="shared" si="54"/>
        <v>244784</v>
      </c>
    </row>
    <row r="44" spans="1:17" ht="34.5" customHeight="1" x14ac:dyDescent="0.2">
      <c r="A44" s="153" t="s">
        <v>24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5"/>
    </row>
    <row r="45" spans="1:17" ht="21.75" customHeight="1" x14ac:dyDescent="0.35">
      <c r="A45" s="38">
        <v>26</v>
      </c>
      <c r="B45" s="19" t="s">
        <v>69</v>
      </c>
      <c r="C45" s="19" t="s">
        <v>298</v>
      </c>
      <c r="D45" s="19" t="s">
        <v>24</v>
      </c>
      <c r="E45" s="19" t="s">
        <v>70</v>
      </c>
      <c r="F45" s="20" t="s">
        <v>29</v>
      </c>
      <c r="G45" s="36">
        <v>210000</v>
      </c>
      <c r="H45" s="31">
        <v>38340.17</v>
      </c>
      <c r="I45" s="23">
        <f>G45*2.87/100</f>
        <v>6027</v>
      </c>
      <c r="J45" s="24">
        <f>G45*7.1/100</f>
        <v>14910</v>
      </c>
      <c r="K45" s="87">
        <f t="shared" ref="K45:K55" si="55">65050*1.1%</f>
        <v>715.55000000000007</v>
      </c>
      <c r="L45" s="33">
        <f>162625*3.04%</f>
        <v>4943.8</v>
      </c>
      <c r="M45" s="33">
        <f>162625*7.09%</f>
        <v>11530.112500000001</v>
      </c>
      <c r="N45" s="31">
        <v>0</v>
      </c>
      <c r="O45" s="27">
        <f t="shared" ref="O45:O60" si="56">H45+I45+L45+N45</f>
        <v>49310.97</v>
      </c>
      <c r="P45" s="27">
        <f>+J45+K45+M45</f>
        <v>27155.662499999999</v>
      </c>
      <c r="Q45" s="27">
        <f>G45-O45</f>
        <v>160689.03</v>
      </c>
    </row>
    <row r="46" spans="1:17" ht="21.75" customHeight="1" x14ac:dyDescent="0.35">
      <c r="A46" s="38">
        <v>27</v>
      </c>
      <c r="B46" s="19" t="s">
        <v>71</v>
      </c>
      <c r="C46" s="19" t="s">
        <v>299</v>
      </c>
      <c r="D46" s="19" t="s">
        <v>24</v>
      </c>
      <c r="E46" s="19" t="s">
        <v>72</v>
      </c>
      <c r="F46" s="20" t="s">
        <v>32</v>
      </c>
      <c r="G46" s="36">
        <v>150000</v>
      </c>
      <c r="H46" s="31">
        <v>23866.62</v>
      </c>
      <c r="I46" s="23">
        <f t="shared" ref="I46:I60" si="57">G46*2.87/100</f>
        <v>4305</v>
      </c>
      <c r="J46" s="24">
        <f t="shared" ref="J46:J60" si="58">G46*7.1/100</f>
        <v>10650</v>
      </c>
      <c r="K46" s="87">
        <f t="shared" si="55"/>
        <v>715.55000000000007</v>
      </c>
      <c r="L46" s="33">
        <f>+G46*3.04%</f>
        <v>4560</v>
      </c>
      <c r="M46" s="33">
        <f t="shared" ref="M46:M60" si="59">+G46*7.09%</f>
        <v>10635</v>
      </c>
      <c r="N46" s="31">
        <v>0</v>
      </c>
      <c r="O46" s="27">
        <f t="shared" si="56"/>
        <v>32731.62</v>
      </c>
      <c r="P46" s="27">
        <f t="shared" ref="P46:P58" si="60">J46+K46+M46</f>
        <v>22000.55</v>
      </c>
      <c r="Q46" s="27">
        <f t="shared" ref="Q46:Q60" si="61">G46-O46</f>
        <v>117268.38</v>
      </c>
    </row>
    <row r="47" spans="1:17" ht="21.75" customHeight="1" x14ac:dyDescent="0.35">
      <c r="A47" s="38">
        <v>28</v>
      </c>
      <c r="B47" s="19" t="s">
        <v>73</v>
      </c>
      <c r="C47" s="19" t="s">
        <v>299</v>
      </c>
      <c r="D47" s="19" t="s">
        <v>24</v>
      </c>
      <c r="E47" s="19" t="s">
        <v>74</v>
      </c>
      <c r="F47" s="20" t="s">
        <v>29</v>
      </c>
      <c r="G47" s="36">
        <v>150000</v>
      </c>
      <c r="H47" s="31">
        <v>23866.62</v>
      </c>
      <c r="I47" s="23">
        <f t="shared" si="57"/>
        <v>4305</v>
      </c>
      <c r="J47" s="24">
        <f t="shared" si="58"/>
        <v>10650</v>
      </c>
      <c r="K47" s="87">
        <f t="shared" si="55"/>
        <v>715.55000000000007</v>
      </c>
      <c r="L47" s="33">
        <f>+G47*3.04%</f>
        <v>4560</v>
      </c>
      <c r="M47" s="33">
        <f t="shared" si="59"/>
        <v>10635</v>
      </c>
      <c r="N47" s="31">
        <v>0</v>
      </c>
      <c r="O47" s="27">
        <f t="shared" si="56"/>
        <v>32731.62</v>
      </c>
      <c r="P47" s="27">
        <f t="shared" si="60"/>
        <v>22000.55</v>
      </c>
      <c r="Q47" s="27">
        <f t="shared" si="61"/>
        <v>117268.38</v>
      </c>
    </row>
    <row r="48" spans="1:17" ht="21" x14ac:dyDescent="0.35">
      <c r="A48" s="38">
        <v>29</v>
      </c>
      <c r="B48" s="19" t="s">
        <v>339</v>
      </c>
      <c r="C48" s="19" t="s">
        <v>299</v>
      </c>
      <c r="D48" s="19" t="s">
        <v>24</v>
      </c>
      <c r="E48" s="19" t="s">
        <v>323</v>
      </c>
      <c r="F48" s="20" t="s">
        <v>32</v>
      </c>
      <c r="G48" s="36">
        <v>150000</v>
      </c>
      <c r="H48" s="31">
        <v>23488.51</v>
      </c>
      <c r="I48" s="23">
        <f t="shared" ref="I48" si="62">G48*2.87/100</f>
        <v>4305</v>
      </c>
      <c r="J48" s="24">
        <f t="shared" ref="J48" si="63">G48*7.1/100</f>
        <v>10650</v>
      </c>
      <c r="K48" s="87">
        <f t="shared" si="55"/>
        <v>715.55000000000007</v>
      </c>
      <c r="L48" s="33">
        <f t="shared" ref="L48" si="64">+G48*3.04%</f>
        <v>4560</v>
      </c>
      <c r="M48" s="33">
        <f t="shared" ref="M48" si="65">+G48*7.09%</f>
        <v>10635</v>
      </c>
      <c r="N48" s="31">
        <v>1512.45</v>
      </c>
      <c r="O48" s="27">
        <f t="shared" ref="O48" si="66">H48+I48+L48+N48</f>
        <v>33865.96</v>
      </c>
      <c r="P48" s="27">
        <f t="shared" ref="P48" si="67">J48+K48+M48</f>
        <v>22000.55</v>
      </c>
      <c r="Q48" s="27">
        <f t="shared" ref="Q48" si="68">G48-O48</f>
        <v>116134.04000000001</v>
      </c>
    </row>
    <row r="49" spans="1:17" ht="21.75" customHeight="1" x14ac:dyDescent="0.35">
      <c r="A49" s="38">
        <v>30</v>
      </c>
      <c r="B49" s="19" t="s">
        <v>79</v>
      </c>
      <c r="C49" s="19" t="s">
        <v>299</v>
      </c>
      <c r="D49" s="19" t="s">
        <v>24</v>
      </c>
      <c r="E49" s="19" t="s">
        <v>75</v>
      </c>
      <c r="F49" s="20" t="s">
        <v>32</v>
      </c>
      <c r="G49" s="36">
        <v>85000</v>
      </c>
      <c r="H49" s="31">
        <v>8576.99</v>
      </c>
      <c r="I49" s="23">
        <f t="shared" si="57"/>
        <v>2439.5</v>
      </c>
      <c r="J49" s="24">
        <f t="shared" si="58"/>
        <v>6035</v>
      </c>
      <c r="K49" s="87">
        <f t="shared" si="55"/>
        <v>715.55000000000007</v>
      </c>
      <c r="L49" s="33">
        <f t="shared" ref="L49:L60" si="69">G49*3.04/100</f>
        <v>2584</v>
      </c>
      <c r="M49" s="33">
        <f t="shared" si="59"/>
        <v>6026.5</v>
      </c>
      <c r="N49" s="31">
        <v>0</v>
      </c>
      <c r="O49" s="27">
        <f t="shared" si="56"/>
        <v>13600.49</v>
      </c>
      <c r="P49" s="27">
        <f t="shared" si="60"/>
        <v>12777.05</v>
      </c>
      <c r="Q49" s="27">
        <f t="shared" si="61"/>
        <v>71399.509999999995</v>
      </c>
    </row>
    <row r="50" spans="1:17" ht="21.75" customHeight="1" x14ac:dyDescent="0.35">
      <c r="A50" s="38">
        <v>31</v>
      </c>
      <c r="B50" s="19" t="s">
        <v>81</v>
      </c>
      <c r="C50" s="19" t="s">
        <v>299</v>
      </c>
      <c r="D50" s="19" t="s">
        <v>24</v>
      </c>
      <c r="E50" s="19" t="s">
        <v>75</v>
      </c>
      <c r="F50" s="20" t="s">
        <v>32</v>
      </c>
      <c r="G50" s="36">
        <v>85000</v>
      </c>
      <c r="H50" s="31">
        <v>7820.77</v>
      </c>
      <c r="I50" s="23">
        <f t="shared" si="57"/>
        <v>2439.5</v>
      </c>
      <c r="J50" s="24">
        <f t="shared" si="58"/>
        <v>6035</v>
      </c>
      <c r="K50" s="87">
        <f t="shared" si="55"/>
        <v>715.55000000000007</v>
      </c>
      <c r="L50" s="33">
        <f t="shared" si="69"/>
        <v>2584</v>
      </c>
      <c r="M50" s="33">
        <f t="shared" si="59"/>
        <v>6026.5</v>
      </c>
      <c r="N50" s="31">
        <f>1512.45*2</f>
        <v>3024.9</v>
      </c>
      <c r="O50" s="27">
        <f t="shared" si="56"/>
        <v>15869.17</v>
      </c>
      <c r="P50" s="27">
        <f t="shared" si="60"/>
        <v>12777.05</v>
      </c>
      <c r="Q50" s="27">
        <f t="shared" si="61"/>
        <v>69130.83</v>
      </c>
    </row>
    <row r="51" spans="1:17" ht="21.75" customHeight="1" x14ac:dyDescent="0.35">
      <c r="A51" s="38">
        <v>32</v>
      </c>
      <c r="B51" s="19" t="s">
        <v>78</v>
      </c>
      <c r="C51" s="19" t="s">
        <v>299</v>
      </c>
      <c r="D51" s="19" t="s">
        <v>24</v>
      </c>
      <c r="E51" s="19" t="s">
        <v>75</v>
      </c>
      <c r="F51" s="20" t="s">
        <v>32</v>
      </c>
      <c r="G51" s="36">
        <v>85000</v>
      </c>
      <c r="H51" s="31">
        <v>8576.99</v>
      </c>
      <c r="I51" s="23">
        <f t="shared" si="57"/>
        <v>2439.5</v>
      </c>
      <c r="J51" s="24">
        <f t="shared" si="58"/>
        <v>6035</v>
      </c>
      <c r="K51" s="87">
        <f t="shared" si="55"/>
        <v>715.55000000000007</v>
      </c>
      <c r="L51" s="33">
        <f t="shared" si="69"/>
        <v>2584</v>
      </c>
      <c r="M51" s="33">
        <f t="shared" si="59"/>
        <v>6026.5</v>
      </c>
      <c r="N51" s="31">
        <v>0</v>
      </c>
      <c r="O51" s="27">
        <f t="shared" si="56"/>
        <v>13600.49</v>
      </c>
      <c r="P51" s="27">
        <f t="shared" si="60"/>
        <v>12777.05</v>
      </c>
      <c r="Q51" s="27">
        <f t="shared" si="61"/>
        <v>71399.509999999995</v>
      </c>
    </row>
    <row r="52" spans="1:17" ht="21.75" customHeight="1" x14ac:dyDescent="0.35">
      <c r="A52" s="38">
        <v>33</v>
      </c>
      <c r="B52" s="19" t="s">
        <v>76</v>
      </c>
      <c r="C52" s="19" t="s">
        <v>299</v>
      </c>
      <c r="D52" s="19" t="s">
        <v>24</v>
      </c>
      <c r="E52" s="19" t="s">
        <v>77</v>
      </c>
      <c r="F52" s="20" t="s">
        <v>29</v>
      </c>
      <c r="G52" s="36">
        <v>75000</v>
      </c>
      <c r="H52" s="31">
        <v>6309.38</v>
      </c>
      <c r="I52" s="23">
        <f t="shared" si="57"/>
        <v>2152.5</v>
      </c>
      <c r="J52" s="24">
        <f t="shared" si="58"/>
        <v>5325</v>
      </c>
      <c r="K52" s="87">
        <f t="shared" si="55"/>
        <v>715.55000000000007</v>
      </c>
      <c r="L52" s="33">
        <f t="shared" si="69"/>
        <v>2280</v>
      </c>
      <c r="M52" s="33">
        <f t="shared" si="59"/>
        <v>5317.5</v>
      </c>
      <c r="N52" s="31">
        <v>0</v>
      </c>
      <c r="O52" s="27">
        <f t="shared" si="56"/>
        <v>10741.880000000001</v>
      </c>
      <c r="P52" s="27">
        <f t="shared" si="60"/>
        <v>11358.05</v>
      </c>
      <c r="Q52" s="27">
        <f t="shared" si="61"/>
        <v>64258.119999999995</v>
      </c>
    </row>
    <row r="53" spans="1:17" ht="21.75" customHeight="1" x14ac:dyDescent="0.35">
      <c r="A53" s="38">
        <v>34</v>
      </c>
      <c r="B53" s="19" t="s">
        <v>161</v>
      </c>
      <c r="C53" s="19" t="s">
        <v>299</v>
      </c>
      <c r="D53" s="19" t="s">
        <v>24</v>
      </c>
      <c r="E53" s="19" t="s">
        <v>257</v>
      </c>
      <c r="F53" s="20" t="s">
        <v>29</v>
      </c>
      <c r="G53" s="36">
        <v>75000</v>
      </c>
      <c r="H53" s="31">
        <v>6006.89</v>
      </c>
      <c r="I53" s="23">
        <f t="shared" si="57"/>
        <v>2152.5</v>
      </c>
      <c r="J53" s="24">
        <f t="shared" si="58"/>
        <v>5325</v>
      </c>
      <c r="K53" s="87">
        <f t="shared" si="55"/>
        <v>715.55000000000007</v>
      </c>
      <c r="L53" s="33">
        <f t="shared" si="69"/>
        <v>2280</v>
      </c>
      <c r="M53" s="33">
        <f t="shared" si="59"/>
        <v>5317.5</v>
      </c>
      <c r="N53" s="31">
        <v>1512.45</v>
      </c>
      <c r="O53" s="27">
        <f t="shared" si="56"/>
        <v>11951.84</v>
      </c>
      <c r="P53" s="27">
        <f>J53+K53+M53</f>
        <v>11358.05</v>
      </c>
      <c r="Q53" s="27">
        <f>G53-O53</f>
        <v>63048.160000000003</v>
      </c>
    </row>
    <row r="54" spans="1:17" ht="21.75" customHeight="1" x14ac:dyDescent="0.35">
      <c r="A54" s="38">
        <v>35</v>
      </c>
      <c r="B54" s="19" t="s">
        <v>214</v>
      </c>
      <c r="C54" s="19" t="s">
        <v>299</v>
      </c>
      <c r="D54" s="19" t="s">
        <v>24</v>
      </c>
      <c r="E54" s="19" t="s">
        <v>258</v>
      </c>
      <c r="F54" s="20" t="s">
        <v>32</v>
      </c>
      <c r="G54" s="36">
        <v>75000</v>
      </c>
      <c r="H54" s="31">
        <v>6006.89</v>
      </c>
      <c r="I54" s="23">
        <f t="shared" si="57"/>
        <v>2152.5</v>
      </c>
      <c r="J54" s="24">
        <f t="shared" si="58"/>
        <v>5325</v>
      </c>
      <c r="K54" s="87">
        <f t="shared" si="55"/>
        <v>715.55000000000007</v>
      </c>
      <c r="L54" s="33">
        <f t="shared" si="69"/>
        <v>2280</v>
      </c>
      <c r="M54" s="33">
        <f t="shared" si="59"/>
        <v>5317.5</v>
      </c>
      <c r="N54" s="31">
        <v>1512.45</v>
      </c>
      <c r="O54" s="27">
        <f t="shared" si="56"/>
        <v>11951.84</v>
      </c>
      <c r="P54" s="27">
        <f>J54+K54+M54</f>
        <v>11358.05</v>
      </c>
      <c r="Q54" s="27">
        <f>G54-O54</f>
        <v>63048.160000000003</v>
      </c>
    </row>
    <row r="55" spans="1:17" ht="21" x14ac:dyDescent="0.35">
      <c r="A55" s="38">
        <v>36</v>
      </c>
      <c r="B55" s="19" t="s">
        <v>340</v>
      </c>
      <c r="C55" s="19" t="s">
        <v>299</v>
      </c>
      <c r="D55" s="19" t="s">
        <v>24</v>
      </c>
      <c r="E55" s="19" t="s">
        <v>75</v>
      </c>
      <c r="F55" s="20" t="s">
        <v>32</v>
      </c>
      <c r="G55" s="36">
        <v>75000</v>
      </c>
      <c r="H55" s="31">
        <v>5704.4</v>
      </c>
      <c r="I55" s="23">
        <f t="shared" ref="I55" si="70">G55*2.87/100</f>
        <v>2152.5</v>
      </c>
      <c r="J55" s="24">
        <f t="shared" ref="J55" si="71">G55*7.1/100</f>
        <v>5325</v>
      </c>
      <c r="K55" s="87">
        <f t="shared" si="55"/>
        <v>715.55000000000007</v>
      </c>
      <c r="L55" s="33">
        <f t="shared" ref="L55" si="72">G55*3.04/100</f>
        <v>2280</v>
      </c>
      <c r="M55" s="33">
        <f t="shared" ref="M55" si="73">+G55*7.09%</f>
        <v>5317.5</v>
      </c>
      <c r="N55" s="31">
        <f>1512.45*2</f>
        <v>3024.9</v>
      </c>
      <c r="O55" s="27">
        <f t="shared" ref="O55" si="74">H55+I55+L55+N55</f>
        <v>13161.8</v>
      </c>
      <c r="P55" s="27">
        <f>J55+K55+M55</f>
        <v>11358.05</v>
      </c>
      <c r="Q55" s="27">
        <f>G55-O55</f>
        <v>61838.2</v>
      </c>
    </row>
    <row r="56" spans="1:17" ht="21.75" customHeight="1" x14ac:dyDescent="0.35">
      <c r="A56" s="38">
        <v>37</v>
      </c>
      <c r="B56" s="19" t="s">
        <v>220</v>
      </c>
      <c r="C56" s="19" t="s">
        <v>299</v>
      </c>
      <c r="D56" s="19" t="s">
        <v>24</v>
      </c>
      <c r="E56" s="19" t="s">
        <v>259</v>
      </c>
      <c r="F56" s="20" t="s">
        <v>354</v>
      </c>
      <c r="G56" s="36">
        <v>38000</v>
      </c>
      <c r="H56" s="31">
        <v>160.38</v>
      </c>
      <c r="I56" s="23">
        <f t="shared" si="57"/>
        <v>1090.5999999999999</v>
      </c>
      <c r="J56" s="24">
        <f t="shared" si="58"/>
        <v>2698</v>
      </c>
      <c r="K56" s="25">
        <f>+G56*1.1%</f>
        <v>418.00000000000006</v>
      </c>
      <c r="L56" s="33">
        <f t="shared" si="69"/>
        <v>1155.2</v>
      </c>
      <c r="M56" s="33">
        <f t="shared" si="59"/>
        <v>2694.2000000000003</v>
      </c>
      <c r="N56" s="31">
        <v>0</v>
      </c>
      <c r="O56" s="27">
        <f t="shared" si="56"/>
        <v>2406.1800000000003</v>
      </c>
      <c r="P56" s="27">
        <f>J56+K56+M56</f>
        <v>5810.2000000000007</v>
      </c>
      <c r="Q56" s="27">
        <f>G56-O56</f>
        <v>35593.82</v>
      </c>
    </row>
    <row r="57" spans="1:17" ht="21.75" customHeight="1" x14ac:dyDescent="0.35">
      <c r="A57" s="38">
        <v>38</v>
      </c>
      <c r="B57" s="19" t="s">
        <v>80</v>
      </c>
      <c r="C57" s="19" t="s">
        <v>298</v>
      </c>
      <c r="D57" s="19" t="s">
        <v>24</v>
      </c>
      <c r="E57" s="19" t="s">
        <v>160</v>
      </c>
      <c r="F57" s="20" t="s">
        <v>29</v>
      </c>
      <c r="G57" s="36">
        <v>85000</v>
      </c>
      <c r="H57" s="31">
        <v>8576.99</v>
      </c>
      <c r="I57" s="23">
        <f t="shared" si="57"/>
        <v>2439.5</v>
      </c>
      <c r="J57" s="24">
        <f t="shared" si="58"/>
        <v>6035</v>
      </c>
      <c r="K57" s="87">
        <f t="shared" ref="K57:K59" si="75">65050*1.1%</f>
        <v>715.55000000000007</v>
      </c>
      <c r="L57" s="33">
        <f t="shared" si="69"/>
        <v>2584</v>
      </c>
      <c r="M57" s="33">
        <f t="shared" si="59"/>
        <v>6026.5</v>
      </c>
      <c r="N57" s="31">
        <v>0</v>
      </c>
      <c r="O57" s="27">
        <f t="shared" si="56"/>
        <v>13600.49</v>
      </c>
      <c r="P57" s="27">
        <f t="shared" si="60"/>
        <v>12777.05</v>
      </c>
      <c r="Q57" s="27">
        <f t="shared" si="61"/>
        <v>71399.509999999995</v>
      </c>
    </row>
    <row r="58" spans="1:17" ht="21.75" customHeight="1" x14ac:dyDescent="0.35">
      <c r="A58" s="38">
        <v>39</v>
      </c>
      <c r="B58" s="19" t="s">
        <v>197</v>
      </c>
      <c r="C58" s="19" t="s">
        <v>299</v>
      </c>
      <c r="D58" s="19" t="s">
        <v>24</v>
      </c>
      <c r="E58" s="19" t="s">
        <v>198</v>
      </c>
      <c r="F58" s="20" t="s">
        <v>32</v>
      </c>
      <c r="G58" s="36">
        <v>75000</v>
      </c>
      <c r="H58" s="31">
        <v>6309.38</v>
      </c>
      <c r="I58" s="23">
        <f t="shared" si="57"/>
        <v>2152.5</v>
      </c>
      <c r="J58" s="24">
        <f t="shared" si="58"/>
        <v>5325</v>
      </c>
      <c r="K58" s="87">
        <f t="shared" si="75"/>
        <v>715.55000000000007</v>
      </c>
      <c r="L58" s="33">
        <f t="shared" si="69"/>
        <v>2280</v>
      </c>
      <c r="M58" s="33">
        <f t="shared" si="59"/>
        <v>5317.5</v>
      </c>
      <c r="N58" s="31">
        <v>0</v>
      </c>
      <c r="O58" s="27">
        <f t="shared" si="56"/>
        <v>10741.880000000001</v>
      </c>
      <c r="P58" s="27">
        <f t="shared" si="60"/>
        <v>11358.05</v>
      </c>
      <c r="Q58" s="27">
        <f t="shared" si="61"/>
        <v>64258.119999999995</v>
      </c>
    </row>
    <row r="59" spans="1:17" ht="21.75" customHeight="1" x14ac:dyDescent="0.35">
      <c r="A59" s="38">
        <v>40</v>
      </c>
      <c r="B59" s="19" t="s">
        <v>369</v>
      </c>
      <c r="C59" s="19" t="s">
        <v>299</v>
      </c>
      <c r="D59" s="19" t="s">
        <v>24</v>
      </c>
      <c r="E59" s="19" t="s">
        <v>370</v>
      </c>
      <c r="F59" s="20" t="s">
        <v>29</v>
      </c>
      <c r="G59" s="36">
        <v>150000</v>
      </c>
      <c r="H59" s="31">
        <v>23110.39</v>
      </c>
      <c r="I59" s="23">
        <f t="shared" si="57"/>
        <v>4305</v>
      </c>
      <c r="J59" s="24">
        <f t="shared" si="58"/>
        <v>10650</v>
      </c>
      <c r="K59" s="87">
        <f t="shared" si="75"/>
        <v>715.55000000000007</v>
      </c>
      <c r="L59" s="33">
        <f t="shared" si="69"/>
        <v>4560</v>
      </c>
      <c r="M59" s="33">
        <f t="shared" si="59"/>
        <v>10635</v>
      </c>
      <c r="N59" s="31">
        <v>3024.9</v>
      </c>
      <c r="O59" s="27">
        <f t="shared" ref="O59" si="76">H59+I59+L59+N59</f>
        <v>35000.29</v>
      </c>
      <c r="P59" s="27">
        <f t="shared" ref="P59" si="77">J59+K59+M59</f>
        <v>22000.55</v>
      </c>
      <c r="Q59" s="27">
        <f t="shared" ref="Q59" si="78">G59-O59</f>
        <v>114999.70999999999</v>
      </c>
    </row>
    <row r="60" spans="1:17" ht="21.75" customHeight="1" x14ac:dyDescent="0.35">
      <c r="A60" s="38">
        <v>41</v>
      </c>
      <c r="B60" s="19" t="s">
        <v>249</v>
      </c>
      <c r="C60" s="19" t="s">
        <v>298</v>
      </c>
      <c r="D60" s="19" t="s">
        <v>24</v>
      </c>
      <c r="E60" s="19" t="s">
        <v>259</v>
      </c>
      <c r="F60" s="20" t="s">
        <v>354</v>
      </c>
      <c r="G60" s="36">
        <v>38000</v>
      </c>
      <c r="H60" s="31">
        <v>160.38</v>
      </c>
      <c r="I60" s="23">
        <f t="shared" si="57"/>
        <v>1090.5999999999999</v>
      </c>
      <c r="J60" s="24">
        <f t="shared" si="58"/>
        <v>2698</v>
      </c>
      <c r="K60" s="25">
        <f>+G60*1.1%</f>
        <v>418.00000000000006</v>
      </c>
      <c r="L60" s="33">
        <f t="shared" si="69"/>
        <v>1155.2</v>
      </c>
      <c r="M60" s="33">
        <f t="shared" si="59"/>
        <v>2694.2000000000003</v>
      </c>
      <c r="N60" s="31">
        <v>0</v>
      </c>
      <c r="O60" s="27">
        <f t="shared" si="56"/>
        <v>2406.1800000000003</v>
      </c>
      <c r="P60" s="27">
        <f>J60+K60+M60</f>
        <v>5810.2000000000007</v>
      </c>
      <c r="Q60" s="27">
        <f t="shared" si="61"/>
        <v>35593.82</v>
      </c>
    </row>
    <row r="61" spans="1:17" ht="24.75" customHeight="1" x14ac:dyDescent="0.2">
      <c r="A61" s="152" t="s">
        <v>149</v>
      </c>
      <c r="B61" s="152"/>
      <c r="C61" s="152"/>
      <c r="D61" s="152"/>
      <c r="E61" s="152"/>
      <c r="F61" s="20"/>
      <c r="G61" s="77">
        <f t="shared" ref="G61:Q61" si="79">SUM(G45:G60)</f>
        <v>1601000</v>
      </c>
      <c r="H61" s="77">
        <f t="shared" si="79"/>
        <v>196881.75</v>
      </c>
      <c r="I61" s="77">
        <f t="shared" si="79"/>
        <v>45948.7</v>
      </c>
      <c r="J61" s="77">
        <f t="shared" si="79"/>
        <v>113671</v>
      </c>
      <c r="K61" s="77">
        <f t="shared" si="79"/>
        <v>10853.699999999999</v>
      </c>
      <c r="L61" s="77">
        <f t="shared" si="79"/>
        <v>47230.2</v>
      </c>
      <c r="M61" s="77">
        <f t="shared" si="79"/>
        <v>110152.0125</v>
      </c>
      <c r="N61" s="77">
        <f t="shared" si="79"/>
        <v>13612.05</v>
      </c>
      <c r="O61" s="77">
        <f t="shared" si="79"/>
        <v>303672.6999999999</v>
      </c>
      <c r="P61" s="77">
        <f t="shared" si="79"/>
        <v>234676.71249999994</v>
      </c>
      <c r="Q61" s="77">
        <f t="shared" si="79"/>
        <v>1297327.3</v>
      </c>
    </row>
    <row r="62" spans="1:17" ht="30.75" customHeight="1" x14ac:dyDescent="0.2">
      <c r="A62" s="153" t="s">
        <v>25</v>
      </c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5"/>
    </row>
    <row r="63" spans="1:17" ht="22.5" customHeight="1" x14ac:dyDescent="0.35">
      <c r="A63" s="38">
        <v>42</v>
      </c>
      <c r="B63" s="19" t="s">
        <v>42</v>
      </c>
      <c r="C63" s="19" t="s">
        <v>299</v>
      </c>
      <c r="D63" s="19" t="s">
        <v>25</v>
      </c>
      <c r="E63" s="19" t="s">
        <v>43</v>
      </c>
      <c r="F63" s="20" t="s">
        <v>29</v>
      </c>
      <c r="G63" s="30">
        <v>126000</v>
      </c>
      <c r="H63" s="22">
        <v>18221.22</v>
      </c>
      <c r="I63" s="23">
        <f t="shared" ref="I63:I65" si="80">G63*2.87/100</f>
        <v>3616.2</v>
      </c>
      <c r="J63" s="24">
        <f t="shared" ref="J63:J65" si="81">G63*7.1/100</f>
        <v>8946</v>
      </c>
      <c r="K63" s="87">
        <f t="shared" ref="K63:K69" si="82">65050*1.1%</f>
        <v>715.55000000000007</v>
      </c>
      <c r="L63" s="25">
        <f t="shared" ref="L63:L65" si="83">G63*3.04/100</f>
        <v>3830.4</v>
      </c>
      <c r="M63" s="33">
        <f t="shared" ref="M63:M76" si="84">+G63*7.09%</f>
        <v>8933.4000000000015</v>
      </c>
      <c r="N63" s="31">
        <v>0</v>
      </c>
      <c r="O63" s="27">
        <f t="shared" ref="O63:O65" si="85">H63+I63+L63+N63</f>
        <v>25667.820000000003</v>
      </c>
      <c r="P63" s="27">
        <f t="shared" ref="P63:P65" si="86">J63+K63+M63</f>
        <v>18594.95</v>
      </c>
      <c r="Q63" s="27">
        <f t="shared" ref="Q63:Q65" si="87">G63-O63</f>
        <v>100332.18</v>
      </c>
    </row>
    <row r="64" spans="1:17" ht="22.5" customHeight="1" x14ac:dyDescent="0.35">
      <c r="A64" s="38">
        <v>43</v>
      </c>
      <c r="B64" s="19" t="s">
        <v>341</v>
      </c>
      <c r="C64" s="19" t="s">
        <v>298</v>
      </c>
      <c r="D64" s="19" t="s">
        <v>25</v>
      </c>
      <c r="E64" s="19" t="s">
        <v>342</v>
      </c>
      <c r="F64" s="20" t="s">
        <v>32</v>
      </c>
      <c r="G64" s="30">
        <v>150000</v>
      </c>
      <c r="H64" s="22">
        <v>23110.39</v>
      </c>
      <c r="I64" s="23">
        <f t="shared" ref="I64" si="88">G64*2.87/100</f>
        <v>4305</v>
      </c>
      <c r="J64" s="24">
        <f t="shared" ref="J64" si="89">G64*7.1/100</f>
        <v>10650</v>
      </c>
      <c r="K64" s="87">
        <f t="shared" si="82"/>
        <v>715.55000000000007</v>
      </c>
      <c r="L64" s="25">
        <f t="shared" ref="L64" si="90">G64*3.04/100</f>
        <v>4560</v>
      </c>
      <c r="M64" s="33">
        <f t="shared" ref="M64" si="91">+G64*7.09%</f>
        <v>10635</v>
      </c>
      <c r="N64" s="31">
        <f>1512.45*2</f>
        <v>3024.9</v>
      </c>
      <c r="O64" s="27">
        <f t="shared" ref="O64" si="92">H64+I64+L64+N64</f>
        <v>35000.29</v>
      </c>
      <c r="P64" s="27">
        <f t="shared" ref="P64" si="93">J64+K64+M64</f>
        <v>22000.55</v>
      </c>
      <c r="Q64" s="27">
        <f t="shared" ref="Q64" si="94">G64-O64</f>
        <v>114999.70999999999</v>
      </c>
    </row>
    <row r="65" spans="1:17" ht="22.5" customHeight="1" x14ac:dyDescent="0.35">
      <c r="A65" s="38">
        <v>44</v>
      </c>
      <c r="B65" s="19" t="s">
        <v>49</v>
      </c>
      <c r="C65" s="19" t="s">
        <v>299</v>
      </c>
      <c r="D65" s="19" t="s">
        <v>25</v>
      </c>
      <c r="E65" s="19" t="s">
        <v>261</v>
      </c>
      <c r="F65" s="20" t="s">
        <v>29</v>
      </c>
      <c r="G65" s="30">
        <v>85000</v>
      </c>
      <c r="H65" s="22">
        <v>8576.99</v>
      </c>
      <c r="I65" s="23">
        <f t="shared" si="80"/>
        <v>2439.5</v>
      </c>
      <c r="J65" s="24">
        <f t="shared" si="81"/>
        <v>6035</v>
      </c>
      <c r="K65" s="87">
        <f t="shared" si="82"/>
        <v>715.55000000000007</v>
      </c>
      <c r="L65" s="25">
        <f t="shared" si="83"/>
        <v>2584</v>
      </c>
      <c r="M65" s="33">
        <f t="shared" si="84"/>
        <v>6026.5</v>
      </c>
      <c r="N65" s="31">
        <v>0</v>
      </c>
      <c r="O65" s="27">
        <f t="shared" si="85"/>
        <v>13600.49</v>
      </c>
      <c r="P65" s="27">
        <f t="shared" si="86"/>
        <v>12777.05</v>
      </c>
      <c r="Q65" s="27">
        <f t="shared" si="87"/>
        <v>71399.509999999995</v>
      </c>
    </row>
    <row r="66" spans="1:17" ht="22.5" customHeight="1" x14ac:dyDescent="0.35">
      <c r="A66" s="38">
        <v>45</v>
      </c>
      <c r="B66" s="19" t="s">
        <v>44</v>
      </c>
      <c r="C66" s="19" t="s">
        <v>299</v>
      </c>
      <c r="D66" s="19" t="s">
        <v>25</v>
      </c>
      <c r="E66" s="19" t="s">
        <v>260</v>
      </c>
      <c r="F66" s="20" t="s">
        <v>32</v>
      </c>
      <c r="G66" s="30">
        <v>85000</v>
      </c>
      <c r="H66" s="22">
        <v>8576.99</v>
      </c>
      <c r="I66" s="23">
        <f t="shared" ref="I66:I76" si="95">G66*2.87/100</f>
        <v>2439.5</v>
      </c>
      <c r="J66" s="24">
        <f t="shared" ref="J66:J76" si="96">G66*7.1/100</f>
        <v>6035</v>
      </c>
      <c r="K66" s="87">
        <f t="shared" si="82"/>
        <v>715.55000000000007</v>
      </c>
      <c r="L66" s="25">
        <f t="shared" ref="L66:L76" si="97">G66*3.04/100</f>
        <v>2584</v>
      </c>
      <c r="M66" s="33">
        <f t="shared" si="84"/>
        <v>6026.5</v>
      </c>
      <c r="N66" s="31">
        <v>0</v>
      </c>
      <c r="O66" s="27">
        <f t="shared" ref="O66:O76" si="98">H66+I66+L66+N66</f>
        <v>13600.49</v>
      </c>
      <c r="P66" s="27">
        <f t="shared" ref="P66:P76" si="99">J66+K66+M66</f>
        <v>12777.05</v>
      </c>
      <c r="Q66" s="27">
        <f t="shared" ref="Q66:Q74" si="100">G66-O66</f>
        <v>71399.509999999995</v>
      </c>
    </row>
    <row r="67" spans="1:17" ht="22.5" customHeight="1" x14ac:dyDescent="0.35">
      <c r="A67" s="38">
        <v>46</v>
      </c>
      <c r="B67" s="19" t="s">
        <v>45</v>
      </c>
      <c r="C67" s="19" t="s">
        <v>299</v>
      </c>
      <c r="D67" s="19" t="s">
        <v>25</v>
      </c>
      <c r="E67" s="19" t="s">
        <v>262</v>
      </c>
      <c r="F67" s="20" t="s">
        <v>29</v>
      </c>
      <c r="G67" s="30">
        <v>75000</v>
      </c>
      <c r="H67" s="22">
        <v>6006.89</v>
      </c>
      <c r="I67" s="23">
        <f t="shared" si="95"/>
        <v>2152.5</v>
      </c>
      <c r="J67" s="24">
        <f t="shared" si="96"/>
        <v>5325</v>
      </c>
      <c r="K67" s="87">
        <f t="shared" si="82"/>
        <v>715.55000000000007</v>
      </c>
      <c r="L67" s="25">
        <f t="shared" si="97"/>
        <v>2280</v>
      </c>
      <c r="M67" s="33">
        <f t="shared" si="84"/>
        <v>5317.5</v>
      </c>
      <c r="N67" s="31">
        <v>1512.45</v>
      </c>
      <c r="O67" s="27">
        <f t="shared" si="98"/>
        <v>11951.84</v>
      </c>
      <c r="P67" s="27">
        <f t="shared" si="99"/>
        <v>11358.05</v>
      </c>
      <c r="Q67" s="27">
        <f t="shared" si="100"/>
        <v>63048.160000000003</v>
      </c>
    </row>
    <row r="68" spans="1:17" ht="22.5" customHeight="1" x14ac:dyDescent="0.35">
      <c r="A68" s="38">
        <v>47</v>
      </c>
      <c r="B68" s="19" t="s">
        <v>325</v>
      </c>
      <c r="C68" s="19" t="s">
        <v>298</v>
      </c>
      <c r="D68" s="19" t="s">
        <v>25</v>
      </c>
      <c r="E68" s="19" t="s">
        <v>324</v>
      </c>
      <c r="F68" s="20" t="s">
        <v>32</v>
      </c>
      <c r="G68" s="30">
        <v>75000</v>
      </c>
      <c r="H68" s="22">
        <v>6309.38</v>
      </c>
      <c r="I68" s="23">
        <f t="shared" ref="I68" si="101">G68*2.87/100</f>
        <v>2152.5</v>
      </c>
      <c r="J68" s="24">
        <f t="shared" ref="J68" si="102">G68*7.1/100</f>
        <v>5325</v>
      </c>
      <c r="K68" s="87">
        <f t="shared" si="82"/>
        <v>715.55000000000007</v>
      </c>
      <c r="L68" s="25">
        <f t="shared" ref="L68" si="103">G68*3.04/100</f>
        <v>2280</v>
      </c>
      <c r="M68" s="33">
        <f t="shared" ref="M68" si="104">+G68*7.09%</f>
        <v>5317.5</v>
      </c>
      <c r="N68" s="31">
        <v>0</v>
      </c>
      <c r="O68" s="27">
        <f t="shared" si="98"/>
        <v>10741.880000000001</v>
      </c>
      <c r="P68" s="27">
        <f t="shared" si="99"/>
        <v>11358.05</v>
      </c>
      <c r="Q68" s="27">
        <f t="shared" si="100"/>
        <v>64258.119999999995</v>
      </c>
    </row>
    <row r="69" spans="1:17" ht="22.5" customHeight="1" x14ac:dyDescent="0.35">
      <c r="A69" s="38">
        <v>48</v>
      </c>
      <c r="B69" s="19" t="s">
        <v>326</v>
      </c>
      <c r="C69" s="19" t="s">
        <v>299</v>
      </c>
      <c r="D69" s="19" t="s">
        <v>25</v>
      </c>
      <c r="E69" s="19" t="s">
        <v>324</v>
      </c>
      <c r="F69" s="20" t="s">
        <v>32</v>
      </c>
      <c r="G69" s="30">
        <v>75000</v>
      </c>
      <c r="H69" s="22">
        <v>6006.89</v>
      </c>
      <c r="I69" s="23">
        <f t="shared" ref="I69" si="105">G69*2.87/100</f>
        <v>2152.5</v>
      </c>
      <c r="J69" s="24">
        <f t="shared" ref="J69" si="106">G69*7.1/100</f>
        <v>5325</v>
      </c>
      <c r="K69" s="87">
        <f t="shared" si="82"/>
        <v>715.55000000000007</v>
      </c>
      <c r="L69" s="25">
        <f t="shared" ref="L69" si="107">G69*3.04/100</f>
        <v>2280</v>
      </c>
      <c r="M69" s="33">
        <f t="shared" ref="M69" si="108">+G69*7.09%</f>
        <v>5317.5</v>
      </c>
      <c r="N69" s="31">
        <v>1512.45</v>
      </c>
      <c r="O69" s="27">
        <f t="shared" ref="O69" si="109">H69+I69+L69+N69</f>
        <v>11951.84</v>
      </c>
      <c r="P69" s="27">
        <f t="shared" ref="P69" si="110">J69+K69+M69</f>
        <v>11358.05</v>
      </c>
      <c r="Q69" s="27">
        <f t="shared" ref="Q69" si="111">G69-O69</f>
        <v>63048.160000000003</v>
      </c>
    </row>
    <row r="70" spans="1:17" ht="22.5" customHeight="1" x14ac:dyDescent="0.35">
      <c r="A70" s="38">
        <v>49</v>
      </c>
      <c r="B70" s="19" t="s">
        <v>46</v>
      </c>
      <c r="C70" s="19" t="s">
        <v>299</v>
      </c>
      <c r="D70" s="19" t="s">
        <v>25</v>
      </c>
      <c r="E70" s="19" t="s">
        <v>47</v>
      </c>
      <c r="F70" s="20" t="s">
        <v>29</v>
      </c>
      <c r="G70" s="30">
        <v>60000</v>
      </c>
      <c r="H70" s="22">
        <v>3486.68</v>
      </c>
      <c r="I70" s="23">
        <f>G70*2.87/100</f>
        <v>1722</v>
      </c>
      <c r="J70" s="24">
        <f t="shared" si="96"/>
        <v>4260</v>
      </c>
      <c r="K70" s="25">
        <f t="shared" ref="K70:K76" si="112">+G70*1.1%</f>
        <v>660.00000000000011</v>
      </c>
      <c r="L70" s="25">
        <f t="shared" si="97"/>
        <v>1824</v>
      </c>
      <c r="M70" s="33">
        <f t="shared" si="84"/>
        <v>4254</v>
      </c>
      <c r="N70" s="31">
        <v>0</v>
      </c>
      <c r="O70" s="27">
        <f t="shared" si="98"/>
        <v>7032.68</v>
      </c>
      <c r="P70" s="27">
        <f t="shared" si="99"/>
        <v>9174</v>
      </c>
      <c r="Q70" s="27">
        <f t="shared" si="100"/>
        <v>52967.32</v>
      </c>
    </row>
    <row r="71" spans="1:17" ht="22.5" customHeight="1" x14ac:dyDescent="0.35">
      <c r="A71" s="38">
        <v>50</v>
      </c>
      <c r="B71" s="19" t="s">
        <v>50</v>
      </c>
      <c r="C71" s="19" t="s">
        <v>299</v>
      </c>
      <c r="D71" s="19" t="s">
        <v>25</v>
      </c>
      <c r="E71" s="19" t="s">
        <v>47</v>
      </c>
      <c r="F71" s="20" t="s">
        <v>29</v>
      </c>
      <c r="G71" s="30">
        <v>50000</v>
      </c>
      <c r="H71" s="22">
        <v>1854</v>
      </c>
      <c r="I71" s="23">
        <f t="shared" ref="I71" si="113">G71*2.87/100</f>
        <v>1435</v>
      </c>
      <c r="J71" s="24">
        <f t="shared" ref="J71" si="114">G71*7.1/100</f>
        <v>3550</v>
      </c>
      <c r="K71" s="25">
        <f t="shared" si="112"/>
        <v>550</v>
      </c>
      <c r="L71" s="25">
        <f t="shared" ref="L71" si="115">G71*3.04/100</f>
        <v>1520</v>
      </c>
      <c r="M71" s="33">
        <f t="shared" si="84"/>
        <v>3545.0000000000005</v>
      </c>
      <c r="N71" s="31">
        <v>0</v>
      </c>
      <c r="O71" s="27">
        <f t="shared" ref="O71" si="116">H71+I71+L71+N71</f>
        <v>4809</v>
      </c>
      <c r="P71" s="27">
        <f t="shared" ref="P71" si="117">J71+K71+M71</f>
        <v>7645</v>
      </c>
      <c r="Q71" s="27">
        <f t="shared" ref="Q71" si="118">G71-O71</f>
        <v>45191</v>
      </c>
    </row>
    <row r="72" spans="1:17" ht="22.5" customHeight="1" x14ac:dyDescent="0.35">
      <c r="A72" s="38">
        <v>51</v>
      </c>
      <c r="B72" s="19" t="s">
        <v>202</v>
      </c>
      <c r="C72" s="19" t="s">
        <v>298</v>
      </c>
      <c r="D72" s="19" t="s">
        <v>25</v>
      </c>
      <c r="E72" s="19" t="s">
        <v>263</v>
      </c>
      <c r="F72" s="20" t="s">
        <v>32</v>
      </c>
      <c r="G72" s="30">
        <v>50000</v>
      </c>
      <c r="H72" s="22">
        <v>1627.13</v>
      </c>
      <c r="I72" s="23">
        <f>G72*2.87/100</f>
        <v>1435</v>
      </c>
      <c r="J72" s="24">
        <f>G72*7.1/100</f>
        <v>3550</v>
      </c>
      <c r="K72" s="25">
        <f t="shared" si="112"/>
        <v>550</v>
      </c>
      <c r="L72" s="25">
        <f>G72*3.04/100</f>
        <v>1520</v>
      </c>
      <c r="M72" s="33">
        <f t="shared" si="84"/>
        <v>3545.0000000000005</v>
      </c>
      <c r="N72" s="31">
        <v>1512.45</v>
      </c>
      <c r="O72" s="27">
        <f t="shared" si="98"/>
        <v>6094.58</v>
      </c>
      <c r="P72" s="27">
        <f t="shared" si="99"/>
        <v>7645</v>
      </c>
      <c r="Q72" s="27">
        <f t="shared" si="100"/>
        <v>43905.42</v>
      </c>
    </row>
    <row r="73" spans="1:17" ht="22.5" customHeight="1" x14ac:dyDescent="0.35">
      <c r="A73" s="38">
        <v>52</v>
      </c>
      <c r="B73" s="19" t="s">
        <v>203</v>
      </c>
      <c r="C73" s="19" t="s">
        <v>299</v>
      </c>
      <c r="D73" s="19" t="s">
        <v>25</v>
      </c>
      <c r="E73" s="19" t="s">
        <v>47</v>
      </c>
      <c r="F73" s="20" t="s">
        <v>32</v>
      </c>
      <c r="G73" s="30">
        <v>50000</v>
      </c>
      <c r="H73" s="22">
        <v>1854</v>
      </c>
      <c r="I73" s="23">
        <f>G73*2.87/100</f>
        <v>1435</v>
      </c>
      <c r="J73" s="24">
        <f>G73*7.1/100</f>
        <v>3550</v>
      </c>
      <c r="K73" s="25">
        <f t="shared" si="112"/>
        <v>550</v>
      </c>
      <c r="L73" s="25">
        <f>G73*3.04/100</f>
        <v>1520</v>
      </c>
      <c r="M73" s="33">
        <f t="shared" si="84"/>
        <v>3545.0000000000005</v>
      </c>
      <c r="N73" s="31">
        <v>0</v>
      </c>
      <c r="O73" s="27">
        <f t="shared" si="98"/>
        <v>4809</v>
      </c>
      <c r="P73" s="27">
        <f t="shared" si="99"/>
        <v>7645</v>
      </c>
      <c r="Q73" s="27">
        <f t="shared" si="100"/>
        <v>45191</v>
      </c>
    </row>
    <row r="74" spans="1:17" ht="22.5" customHeight="1" x14ac:dyDescent="0.35">
      <c r="A74" s="38">
        <v>53</v>
      </c>
      <c r="B74" s="19" t="s">
        <v>204</v>
      </c>
      <c r="C74" s="19" t="s">
        <v>299</v>
      </c>
      <c r="D74" s="19" t="s">
        <v>25</v>
      </c>
      <c r="E74" s="19" t="s">
        <v>263</v>
      </c>
      <c r="F74" s="20" t="s">
        <v>32</v>
      </c>
      <c r="G74" s="30">
        <v>50000</v>
      </c>
      <c r="H74" s="22">
        <v>1627.13</v>
      </c>
      <c r="I74" s="23">
        <f>G74*2.87/100</f>
        <v>1435</v>
      </c>
      <c r="J74" s="24">
        <f>G74*7.1/100</f>
        <v>3550</v>
      </c>
      <c r="K74" s="25">
        <f t="shared" si="112"/>
        <v>550</v>
      </c>
      <c r="L74" s="25">
        <f>G74*3.04/100</f>
        <v>1520</v>
      </c>
      <c r="M74" s="33">
        <f t="shared" si="84"/>
        <v>3545.0000000000005</v>
      </c>
      <c r="N74" s="31">
        <v>1512.45</v>
      </c>
      <c r="O74" s="27">
        <f t="shared" si="98"/>
        <v>6094.58</v>
      </c>
      <c r="P74" s="27">
        <f t="shared" si="99"/>
        <v>7645</v>
      </c>
      <c r="Q74" s="27">
        <f t="shared" si="100"/>
        <v>43905.42</v>
      </c>
    </row>
    <row r="75" spans="1:17" ht="22.5" customHeight="1" x14ac:dyDescent="0.35">
      <c r="A75" s="38">
        <v>54</v>
      </c>
      <c r="B75" s="19" t="s">
        <v>264</v>
      </c>
      <c r="C75" s="19" t="s">
        <v>299</v>
      </c>
      <c r="D75" s="19" t="s">
        <v>25</v>
      </c>
      <c r="E75" s="19" t="s">
        <v>263</v>
      </c>
      <c r="F75" s="20" t="s">
        <v>32</v>
      </c>
      <c r="G75" s="30">
        <v>50000</v>
      </c>
      <c r="H75" s="22">
        <v>1854</v>
      </c>
      <c r="I75" s="23">
        <f t="shared" si="95"/>
        <v>1435</v>
      </c>
      <c r="J75" s="24">
        <f t="shared" si="96"/>
        <v>3550</v>
      </c>
      <c r="K75" s="25">
        <f t="shared" si="112"/>
        <v>550</v>
      </c>
      <c r="L75" s="25">
        <f t="shared" si="97"/>
        <v>1520</v>
      </c>
      <c r="M75" s="33">
        <f t="shared" si="84"/>
        <v>3545.0000000000005</v>
      </c>
      <c r="N75" s="31">
        <v>0</v>
      </c>
      <c r="O75" s="27">
        <f t="shared" si="98"/>
        <v>4809</v>
      </c>
      <c r="P75" s="27">
        <f t="shared" si="99"/>
        <v>7645</v>
      </c>
      <c r="Q75" s="27">
        <f>G75-O75</f>
        <v>45191</v>
      </c>
    </row>
    <row r="76" spans="1:17" ht="22.5" customHeight="1" x14ac:dyDescent="0.35">
      <c r="A76" s="38">
        <v>55</v>
      </c>
      <c r="B76" s="19" t="s">
        <v>223</v>
      </c>
      <c r="C76" s="19" t="s">
        <v>299</v>
      </c>
      <c r="D76" s="19" t="s">
        <v>25</v>
      </c>
      <c r="E76" s="19" t="s">
        <v>259</v>
      </c>
      <c r="F76" s="20" t="s">
        <v>354</v>
      </c>
      <c r="G76" s="30">
        <v>38000</v>
      </c>
      <c r="H76" s="22">
        <v>0</v>
      </c>
      <c r="I76" s="23">
        <f t="shared" si="95"/>
        <v>1090.5999999999999</v>
      </c>
      <c r="J76" s="24">
        <f t="shared" si="96"/>
        <v>2698</v>
      </c>
      <c r="K76" s="25">
        <f t="shared" si="112"/>
        <v>418.00000000000006</v>
      </c>
      <c r="L76" s="25">
        <f t="shared" si="97"/>
        <v>1155.2</v>
      </c>
      <c r="M76" s="33">
        <f t="shared" si="84"/>
        <v>2694.2000000000003</v>
      </c>
      <c r="N76" s="31">
        <v>1512.45</v>
      </c>
      <c r="O76" s="27">
        <f t="shared" si="98"/>
        <v>3758.25</v>
      </c>
      <c r="P76" s="27">
        <f t="shared" si="99"/>
        <v>5810.2000000000007</v>
      </c>
      <c r="Q76" s="27">
        <f t="shared" ref="Q76" si="119">G76-O76</f>
        <v>34241.75</v>
      </c>
    </row>
    <row r="77" spans="1:17" ht="23.25" customHeight="1" x14ac:dyDescent="0.2">
      <c r="A77" s="152" t="s">
        <v>149</v>
      </c>
      <c r="B77" s="152"/>
      <c r="C77" s="152"/>
      <c r="D77" s="152"/>
      <c r="E77" s="152"/>
      <c r="F77" s="94"/>
      <c r="G77" s="77">
        <f>SUM(G63:G76)</f>
        <v>1019000</v>
      </c>
      <c r="H77" s="77">
        <f>SUM(H63:H76)</f>
        <v>89111.69</v>
      </c>
      <c r="I77" s="77">
        <f>SUM(I63:I76)</f>
        <v>29245.3</v>
      </c>
      <c r="J77" s="77">
        <f>SUM(J63:J76)</f>
        <v>72349</v>
      </c>
      <c r="K77" s="77">
        <f>SUM(K63:K76)</f>
        <v>8836.85</v>
      </c>
      <c r="L77" s="77">
        <f>SUM(L63:L76)</f>
        <v>30977.600000000002</v>
      </c>
      <c r="M77" s="77">
        <f>SUM(M63:M76)</f>
        <v>72247.100000000006</v>
      </c>
      <c r="N77" s="77">
        <f>SUM(N63:N76)</f>
        <v>10587.150000000001</v>
      </c>
      <c r="O77" s="77">
        <f>SUM(O63:O76)</f>
        <v>159921.74</v>
      </c>
      <c r="P77" s="77">
        <f>SUM(P63:P76)</f>
        <v>153432.95000000001</v>
      </c>
      <c r="Q77" s="77">
        <f>SUM(Q63:Q76)</f>
        <v>859078.26</v>
      </c>
    </row>
    <row r="78" spans="1:17" ht="34.5" customHeight="1" x14ac:dyDescent="0.2">
      <c r="A78" s="153" t="s">
        <v>295</v>
      </c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5"/>
    </row>
    <row r="79" spans="1:17" ht="23.25" customHeight="1" x14ac:dyDescent="0.35">
      <c r="A79" s="38">
        <v>56</v>
      </c>
      <c r="B79" s="39" t="s">
        <v>222</v>
      </c>
      <c r="C79" s="39" t="s">
        <v>299</v>
      </c>
      <c r="D79" s="39" t="s">
        <v>296</v>
      </c>
      <c r="E79" s="142" t="s">
        <v>358</v>
      </c>
      <c r="F79" s="20" t="s">
        <v>232</v>
      </c>
      <c r="G79" s="30">
        <v>38000</v>
      </c>
      <c r="H79" s="22">
        <v>0</v>
      </c>
      <c r="I79" s="23">
        <f>G79*2.87/100</f>
        <v>1090.5999999999999</v>
      </c>
      <c r="J79" s="24">
        <f>G79*7.1/100</f>
        <v>2698</v>
      </c>
      <c r="K79" s="25">
        <f>+G79*1.1%</f>
        <v>418.00000000000006</v>
      </c>
      <c r="L79" s="25">
        <f>G79*3.04/100</f>
        <v>1155.2</v>
      </c>
      <c r="M79" s="33">
        <f>+G79*7.09%</f>
        <v>2694.2000000000003</v>
      </c>
      <c r="N79" s="33">
        <v>1512.45</v>
      </c>
      <c r="O79" s="27">
        <f>H79+I79+L79+N79</f>
        <v>3758.25</v>
      </c>
      <c r="P79" s="27">
        <f>J79+K79+M79</f>
        <v>5810.2000000000007</v>
      </c>
      <c r="Q79" s="27">
        <f>G79-O79</f>
        <v>34241.75</v>
      </c>
    </row>
    <row r="80" spans="1:17" ht="23.25" customHeight="1" x14ac:dyDescent="0.35">
      <c r="A80" s="38">
        <v>57</v>
      </c>
      <c r="B80" s="34" t="s">
        <v>357</v>
      </c>
      <c r="C80" s="39" t="s">
        <v>299</v>
      </c>
      <c r="D80" s="39" t="s">
        <v>296</v>
      </c>
      <c r="E80" s="39"/>
      <c r="F80" s="20" t="s">
        <v>29</v>
      </c>
      <c r="G80" s="28">
        <v>50000</v>
      </c>
      <c r="H80" s="93">
        <v>1854</v>
      </c>
      <c r="I80" s="23">
        <f>G80*2.87/100</f>
        <v>1435</v>
      </c>
      <c r="J80" s="24">
        <f>G80*7.1/100</f>
        <v>3550</v>
      </c>
      <c r="K80" s="25">
        <f>+G80*1.1%</f>
        <v>550</v>
      </c>
      <c r="L80" s="25">
        <f>G80*3.04/100</f>
        <v>1520</v>
      </c>
      <c r="M80" s="33">
        <f>+G80*7.09%</f>
        <v>3545.0000000000005</v>
      </c>
      <c r="N80" s="33">
        <v>0</v>
      </c>
      <c r="O80" s="27">
        <f>H80+I80+L80+N80</f>
        <v>4809</v>
      </c>
      <c r="P80" s="27">
        <f>J80+K80+M80</f>
        <v>7645</v>
      </c>
      <c r="Q80" s="27">
        <f>G80-O80</f>
        <v>45191</v>
      </c>
    </row>
    <row r="81" spans="1:17" ht="23.25" customHeight="1" x14ac:dyDescent="0.35">
      <c r="A81" s="38">
        <v>58</v>
      </c>
      <c r="B81" s="39" t="s">
        <v>347</v>
      </c>
      <c r="C81" s="39" t="s">
        <v>299</v>
      </c>
      <c r="D81" s="39" t="s">
        <v>296</v>
      </c>
      <c r="E81" s="39" t="s">
        <v>348</v>
      </c>
      <c r="F81" s="20" t="s">
        <v>29</v>
      </c>
      <c r="G81" s="30">
        <v>50000</v>
      </c>
      <c r="H81" s="22">
        <v>1854</v>
      </c>
      <c r="I81" s="23">
        <f>G81*2.87/100</f>
        <v>1435</v>
      </c>
      <c r="J81" s="24">
        <f>G81*7.1/100</f>
        <v>3550</v>
      </c>
      <c r="K81" s="25">
        <f>+G81*1.1%</f>
        <v>550</v>
      </c>
      <c r="L81" s="25">
        <f>G81*3.04/100</f>
        <v>1520</v>
      </c>
      <c r="M81" s="33">
        <f>+G81*7.09%</f>
        <v>3545.0000000000005</v>
      </c>
      <c r="N81" s="33">
        <v>0</v>
      </c>
      <c r="O81" s="27">
        <f>H81+I81+L81+N81</f>
        <v>4809</v>
      </c>
      <c r="P81" s="27">
        <f>J81+K81+M81</f>
        <v>7645</v>
      </c>
      <c r="Q81" s="27">
        <f>G81-O81</f>
        <v>45191</v>
      </c>
    </row>
    <row r="82" spans="1:17" ht="26.25" customHeight="1" x14ac:dyDescent="0.2">
      <c r="A82" s="156" t="s">
        <v>149</v>
      </c>
      <c r="B82" s="156"/>
      <c r="C82" s="156"/>
      <c r="D82" s="156"/>
      <c r="E82" s="157"/>
      <c r="F82" s="32"/>
      <c r="G82" s="41">
        <f>SUM(G79:G81)</f>
        <v>138000</v>
      </c>
      <c r="H82" s="41">
        <f t="shared" ref="H82:Q82" si="120">SUM(H79:H81)</f>
        <v>3708</v>
      </c>
      <c r="I82" s="41">
        <f t="shared" si="120"/>
        <v>3960.6</v>
      </c>
      <c r="J82" s="41">
        <f t="shared" si="120"/>
        <v>9798</v>
      </c>
      <c r="K82" s="41">
        <f t="shared" si="120"/>
        <v>1518</v>
      </c>
      <c r="L82" s="41">
        <f t="shared" si="120"/>
        <v>4195.2</v>
      </c>
      <c r="M82" s="41">
        <f t="shared" si="120"/>
        <v>9784.2000000000007</v>
      </c>
      <c r="N82" s="41">
        <f t="shared" si="120"/>
        <v>1512.45</v>
      </c>
      <c r="O82" s="41">
        <f t="shared" si="120"/>
        <v>13376.25</v>
      </c>
      <c r="P82" s="41">
        <f t="shared" si="120"/>
        <v>21100.2</v>
      </c>
      <c r="Q82" s="41">
        <f t="shared" si="120"/>
        <v>124623.75</v>
      </c>
    </row>
    <row r="83" spans="1:17" ht="16.5" customHeight="1" thickBot="1" x14ac:dyDescent="0.25">
      <c r="A83" s="40"/>
      <c r="B83" s="42"/>
      <c r="C83" s="42"/>
      <c r="D83" s="42"/>
      <c r="E83" s="42"/>
      <c r="F83" s="43"/>
      <c r="G83" s="44"/>
      <c r="H83" s="45"/>
      <c r="I83" s="46"/>
      <c r="J83" s="47"/>
      <c r="K83" s="41"/>
      <c r="L83" s="47"/>
      <c r="M83" s="47"/>
      <c r="N83" s="47"/>
      <c r="O83" s="76"/>
      <c r="P83" s="80"/>
      <c r="Q83" s="80"/>
    </row>
    <row r="84" spans="1:17" ht="35.25" customHeight="1" x14ac:dyDescent="0.2">
      <c r="A84" s="158" t="s">
        <v>26</v>
      </c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60"/>
    </row>
    <row r="85" spans="1:17" ht="26.25" customHeight="1" x14ac:dyDescent="0.35">
      <c r="A85" s="38">
        <v>59</v>
      </c>
      <c r="B85" s="19" t="s">
        <v>51</v>
      </c>
      <c r="C85" s="19" t="s">
        <v>299</v>
      </c>
      <c r="D85" s="19" t="s">
        <v>26</v>
      </c>
      <c r="E85" s="19" t="s">
        <v>52</v>
      </c>
      <c r="F85" s="20" t="s">
        <v>29</v>
      </c>
      <c r="G85" s="30">
        <v>210000</v>
      </c>
      <c r="H85" s="22">
        <v>38340.17</v>
      </c>
      <c r="I85" s="23">
        <f>+G85*2.87%</f>
        <v>6027</v>
      </c>
      <c r="J85" s="24">
        <f>G85*7.1/100</f>
        <v>14910</v>
      </c>
      <c r="K85" s="87">
        <f t="shared" ref="K85:K91" si="121">65050*1.1%</f>
        <v>715.55000000000007</v>
      </c>
      <c r="L85" s="33">
        <f>162625*3.04%</f>
        <v>4943.8</v>
      </c>
      <c r="M85" s="33">
        <f>162625*7.09%</f>
        <v>11530.112500000001</v>
      </c>
      <c r="N85" s="33">
        <v>0</v>
      </c>
      <c r="O85" s="27">
        <f t="shared" ref="O85:O105" si="122">H85+I85+L85+N85</f>
        <v>49310.97</v>
      </c>
      <c r="P85" s="27">
        <f t="shared" ref="P85:P102" si="123">J85+K85+M85</f>
        <v>27155.662499999999</v>
      </c>
      <c r="Q85" s="27">
        <f t="shared" ref="Q85:Q101" si="124">G85-O85</f>
        <v>160689.03</v>
      </c>
    </row>
    <row r="86" spans="1:17" ht="26.25" customHeight="1" x14ac:dyDescent="0.35">
      <c r="A86" s="38">
        <v>60</v>
      </c>
      <c r="B86" s="19" t="s">
        <v>53</v>
      </c>
      <c r="C86" s="19" t="s">
        <v>299</v>
      </c>
      <c r="D86" s="19" t="s">
        <v>26</v>
      </c>
      <c r="E86" s="19" t="s">
        <v>158</v>
      </c>
      <c r="F86" s="20" t="s">
        <v>32</v>
      </c>
      <c r="G86" s="30">
        <v>150000</v>
      </c>
      <c r="H86" s="22">
        <v>23866.62</v>
      </c>
      <c r="I86" s="23">
        <f t="shared" ref="I86:I101" si="125">G86*2.87/100</f>
        <v>4305</v>
      </c>
      <c r="J86" s="24">
        <f t="shared" ref="J86:J102" si="126">G86*7.1/100</f>
        <v>10650</v>
      </c>
      <c r="K86" s="87">
        <f t="shared" si="121"/>
        <v>715.55000000000007</v>
      </c>
      <c r="L86" s="33">
        <f>+G86*3.04%</f>
        <v>4560</v>
      </c>
      <c r="M86" s="33">
        <f t="shared" ref="M86:M118" si="127">+G86*7.09%</f>
        <v>10635</v>
      </c>
      <c r="N86" s="33">
        <v>0</v>
      </c>
      <c r="O86" s="27">
        <f t="shared" si="122"/>
        <v>32731.62</v>
      </c>
      <c r="P86" s="27">
        <f t="shared" si="123"/>
        <v>22000.55</v>
      </c>
      <c r="Q86" s="27">
        <f t="shared" si="124"/>
        <v>117268.38</v>
      </c>
    </row>
    <row r="87" spans="1:17" ht="26.25" customHeight="1" x14ac:dyDescent="0.35">
      <c r="A87" s="38">
        <v>61</v>
      </c>
      <c r="B87" s="19" t="s">
        <v>54</v>
      </c>
      <c r="C87" s="19" t="s">
        <v>299</v>
      </c>
      <c r="D87" s="19" t="s">
        <v>26</v>
      </c>
      <c r="E87" s="19" t="s">
        <v>157</v>
      </c>
      <c r="F87" s="20" t="s">
        <v>32</v>
      </c>
      <c r="G87" s="30">
        <v>150000</v>
      </c>
      <c r="H87" s="22">
        <v>23866.62</v>
      </c>
      <c r="I87" s="23">
        <f t="shared" si="125"/>
        <v>4305</v>
      </c>
      <c r="J87" s="24">
        <f t="shared" si="126"/>
        <v>10650</v>
      </c>
      <c r="K87" s="87">
        <f t="shared" si="121"/>
        <v>715.55000000000007</v>
      </c>
      <c r="L87" s="33">
        <f>+G87*3.04%</f>
        <v>4560</v>
      </c>
      <c r="M87" s="33">
        <f t="shared" si="127"/>
        <v>10635</v>
      </c>
      <c r="N87" s="33">
        <v>0</v>
      </c>
      <c r="O87" s="27">
        <f t="shared" si="122"/>
        <v>32731.62</v>
      </c>
      <c r="P87" s="27">
        <f t="shared" si="123"/>
        <v>22000.55</v>
      </c>
      <c r="Q87" s="27">
        <f t="shared" si="124"/>
        <v>117268.38</v>
      </c>
    </row>
    <row r="88" spans="1:17" ht="26.25" customHeight="1" x14ac:dyDescent="0.35">
      <c r="A88" s="38">
        <v>62</v>
      </c>
      <c r="B88" s="19" t="s">
        <v>57</v>
      </c>
      <c r="C88" s="19" t="s">
        <v>299</v>
      </c>
      <c r="D88" s="19" t="s">
        <v>26</v>
      </c>
      <c r="E88" s="19" t="s">
        <v>283</v>
      </c>
      <c r="F88" s="20" t="s">
        <v>29</v>
      </c>
      <c r="G88" s="30">
        <v>120000</v>
      </c>
      <c r="H88" s="22">
        <v>16431.759999999998</v>
      </c>
      <c r="I88" s="23">
        <f t="shared" si="125"/>
        <v>3444</v>
      </c>
      <c r="J88" s="24">
        <f t="shared" si="126"/>
        <v>8520</v>
      </c>
      <c r="K88" s="87">
        <f t="shared" si="121"/>
        <v>715.55000000000007</v>
      </c>
      <c r="L88" s="33">
        <f t="shared" ref="L88:L102" si="128">G88*3.04/100</f>
        <v>3648</v>
      </c>
      <c r="M88" s="33">
        <f t="shared" si="127"/>
        <v>8508</v>
      </c>
      <c r="N88" s="33">
        <v>1512.45</v>
      </c>
      <c r="O88" s="27">
        <f t="shared" si="122"/>
        <v>25036.21</v>
      </c>
      <c r="P88" s="27">
        <f t="shared" si="123"/>
        <v>17743.55</v>
      </c>
      <c r="Q88" s="27">
        <f>G88-O88</f>
        <v>94963.790000000008</v>
      </c>
    </row>
    <row r="89" spans="1:17" ht="26.25" customHeight="1" x14ac:dyDescent="0.35">
      <c r="A89" s="38">
        <v>63</v>
      </c>
      <c r="B89" s="19" t="s">
        <v>55</v>
      </c>
      <c r="C89" s="19" t="s">
        <v>298</v>
      </c>
      <c r="D89" s="19" t="s">
        <v>26</v>
      </c>
      <c r="E89" s="19" t="s">
        <v>56</v>
      </c>
      <c r="F89" s="20" t="s">
        <v>29</v>
      </c>
      <c r="G89" s="30">
        <v>80000</v>
      </c>
      <c r="H89" s="22">
        <v>7400.87</v>
      </c>
      <c r="I89" s="23">
        <f t="shared" si="125"/>
        <v>2296</v>
      </c>
      <c r="J89" s="24">
        <f t="shared" si="126"/>
        <v>5680</v>
      </c>
      <c r="K89" s="87">
        <f t="shared" si="121"/>
        <v>715.55000000000007</v>
      </c>
      <c r="L89" s="33">
        <f t="shared" si="128"/>
        <v>2432</v>
      </c>
      <c r="M89" s="33">
        <f t="shared" si="127"/>
        <v>5672</v>
      </c>
      <c r="N89" s="33">
        <v>0</v>
      </c>
      <c r="O89" s="27">
        <f t="shared" si="122"/>
        <v>12128.869999999999</v>
      </c>
      <c r="P89" s="27">
        <f t="shared" si="123"/>
        <v>12067.55</v>
      </c>
      <c r="Q89" s="27">
        <f t="shared" si="124"/>
        <v>67871.13</v>
      </c>
    </row>
    <row r="90" spans="1:17" ht="26.25" customHeight="1" x14ac:dyDescent="0.35">
      <c r="A90" s="38">
        <v>64</v>
      </c>
      <c r="B90" s="19" t="s">
        <v>64</v>
      </c>
      <c r="C90" s="19" t="s">
        <v>298</v>
      </c>
      <c r="D90" s="19" t="s">
        <v>26</v>
      </c>
      <c r="E90" s="19" t="s">
        <v>167</v>
      </c>
      <c r="F90" s="20" t="s">
        <v>29</v>
      </c>
      <c r="G90" s="30">
        <v>80000</v>
      </c>
      <c r="H90" s="22">
        <v>7022.76</v>
      </c>
      <c r="I90" s="23">
        <f t="shared" ref="I90" si="129">G90*2.87/100</f>
        <v>2296</v>
      </c>
      <c r="J90" s="24">
        <f t="shared" ref="J90" si="130">G90*7.1/100</f>
        <v>5680</v>
      </c>
      <c r="K90" s="87">
        <f t="shared" si="121"/>
        <v>715.55000000000007</v>
      </c>
      <c r="L90" s="33">
        <f t="shared" ref="L90" si="131">G90*3.04/100</f>
        <v>2432</v>
      </c>
      <c r="M90" s="33">
        <f t="shared" si="127"/>
        <v>5672</v>
      </c>
      <c r="N90" s="33">
        <v>1512.45</v>
      </c>
      <c r="O90" s="27">
        <f t="shared" ref="O90" si="132">H90+I90+L90+N90</f>
        <v>13263.210000000001</v>
      </c>
      <c r="P90" s="27">
        <f t="shared" ref="P90" si="133">J90+K90+M90</f>
        <v>12067.55</v>
      </c>
      <c r="Q90" s="27">
        <f t="shared" ref="Q90" si="134">G90-O90</f>
        <v>66736.789999999994</v>
      </c>
    </row>
    <row r="91" spans="1:17" ht="26.25" customHeight="1" x14ac:dyDescent="0.35">
      <c r="A91" s="38">
        <v>65</v>
      </c>
      <c r="B91" s="19" t="s">
        <v>58</v>
      </c>
      <c r="C91" s="19" t="s">
        <v>299</v>
      </c>
      <c r="D91" s="19" t="s">
        <v>26</v>
      </c>
      <c r="E91" s="19" t="s">
        <v>151</v>
      </c>
      <c r="F91" s="20" t="s">
        <v>29</v>
      </c>
      <c r="G91" s="30">
        <v>75000</v>
      </c>
      <c r="H91" s="22">
        <v>5704.4</v>
      </c>
      <c r="I91" s="23">
        <f t="shared" si="125"/>
        <v>2152.5</v>
      </c>
      <c r="J91" s="24">
        <f t="shared" si="126"/>
        <v>5325</v>
      </c>
      <c r="K91" s="87">
        <f t="shared" si="121"/>
        <v>715.55000000000007</v>
      </c>
      <c r="L91" s="33">
        <f t="shared" si="128"/>
        <v>2280</v>
      </c>
      <c r="M91" s="33">
        <f t="shared" si="127"/>
        <v>5317.5</v>
      </c>
      <c r="N91" s="33">
        <f>1512.45*2</f>
        <v>3024.9</v>
      </c>
      <c r="O91" s="27">
        <f t="shared" si="122"/>
        <v>13161.8</v>
      </c>
      <c r="P91" s="27">
        <f t="shared" si="123"/>
        <v>11358.05</v>
      </c>
      <c r="Q91" s="27">
        <f>G91-O91</f>
        <v>61838.2</v>
      </c>
    </row>
    <row r="92" spans="1:17" ht="26.25" customHeight="1" x14ac:dyDescent="0.35">
      <c r="A92" s="38">
        <v>66</v>
      </c>
      <c r="B92" s="19" t="s">
        <v>215</v>
      </c>
      <c r="C92" s="19" t="s">
        <v>298</v>
      </c>
      <c r="D92" s="19" t="s">
        <v>26</v>
      </c>
      <c r="E92" s="19" t="s">
        <v>216</v>
      </c>
      <c r="F92" s="20" t="s">
        <v>29</v>
      </c>
      <c r="G92" s="30">
        <v>50000</v>
      </c>
      <c r="H92" s="22">
        <v>1854</v>
      </c>
      <c r="I92" s="23">
        <f>G92*2.87/100</f>
        <v>1435</v>
      </c>
      <c r="J92" s="24">
        <f>G92*7.1/100</f>
        <v>3550</v>
      </c>
      <c r="K92" s="25">
        <f t="shared" ref="K92:K118" si="135">+G92*1.1%</f>
        <v>550</v>
      </c>
      <c r="L92" s="33">
        <f>G92*3.04/100</f>
        <v>1520</v>
      </c>
      <c r="M92" s="33">
        <f t="shared" si="127"/>
        <v>3545.0000000000005</v>
      </c>
      <c r="N92" s="33">
        <v>0</v>
      </c>
      <c r="O92" s="27">
        <f>H92+I92+L92+N92</f>
        <v>4809</v>
      </c>
      <c r="P92" s="27">
        <f>J92+K92+M92</f>
        <v>7645</v>
      </c>
      <c r="Q92" s="27">
        <f>G92-O92</f>
        <v>45191</v>
      </c>
    </row>
    <row r="93" spans="1:17" ht="26.25" customHeight="1" x14ac:dyDescent="0.35">
      <c r="A93" s="38">
        <v>67</v>
      </c>
      <c r="B93" s="19" t="s">
        <v>68</v>
      </c>
      <c r="C93" s="19" t="s">
        <v>298</v>
      </c>
      <c r="D93" s="19" t="s">
        <v>26</v>
      </c>
      <c r="E93" s="19" t="s">
        <v>205</v>
      </c>
      <c r="F93" s="20" t="s">
        <v>354</v>
      </c>
      <c r="G93" s="30">
        <v>33000</v>
      </c>
      <c r="H93" s="22">
        <v>0</v>
      </c>
      <c r="I93" s="23">
        <f>G93*2.87/100</f>
        <v>947.1</v>
      </c>
      <c r="J93" s="24">
        <f>G93*7.1/100</f>
        <v>2343</v>
      </c>
      <c r="K93" s="25">
        <f t="shared" si="135"/>
        <v>363.00000000000006</v>
      </c>
      <c r="L93" s="33">
        <f>G93*3.04/100</f>
        <v>1003.2</v>
      </c>
      <c r="M93" s="33">
        <f t="shared" si="127"/>
        <v>2339.7000000000003</v>
      </c>
      <c r="N93" s="33">
        <v>0</v>
      </c>
      <c r="O93" s="27">
        <f>H93+I93+L93+N93</f>
        <v>1950.3000000000002</v>
      </c>
      <c r="P93" s="27">
        <f>J93+K93+M93</f>
        <v>5045.7000000000007</v>
      </c>
      <c r="Q93" s="27">
        <f>G93-O93</f>
        <v>31049.7</v>
      </c>
    </row>
    <row r="94" spans="1:17" ht="26.25" customHeight="1" x14ac:dyDescent="0.35">
      <c r="A94" s="38">
        <v>68</v>
      </c>
      <c r="B94" s="19" t="s">
        <v>63</v>
      </c>
      <c r="C94" s="19" t="s">
        <v>299</v>
      </c>
      <c r="D94" s="19" t="s">
        <v>26</v>
      </c>
      <c r="E94" s="19" t="s">
        <v>265</v>
      </c>
      <c r="F94" s="20" t="s">
        <v>354</v>
      </c>
      <c r="G94" s="30">
        <v>38000</v>
      </c>
      <c r="H94" s="22">
        <v>160.38</v>
      </c>
      <c r="I94" s="23">
        <f t="shared" si="125"/>
        <v>1090.5999999999999</v>
      </c>
      <c r="J94" s="24">
        <f t="shared" si="126"/>
        <v>2698</v>
      </c>
      <c r="K94" s="25">
        <f t="shared" si="135"/>
        <v>418.00000000000006</v>
      </c>
      <c r="L94" s="33">
        <f t="shared" si="128"/>
        <v>1155.2</v>
      </c>
      <c r="M94" s="33">
        <f t="shared" si="127"/>
        <v>2694.2000000000003</v>
      </c>
      <c r="N94" s="33">
        <v>0</v>
      </c>
      <c r="O94" s="27">
        <f t="shared" si="122"/>
        <v>2406.1800000000003</v>
      </c>
      <c r="P94" s="27">
        <f t="shared" si="123"/>
        <v>5810.2000000000007</v>
      </c>
      <c r="Q94" s="27">
        <f t="shared" si="124"/>
        <v>35593.82</v>
      </c>
    </row>
    <row r="95" spans="1:17" ht="26.25" customHeight="1" x14ac:dyDescent="0.35">
      <c r="A95" s="38">
        <v>69</v>
      </c>
      <c r="B95" s="19" t="s">
        <v>172</v>
      </c>
      <c r="C95" s="19" t="s">
        <v>299</v>
      </c>
      <c r="D95" s="19" t="s">
        <v>26</v>
      </c>
      <c r="E95" s="19" t="s">
        <v>59</v>
      </c>
      <c r="F95" s="20" t="s">
        <v>354</v>
      </c>
      <c r="G95" s="30">
        <v>38000</v>
      </c>
      <c r="H95" s="22">
        <v>0</v>
      </c>
      <c r="I95" s="23">
        <f>G95*2.87/100</f>
        <v>1090.5999999999999</v>
      </c>
      <c r="J95" s="24">
        <f>G95*7.1/100</f>
        <v>2698</v>
      </c>
      <c r="K95" s="25">
        <f t="shared" si="135"/>
        <v>418.00000000000006</v>
      </c>
      <c r="L95" s="33">
        <f>G95*3.04/100</f>
        <v>1155.2</v>
      </c>
      <c r="M95" s="33">
        <f t="shared" si="127"/>
        <v>2694.2000000000003</v>
      </c>
      <c r="N95" s="33">
        <v>1512.45</v>
      </c>
      <c r="O95" s="27">
        <f>H95+I95+L95+N95</f>
        <v>3758.25</v>
      </c>
      <c r="P95" s="27">
        <f>J95+K95+M95</f>
        <v>5810.2000000000007</v>
      </c>
      <c r="Q95" s="27">
        <f>G95-O95</f>
        <v>34241.75</v>
      </c>
    </row>
    <row r="96" spans="1:17" ht="26.25" customHeight="1" x14ac:dyDescent="0.35">
      <c r="A96" s="38">
        <v>70</v>
      </c>
      <c r="B96" s="19" t="s">
        <v>155</v>
      </c>
      <c r="C96" s="19" t="s">
        <v>298</v>
      </c>
      <c r="D96" s="19" t="s">
        <v>26</v>
      </c>
      <c r="E96" s="19" t="s">
        <v>59</v>
      </c>
      <c r="F96" s="20" t="s">
        <v>354</v>
      </c>
      <c r="G96" s="30">
        <v>38000</v>
      </c>
      <c r="H96" s="22">
        <v>160.38</v>
      </c>
      <c r="I96" s="23">
        <f>G96*2.87/100</f>
        <v>1090.5999999999999</v>
      </c>
      <c r="J96" s="24">
        <f>G96*7.1/100</f>
        <v>2698</v>
      </c>
      <c r="K96" s="25">
        <f t="shared" si="135"/>
        <v>418.00000000000006</v>
      </c>
      <c r="L96" s="33">
        <f>G96*3.04/100</f>
        <v>1155.2</v>
      </c>
      <c r="M96" s="33">
        <f t="shared" si="127"/>
        <v>2694.2000000000003</v>
      </c>
      <c r="N96" s="33">
        <v>0</v>
      </c>
      <c r="O96" s="27">
        <f>H96+I96+L96+N96</f>
        <v>2406.1800000000003</v>
      </c>
      <c r="P96" s="27">
        <f>J96+K96+M96</f>
        <v>5810.2000000000007</v>
      </c>
      <c r="Q96" s="27">
        <f>G96-O96</f>
        <v>35593.82</v>
      </c>
    </row>
    <row r="97" spans="1:17" ht="26.25" customHeight="1" x14ac:dyDescent="0.35">
      <c r="A97" s="38">
        <v>71</v>
      </c>
      <c r="B97" s="19" t="s">
        <v>191</v>
      </c>
      <c r="C97" s="19" t="s">
        <v>299</v>
      </c>
      <c r="D97" s="19" t="s">
        <v>26</v>
      </c>
      <c r="E97" s="19" t="s">
        <v>265</v>
      </c>
      <c r="F97" s="20" t="s">
        <v>354</v>
      </c>
      <c r="G97" s="30">
        <v>38000</v>
      </c>
      <c r="H97" s="22">
        <v>160.38</v>
      </c>
      <c r="I97" s="23">
        <f>G97*2.87/100</f>
        <v>1090.5999999999999</v>
      </c>
      <c r="J97" s="24">
        <f>G97*7.1/100</f>
        <v>2698</v>
      </c>
      <c r="K97" s="25">
        <f t="shared" si="135"/>
        <v>418.00000000000006</v>
      </c>
      <c r="L97" s="33">
        <f>G97*3.04/100</f>
        <v>1155.2</v>
      </c>
      <c r="M97" s="33">
        <f t="shared" si="127"/>
        <v>2694.2000000000003</v>
      </c>
      <c r="N97" s="33">
        <v>0</v>
      </c>
      <c r="O97" s="27">
        <f>H97+I97+L97+N97</f>
        <v>2406.1800000000003</v>
      </c>
      <c r="P97" s="27">
        <f>J97+K97+M97</f>
        <v>5810.2000000000007</v>
      </c>
      <c r="Q97" s="27">
        <f>G97-O97</f>
        <v>35593.82</v>
      </c>
    </row>
    <row r="98" spans="1:17" ht="26.25" customHeight="1" x14ac:dyDescent="0.35">
      <c r="A98" s="38">
        <v>72</v>
      </c>
      <c r="B98" s="19" t="s">
        <v>67</v>
      </c>
      <c r="C98" s="19" t="s">
        <v>298</v>
      </c>
      <c r="D98" s="19" t="s">
        <v>26</v>
      </c>
      <c r="E98" s="19" t="s">
        <v>66</v>
      </c>
      <c r="F98" s="20" t="s">
        <v>354</v>
      </c>
      <c r="G98" s="30">
        <v>26000</v>
      </c>
      <c r="H98" s="22">
        <v>0</v>
      </c>
      <c r="I98" s="23">
        <f t="shared" si="125"/>
        <v>746.2</v>
      </c>
      <c r="J98" s="24">
        <f t="shared" si="126"/>
        <v>1846</v>
      </c>
      <c r="K98" s="25">
        <f t="shared" si="135"/>
        <v>286.00000000000006</v>
      </c>
      <c r="L98" s="33">
        <f t="shared" si="128"/>
        <v>790.4</v>
      </c>
      <c r="M98" s="33">
        <f t="shared" si="127"/>
        <v>1843.4</v>
      </c>
      <c r="N98" s="33">
        <v>0</v>
      </c>
      <c r="O98" s="27">
        <f t="shared" si="122"/>
        <v>1536.6</v>
      </c>
      <c r="P98" s="27">
        <f t="shared" si="123"/>
        <v>3975.4</v>
      </c>
      <c r="Q98" s="27">
        <f t="shared" ref="Q98:Q100" si="136">G98-O98</f>
        <v>24463.4</v>
      </c>
    </row>
    <row r="99" spans="1:17" ht="26.25" customHeight="1" x14ac:dyDescent="0.35">
      <c r="A99" s="38">
        <v>73</v>
      </c>
      <c r="B99" s="19" t="s">
        <v>65</v>
      </c>
      <c r="C99" s="19" t="s">
        <v>298</v>
      </c>
      <c r="D99" s="19" t="s">
        <v>26</v>
      </c>
      <c r="E99" s="19" t="s">
        <v>66</v>
      </c>
      <c r="F99" s="20" t="s">
        <v>354</v>
      </c>
      <c r="G99" s="30">
        <v>25000</v>
      </c>
      <c r="H99" s="22">
        <v>0</v>
      </c>
      <c r="I99" s="23">
        <f t="shared" si="125"/>
        <v>717.5</v>
      </c>
      <c r="J99" s="24">
        <f t="shared" si="126"/>
        <v>1775</v>
      </c>
      <c r="K99" s="25">
        <f t="shared" si="135"/>
        <v>275</v>
      </c>
      <c r="L99" s="33">
        <f t="shared" si="128"/>
        <v>760</v>
      </c>
      <c r="M99" s="33">
        <f t="shared" si="127"/>
        <v>1772.5000000000002</v>
      </c>
      <c r="N99" s="33">
        <v>0</v>
      </c>
      <c r="O99" s="27">
        <f t="shared" si="122"/>
        <v>1477.5</v>
      </c>
      <c r="P99" s="27">
        <f t="shared" si="123"/>
        <v>3822.5</v>
      </c>
      <c r="Q99" s="27">
        <f t="shared" si="136"/>
        <v>23522.5</v>
      </c>
    </row>
    <row r="100" spans="1:17" ht="26.25" customHeight="1" x14ac:dyDescent="0.35">
      <c r="A100" s="38">
        <v>74</v>
      </c>
      <c r="B100" s="19" t="s">
        <v>152</v>
      </c>
      <c r="C100" s="19" t="s">
        <v>298</v>
      </c>
      <c r="D100" s="19" t="s">
        <v>26</v>
      </c>
      <c r="E100" s="19" t="s">
        <v>61</v>
      </c>
      <c r="F100" s="20" t="s">
        <v>354</v>
      </c>
      <c r="G100" s="30">
        <v>34000</v>
      </c>
      <c r="H100" s="22">
        <v>0</v>
      </c>
      <c r="I100" s="23">
        <f t="shared" si="125"/>
        <v>975.8</v>
      </c>
      <c r="J100" s="24">
        <f t="shared" si="126"/>
        <v>2414</v>
      </c>
      <c r="K100" s="25">
        <f t="shared" si="135"/>
        <v>374.00000000000006</v>
      </c>
      <c r="L100" s="33">
        <f t="shared" si="128"/>
        <v>1033.5999999999999</v>
      </c>
      <c r="M100" s="33">
        <f t="shared" si="127"/>
        <v>2410.6000000000004</v>
      </c>
      <c r="N100" s="33">
        <v>0</v>
      </c>
      <c r="O100" s="27">
        <f t="shared" si="122"/>
        <v>2009.3999999999999</v>
      </c>
      <c r="P100" s="27">
        <f t="shared" si="123"/>
        <v>5198.6000000000004</v>
      </c>
      <c r="Q100" s="27">
        <f t="shared" si="136"/>
        <v>31990.6</v>
      </c>
    </row>
    <row r="101" spans="1:17" ht="26.25" customHeight="1" x14ac:dyDescent="0.35">
      <c r="A101" s="38">
        <v>75</v>
      </c>
      <c r="B101" s="19" t="s">
        <v>221</v>
      </c>
      <c r="C101" s="19" t="s">
        <v>299</v>
      </c>
      <c r="D101" s="19" t="s">
        <v>26</v>
      </c>
      <c r="E101" s="19" t="s">
        <v>322</v>
      </c>
      <c r="F101" s="20" t="s">
        <v>354</v>
      </c>
      <c r="G101" s="30">
        <v>32000</v>
      </c>
      <c r="H101" s="22">
        <v>0</v>
      </c>
      <c r="I101" s="23">
        <f t="shared" si="125"/>
        <v>918.4</v>
      </c>
      <c r="J101" s="24">
        <f t="shared" si="126"/>
        <v>2272</v>
      </c>
      <c r="K101" s="25">
        <f t="shared" si="135"/>
        <v>352.00000000000006</v>
      </c>
      <c r="L101" s="33">
        <f t="shared" si="128"/>
        <v>972.8</v>
      </c>
      <c r="M101" s="33">
        <f t="shared" si="127"/>
        <v>2268.8000000000002</v>
      </c>
      <c r="N101" s="33">
        <v>0</v>
      </c>
      <c r="O101" s="27">
        <f t="shared" si="122"/>
        <v>1891.1999999999998</v>
      </c>
      <c r="P101" s="27">
        <f t="shared" si="123"/>
        <v>4892.8</v>
      </c>
      <c r="Q101" s="27">
        <f t="shared" si="124"/>
        <v>30108.799999999999</v>
      </c>
    </row>
    <row r="102" spans="1:17" ht="26.25" customHeight="1" x14ac:dyDescent="0.35">
      <c r="A102" s="38">
        <v>76</v>
      </c>
      <c r="B102" s="19" t="s">
        <v>180</v>
      </c>
      <c r="C102" s="19" t="s">
        <v>298</v>
      </c>
      <c r="D102" s="19" t="s">
        <v>26</v>
      </c>
      <c r="E102" s="19" t="s">
        <v>66</v>
      </c>
      <c r="F102" s="20" t="s">
        <v>354</v>
      </c>
      <c r="G102" s="30">
        <v>25000</v>
      </c>
      <c r="H102" s="22">
        <v>0</v>
      </c>
      <c r="I102" s="23">
        <f t="shared" ref="I102:I104" si="137">G102*2.87/100</f>
        <v>717.5</v>
      </c>
      <c r="J102" s="24">
        <f t="shared" si="126"/>
        <v>1775</v>
      </c>
      <c r="K102" s="25">
        <f t="shared" si="135"/>
        <v>275</v>
      </c>
      <c r="L102" s="33">
        <f t="shared" si="128"/>
        <v>760</v>
      </c>
      <c r="M102" s="33">
        <f t="shared" si="127"/>
        <v>1772.5000000000002</v>
      </c>
      <c r="N102" s="33">
        <v>1512.45</v>
      </c>
      <c r="O102" s="27">
        <f t="shared" si="122"/>
        <v>2989.95</v>
      </c>
      <c r="P102" s="27">
        <f t="shared" si="123"/>
        <v>3822.5</v>
      </c>
      <c r="Q102" s="27">
        <f t="shared" ref="Q102:Q105" si="138">G102-O102</f>
        <v>22010.05</v>
      </c>
    </row>
    <row r="103" spans="1:17" ht="26.25" customHeight="1" x14ac:dyDescent="0.35">
      <c r="A103" s="38">
        <v>77</v>
      </c>
      <c r="B103" s="19" t="s">
        <v>234</v>
      </c>
      <c r="C103" s="19" t="s">
        <v>298</v>
      </c>
      <c r="D103" s="19" t="s">
        <v>26</v>
      </c>
      <c r="E103" s="19" t="s">
        <v>235</v>
      </c>
      <c r="F103" s="20" t="s">
        <v>354</v>
      </c>
      <c r="G103" s="30">
        <v>22000</v>
      </c>
      <c r="H103" s="22">
        <v>0</v>
      </c>
      <c r="I103" s="23">
        <f t="shared" si="137"/>
        <v>631.4</v>
      </c>
      <c r="J103" s="24">
        <f>G103*7.1/100</f>
        <v>1562</v>
      </c>
      <c r="K103" s="25">
        <f t="shared" si="135"/>
        <v>242.00000000000003</v>
      </c>
      <c r="L103" s="33">
        <f>G103*3.04/100</f>
        <v>668.8</v>
      </c>
      <c r="M103" s="33">
        <f t="shared" si="127"/>
        <v>1559.8000000000002</v>
      </c>
      <c r="N103" s="33">
        <v>0</v>
      </c>
      <c r="O103" s="27">
        <f t="shared" si="122"/>
        <v>1300.1999999999998</v>
      </c>
      <c r="P103" s="27">
        <f t="shared" ref="P103:P118" si="139">J103+K103+M103</f>
        <v>3363.8</v>
      </c>
      <c r="Q103" s="27">
        <f t="shared" si="138"/>
        <v>20699.8</v>
      </c>
    </row>
    <row r="104" spans="1:17" ht="26.25" customHeight="1" x14ac:dyDescent="0.35">
      <c r="A104" s="38">
        <v>78</v>
      </c>
      <c r="B104" s="19" t="s">
        <v>253</v>
      </c>
      <c r="C104" s="19" t="s">
        <v>299</v>
      </c>
      <c r="D104" s="19" t="s">
        <v>26</v>
      </c>
      <c r="E104" s="19" t="s">
        <v>254</v>
      </c>
      <c r="F104" s="20" t="s">
        <v>354</v>
      </c>
      <c r="G104" s="30">
        <v>35000</v>
      </c>
      <c r="H104" s="22">
        <v>0</v>
      </c>
      <c r="I104" s="23">
        <f t="shared" si="137"/>
        <v>1004.5</v>
      </c>
      <c r="J104" s="24">
        <f>G104*7.1/100</f>
        <v>2485</v>
      </c>
      <c r="K104" s="25">
        <f t="shared" si="135"/>
        <v>385.00000000000006</v>
      </c>
      <c r="L104" s="33">
        <f>G104*3.04/100</f>
        <v>1064</v>
      </c>
      <c r="M104" s="33">
        <f t="shared" si="127"/>
        <v>2481.5</v>
      </c>
      <c r="N104" s="33">
        <v>0</v>
      </c>
      <c r="O104" s="27">
        <f t="shared" si="122"/>
        <v>2068.5</v>
      </c>
      <c r="P104" s="27">
        <f t="shared" si="139"/>
        <v>5351.5</v>
      </c>
      <c r="Q104" s="27">
        <f t="shared" si="138"/>
        <v>32931.5</v>
      </c>
    </row>
    <row r="105" spans="1:17" ht="26.25" customHeight="1" x14ac:dyDescent="0.35">
      <c r="A105" s="38">
        <v>79</v>
      </c>
      <c r="B105" s="19" t="s">
        <v>199</v>
      </c>
      <c r="C105" s="19" t="s">
        <v>298</v>
      </c>
      <c r="D105" s="19" t="s">
        <v>26</v>
      </c>
      <c r="E105" s="19" t="s">
        <v>61</v>
      </c>
      <c r="F105" s="20" t="s">
        <v>354</v>
      </c>
      <c r="G105" s="30">
        <v>34000</v>
      </c>
      <c r="H105" s="22">
        <v>0</v>
      </c>
      <c r="I105" s="23">
        <f>+G105*2.87/100</f>
        <v>975.8</v>
      </c>
      <c r="J105" s="24">
        <f>+G105*7.1/100</f>
        <v>2414</v>
      </c>
      <c r="K105" s="25">
        <f t="shared" si="135"/>
        <v>374.00000000000006</v>
      </c>
      <c r="L105" s="33">
        <f>+G105*3.04/100</f>
        <v>1033.5999999999999</v>
      </c>
      <c r="M105" s="33">
        <f t="shared" si="127"/>
        <v>2410.6000000000004</v>
      </c>
      <c r="N105" s="33">
        <v>0</v>
      </c>
      <c r="O105" s="27">
        <f t="shared" si="122"/>
        <v>2009.3999999999999</v>
      </c>
      <c r="P105" s="27">
        <f t="shared" si="139"/>
        <v>5198.6000000000004</v>
      </c>
      <c r="Q105" s="27">
        <f t="shared" si="138"/>
        <v>31990.6</v>
      </c>
    </row>
    <row r="106" spans="1:17" ht="26.25" customHeight="1" x14ac:dyDescent="0.35">
      <c r="A106" s="38">
        <v>80</v>
      </c>
      <c r="B106" s="19" t="s">
        <v>62</v>
      </c>
      <c r="C106" s="19" t="s">
        <v>298</v>
      </c>
      <c r="D106" s="19" t="s">
        <v>26</v>
      </c>
      <c r="E106" s="19" t="s">
        <v>61</v>
      </c>
      <c r="F106" s="20" t="s">
        <v>354</v>
      </c>
      <c r="G106" s="30">
        <v>34000</v>
      </c>
      <c r="H106" s="22">
        <v>0</v>
      </c>
      <c r="I106" s="23">
        <f t="shared" ref="I106:I118" si="140">G106*2.87/100</f>
        <v>975.8</v>
      </c>
      <c r="J106" s="24">
        <f t="shared" ref="J106:J118" si="141">G106*7.1/100</f>
        <v>2414</v>
      </c>
      <c r="K106" s="25">
        <f t="shared" si="135"/>
        <v>374.00000000000006</v>
      </c>
      <c r="L106" s="33">
        <f t="shared" ref="L106:L118" si="142">G106*3.04/100</f>
        <v>1033.5999999999999</v>
      </c>
      <c r="M106" s="33">
        <f t="shared" si="127"/>
        <v>2410.6000000000004</v>
      </c>
      <c r="N106" s="33">
        <v>1512.45</v>
      </c>
      <c r="O106" s="27">
        <f>H106+I106+L106+N106</f>
        <v>3521.85</v>
      </c>
      <c r="P106" s="27">
        <f t="shared" si="139"/>
        <v>5198.6000000000004</v>
      </c>
      <c r="Q106" s="27">
        <f>G106-O106</f>
        <v>30478.15</v>
      </c>
    </row>
    <row r="107" spans="1:17" ht="26.25" customHeight="1" x14ac:dyDescent="0.35">
      <c r="A107" s="38">
        <v>81</v>
      </c>
      <c r="B107" s="19" t="s">
        <v>60</v>
      </c>
      <c r="C107" s="19" t="s">
        <v>298</v>
      </c>
      <c r="D107" s="19" t="s">
        <v>26</v>
      </c>
      <c r="E107" s="19" t="s">
        <v>61</v>
      </c>
      <c r="F107" s="20" t="s">
        <v>354</v>
      </c>
      <c r="G107" s="30">
        <v>34000</v>
      </c>
      <c r="H107" s="22">
        <v>0</v>
      </c>
      <c r="I107" s="23">
        <f t="shared" si="140"/>
        <v>975.8</v>
      </c>
      <c r="J107" s="24">
        <f t="shared" si="141"/>
        <v>2414</v>
      </c>
      <c r="K107" s="25">
        <f t="shared" si="135"/>
        <v>374.00000000000006</v>
      </c>
      <c r="L107" s="33">
        <f t="shared" si="142"/>
        <v>1033.5999999999999</v>
      </c>
      <c r="M107" s="33">
        <f t="shared" si="127"/>
        <v>2410.6000000000004</v>
      </c>
      <c r="N107" s="33">
        <v>0</v>
      </c>
      <c r="O107" s="27">
        <f>H107+I107+L107+N107</f>
        <v>2009.3999999999999</v>
      </c>
      <c r="P107" s="27">
        <f t="shared" si="139"/>
        <v>5198.6000000000004</v>
      </c>
      <c r="Q107" s="27">
        <f>G107-O107</f>
        <v>31990.6</v>
      </c>
    </row>
    <row r="108" spans="1:17" ht="26.25" customHeight="1" x14ac:dyDescent="0.35">
      <c r="A108" s="38">
        <v>82</v>
      </c>
      <c r="B108" s="34" t="s">
        <v>314</v>
      </c>
      <c r="C108" s="34" t="s">
        <v>298</v>
      </c>
      <c r="D108" s="141" t="s">
        <v>315</v>
      </c>
      <c r="E108" s="142" t="s">
        <v>322</v>
      </c>
      <c r="F108" s="20" t="s">
        <v>354</v>
      </c>
      <c r="G108" s="30">
        <v>32000</v>
      </c>
      <c r="H108" s="22">
        <v>0</v>
      </c>
      <c r="I108" s="23">
        <f t="shared" si="140"/>
        <v>918.4</v>
      </c>
      <c r="J108" s="24">
        <f t="shared" si="141"/>
        <v>2272</v>
      </c>
      <c r="K108" s="25">
        <f t="shared" si="135"/>
        <v>352.00000000000006</v>
      </c>
      <c r="L108" s="33">
        <f t="shared" si="142"/>
        <v>972.8</v>
      </c>
      <c r="M108" s="33">
        <f t="shared" si="127"/>
        <v>2268.8000000000002</v>
      </c>
      <c r="N108" s="33">
        <v>0</v>
      </c>
      <c r="O108" s="27">
        <f t="shared" ref="O108:O116" si="143">H108+I108+L108+N108</f>
        <v>1891.1999999999998</v>
      </c>
      <c r="P108" s="27">
        <f t="shared" si="139"/>
        <v>4892.8</v>
      </c>
      <c r="Q108" s="27">
        <f t="shared" ref="Q108:Q116" si="144">G108-O108</f>
        <v>30108.799999999999</v>
      </c>
    </row>
    <row r="109" spans="1:17" ht="26.25" customHeight="1" x14ac:dyDescent="0.35">
      <c r="A109" s="38">
        <v>83</v>
      </c>
      <c r="B109" s="34" t="s">
        <v>316</v>
      </c>
      <c r="C109" s="34" t="s">
        <v>299</v>
      </c>
      <c r="D109" s="141" t="s">
        <v>315</v>
      </c>
      <c r="E109" s="142" t="s">
        <v>322</v>
      </c>
      <c r="F109" s="20" t="s">
        <v>354</v>
      </c>
      <c r="G109" s="30">
        <v>32000</v>
      </c>
      <c r="H109" s="22">
        <v>0</v>
      </c>
      <c r="I109" s="23">
        <f t="shared" si="140"/>
        <v>918.4</v>
      </c>
      <c r="J109" s="24">
        <f t="shared" si="141"/>
        <v>2272</v>
      </c>
      <c r="K109" s="25">
        <f t="shared" si="135"/>
        <v>352.00000000000006</v>
      </c>
      <c r="L109" s="33">
        <f t="shared" si="142"/>
        <v>972.8</v>
      </c>
      <c r="M109" s="33">
        <f t="shared" si="127"/>
        <v>2268.8000000000002</v>
      </c>
      <c r="N109" s="33">
        <v>1512.45</v>
      </c>
      <c r="O109" s="27">
        <f t="shared" si="143"/>
        <v>3403.6499999999996</v>
      </c>
      <c r="P109" s="27">
        <f t="shared" si="139"/>
        <v>4892.8</v>
      </c>
      <c r="Q109" s="27">
        <f t="shared" si="144"/>
        <v>28596.35</v>
      </c>
    </row>
    <row r="110" spans="1:17" ht="42" customHeight="1" x14ac:dyDescent="0.35">
      <c r="A110" s="38">
        <v>84</v>
      </c>
      <c r="B110" s="34" t="s">
        <v>317</v>
      </c>
      <c r="C110" s="34" t="s">
        <v>298</v>
      </c>
      <c r="D110" s="29" t="s">
        <v>315</v>
      </c>
      <c r="E110" s="143" t="s">
        <v>322</v>
      </c>
      <c r="F110" s="20" t="s">
        <v>354</v>
      </c>
      <c r="G110" s="30">
        <v>32000</v>
      </c>
      <c r="H110" s="22">
        <v>0</v>
      </c>
      <c r="I110" s="23">
        <f t="shared" si="140"/>
        <v>918.4</v>
      </c>
      <c r="J110" s="24">
        <f t="shared" si="141"/>
        <v>2272</v>
      </c>
      <c r="K110" s="25">
        <f t="shared" si="135"/>
        <v>352.00000000000006</v>
      </c>
      <c r="L110" s="33">
        <f t="shared" si="142"/>
        <v>972.8</v>
      </c>
      <c r="M110" s="33">
        <f t="shared" si="127"/>
        <v>2268.8000000000002</v>
      </c>
      <c r="N110" s="33">
        <v>0</v>
      </c>
      <c r="O110" s="27">
        <f t="shared" si="143"/>
        <v>1891.1999999999998</v>
      </c>
      <c r="P110" s="27">
        <f t="shared" si="139"/>
        <v>4892.8</v>
      </c>
      <c r="Q110" s="27">
        <f t="shared" si="144"/>
        <v>30108.799999999999</v>
      </c>
    </row>
    <row r="111" spans="1:17" ht="42" customHeight="1" x14ac:dyDescent="0.35">
      <c r="A111" s="38">
        <v>85</v>
      </c>
      <c r="B111" s="34" t="s">
        <v>318</v>
      </c>
      <c r="C111" s="34" t="s">
        <v>299</v>
      </c>
      <c r="D111" s="29" t="s">
        <v>315</v>
      </c>
      <c r="E111" s="143" t="s">
        <v>322</v>
      </c>
      <c r="F111" s="20" t="s">
        <v>354</v>
      </c>
      <c r="G111" s="30">
        <v>32000</v>
      </c>
      <c r="H111" s="22">
        <v>0</v>
      </c>
      <c r="I111" s="23">
        <f t="shared" si="140"/>
        <v>918.4</v>
      </c>
      <c r="J111" s="24">
        <f t="shared" si="141"/>
        <v>2272</v>
      </c>
      <c r="K111" s="25">
        <f t="shared" si="135"/>
        <v>352.00000000000006</v>
      </c>
      <c r="L111" s="33">
        <f t="shared" si="142"/>
        <v>972.8</v>
      </c>
      <c r="M111" s="33">
        <f t="shared" si="127"/>
        <v>2268.8000000000002</v>
      </c>
      <c r="N111" s="33">
        <v>0</v>
      </c>
      <c r="O111" s="27">
        <f t="shared" si="143"/>
        <v>1891.1999999999998</v>
      </c>
      <c r="P111" s="27">
        <f t="shared" si="139"/>
        <v>4892.8</v>
      </c>
      <c r="Q111" s="27">
        <f t="shared" si="144"/>
        <v>30108.799999999999</v>
      </c>
    </row>
    <row r="112" spans="1:17" ht="42" customHeight="1" x14ac:dyDescent="0.35">
      <c r="A112" s="38">
        <v>86</v>
      </c>
      <c r="B112" s="34" t="s">
        <v>327</v>
      </c>
      <c r="C112" s="34" t="s">
        <v>298</v>
      </c>
      <c r="D112" s="141" t="s">
        <v>315</v>
      </c>
      <c r="E112" s="143" t="s">
        <v>322</v>
      </c>
      <c r="F112" s="20" t="s">
        <v>354</v>
      </c>
      <c r="G112" s="30">
        <v>32000</v>
      </c>
      <c r="H112" s="22">
        <v>0</v>
      </c>
      <c r="I112" s="23">
        <f t="shared" ref="I112:I114" si="145">G112*2.87/100</f>
        <v>918.4</v>
      </c>
      <c r="J112" s="24">
        <f t="shared" ref="J112:J114" si="146">G112*7.1/100</f>
        <v>2272</v>
      </c>
      <c r="K112" s="25">
        <f t="shared" ref="K112:K114" si="147">+G112*1.1%</f>
        <v>352.00000000000006</v>
      </c>
      <c r="L112" s="33">
        <f t="shared" ref="L112:L114" si="148">G112*3.04/100</f>
        <v>972.8</v>
      </c>
      <c r="M112" s="33">
        <f t="shared" ref="M112:M114" si="149">+G112*7.09%</f>
        <v>2268.8000000000002</v>
      </c>
      <c r="N112" s="33">
        <v>0</v>
      </c>
      <c r="O112" s="27">
        <f t="shared" ref="O112:O114" si="150">H112+I112+L112+N112</f>
        <v>1891.1999999999998</v>
      </c>
      <c r="P112" s="27">
        <f t="shared" ref="P112:P114" si="151">J112+K112+M112</f>
        <v>4892.8</v>
      </c>
      <c r="Q112" s="27">
        <f t="shared" ref="Q112:Q114" si="152">G112-O112</f>
        <v>30108.799999999999</v>
      </c>
    </row>
    <row r="113" spans="1:17" ht="42" customHeight="1" x14ac:dyDescent="0.35">
      <c r="A113" s="38">
        <v>87</v>
      </c>
      <c r="B113" s="34" t="s">
        <v>329</v>
      </c>
      <c r="C113" s="34" t="s">
        <v>298</v>
      </c>
      <c r="D113" s="141" t="s">
        <v>315</v>
      </c>
      <c r="E113" s="143" t="s">
        <v>205</v>
      </c>
      <c r="F113" s="20" t="s">
        <v>354</v>
      </c>
      <c r="G113" s="30">
        <v>33000</v>
      </c>
      <c r="H113" s="22">
        <v>0</v>
      </c>
      <c r="I113" s="23">
        <f t="shared" si="145"/>
        <v>947.1</v>
      </c>
      <c r="J113" s="24">
        <f t="shared" si="146"/>
        <v>2343</v>
      </c>
      <c r="K113" s="25">
        <f t="shared" si="147"/>
        <v>363.00000000000006</v>
      </c>
      <c r="L113" s="33">
        <f t="shared" si="148"/>
        <v>1003.2</v>
      </c>
      <c r="M113" s="33">
        <f t="shared" si="149"/>
        <v>2339.7000000000003</v>
      </c>
      <c r="N113" s="33">
        <v>0</v>
      </c>
      <c r="O113" s="27">
        <f t="shared" si="150"/>
        <v>1950.3000000000002</v>
      </c>
      <c r="P113" s="27">
        <f t="shared" si="151"/>
        <v>5045.7000000000007</v>
      </c>
      <c r="Q113" s="27">
        <f t="shared" si="152"/>
        <v>31049.7</v>
      </c>
    </row>
    <row r="114" spans="1:17" ht="42" customHeight="1" x14ac:dyDescent="0.35">
      <c r="A114" s="38">
        <v>88</v>
      </c>
      <c r="B114" s="34" t="s">
        <v>328</v>
      </c>
      <c r="C114" s="34" t="s">
        <v>299</v>
      </c>
      <c r="D114" s="29" t="s">
        <v>315</v>
      </c>
      <c r="E114" s="143" t="s">
        <v>322</v>
      </c>
      <c r="F114" s="20" t="s">
        <v>354</v>
      </c>
      <c r="G114" s="30">
        <v>32000</v>
      </c>
      <c r="H114" s="22">
        <v>0</v>
      </c>
      <c r="I114" s="23">
        <f t="shared" si="145"/>
        <v>918.4</v>
      </c>
      <c r="J114" s="24">
        <f t="shared" si="146"/>
        <v>2272</v>
      </c>
      <c r="K114" s="25">
        <f t="shared" si="147"/>
        <v>352.00000000000006</v>
      </c>
      <c r="L114" s="33">
        <f t="shared" si="148"/>
        <v>972.8</v>
      </c>
      <c r="M114" s="33">
        <f t="shared" si="149"/>
        <v>2268.8000000000002</v>
      </c>
      <c r="N114" s="33">
        <v>0</v>
      </c>
      <c r="O114" s="27">
        <f t="shared" si="150"/>
        <v>1891.1999999999998</v>
      </c>
      <c r="P114" s="27">
        <f t="shared" si="151"/>
        <v>4892.8</v>
      </c>
      <c r="Q114" s="27">
        <f t="shared" si="152"/>
        <v>30108.799999999999</v>
      </c>
    </row>
    <row r="115" spans="1:17" ht="51" customHeight="1" x14ac:dyDescent="0.35">
      <c r="A115" s="38">
        <v>89</v>
      </c>
      <c r="B115" s="34" t="s">
        <v>319</v>
      </c>
      <c r="C115" s="34" t="s">
        <v>298</v>
      </c>
      <c r="D115" s="141" t="s">
        <v>315</v>
      </c>
      <c r="E115" s="142" t="s">
        <v>254</v>
      </c>
      <c r="F115" s="20" t="s">
        <v>354</v>
      </c>
      <c r="G115" s="30">
        <v>35000</v>
      </c>
      <c r="H115" s="22">
        <v>0</v>
      </c>
      <c r="I115" s="23">
        <f t="shared" si="140"/>
        <v>1004.5</v>
      </c>
      <c r="J115" s="24">
        <f t="shared" si="141"/>
        <v>2485</v>
      </c>
      <c r="K115" s="25">
        <f t="shared" si="135"/>
        <v>385.00000000000006</v>
      </c>
      <c r="L115" s="33">
        <f t="shared" si="142"/>
        <v>1064</v>
      </c>
      <c r="M115" s="33">
        <f t="shared" si="127"/>
        <v>2481.5</v>
      </c>
      <c r="N115" s="33">
        <v>0</v>
      </c>
      <c r="O115" s="27">
        <f t="shared" si="143"/>
        <v>2068.5</v>
      </c>
      <c r="P115" s="27">
        <f t="shared" si="139"/>
        <v>5351.5</v>
      </c>
      <c r="Q115" s="27">
        <f t="shared" si="144"/>
        <v>32931.5</v>
      </c>
    </row>
    <row r="116" spans="1:17" ht="51" customHeight="1" x14ac:dyDescent="0.35">
      <c r="A116" s="38">
        <v>90</v>
      </c>
      <c r="B116" s="34" t="s">
        <v>366</v>
      </c>
      <c r="C116" s="34" t="s">
        <v>298</v>
      </c>
      <c r="D116" s="141" t="s">
        <v>315</v>
      </c>
      <c r="E116" s="142" t="s">
        <v>322</v>
      </c>
      <c r="F116" s="20" t="s">
        <v>354</v>
      </c>
      <c r="G116" s="30">
        <v>32000</v>
      </c>
      <c r="H116" s="22">
        <v>0</v>
      </c>
      <c r="I116" s="23">
        <f t="shared" si="140"/>
        <v>918.4</v>
      </c>
      <c r="J116" s="24">
        <f t="shared" si="141"/>
        <v>2272</v>
      </c>
      <c r="K116" s="25">
        <f t="shared" si="135"/>
        <v>352.00000000000006</v>
      </c>
      <c r="L116" s="33">
        <f t="shared" si="142"/>
        <v>972.8</v>
      </c>
      <c r="M116" s="33">
        <f t="shared" si="127"/>
        <v>2268.8000000000002</v>
      </c>
      <c r="N116" s="33">
        <v>0</v>
      </c>
      <c r="O116" s="27">
        <f t="shared" si="143"/>
        <v>1891.1999999999998</v>
      </c>
      <c r="P116" s="27">
        <f t="shared" si="139"/>
        <v>4892.8</v>
      </c>
      <c r="Q116" s="27">
        <f t="shared" si="144"/>
        <v>30108.799999999999</v>
      </c>
    </row>
    <row r="117" spans="1:17" ht="51" customHeight="1" x14ac:dyDescent="0.35">
      <c r="A117" s="38">
        <v>91</v>
      </c>
      <c r="B117" s="34" t="s">
        <v>371</v>
      </c>
      <c r="C117" s="34" t="s">
        <v>299</v>
      </c>
      <c r="D117" s="141" t="s">
        <v>315</v>
      </c>
      <c r="E117" s="142" t="s">
        <v>254</v>
      </c>
      <c r="F117" s="20" t="s">
        <v>354</v>
      </c>
      <c r="G117" s="30">
        <v>35000</v>
      </c>
      <c r="H117" s="22">
        <v>0</v>
      </c>
      <c r="I117" s="23">
        <f t="shared" si="140"/>
        <v>1004.5</v>
      </c>
      <c r="J117" s="24">
        <f t="shared" si="141"/>
        <v>2485</v>
      </c>
      <c r="K117" s="25">
        <f t="shared" si="135"/>
        <v>385.00000000000006</v>
      </c>
      <c r="L117" s="33">
        <f t="shared" si="142"/>
        <v>1064</v>
      </c>
      <c r="M117" s="33">
        <f t="shared" si="127"/>
        <v>2481.5</v>
      </c>
      <c r="N117" s="33">
        <v>0</v>
      </c>
      <c r="O117" s="27">
        <f t="shared" ref="O117" si="153">H117+I117+L117+N117</f>
        <v>2068.5</v>
      </c>
      <c r="P117" s="27">
        <f t="shared" ref="P117" si="154">J117+K117+M117</f>
        <v>5351.5</v>
      </c>
      <c r="Q117" s="27">
        <f t="shared" ref="Q117" si="155">G117-O117</f>
        <v>32931.5</v>
      </c>
    </row>
    <row r="118" spans="1:17" ht="37.5" customHeight="1" x14ac:dyDescent="0.35">
      <c r="A118" s="38">
        <v>92</v>
      </c>
      <c r="B118" s="19" t="s">
        <v>307</v>
      </c>
      <c r="C118" s="19" t="s">
        <v>298</v>
      </c>
      <c r="D118" s="141" t="s">
        <v>315</v>
      </c>
      <c r="E118" s="19" t="s">
        <v>66</v>
      </c>
      <c r="F118" s="20" t="s">
        <v>354</v>
      </c>
      <c r="G118" s="30">
        <v>25000</v>
      </c>
      <c r="H118" s="22">
        <v>0</v>
      </c>
      <c r="I118" s="23">
        <f t="shared" si="140"/>
        <v>717.5</v>
      </c>
      <c r="J118" s="24">
        <f t="shared" si="141"/>
        <v>1775</v>
      </c>
      <c r="K118" s="25">
        <f t="shared" si="135"/>
        <v>275</v>
      </c>
      <c r="L118" s="33">
        <f t="shared" si="142"/>
        <v>760</v>
      </c>
      <c r="M118" s="33">
        <f t="shared" si="127"/>
        <v>1772.5000000000002</v>
      </c>
      <c r="N118" s="33">
        <v>0</v>
      </c>
      <c r="O118" s="27">
        <f>H118+I118+L118+N118</f>
        <v>1477.5</v>
      </c>
      <c r="P118" s="27">
        <f t="shared" si="139"/>
        <v>3822.5</v>
      </c>
      <c r="Q118" s="27">
        <f>G118-O118</f>
        <v>23522.5</v>
      </c>
    </row>
    <row r="119" spans="1:17" ht="24.75" customHeight="1" x14ac:dyDescent="0.2">
      <c r="A119" s="152" t="s">
        <v>149</v>
      </c>
      <c r="B119" s="152"/>
      <c r="C119" s="152"/>
      <c r="D119" s="152"/>
      <c r="E119" s="152"/>
      <c r="F119" s="20"/>
      <c r="G119" s="73">
        <f>SUM(G85:G118)</f>
        <v>1753000</v>
      </c>
      <c r="H119" s="73">
        <f>SUM(H85:H118)</f>
        <v>124968.33999999998</v>
      </c>
      <c r="I119" s="73">
        <f>SUM(I85:I118)</f>
        <v>50311.10000000002</v>
      </c>
      <c r="J119" s="73">
        <f>SUM(J85:J118)</f>
        <v>124463</v>
      </c>
      <c r="K119" s="73">
        <f>SUM(K85:K118)</f>
        <v>14776.85</v>
      </c>
      <c r="L119" s="73">
        <f>SUM(L85:L118)</f>
        <v>51851.000000000022</v>
      </c>
      <c r="M119" s="73">
        <f>SUM(M85:M118)</f>
        <v>120928.81250000003</v>
      </c>
      <c r="N119" s="73">
        <f>SUM(N85:N118)</f>
        <v>12099.600000000002</v>
      </c>
      <c r="O119" s="73">
        <f>SUM(O85:O118)</f>
        <v>239230.04</v>
      </c>
      <c r="P119" s="73">
        <f>SUM(P85:P118)</f>
        <v>260168.66250000001</v>
      </c>
      <c r="Q119" s="73">
        <f>SUM(Q85:Q118)</f>
        <v>1513769.9600000004</v>
      </c>
    </row>
    <row r="120" spans="1:17" ht="36.75" customHeight="1" x14ac:dyDescent="0.2">
      <c r="A120" s="153" t="s">
        <v>266</v>
      </c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5"/>
    </row>
    <row r="121" spans="1:17" ht="23.25" customHeight="1" x14ac:dyDescent="0.35">
      <c r="A121" s="38">
        <v>93</v>
      </c>
      <c r="B121" s="34" t="s">
        <v>82</v>
      </c>
      <c r="C121" s="34" t="s">
        <v>299</v>
      </c>
      <c r="D121" s="19" t="s">
        <v>266</v>
      </c>
      <c r="E121" s="52" t="s">
        <v>267</v>
      </c>
      <c r="F121" s="38" t="s">
        <v>29</v>
      </c>
      <c r="G121" s="30">
        <v>210000</v>
      </c>
      <c r="H121" s="27">
        <v>37962.06</v>
      </c>
      <c r="I121" s="23">
        <f t="shared" ref="I121:I154" si="156">G121*2.87/100</f>
        <v>6027</v>
      </c>
      <c r="J121" s="24">
        <f t="shared" ref="J121:J154" si="157">G121*7.1/100</f>
        <v>14910</v>
      </c>
      <c r="K121" s="87">
        <f t="shared" ref="K121:K131" si="158">65050*1.1%</f>
        <v>715.55000000000007</v>
      </c>
      <c r="L121" s="25">
        <f>162625*3.04%</f>
        <v>4943.8</v>
      </c>
      <c r="M121" s="24">
        <f>162625*7.09%</f>
        <v>11530.112500000001</v>
      </c>
      <c r="N121" s="31">
        <v>1512.45</v>
      </c>
      <c r="O121" s="27">
        <f t="shared" ref="O121:O172" si="159">H121+I121+L121+N121</f>
        <v>50445.31</v>
      </c>
      <c r="P121" s="27">
        <f t="shared" ref="P121:P172" si="160">J121+K121+M121</f>
        <v>27155.662499999999</v>
      </c>
      <c r="Q121" s="27">
        <f t="shared" ref="Q121:Q147" si="161">G121-O121</f>
        <v>159554.69</v>
      </c>
    </row>
    <row r="122" spans="1:17" ht="34.5" customHeight="1" x14ac:dyDescent="0.35">
      <c r="A122" s="38">
        <v>94</v>
      </c>
      <c r="B122" s="34" t="s">
        <v>85</v>
      </c>
      <c r="C122" s="34" t="s">
        <v>299</v>
      </c>
      <c r="D122" s="19" t="s">
        <v>266</v>
      </c>
      <c r="E122" s="52" t="s">
        <v>268</v>
      </c>
      <c r="F122" s="38" t="s">
        <v>29</v>
      </c>
      <c r="G122" s="30">
        <v>126000</v>
      </c>
      <c r="H122" s="27">
        <v>17843.11</v>
      </c>
      <c r="I122" s="23">
        <f t="shared" si="156"/>
        <v>3616.2</v>
      </c>
      <c r="J122" s="24">
        <f t="shared" si="157"/>
        <v>8946</v>
      </c>
      <c r="K122" s="87">
        <f t="shared" si="158"/>
        <v>715.55000000000007</v>
      </c>
      <c r="L122" s="25">
        <f t="shared" ref="L122:L154" si="162">G122*3.04/100</f>
        <v>3830.4</v>
      </c>
      <c r="M122" s="33">
        <f t="shared" ref="M122:M172" si="163">+G122*7.09%</f>
        <v>8933.4000000000015</v>
      </c>
      <c r="N122" s="31">
        <v>1512.45</v>
      </c>
      <c r="O122" s="27">
        <f t="shared" si="159"/>
        <v>26802.160000000003</v>
      </c>
      <c r="P122" s="27">
        <f t="shared" si="160"/>
        <v>18594.95</v>
      </c>
      <c r="Q122" s="27">
        <f t="shared" si="161"/>
        <v>99197.84</v>
      </c>
    </row>
    <row r="123" spans="1:17" ht="30" customHeight="1" x14ac:dyDescent="0.35">
      <c r="A123" s="38">
        <v>95</v>
      </c>
      <c r="B123" s="34" t="s">
        <v>83</v>
      </c>
      <c r="C123" s="34" t="s">
        <v>299</v>
      </c>
      <c r="D123" s="19" t="s">
        <v>266</v>
      </c>
      <c r="E123" s="52" t="s">
        <v>269</v>
      </c>
      <c r="F123" s="38" t="s">
        <v>29</v>
      </c>
      <c r="G123" s="30">
        <v>85000</v>
      </c>
      <c r="H123" s="27">
        <v>8576.99</v>
      </c>
      <c r="I123" s="23">
        <f t="shared" si="156"/>
        <v>2439.5</v>
      </c>
      <c r="J123" s="24">
        <f t="shared" si="157"/>
        <v>6035</v>
      </c>
      <c r="K123" s="87">
        <f t="shared" si="158"/>
        <v>715.55000000000007</v>
      </c>
      <c r="L123" s="25">
        <f t="shared" si="162"/>
        <v>2584</v>
      </c>
      <c r="M123" s="33">
        <f t="shared" si="163"/>
        <v>6026.5</v>
      </c>
      <c r="N123" s="31">
        <v>0</v>
      </c>
      <c r="O123" s="27">
        <f t="shared" si="159"/>
        <v>13600.49</v>
      </c>
      <c r="P123" s="27">
        <f t="shared" si="160"/>
        <v>12777.05</v>
      </c>
      <c r="Q123" s="27">
        <f>G123-O123</f>
        <v>71399.509999999995</v>
      </c>
    </row>
    <row r="124" spans="1:17" ht="30" customHeight="1" x14ac:dyDescent="0.35">
      <c r="A124" s="38">
        <v>96</v>
      </c>
      <c r="B124" s="34" t="s">
        <v>86</v>
      </c>
      <c r="C124" s="34" t="s">
        <v>299</v>
      </c>
      <c r="D124" s="19" t="s">
        <v>266</v>
      </c>
      <c r="E124" s="52" t="s">
        <v>269</v>
      </c>
      <c r="F124" s="38" t="s">
        <v>29</v>
      </c>
      <c r="G124" s="30">
        <v>85000</v>
      </c>
      <c r="H124" s="27">
        <v>7820.77</v>
      </c>
      <c r="I124" s="23">
        <f t="shared" si="156"/>
        <v>2439.5</v>
      </c>
      <c r="J124" s="24">
        <f t="shared" si="157"/>
        <v>6035</v>
      </c>
      <c r="K124" s="87">
        <f t="shared" si="158"/>
        <v>715.55000000000007</v>
      </c>
      <c r="L124" s="25">
        <f t="shared" si="162"/>
        <v>2584</v>
      </c>
      <c r="M124" s="33">
        <f t="shared" si="163"/>
        <v>6026.5</v>
      </c>
      <c r="N124" s="31">
        <f>1512.45*2</f>
        <v>3024.9</v>
      </c>
      <c r="O124" s="27">
        <f t="shared" si="159"/>
        <v>15869.17</v>
      </c>
      <c r="P124" s="27">
        <f t="shared" si="160"/>
        <v>12777.05</v>
      </c>
      <c r="Q124" s="27">
        <f t="shared" si="161"/>
        <v>69130.83</v>
      </c>
    </row>
    <row r="125" spans="1:17" ht="30" customHeight="1" x14ac:dyDescent="0.35">
      <c r="A125" s="38">
        <v>97</v>
      </c>
      <c r="B125" s="34" t="s">
        <v>84</v>
      </c>
      <c r="C125" s="34" t="s">
        <v>299</v>
      </c>
      <c r="D125" s="19" t="s">
        <v>266</v>
      </c>
      <c r="E125" s="52" t="s">
        <v>270</v>
      </c>
      <c r="F125" s="38" t="s">
        <v>32</v>
      </c>
      <c r="G125" s="30">
        <v>85000</v>
      </c>
      <c r="H125" s="27">
        <v>8576.99</v>
      </c>
      <c r="I125" s="23">
        <f>G125*2.87/100</f>
        <v>2439.5</v>
      </c>
      <c r="J125" s="24">
        <f>G125*7.1/100</f>
        <v>6035</v>
      </c>
      <c r="K125" s="87">
        <f t="shared" si="158"/>
        <v>715.55000000000007</v>
      </c>
      <c r="L125" s="25">
        <f>G125*3.04/100</f>
        <v>2584</v>
      </c>
      <c r="M125" s="33">
        <f t="shared" si="163"/>
        <v>6026.5</v>
      </c>
      <c r="N125" s="31">
        <v>0</v>
      </c>
      <c r="O125" s="27">
        <f t="shared" si="159"/>
        <v>13600.49</v>
      </c>
      <c r="P125" s="27">
        <f t="shared" si="160"/>
        <v>12777.05</v>
      </c>
      <c r="Q125" s="27">
        <f>G125-O125</f>
        <v>71399.509999999995</v>
      </c>
    </row>
    <row r="126" spans="1:17" ht="30" customHeight="1" x14ac:dyDescent="0.35">
      <c r="A126" s="38">
        <v>98</v>
      </c>
      <c r="B126" s="34" t="s">
        <v>96</v>
      </c>
      <c r="C126" s="34" t="s">
        <v>299</v>
      </c>
      <c r="D126" s="19" t="s">
        <v>266</v>
      </c>
      <c r="E126" s="52" t="s">
        <v>89</v>
      </c>
      <c r="F126" s="38" t="s">
        <v>29</v>
      </c>
      <c r="G126" s="30">
        <v>75000</v>
      </c>
      <c r="H126" s="27">
        <v>6309.38</v>
      </c>
      <c r="I126" s="23">
        <f t="shared" si="156"/>
        <v>2152.5</v>
      </c>
      <c r="J126" s="24">
        <f t="shared" si="157"/>
        <v>5325</v>
      </c>
      <c r="K126" s="87">
        <f t="shared" si="158"/>
        <v>715.55000000000007</v>
      </c>
      <c r="L126" s="25">
        <f t="shared" si="162"/>
        <v>2280</v>
      </c>
      <c r="M126" s="33">
        <f t="shared" si="163"/>
        <v>5317.5</v>
      </c>
      <c r="N126" s="31">
        <v>0</v>
      </c>
      <c r="O126" s="27">
        <f t="shared" si="159"/>
        <v>10741.880000000001</v>
      </c>
      <c r="P126" s="27">
        <f t="shared" si="160"/>
        <v>11358.05</v>
      </c>
      <c r="Q126" s="27">
        <f>G126-O126</f>
        <v>64258.119999999995</v>
      </c>
    </row>
    <row r="127" spans="1:17" ht="30" customHeight="1" x14ac:dyDescent="0.35">
      <c r="A127" s="38">
        <v>99</v>
      </c>
      <c r="B127" s="34" t="s">
        <v>92</v>
      </c>
      <c r="C127" s="34" t="s">
        <v>299</v>
      </c>
      <c r="D127" s="19" t="s">
        <v>266</v>
      </c>
      <c r="E127" s="52" t="s">
        <v>271</v>
      </c>
      <c r="F127" s="38" t="s">
        <v>29</v>
      </c>
      <c r="G127" s="30">
        <v>75000</v>
      </c>
      <c r="H127" s="27">
        <v>6006.89</v>
      </c>
      <c r="I127" s="23">
        <f>G127*2.87/100</f>
        <v>2152.5</v>
      </c>
      <c r="J127" s="24">
        <f>G127*7.1/100</f>
        <v>5325</v>
      </c>
      <c r="K127" s="87">
        <f t="shared" si="158"/>
        <v>715.55000000000007</v>
      </c>
      <c r="L127" s="25">
        <f>G127*3.04/100</f>
        <v>2280</v>
      </c>
      <c r="M127" s="33">
        <f t="shared" si="163"/>
        <v>5317.5</v>
      </c>
      <c r="N127" s="31">
        <v>1512.45</v>
      </c>
      <c r="O127" s="27">
        <f t="shared" si="159"/>
        <v>11951.84</v>
      </c>
      <c r="P127" s="27">
        <f t="shared" si="160"/>
        <v>11358.05</v>
      </c>
      <c r="Q127" s="27">
        <f>G127-O127</f>
        <v>63048.160000000003</v>
      </c>
    </row>
    <row r="128" spans="1:17" ht="30" customHeight="1" x14ac:dyDescent="0.35">
      <c r="A128" s="38">
        <v>100</v>
      </c>
      <c r="B128" s="34" t="s">
        <v>88</v>
      </c>
      <c r="C128" s="34" t="s">
        <v>299</v>
      </c>
      <c r="D128" s="19" t="s">
        <v>266</v>
      </c>
      <c r="E128" s="52" t="s">
        <v>89</v>
      </c>
      <c r="F128" s="38" t="s">
        <v>29</v>
      </c>
      <c r="G128" s="30">
        <v>75000</v>
      </c>
      <c r="H128" s="27">
        <v>6006.89</v>
      </c>
      <c r="I128" s="23">
        <f>G128*2.87/100</f>
        <v>2152.5</v>
      </c>
      <c r="J128" s="24">
        <f>G128*7.1/100</f>
        <v>5325</v>
      </c>
      <c r="K128" s="87">
        <f t="shared" si="158"/>
        <v>715.55000000000007</v>
      </c>
      <c r="L128" s="25">
        <f>G128*3.04/100</f>
        <v>2280</v>
      </c>
      <c r="M128" s="33">
        <f t="shared" si="163"/>
        <v>5317.5</v>
      </c>
      <c r="N128" s="31">
        <v>1512.45</v>
      </c>
      <c r="O128" s="27">
        <f t="shared" si="159"/>
        <v>11951.84</v>
      </c>
      <c r="P128" s="27">
        <f t="shared" si="160"/>
        <v>11358.05</v>
      </c>
      <c r="Q128" s="27">
        <f>G128-O128</f>
        <v>63048.160000000003</v>
      </c>
    </row>
    <row r="129" spans="1:17" ht="30" customHeight="1" x14ac:dyDescent="0.35">
      <c r="A129" s="38">
        <v>101</v>
      </c>
      <c r="B129" s="34" t="s">
        <v>226</v>
      </c>
      <c r="C129" s="34" t="s">
        <v>299</v>
      </c>
      <c r="D129" s="19" t="s">
        <v>266</v>
      </c>
      <c r="E129" s="52" t="s">
        <v>89</v>
      </c>
      <c r="F129" s="38" t="s">
        <v>32</v>
      </c>
      <c r="G129" s="30">
        <v>75000</v>
      </c>
      <c r="H129" s="27">
        <v>6309.38</v>
      </c>
      <c r="I129" s="23">
        <f>G129*2.87/100</f>
        <v>2152.5</v>
      </c>
      <c r="J129" s="24">
        <f>G129*7.1/100</f>
        <v>5325</v>
      </c>
      <c r="K129" s="87">
        <f t="shared" si="158"/>
        <v>715.55000000000007</v>
      </c>
      <c r="L129" s="25">
        <f>G129*3.04/100</f>
        <v>2280</v>
      </c>
      <c r="M129" s="33">
        <f t="shared" si="163"/>
        <v>5317.5</v>
      </c>
      <c r="N129" s="31">
        <v>0</v>
      </c>
      <c r="O129" s="27">
        <f t="shared" si="159"/>
        <v>10741.880000000001</v>
      </c>
      <c r="P129" s="27">
        <f t="shared" si="160"/>
        <v>11358.05</v>
      </c>
      <c r="Q129" s="27">
        <f>G129-O129</f>
        <v>64258.119999999995</v>
      </c>
    </row>
    <row r="130" spans="1:17" ht="30" customHeight="1" x14ac:dyDescent="0.35">
      <c r="A130" s="38">
        <v>102</v>
      </c>
      <c r="B130" s="34" t="s">
        <v>292</v>
      </c>
      <c r="C130" s="34" t="s">
        <v>299</v>
      </c>
      <c r="D130" s="19" t="s">
        <v>266</v>
      </c>
      <c r="E130" s="52" t="s">
        <v>89</v>
      </c>
      <c r="F130" s="38" t="s">
        <v>32</v>
      </c>
      <c r="G130" s="30">
        <v>75000</v>
      </c>
      <c r="H130" s="27">
        <v>6309.38</v>
      </c>
      <c r="I130" s="23">
        <f>G130*2.87/100</f>
        <v>2152.5</v>
      </c>
      <c r="J130" s="24">
        <f>G130*7.1/100</f>
        <v>5325</v>
      </c>
      <c r="K130" s="87">
        <f t="shared" si="158"/>
        <v>715.55000000000007</v>
      </c>
      <c r="L130" s="25">
        <f>G130*3.04/100</f>
        <v>2280</v>
      </c>
      <c r="M130" s="33">
        <f t="shared" si="163"/>
        <v>5317.5</v>
      </c>
      <c r="N130" s="31">
        <v>0</v>
      </c>
      <c r="O130" s="27">
        <f t="shared" si="159"/>
        <v>10741.880000000001</v>
      </c>
      <c r="P130" s="27">
        <f t="shared" si="160"/>
        <v>11358.05</v>
      </c>
      <c r="Q130" s="27">
        <f>+G130-H130-I130-L130-N130</f>
        <v>64258.119999999995</v>
      </c>
    </row>
    <row r="131" spans="1:17" ht="30" customHeight="1" x14ac:dyDescent="0.35">
      <c r="A131" s="38">
        <v>103</v>
      </c>
      <c r="B131" s="34" t="s">
        <v>287</v>
      </c>
      <c r="C131" s="34" t="s">
        <v>299</v>
      </c>
      <c r="D131" s="19" t="s">
        <v>266</v>
      </c>
      <c r="E131" s="52" t="s">
        <v>89</v>
      </c>
      <c r="F131" s="38" t="s">
        <v>32</v>
      </c>
      <c r="G131" s="30">
        <v>75000</v>
      </c>
      <c r="H131" s="27">
        <v>6309.38</v>
      </c>
      <c r="I131" s="23">
        <f>G131*2.87/100</f>
        <v>2152.5</v>
      </c>
      <c r="J131" s="24">
        <f>G131*7.1/100</f>
        <v>5325</v>
      </c>
      <c r="K131" s="87">
        <f t="shared" si="158"/>
        <v>715.55000000000007</v>
      </c>
      <c r="L131" s="25">
        <f>G131*3.04/100</f>
        <v>2280</v>
      </c>
      <c r="M131" s="33">
        <f t="shared" si="163"/>
        <v>5317.5</v>
      </c>
      <c r="N131" s="31">
        <v>0</v>
      </c>
      <c r="O131" s="27">
        <f t="shared" si="159"/>
        <v>10741.880000000001</v>
      </c>
      <c r="P131" s="27">
        <f t="shared" si="160"/>
        <v>11358.05</v>
      </c>
      <c r="Q131" s="27">
        <f>G131-O131</f>
        <v>64258.119999999995</v>
      </c>
    </row>
    <row r="132" spans="1:17" ht="30" customHeight="1" x14ac:dyDescent="0.35">
      <c r="A132" s="38">
        <v>104</v>
      </c>
      <c r="B132" s="34" t="s">
        <v>93</v>
      </c>
      <c r="C132" s="34" t="s">
        <v>299</v>
      </c>
      <c r="D132" s="19" t="s">
        <v>266</v>
      </c>
      <c r="E132" s="52" t="s">
        <v>94</v>
      </c>
      <c r="F132" s="38" t="s">
        <v>29</v>
      </c>
      <c r="G132" s="30">
        <v>50000</v>
      </c>
      <c r="H132" s="27">
        <v>1854</v>
      </c>
      <c r="I132" s="23">
        <f t="shared" si="156"/>
        <v>1435</v>
      </c>
      <c r="J132" s="24">
        <f t="shared" si="157"/>
        <v>3550</v>
      </c>
      <c r="K132" s="25">
        <f t="shared" ref="K132:K172" si="164">+G132*1.1%</f>
        <v>550</v>
      </c>
      <c r="L132" s="25">
        <f t="shared" si="162"/>
        <v>1520</v>
      </c>
      <c r="M132" s="33">
        <f t="shared" si="163"/>
        <v>3545.0000000000005</v>
      </c>
      <c r="N132" s="31">
        <v>0</v>
      </c>
      <c r="O132" s="27">
        <f t="shared" si="159"/>
        <v>4809</v>
      </c>
      <c r="P132" s="27">
        <f t="shared" si="160"/>
        <v>7645</v>
      </c>
      <c r="Q132" s="27">
        <f t="shared" si="161"/>
        <v>45191</v>
      </c>
    </row>
    <row r="133" spans="1:17" ht="30" customHeight="1" x14ac:dyDescent="0.35">
      <c r="A133" s="38">
        <v>105</v>
      </c>
      <c r="B133" s="34" t="s">
        <v>335</v>
      </c>
      <c r="C133" s="34" t="s">
        <v>299</v>
      </c>
      <c r="D133" s="19" t="s">
        <v>266</v>
      </c>
      <c r="E133" s="52" t="s">
        <v>336</v>
      </c>
      <c r="F133" s="38" t="s">
        <v>29</v>
      </c>
      <c r="G133" s="30">
        <v>31000</v>
      </c>
      <c r="H133" s="27">
        <v>0</v>
      </c>
      <c r="I133" s="23">
        <f t="shared" si="156"/>
        <v>889.7</v>
      </c>
      <c r="J133" s="24">
        <f t="shared" si="157"/>
        <v>2201</v>
      </c>
      <c r="K133" s="25">
        <f t="shared" si="164"/>
        <v>341.00000000000006</v>
      </c>
      <c r="L133" s="25">
        <f t="shared" si="162"/>
        <v>942.4</v>
      </c>
      <c r="M133" s="33">
        <f t="shared" si="163"/>
        <v>2197.9</v>
      </c>
      <c r="N133" s="31">
        <v>0</v>
      </c>
      <c r="O133" s="27">
        <f t="shared" si="159"/>
        <v>1832.1</v>
      </c>
      <c r="P133" s="27">
        <f t="shared" si="160"/>
        <v>4739.8999999999996</v>
      </c>
      <c r="Q133" s="27">
        <f t="shared" si="161"/>
        <v>29167.9</v>
      </c>
    </row>
    <row r="134" spans="1:17" ht="36" customHeight="1" x14ac:dyDescent="0.35">
      <c r="A134" s="38">
        <v>106</v>
      </c>
      <c r="B134" s="34" t="s">
        <v>337</v>
      </c>
      <c r="C134" s="34" t="s">
        <v>298</v>
      </c>
      <c r="D134" s="19" t="s">
        <v>266</v>
      </c>
      <c r="E134" s="52" t="s">
        <v>336</v>
      </c>
      <c r="F134" s="38" t="s">
        <v>29</v>
      </c>
      <c r="G134" s="30">
        <v>31000</v>
      </c>
      <c r="H134" s="27">
        <v>0</v>
      </c>
      <c r="I134" s="23">
        <f t="shared" ref="I134" si="165">G134*2.87/100</f>
        <v>889.7</v>
      </c>
      <c r="J134" s="24">
        <f t="shared" ref="J134" si="166">G134*7.1/100</f>
        <v>2201</v>
      </c>
      <c r="K134" s="25">
        <f t="shared" ref="K134" si="167">+G134*1.1%</f>
        <v>341.00000000000006</v>
      </c>
      <c r="L134" s="25">
        <f t="shared" ref="L134" si="168">G134*3.04/100</f>
        <v>942.4</v>
      </c>
      <c r="M134" s="33">
        <f t="shared" ref="M134" si="169">+G134*7.09%</f>
        <v>2197.9</v>
      </c>
      <c r="N134" s="31">
        <v>0</v>
      </c>
      <c r="O134" s="27">
        <f t="shared" ref="O134" si="170">H134+I134+L134+N134</f>
        <v>1832.1</v>
      </c>
      <c r="P134" s="27">
        <f t="shared" ref="P134" si="171">J134+K134+M134</f>
        <v>4739.8999999999996</v>
      </c>
      <c r="Q134" s="27">
        <f t="shared" ref="Q134" si="172">G134-O134</f>
        <v>29167.9</v>
      </c>
    </row>
    <row r="135" spans="1:17" ht="36" customHeight="1" x14ac:dyDescent="0.35">
      <c r="A135" s="38">
        <v>107</v>
      </c>
      <c r="B135" s="34" t="s">
        <v>338</v>
      </c>
      <c r="C135" s="34" t="s">
        <v>299</v>
      </c>
      <c r="D135" s="19" t="s">
        <v>266</v>
      </c>
      <c r="E135" s="52" t="s">
        <v>336</v>
      </c>
      <c r="F135" s="38" t="s">
        <v>29</v>
      </c>
      <c r="G135" s="30">
        <v>31000</v>
      </c>
      <c r="H135" s="27">
        <v>0</v>
      </c>
      <c r="I135" s="23">
        <f t="shared" si="156"/>
        <v>889.7</v>
      </c>
      <c r="J135" s="24">
        <f t="shared" si="157"/>
        <v>2201</v>
      </c>
      <c r="K135" s="25">
        <f t="shared" si="164"/>
        <v>341.00000000000006</v>
      </c>
      <c r="L135" s="25">
        <f t="shared" si="162"/>
        <v>942.4</v>
      </c>
      <c r="M135" s="33">
        <f t="shared" si="163"/>
        <v>2197.9</v>
      </c>
      <c r="N135" s="31">
        <v>0</v>
      </c>
      <c r="O135" s="27">
        <f t="shared" si="159"/>
        <v>1832.1</v>
      </c>
      <c r="P135" s="27">
        <f t="shared" si="160"/>
        <v>4739.8999999999996</v>
      </c>
      <c r="Q135" s="27">
        <f t="shared" si="161"/>
        <v>29167.9</v>
      </c>
    </row>
    <row r="136" spans="1:17" ht="30" customHeight="1" x14ac:dyDescent="0.35">
      <c r="A136" s="38">
        <v>108</v>
      </c>
      <c r="B136" s="34" t="s">
        <v>98</v>
      </c>
      <c r="C136" s="34" t="s">
        <v>299</v>
      </c>
      <c r="D136" s="19" t="s">
        <v>266</v>
      </c>
      <c r="E136" s="52" t="s">
        <v>272</v>
      </c>
      <c r="F136" s="38" t="s">
        <v>29</v>
      </c>
      <c r="G136" s="30">
        <v>50000</v>
      </c>
      <c r="H136" s="27">
        <v>1854</v>
      </c>
      <c r="I136" s="23">
        <f t="shared" si="156"/>
        <v>1435</v>
      </c>
      <c r="J136" s="24">
        <f t="shared" si="157"/>
        <v>3550</v>
      </c>
      <c r="K136" s="25">
        <f t="shared" si="164"/>
        <v>550</v>
      </c>
      <c r="L136" s="25">
        <f t="shared" si="162"/>
        <v>1520</v>
      </c>
      <c r="M136" s="33">
        <f t="shared" si="163"/>
        <v>3545.0000000000005</v>
      </c>
      <c r="N136" s="31">
        <v>0</v>
      </c>
      <c r="O136" s="27">
        <f t="shared" si="159"/>
        <v>4809</v>
      </c>
      <c r="P136" s="27">
        <f t="shared" si="160"/>
        <v>7645</v>
      </c>
      <c r="Q136" s="27">
        <f t="shared" si="161"/>
        <v>45191</v>
      </c>
    </row>
    <row r="137" spans="1:17" ht="30" customHeight="1" x14ac:dyDescent="0.35">
      <c r="A137" s="38">
        <v>109</v>
      </c>
      <c r="B137" s="34" t="s">
        <v>95</v>
      </c>
      <c r="C137" s="34" t="s">
        <v>299</v>
      </c>
      <c r="D137" s="19" t="s">
        <v>266</v>
      </c>
      <c r="E137" s="52" t="s">
        <v>272</v>
      </c>
      <c r="F137" s="38" t="s">
        <v>29</v>
      </c>
      <c r="G137" s="30">
        <v>50000</v>
      </c>
      <c r="H137" s="27">
        <v>1627.13</v>
      </c>
      <c r="I137" s="23">
        <f t="shared" si="156"/>
        <v>1435</v>
      </c>
      <c r="J137" s="24">
        <f t="shared" si="157"/>
        <v>3550</v>
      </c>
      <c r="K137" s="25">
        <f t="shared" si="164"/>
        <v>550</v>
      </c>
      <c r="L137" s="25">
        <f t="shared" si="162"/>
        <v>1520</v>
      </c>
      <c r="M137" s="33">
        <f t="shared" si="163"/>
        <v>3545.0000000000005</v>
      </c>
      <c r="N137" s="31">
        <v>1512.45</v>
      </c>
      <c r="O137" s="27">
        <f t="shared" si="159"/>
        <v>6094.58</v>
      </c>
      <c r="P137" s="27">
        <f t="shared" si="160"/>
        <v>7645</v>
      </c>
      <c r="Q137" s="27">
        <f t="shared" si="161"/>
        <v>43905.42</v>
      </c>
    </row>
    <row r="138" spans="1:17" ht="36" customHeight="1" x14ac:dyDescent="0.35">
      <c r="A138" s="38">
        <v>110</v>
      </c>
      <c r="B138" s="34" t="s">
        <v>97</v>
      </c>
      <c r="C138" s="34" t="s">
        <v>299</v>
      </c>
      <c r="D138" s="19" t="s">
        <v>266</v>
      </c>
      <c r="E138" s="52" t="s">
        <v>272</v>
      </c>
      <c r="F138" s="38" t="s">
        <v>29</v>
      </c>
      <c r="G138" s="30">
        <v>50000</v>
      </c>
      <c r="H138" s="27">
        <v>1173.4000000000001</v>
      </c>
      <c r="I138" s="23">
        <f t="shared" si="156"/>
        <v>1435</v>
      </c>
      <c r="J138" s="24">
        <f t="shared" si="157"/>
        <v>3550</v>
      </c>
      <c r="K138" s="25">
        <f t="shared" si="164"/>
        <v>550</v>
      </c>
      <c r="L138" s="25">
        <f t="shared" si="162"/>
        <v>1520</v>
      </c>
      <c r="M138" s="33">
        <f t="shared" si="163"/>
        <v>3545.0000000000005</v>
      </c>
      <c r="N138" s="31">
        <f>1512.45*3</f>
        <v>4537.3500000000004</v>
      </c>
      <c r="O138" s="27">
        <f t="shared" si="159"/>
        <v>8665.75</v>
      </c>
      <c r="P138" s="27">
        <f t="shared" si="160"/>
        <v>7645</v>
      </c>
      <c r="Q138" s="27">
        <f t="shared" ref="Q138:Q146" si="173">G138-O138</f>
        <v>41334.25</v>
      </c>
    </row>
    <row r="139" spans="1:17" ht="30" customHeight="1" x14ac:dyDescent="0.35">
      <c r="A139" s="38">
        <v>111</v>
      </c>
      <c r="B139" s="34" t="s">
        <v>99</v>
      </c>
      <c r="C139" s="34" t="s">
        <v>299</v>
      </c>
      <c r="D139" s="19" t="s">
        <v>266</v>
      </c>
      <c r="E139" s="52" t="s">
        <v>272</v>
      </c>
      <c r="F139" s="38" t="s">
        <v>29</v>
      </c>
      <c r="G139" s="30">
        <v>50000</v>
      </c>
      <c r="H139" s="27">
        <v>1854</v>
      </c>
      <c r="I139" s="23">
        <f t="shared" ref="I139:I146" si="174">G139*2.87/100</f>
        <v>1435</v>
      </c>
      <c r="J139" s="24">
        <f t="shared" ref="J139:J146" si="175">G139*7.1/100</f>
        <v>3550</v>
      </c>
      <c r="K139" s="25">
        <f t="shared" si="164"/>
        <v>550</v>
      </c>
      <c r="L139" s="25">
        <f t="shared" ref="L139:L146" si="176">G139*3.04/100</f>
        <v>1520</v>
      </c>
      <c r="M139" s="33">
        <f t="shared" si="163"/>
        <v>3545.0000000000005</v>
      </c>
      <c r="N139" s="31">
        <v>0</v>
      </c>
      <c r="O139" s="27">
        <f t="shared" si="159"/>
        <v>4809</v>
      </c>
      <c r="P139" s="27">
        <f t="shared" si="160"/>
        <v>7645</v>
      </c>
      <c r="Q139" s="27">
        <f t="shared" si="173"/>
        <v>45191</v>
      </c>
    </row>
    <row r="140" spans="1:17" ht="30" customHeight="1" x14ac:dyDescent="0.35">
      <c r="A140" s="38">
        <v>112</v>
      </c>
      <c r="B140" s="34" t="s">
        <v>184</v>
      </c>
      <c r="C140" s="34" t="s">
        <v>299</v>
      </c>
      <c r="D140" s="19" t="s">
        <v>266</v>
      </c>
      <c r="E140" s="52" t="s">
        <v>272</v>
      </c>
      <c r="F140" s="38" t="s">
        <v>32</v>
      </c>
      <c r="G140" s="30">
        <v>50000</v>
      </c>
      <c r="H140" s="27">
        <v>1627.13</v>
      </c>
      <c r="I140" s="23">
        <f t="shared" si="174"/>
        <v>1435</v>
      </c>
      <c r="J140" s="24">
        <f t="shared" si="175"/>
        <v>3550</v>
      </c>
      <c r="K140" s="25">
        <f t="shared" si="164"/>
        <v>550</v>
      </c>
      <c r="L140" s="25">
        <f t="shared" si="176"/>
        <v>1520</v>
      </c>
      <c r="M140" s="33">
        <f t="shared" si="163"/>
        <v>3545.0000000000005</v>
      </c>
      <c r="N140" s="31">
        <v>1512.45</v>
      </c>
      <c r="O140" s="27">
        <f t="shared" si="159"/>
        <v>6094.58</v>
      </c>
      <c r="P140" s="27">
        <f t="shared" si="160"/>
        <v>7645</v>
      </c>
      <c r="Q140" s="27">
        <f t="shared" si="173"/>
        <v>43905.42</v>
      </c>
    </row>
    <row r="141" spans="1:17" ht="30" customHeight="1" x14ac:dyDescent="0.35">
      <c r="A141" s="38">
        <v>113</v>
      </c>
      <c r="B141" s="34" t="s">
        <v>185</v>
      </c>
      <c r="C141" s="34" t="s">
        <v>298</v>
      </c>
      <c r="D141" s="19" t="s">
        <v>266</v>
      </c>
      <c r="E141" s="52" t="s">
        <v>272</v>
      </c>
      <c r="F141" s="38" t="s">
        <v>32</v>
      </c>
      <c r="G141" s="30">
        <v>50000</v>
      </c>
      <c r="H141" s="27">
        <v>1854</v>
      </c>
      <c r="I141" s="23">
        <f t="shared" si="174"/>
        <v>1435</v>
      </c>
      <c r="J141" s="24">
        <f t="shared" si="175"/>
        <v>3550</v>
      </c>
      <c r="K141" s="25">
        <f t="shared" si="164"/>
        <v>550</v>
      </c>
      <c r="L141" s="25">
        <f t="shared" si="176"/>
        <v>1520</v>
      </c>
      <c r="M141" s="33">
        <f t="shared" si="163"/>
        <v>3545.0000000000005</v>
      </c>
      <c r="N141" s="31">
        <v>0</v>
      </c>
      <c r="O141" s="27">
        <f t="shared" si="159"/>
        <v>4809</v>
      </c>
      <c r="P141" s="27">
        <f t="shared" si="160"/>
        <v>7645</v>
      </c>
      <c r="Q141" s="27">
        <f t="shared" si="173"/>
        <v>45191</v>
      </c>
    </row>
    <row r="142" spans="1:17" ht="30" customHeight="1" x14ac:dyDescent="0.35">
      <c r="A142" s="38">
        <v>114</v>
      </c>
      <c r="B142" s="34" t="s">
        <v>186</v>
      </c>
      <c r="C142" s="34" t="s">
        <v>299</v>
      </c>
      <c r="D142" s="19" t="s">
        <v>266</v>
      </c>
      <c r="E142" s="52" t="s">
        <v>272</v>
      </c>
      <c r="F142" s="38" t="s">
        <v>32</v>
      </c>
      <c r="G142" s="30">
        <v>50000</v>
      </c>
      <c r="H142" s="27">
        <v>1854</v>
      </c>
      <c r="I142" s="23">
        <f t="shared" si="174"/>
        <v>1435</v>
      </c>
      <c r="J142" s="24">
        <f t="shared" si="175"/>
        <v>3550</v>
      </c>
      <c r="K142" s="25">
        <f t="shared" si="164"/>
        <v>550</v>
      </c>
      <c r="L142" s="25">
        <f t="shared" si="176"/>
        <v>1520</v>
      </c>
      <c r="M142" s="33">
        <f t="shared" si="163"/>
        <v>3545.0000000000005</v>
      </c>
      <c r="N142" s="31">
        <v>0</v>
      </c>
      <c r="O142" s="27">
        <f t="shared" si="159"/>
        <v>4809</v>
      </c>
      <c r="P142" s="27">
        <f t="shared" si="160"/>
        <v>7645</v>
      </c>
      <c r="Q142" s="27">
        <f t="shared" si="173"/>
        <v>45191</v>
      </c>
    </row>
    <row r="143" spans="1:17" ht="35.25" customHeight="1" x14ac:dyDescent="0.35">
      <c r="A143" s="38">
        <v>115</v>
      </c>
      <c r="B143" s="34" t="s">
        <v>206</v>
      </c>
      <c r="C143" s="34" t="s">
        <v>299</v>
      </c>
      <c r="D143" s="19" t="s">
        <v>266</v>
      </c>
      <c r="E143" s="52" t="s">
        <v>272</v>
      </c>
      <c r="F143" s="38" t="s">
        <v>32</v>
      </c>
      <c r="G143" s="30">
        <v>50000</v>
      </c>
      <c r="H143" s="27">
        <v>1854</v>
      </c>
      <c r="I143" s="23">
        <f t="shared" si="174"/>
        <v>1435</v>
      </c>
      <c r="J143" s="24">
        <f t="shared" si="175"/>
        <v>3550</v>
      </c>
      <c r="K143" s="25">
        <f t="shared" si="164"/>
        <v>550</v>
      </c>
      <c r="L143" s="25">
        <f t="shared" si="176"/>
        <v>1520</v>
      </c>
      <c r="M143" s="33">
        <f t="shared" si="163"/>
        <v>3545.0000000000005</v>
      </c>
      <c r="N143" s="31">
        <v>0</v>
      </c>
      <c r="O143" s="27">
        <f t="shared" si="159"/>
        <v>4809</v>
      </c>
      <c r="P143" s="27">
        <f t="shared" si="160"/>
        <v>7645</v>
      </c>
      <c r="Q143" s="27">
        <f t="shared" si="173"/>
        <v>45191</v>
      </c>
    </row>
    <row r="144" spans="1:17" ht="39.75" customHeight="1" x14ac:dyDescent="0.35">
      <c r="A144" s="38">
        <v>116</v>
      </c>
      <c r="B144" s="34" t="s">
        <v>200</v>
      </c>
      <c r="C144" s="34" t="s">
        <v>299</v>
      </c>
      <c r="D144" s="19" t="s">
        <v>266</v>
      </c>
      <c r="E144" s="52" t="s">
        <v>272</v>
      </c>
      <c r="F144" s="38" t="s">
        <v>32</v>
      </c>
      <c r="G144" s="30">
        <v>50000</v>
      </c>
      <c r="H144" s="27">
        <v>1627.13</v>
      </c>
      <c r="I144" s="23">
        <f t="shared" si="174"/>
        <v>1435</v>
      </c>
      <c r="J144" s="24">
        <f t="shared" si="175"/>
        <v>3550</v>
      </c>
      <c r="K144" s="25">
        <f t="shared" si="164"/>
        <v>550</v>
      </c>
      <c r="L144" s="25">
        <f t="shared" si="176"/>
        <v>1520</v>
      </c>
      <c r="M144" s="33">
        <f t="shared" si="163"/>
        <v>3545.0000000000005</v>
      </c>
      <c r="N144" s="31">
        <v>1512.45</v>
      </c>
      <c r="O144" s="27">
        <f t="shared" si="159"/>
        <v>6094.58</v>
      </c>
      <c r="P144" s="27">
        <f t="shared" si="160"/>
        <v>7645</v>
      </c>
      <c r="Q144" s="27">
        <f t="shared" si="173"/>
        <v>43905.42</v>
      </c>
    </row>
    <row r="145" spans="1:17" ht="36.75" customHeight="1" x14ac:dyDescent="0.35">
      <c r="A145" s="38">
        <v>117</v>
      </c>
      <c r="B145" s="34" t="s">
        <v>227</v>
      </c>
      <c r="C145" s="34" t="s">
        <v>298</v>
      </c>
      <c r="D145" s="19" t="s">
        <v>266</v>
      </c>
      <c r="E145" s="52" t="s">
        <v>272</v>
      </c>
      <c r="F145" s="38" t="s">
        <v>32</v>
      </c>
      <c r="G145" s="30">
        <v>50000</v>
      </c>
      <c r="H145" s="27">
        <v>1854</v>
      </c>
      <c r="I145" s="23">
        <f t="shared" si="174"/>
        <v>1435</v>
      </c>
      <c r="J145" s="24">
        <f t="shared" si="175"/>
        <v>3550</v>
      </c>
      <c r="K145" s="25">
        <f t="shared" si="164"/>
        <v>550</v>
      </c>
      <c r="L145" s="25">
        <f t="shared" si="176"/>
        <v>1520</v>
      </c>
      <c r="M145" s="33">
        <f t="shared" si="163"/>
        <v>3545.0000000000005</v>
      </c>
      <c r="N145" s="31">
        <v>0</v>
      </c>
      <c r="O145" s="27">
        <f t="shared" si="159"/>
        <v>4809</v>
      </c>
      <c r="P145" s="27">
        <f t="shared" si="160"/>
        <v>7645</v>
      </c>
      <c r="Q145" s="27">
        <f t="shared" si="173"/>
        <v>45191</v>
      </c>
    </row>
    <row r="146" spans="1:17" ht="30" customHeight="1" x14ac:dyDescent="0.35">
      <c r="A146" s="38">
        <v>118</v>
      </c>
      <c r="B146" s="34" t="s">
        <v>228</v>
      </c>
      <c r="C146" s="34" t="s">
        <v>298</v>
      </c>
      <c r="D146" s="19" t="s">
        <v>266</v>
      </c>
      <c r="E146" s="52" t="s">
        <v>272</v>
      </c>
      <c r="F146" s="38" t="s">
        <v>32</v>
      </c>
      <c r="G146" s="30">
        <v>50000</v>
      </c>
      <c r="H146" s="27">
        <v>1854</v>
      </c>
      <c r="I146" s="23">
        <f t="shared" si="174"/>
        <v>1435</v>
      </c>
      <c r="J146" s="24">
        <f t="shared" si="175"/>
        <v>3550</v>
      </c>
      <c r="K146" s="25">
        <f t="shared" si="164"/>
        <v>550</v>
      </c>
      <c r="L146" s="25">
        <f t="shared" si="176"/>
        <v>1520</v>
      </c>
      <c r="M146" s="33">
        <f t="shared" si="163"/>
        <v>3545.0000000000005</v>
      </c>
      <c r="N146" s="31">
        <v>0</v>
      </c>
      <c r="O146" s="27">
        <f t="shared" si="159"/>
        <v>4809</v>
      </c>
      <c r="P146" s="27">
        <f t="shared" si="160"/>
        <v>7645</v>
      </c>
      <c r="Q146" s="27">
        <f t="shared" si="173"/>
        <v>45191</v>
      </c>
    </row>
    <row r="147" spans="1:17" ht="30" customHeight="1" x14ac:dyDescent="0.35">
      <c r="A147" s="38">
        <v>119</v>
      </c>
      <c r="B147" s="34" t="s">
        <v>87</v>
      </c>
      <c r="C147" s="34" t="s">
        <v>298</v>
      </c>
      <c r="D147" s="19" t="s">
        <v>266</v>
      </c>
      <c r="E147" s="52" t="s">
        <v>333</v>
      </c>
      <c r="F147" s="38" t="s">
        <v>354</v>
      </c>
      <c r="G147" s="30">
        <v>38000</v>
      </c>
      <c r="H147" s="27">
        <v>160.38</v>
      </c>
      <c r="I147" s="23">
        <f t="shared" si="156"/>
        <v>1090.5999999999999</v>
      </c>
      <c r="J147" s="24">
        <f t="shared" si="157"/>
        <v>2698</v>
      </c>
      <c r="K147" s="25">
        <f t="shared" si="164"/>
        <v>418.00000000000006</v>
      </c>
      <c r="L147" s="25">
        <f t="shared" si="162"/>
        <v>1155.2</v>
      </c>
      <c r="M147" s="33">
        <f t="shared" si="163"/>
        <v>2694.2000000000003</v>
      </c>
      <c r="N147" s="31">
        <v>0</v>
      </c>
      <c r="O147" s="27">
        <f t="shared" si="159"/>
        <v>2406.1800000000003</v>
      </c>
      <c r="P147" s="27">
        <f t="shared" si="160"/>
        <v>5810.2000000000007</v>
      </c>
      <c r="Q147" s="27">
        <f t="shared" si="161"/>
        <v>35593.82</v>
      </c>
    </row>
    <row r="148" spans="1:17" ht="30" customHeight="1" x14ac:dyDescent="0.35">
      <c r="A148" s="38">
        <v>120</v>
      </c>
      <c r="B148" s="34" t="s">
        <v>154</v>
      </c>
      <c r="C148" s="34" t="s">
        <v>299</v>
      </c>
      <c r="D148" s="19" t="s">
        <v>266</v>
      </c>
      <c r="E148" s="52" t="s">
        <v>247</v>
      </c>
      <c r="F148" s="38" t="s">
        <v>354</v>
      </c>
      <c r="G148" s="30">
        <v>37000</v>
      </c>
      <c r="H148" s="27">
        <v>19.25</v>
      </c>
      <c r="I148" s="23">
        <f t="shared" si="156"/>
        <v>1061.9000000000001</v>
      </c>
      <c r="J148" s="24">
        <f t="shared" si="157"/>
        <v>2627</v>
      </c>
      <c r="K148" s="25">
        <f t="shared" si="164"/>
        <v>407.00000000000006</v>
      </c>
      <c r="L148" s="25">
        <f t="shared" si="162"/>
        <v>1124.8</v>
      </c>
      <c r="M148" s="33">
        <f t="shared" si="163"/>
        <v>2623.3</v>
      </c>
      <c r="N148" s="31">
        <v>0</v>
      </c>
      <c r="O148" s="27">
        <f t="shared" si="159"/>
        <v>2205.9499999999998</v>
      </c>
      <c r="P148" s="27">
        <f t="shared" si="160"/>
        <v>5657.3</v>
      </c>
      <c r="Q148" s="27">
        <f t="shared" ref="Q148:Q154" si="177">G148-O148</f>
        <v>34794.050000000003</v>
      </c>
    </row>
    <row r="149" spans="1:17" ht="30" customHeight="1" x14ac:dyDescent="0.35">
      <c r="A149" s="38">
        <v>121</v>
      </c>
      <c r="B149" s="34" t="s">
        <v>173</v>
      </c>
      <c r="C149" s="34" t="s">
        <v>299</v>
      </c>
      <c r="D149" s="19" t="s">
        <v>266</v>
      </c>
      <c r="E149" s="52" t="s">
        <v>237</v>
      </c>
      <c r="F149" s="38" t="s">
        <v>354</v>
      </c>
      <c r="G149" s="30">
        <v>38000</v>
      </c>
      <c r="H149" s="27">
        <v>160.38</v>
      </c>
      <c r="I149" s="23">
        <f t="shared" si="156"/>
        <v>1090.5999999999999</v>
      </c>
      <c r="J149" s="24">
        <f t="shared" si="157"/>
        <v>2698</v>
      </c>
      <c r="K149" s="25">
        <f t="shared" si="164"/>
        <v>418.00000000000006</v>
      </c>
      <c r="L149" s="25">
        <f t="shared" si="162"/>
        <v>1155.2</v>
      </c>
      <c r="M149" s="33">
        <f t="shared" si="163"/>
        <v>2694.2000000000003</v>
      </c>
      <c r="N149" s="31">
        <v>0</v>
      </c>
      <c r="O149" s="27">
        <f t="shared" si="159"/>
        <v>2406.1800000000003</v>
      </c>
      <c r="P149" s="27">
        <f t="shared" si="160"/>
        <v>5810.2000000000007</v>
      </c>
      <c r="Q149" s="27">
        <f t="shared" si="177"/>
        <v>35593.82</v>
      </c>
    </row>
    <row r="150" spans="1:17" ht="30" customHeight="1" x14ac:dyDescent="0.35">
      <c r="A150" s="38">
        <v>122</v>
      </c>
      <c r="B150" s="34" t="s">
        <v>174</v>
      </c>
      <c r="C150" s="34" t="s">
        <v>299</v>
      </c>
      <c r="D150" s="19" t="s">
        <v>266</v>
      </c>
      <c r="E150" s="52" t="s">
        <v>247</v>
      </c>
      <c r="F150" s="38" t="s">
        <v>354</v>
      </c>
      <c r="G150" s="30">
        <v>37000</v>
      </c>
      <c r="H150" s="27">
        <v>0</v>
      </c>
      <c r="I150" s="23">
        <f t="shared" si="156"/>
        <v>1061.9000000000001</v>
      </c>
      <c r="J150" s="24">
        <f t="shared" si="157"/>
        <v>2627</v>
      </c>
      <c r="K150" s="25">
        <f t="shared" si="164"/>
        <v>407.00000000000006</v>
      </c>
      <c r="L150" s="25">
        <f t="shared" si="162"/>
        <v>1124.8</v>
      </c>
      <c r="M150" s="33">
        <f t="shared" si="163"/>
        <v>2623.3</v>
      </c>
      <c r="N150" s="31">
        <v>1512.45</v>
      </c>
      <c r="O150" s="27">
        <f t="shared" si="159"/>
        <v>3699.1499999999996</v>
      </c>
      <c r="P150" s="27">
        <f t="shared" si="160"/>
        <v>5657.3</v>
      </c>
      <c r="Q150" s="27">
        <f t="shared" si="177"/>
        <v>33300.85</v>
      </c>
    </row>
    <row r="151" spans="1:17" ht="30" customHeight="1" x14ac:dyDescent="0.35">
      <c r="A151" s="38">
        <v>123</v>
      </c>
      <c r="B151" s="34" t="s">
        <v>175</v>
      </c>
      <c r="C151" s="34" t="s">
        <v>299</v>
      </c>
      <c r="D151" s="19" t="s">
        <v>266</v>
      </c>
      <c r="E151" s="52" t="s">
        <v>247</v>
      </c>
      <c r="F151" s="38" t="s">
        <v>354</v>
      </c>
      <c r="G151" s="30">
        <v>37000</v>
      </c>
      <c r="H151" s="27">
        <v>0</v>
      </c>
      <c r="I151" s="23">
        <f t="shared" si="156"/>
        <v>1061.9000000000001</v>
      </c>
      <c r="J151" s="24">
        <f t="shared" si="157"/>
        <v>2627</v>
      </c>
      <c r="K151" s="25">
        <f t="shared" si="164"/>
        <v>407.00000000000006</v>
      </c>
      <c r="L151" s="25">
        <f t="shared" si="162"/>
        <v>1124.8</v>
      </c>
      <c r="M151" s="33">
        <f t="shared" si="163"/>
        <v>2623.3</v>
      </c>
      <c r="N151" s="31">
        <v>1512.45</v>
      </c>
      <c r="O151" s="27">
        <f t="shared" si="159"/>
        <v>3699.1499999999996</v>
      </c>
      <c r="P151" s="27">
        <f t="shared" si="160"/>
        <v>5657.3</v>
      </c>
      <c r="Q151" s="27">
        <f t="shared" si="177"/>
        <v>33300.85</v>
      </c>
    </row>
    <row r="152" spans="1:17" ht="30" customHeight="1" x14ac:dyDescent="0.35">
      <c r="A152" s="38">
        <v>124</v>
      </c>
      <c r="B152" s="34" t="s">
        <v>176</v>
      </c>
      <c r="C152" s="34" t="s">
        <v>298</v>
      </c>
      <c r="D152" s="19" t="s">
        <v>266</v>
      </c>
      <c r="E152" s="52" t="s">
        <v>247</v>
      </c>
      <c r="F152" s="38" t="s">
        <v>354</v>
      </c>
      <c r="G152" s="30">
        <v>37000</v>
      </c>
      <c r="H152" s="27">
        <v>19.25</v>
      </c>
      <c r="I152" s="23">
        <f t="shared" si="156"/>
        <v>1061.9000000000001</v>
      </c>
      <c r="J152" s="24">
        <f t="shared" si="157"/>
        <v>2627</v>
      </c>
      <c r="K152" s="25">
        <f t="shared" si="164"/>
        <v>407.00000000000006</v>
      </c>
      <c r="L152" s="25">
        <f t="shared" si="162"/>
        <v>1124.8</v>
      </c>
      <c r="M152" s="33">
        <f t="shared" si="163"/>
        <v>2623.3</v>
      </c>
      <c r="N152" s="31">
        <v>0</v>
      </c>
      <c r="O152" s="27">
        <f t="shared" si="159"/>
        <v>2205.9499999999998</v>
      </c>
      <c r="P152" s="27">
        <f t="shared" si="160"/>
        <v>5657.3</v>
      </c>
      <c r="Q152" s="27">
        <f t="shared" si="177"/>
        <v>34794.050000000003</v>
      </c>
    </row>
    <row r="153" spans="1:17" ht="30" customHeight="1" x14ac:dyDescent="0.35">
      <c r="A153" s="38">
        <v>125</v>
      </c>
      <c r="B153" s="34" t="s">
        <v>177</v>
      </c>
      <c r="C153" s="34" t="s">
        <v>299</v>
      </c>
      <c r="D153" s="19" t="s">
        <v>266</v>
      </c>
      <c r="E153" s="52" t="s">
        <v>247</v>
      </c>
      <c r="F153" s="38" t="s">
        <v>354</v>
      </c>
      <c r="G153" s="30">
        <v>37000</v>
      </c>
      <c r="H153" s="27">
        <v>19.25</v>
      </c>
      <c r="I153" s="23">
        <f t="shared" si="156"/>
        <v>1061.9000000000001</v>
      </c>
      <c r="J153" s="24">
        <f t="shared" si="157"/>
        <v>2627</v>
      </c>
      <c r="K153" s="25">
        <f t="shared" si="164"/>
        <v>407.00000000000006</v>
      </c>
      <c r="L153" s="25">
        <f t="shared" si="162"/>
        <v>1124.8</v>
      </c>
      <c r="M153" s="33">
        <f t="shared" si="163"/>
        <v>2623.3</v>
      </c>
      <c r="N153" s="31">
        <v>0</v>
      </c>
      <c r="O153" s="27">
        <f t="shared" si="159"/>
        <v>2205.9499999999998</v>
      </c>
      <c r="P153" s="27">
        <f t="shared" si="160"/>
        <v>5657.3</v>
      </c>
      <c r="Q153" s="27">
        <f t="shared" si="177"/>
        <v>34794.050000000003</v>
      </c>
    </row>
    <row r="154" spans="1:17" ht="30" customHeight="1" x14ac:dyDescent="0.35">
      <c r="A154" s="38">
        <v>126</v>
      </c>
      <c r="B154" s="34" t="s">
        <v>178</v>
      </c>
      <c r="C154" s="34" t="s">
        <v>299</v>
      </c>
      <c r="D154" s="19" t="s">
        <v>266</v>
      </c>
      <c r="E154" s="52" t="s">
        <v>247</v>
      </c>
      <c r="F154" s="38" t="s">
        <v>354</v>
      </c>
      <c r="G154" s="30">
        <v>37000</v>
      </c>
      <c r="H154" s="27">
        <v>19.25</v>
      </c>
      <c r="I154" s="23">
        <f t="shared" si="156"/>
        <v>1061.9000000000001</v>
      </c>
      <c r="J154" s="24">
        <f t="shared" si="157"/>
        <v>2627</v>
      </c>
      <c r="K154" s="25">
        <f t="shared" si="164"/>
        <v>407.00000000000006</v>
      </c>
      <c r="L154" s="25">
        <f t="shared" si="162"/>
        <v>1124.8</v>
      </c>
      <c r="M154" s="33">
        <f t="shared" si="163"/>
        <v>2623.3</v>
      </c>
      <c r="N154" s="31">
        <v>0</v>
      </c>
      <c r="O154" s="27">
        <f t="shared" si="159"/>
        <v>2205.9499999999998</v>
      </c>
      <c r="P154" s="27">
        <f t="shared" si="160"/>
        <v>5657.3</v>
      </c>
      <c r="Q154" s="27">
        <f t="shared" si="177"/>
        <v>34794.050000000003</v>
      </c>
    </row>
    <row r="155" spans="1:17" ht="30" customHeight="1" x14ac:dyDescent="0.35">
      <c r="A155" s="38">
        <v>127</v>
      </c>
      <c r="B155" s="34" t="s">
        <v>189</v>
      </c>
      <c r="C155" s="34" t="s">
        <v>299</v>
      </c>
      <c r="D155" s="19" t="s">
        <v>266</v>
      </c>
      <c r="E155" s="52" t="s">
        <v>247</v>
      </c>
      <c r="F155" s="38" t="s">
        <v>354</v>
      </c>
      <c r="G155" s="30">
        <v>37000</v>
      </c>
      <c r="H155" s="27">
        <v>19.25</v>
      </c>
      <c r="I155" s="23">
        <f t="shared" ref="I155:I164" si="178">G155*2.87/100</f>
        <v>1061.9000000000001</v>
      </c>
      <c r="J155" s="24">
        <f t="shared" ref="J155:J164" si="179">G155*7.1/100</f>
        <v>2627</v>
      </c>
      <c r="K155" s="25">
        <f t="shared" si="164"/>
        <v>407.00000000000006</v>
      </c>
      <c r="L155" s="25">
        <f t="shared" ref="L155:L164" si="180">G155*3.04/100</f>
        <v>1124.8</v>
      </c>
      <c r="M155" s="33">
        <f t="shared" si="163"/>
        <v>2623.3</v>
      </c>
      <c r="N155" s="31">
        <v>0</v>
      </c>
      <c r="O155" s="27">
        <f t="shared" si="159"/>
        <v>2205.9499999999998</v>
      </c>
      <c r="P155" s="27">
        <f t="shared" si="160"/>
        <v>5657.3</v>
      </c>
      <c r="Q155" s="27">
        <f t="shared" ref="Q155:Q164" si="181">G155-O155</f>
        <v>34794.050000000003</v>
      </c>
    </row>
    <row r="156" spans="1:17" ht="30" customHeight="1" x14ac:dyDescent="0.35">
      <c r="A156" s="38">
        <v>128</v>
      </c>
      <c r="B156" s="34" t="s">
        <v>190</v>
      </c>
      <c r="C156" s="34" t="s">
        <v>299</v>
      </c>
      <c r="D156" s="19" t="s">
        <v>266</v>
      </c>
      <c r="E156" s="52" t="s">
        <v>247</v>
      </c>
      <c r="F156" s="38" t="s">
        <v>354</v>
      </c>
      <c r="G156" s="30">
        <v>37000</v>
      </c>
      <c r="H156" s="27">
        <v>19.25</v>
      </c>
      <c r="I156" s="23">
        <f t="shared" si="178"/>
        <v>1061.9000000000001</v>
      </c>
      <c r="J156" s="24">
        <f t="shared" si="179"/>
        <v>2627</v>
      </c>
      <c r="K156" s="25">
        <f t="shared" si="164"/>
        <v>407.00000000000006</v>
      </c>
      <c r="L156" s="25">
        <f t="shared" si="180"/>
        <v>1124.8</v>
      </c>
      <c r="M156" s="33">
        <f t="shared" si="163"/>
        <v>2623.3</v>
      </c>
      <c r="N156" s="31">
        <v>0</v>
      </c>
      <c r="O156" s="27">
        <f t="shared" si="159"/>
        <v>2205.9499999999998</v>
      </c>
      <c r="P156" s="27">
        <f t="shared" si="160"/>
        <v>5657.3</v>
      </c>
      <c r="Q156" s="27">
        <f t="shared" si="181"/>
        <v>34794.050000000003</v>
      </c>
    </row>
    <row r="157" spans="1:17" ht="30" customHeight="1" x14ac:dyDescent="0.35">
      <c r="A157" s="38">
        <v>129</v>
      </c>
      <c r="B157" s="34" t="s">
        <v>192</v>
      </c>
      <c r="C157" s="34" t="s">
        <v>299</v>
      </c>
      <c r="D157" s="19" t="s">
        <v>266</v>
      </c>
      <c r="E157" s="52" t="s">
        <v>247</v>
      </c>
      <c r="F157" s="38" t="s">
        <v>354</v>
      </c>
      <c r="G157" s="30">
        <v>37000</v>
      </c>
      <c r="H157" s="27">
        <v>19.25</v>
      </c>
      <c r="I157" s="23">
        <f t="shared" si="178"/>
        <v>1061.9000000000001</v>
      </c>
      <c r="J157" s="24">
        <f t="shared" si="179"/>
        <v>2627</v>
      </c>
      <c r="K157" s="25">
        <f t="shared" si="164"/>
        <v>407.00000000000006</v>
      </c>
      <c r="L157" s="25">
        <f t="shared" si="180"/>
        <v>1124.8</v>
      </c>
      <c r="M157" s="33">
        <f t="shared" si="163"/>
        <v>2623.3</v>
      </c>
      <c r="N157" s="31">
        <v>0</v>
      </c>
      <c r="O157" s="27">
        <f t="shared" si="159"/>
        <v>2205.9499999999998</v>
      </c>
      <c r="P157" s="27">
        <f t="shared" si="160"/>
        <v>5657.3</v>
      </c>
      <c r="Q157" s="27">
        <f t="shared" si="181"/>
        <v>34794.050000000003</v>
      </c>
    </row>
    <row r="158" spans="1:17" ht="30" customHeight="1" x14ac:dyDescent="0.35">
      <c r="A158" s="38">
        <v>130</v>
      </c>
      <c r="B158" s="34" t="s">
        <v>193</v>
      </c>
      <c r="C158" s="34" t="s">
        <v>299</v>
      </c>
      <c r="D158" s="19" t="s">
        <v>266</v>
      </c>
      <c r="E158" s="52" t="s">
        <v>247</v>
      </c>
      <c r="F158" s="38" t="s">
        <v>354</v>
      </c>
      <c r="G158" s="30">
        <v>37000</v>
      </c>
      <c r="H158" s="27">
        <v>0</v>
      </c>
      <c r="I158" s="23">
        <f t="shared" si="178"/>
        <v>1061.9000000000001</v>
      </c>
      <c r="J158" s="24">
        <f t="shared" si="179"/>
        <v>2627</v>
      </c>
      <c r="K158" s="25">
        <f t="shared" si="164"/>
        <v>407.00000000000006</v>
      </c>
      <c r="L158" s="25">
        <f t="shared" si="180"/>
        <v>1124.8</v>
      </c>
      <c r="M158" s="33">
        <f t="shared" si="163"/>
        <v>2623.3</v>
      </c>
      <c r="N158" s="31">
        <v>0</v>
      </c>
      <c r="O158" s="27">
        <f t="shared" si="159"/>
        <v>2186.6999999999998</v>
      </c>
      <c r="P158" s="27">
        <f t="shared" si="160"/>
        <v>5657.3</v>
      </c>
      <c r="Q158" s="27">
        <f t="shared" si="181"/>
        <v>34813.300000000003</v>
      </c>
    </row>
    <row r="159" spans="1:17" ht="30" customHeight="1" x14ac:dyDescent="0.35">
      <c r="A159" s="38">
        <v>131</v>
      </c>
      <c r="B159" s="34" t="s">
        <v>201</v>
      </c>
      <c r="C159" s="34" t="s">
        <v>298</v>
      </c>
      <c r="D159" s="19" t="s">
        <v>266</v>
      </c>
      <c r="E159" s="52" t="s">
        <v>247</v>
      </c>
      <c r="F159" s="38" t="s">
        <v>354</v>
      </c>
      <c r="G159" s="30">
        <v>37000</v>
      </c>
      <c r="H159" s="27">
        <v>0</v>
      </c>
      <c r="I159" s="23">
        <f t="shared" si="178"/>
        <v>1061.9000000000001</v>
      </c>
      <c r="J159" s="24">
        <f t="shared" si="179"/>
        <v>2627</v>
      </c>
      <c r="K159" s="25">
        <f t="shared" si="164"/>
        <v>407.00000000000006</v>
      </c>
      <c r="L159" s="25">
        <f t="shared" si="180"/>
        <v>1124.8</v>
      </c>
      <c r="M159" s="33">
        <f t="shared" si="163"/>
        <v>2623.3</v>
      </c>
      <c r="N159" s="31">
        <v>1512.45</v>
      </c>
      <c r="O159" s="27">
        <f t="shared" si="159"/>
        <v>3699.1499999999996</v>
      </c>
      <c r="P159" s="27">
        <f t="shared" si="160"/>
        <v>5657.3</v>
      </c>
      <c r="Q159" s="27">
        <f t="shared" si="181"/>
        <v>33300.85</v>
      </c>
    </row>
    <row r="160" spans="1:17" ht="30" customHeight="1" x14ac:dyDescent="0.35">
      <c r="A160" s="38">
        <v>132</v>
      </c>
      <c r="B160" s="34" t="s">
        <v>244</v>
      </c>
      <c r="C160" s="34" t="s">
        <v>299</v>
      </c>
      <c r="D160" s="19" t="s">
        <v>266</v>
      </c>
      <c r="E160" s="52" t="s">
        <v>247</v>
      </c>
      <c r="F160" s="38" t="s">
        <v>354</v>
      </c>
      <c r="G160" s="30">
        <v>37000</v>
      </c>
      <c r="H160" s="27">
        <v>19.25</v>
      </c>
      <c r="I160" s="23">
        <f t="shared" si="178"/>
        <v>1061.9000000000001</v>
      </c>
      <c r="J160" s="24">
        <f t="shared" si="179"/>
        <v>2627</v>
      </c>
      <c r="K160" s="25">
        <f t="shared" si="164"/>
        <v>407.00000000000006</v>
      </c>
      <c r="L160" s="25">
        <f t="shared" si="180"/>
        <v>1124.8</v>
      </c>
      <c r="M160" s="33">
        <f t="shared" si="163"/>
        <v>2623.3</v>
      </c>
      <c r="N160" s="31">
        <v>0</v>
      </c>
      <c r="O160" s="27">
        <f t="shared" si="159"/>
        <v>2205.9499999999998</v>
      </c>
      <c r="P160" s="27">
        <f t="shared" si="160"/>
        <v>5657.3</v>
      </c>
      <c r="Q160" s="27">
        <f t="shared" si="181"/>
        <v>34794.050000000003</v>
      </c>
    </row>
    <row r="161" spans="1:18" ht="30" customHeight="1" x14ac:dyDescent="0.35">
      <c r="A161" s="38">
        <v>133</v>
      </c>
      <c r="B161" s="34" t="s">
        <v>245</v>
      </c>
      <c r="C161" s="34" t="s">
        <v>299</v>
      </c>
      <c r="D161" s="19" t="s">
        <v>266</v>
      </c>
      <c r="E161" s="52" t="s">
        <v>248</v>
      </c>
      <c r="F161" s="38" t="s">
        <v>354</v>
      </c>
      <c r="G161" s="30">
        <v>37000</v>
      </c>
      <c r="H161" s="27">
        <v>19.25</v>
      </c>
      <c r="I161" s="23">
        <f t="shared" si="178"/>
        <v>1061.9000000000001</v>
      </c>
      <c r="J161" s="24">
        <f t="shared" si="179"/>
        <v>2627</v>
      </c>
      <c r="K161" s="25">
        <f t="shared" si="164"/>
        <v>407.00000000000006</v>
      </c>
      <c r="L161" s="25">
        <f t="shared" si="180"/>
        <v>1124.8</v>
      </c>
      <c r="M161" s="33">
        <f t="shared" si="163"/>
        <v>2623.3</v>
      </c>
      <c r="N161" s="31">
        <v>0</v>
      </c>
      <c r="O161" s="27">
        <f t="shared" si="159"/>
        <v>2205.9499999999998</v>
      </c>
      <c r="P161" s="27">
        <f t="shared" si="160"/>
        <v>5657.3</v>
      </c>
      <c r="Q161" s="27">
        <f t="shared" si="181"/>
        <v>34794.050000000003</v>
      </c>
    </row>
    <row r="162" spans="1:18" ht="23.25" customHeight="1" x14ac:dyDescent="0.35">
      <c r="A162" s="38">
        <v>134</v>
      </c>
      <c r="B162" s="34" t="s">
        <v>187</v>
      </c>
      <c r="C162" s="34" t="s">
        <v>299</v>
      </c>
      <c r="D162" s="19" t="s">
        <v>266</v>
      </c>
      <c r="E162" s="52" t="s">
        <v>236</v>
      </c>
      <c r="F162" s="38" t="s">
        <v>354</v>
      </c>
      <c r="G162" s="30">
        <v>37000</v>
      </c>
      <c r="H162" s="27">
        <v>19.25</v>
      </c>
      <c r="I162" s="23">
        <f t="shared" si="178"/>
        <v>1061.9000000000001</v>
      </c>
      <c r="J162" s="24">
        <f t="shared" si="179"/>
        <v>2627</v>
      </c>
      <c r="K162" s="25">
        <f t="shared" si="164"/>
        <v>407.00000000000006</v>
      </c>
      <c r="L162" s="25">
        <f t="shared" si="180"/>
        <v>1124.8</v>
      </c>
      <c r="M162" s="33">
        <f t="shared" si="163"/>
        <v>2623.3</v>
      </c>
      <c r="N162" s="31">
        <v>0</v>
      </c>
      <c r="O162" s="27">
        <f t="shared" si="159"/>
        <v>2205.9499999999998</v>
      </c>
      <c r="P162" s="27">
        <f t="shared" si="160"/>
        <v>5657.3</v>
      </c>
      <c r="Q162" s="27">
        <f t="shared" si="181"/>
        <v>34794.050000000003</v>
      </c>
    </row>
    <row r="163" spans="1:18" ht="30" customHeight="1" x14ac:dyDescent="0.35">
      <c r="A163" s="38">
        <v>135</v>
      </c>
      <c r="B163" s="34" t="s">
        <v>250</v>
      </c>
      <c r="C163" s="34" t="s">
        <v>299</v>
      </c>
      <c r="D163" s="19" t="s">
        <v>266</v>
      </c>
      <c r="E163" s="52" t="s">
        <v>252</v>
      </c>
      <c r="F163" s="38" t="s">
        <v>354</v>
      </c>
      <c r="G163" s="30">
        <v>38000</v>
      </c>
      <c r="H163" s="27">
        <v>0</v>
      </c>
      <c r="I163" s="23">
        <f t="shared" si="178"/>
        <v>1090.5999999999999</v>
      </c>
      <c r="J163" s="24">
        <f t="shared" si="179"/>
        <v>2698</v>
      </c>
      <c r="K163" s="25">
        <f t="shared" si="164"/>
        <v>418.00000000000006</v>
      </c>
      <c r="L163" s="25">
        <f t="shared" si="180"/>
        <v>1155.2</v>
      </c>
      <c r="M163" s="33">
        <f t="shared" si="163"/>
        <v>2694.2000000000003</v>
      </c>
      <c r="N163" s="31">
        <v>1512.45</v>
      </c>
      <c r="O163" s="27">
        <f t="shared" si="159"/>
        <v>3758.25</v>
      </c>
      <c r="P163" s="27">
        <f t="shared" si="160"/>
        <v>5810.2000000000007</v>
      </c>
      <c r="Q163" s="27">
        <f t="shared" si="181"/>
        <v>34241.75</v>
      </c>
    </row>
    <row r="164" spans="1:18" ht="21" x14ac:dyDescent="0.35">
      <c r="A164" s="38">
        <v>136</v>
      </c>
      <c r="B164" s="34" t="s">
        <v>251</v>
      </c>
      <c r="C164" s="34" t="s">
        <v>299</v>
      </c>
      <c r="D164" s="19" t="s">
        <v>266</v>
      </c>
      <c r="E164" s="52" t="s">
        <v>252</v>
      </c>
      <c r="F164" s="38" t="s">
        <v>354</v>
      </c>
      <c r="G164" s="30">
        <v>38000</v>
      </c>
      <c r="H164" s="27">
        <v>160.38</v>
      </c>
      <c r="I164" s="23">
        <f t="shared" si="178"/>
        <v>1090.5999999999999</v>
      </c>
      <c r="J164" s="24">
        <f t="shared" si="179"/>
        <v>2698</v>
      </c>
      <c r="K164" s="25">
        <f t="shared" si="164"/>
        <v>418.00000000000006</v>
      </c>
      <c r="L164" s="25">
        <f t="shared" si="180"/>
        <v>1155.2</v>
      </c>
      <c r="M164" s="33">
        <f t="shared" si="163"/>
        <v>2694.2000000000003</v>
      </c>
      <c r="N164" s="31">
        <v>0</v>
      </c>
      <c r="O164" s="27">
        <f t="shared" si="159"/>
        <v>2406.1800000000003</v>
      </c>
      <c r="P164" s="27">
        <f t="shared" si="160"/>
        <v>5810.2000000000007</v>
      </c>
      <c r="Q164" s="27">
        <f t="shared" si="181"/>
        <v>35593.82</v>
      </c>
    </row>
    <row r="165" spans="1:18" ht="21" x14ac:dyDescent="0.35">
      <c r="A165" s="38">
        <v>137</v>
      </c>
      <c r="B165" s="19" t="s">
        <v>219</v>
      </c>
      <c r="C165" s="19" t="s">
        <v>299</v>
      </c>
      <c r="D165" s="19" t="s">
        <v>266</v>
      </c>
      <c r="E165" s="19" t="s">
        <v>259</v>
      </c>
      <c r="F165" s="38" t="s">
        <v>354</v>
      </c>
      <c r="G165" s="30">
        <v>38000</v>
      </c>
      <c r="H165" s="22">
        <v>0</v>
      </c>
      <c r="I165" s="23">
        <f t="shared" ref="I165:I172" si="182">G165*2.87/100</f>
        <v>1090.5999999999999</v>
      </c>
      <c r="J165" s="24">
        <f t="shared" ref="J165:J172" si="183">G165*7.1/100</f>
        <v>2698</v>
      </c>
      <c r="K165" s="25">
        <f t="shared" si="164"/>
        <v>418.00000000000006</v>
      </c>
      <c r="L165" s="25">
        <f t="shared" ref="L165:L172" si="184">G165*3.04/100</f>
        <v>1155.2</v>
      </c>
      <c r="M165" s="33">
        <f t="shared" si="163"/>
        <v>2694.2000000000003</v>
      </c>
      <c r="N165" s="31">
        <f>1512.45*2</f>
        <v>3024.9</v>
      </c>
      <c r="O165" s="27">
        <f t="shared" si="159"/>
        <v>5270.7000000000007</v>
      </c>
      <c r="P165" s="27">
        <f t="shared" si="160"/>
        <v>5810.2000000000007</v>
      </c>
      <c r="Q165" s="27">
        <f>G165-O165</f>
        <v>32729.3</v>
      </c>
    </row>
    <row r="166" spans="1:18" ht="21" x14ac:dyDescent="0.35">
      <c r="A166" s="38">
        <v>138</v>
      </c>
      <c r="B166" s="19" t="s">
        <v>90</v>
      </c>
      <c r="C166" s="19" t="s">
        <v>299</v>
      </c>
      <c r="D166" s="19" t="s">
        <v>266</v>
      </c>
      <c r="E166" s="19" t="s">
        <v>237</v>
      </c>
      <c r="F166" s="38" t="s">
        <v>354</v>
      </c>
      <c r="G166" s="30">
        <v>38000</v>
      </c>
      <c r="H166" s="22">
        <v>160.38</v>
      </c>
      <c r="I166" s="23">
        <f t="shared" si="182"/>
        <v>1090.5999999999999</v>
      </c>
      <c r="J166" s="24">
        <f t="shared" si="183"/>
        <v>2698</v>
      </c>
      <c r="K166" s="25">
        <f t="shared" si="164"/>
        <v>418.00000000000006</v>
      </c>
      <c r="L166" s="25">
        <f t="shared" si="184"/>
        <v>1155.2</v>
      </c>
      <c r="M166" s="33">
        <f t="shared" si="163"/>
        <v>2694.2000000000003</v>
      </c>
      <c r="N166" s="31">
        <v>0</v>
      </c>
      <c r="O166" s="27">
        <f t="shared" si="159"/>
        <v>2406.1800000000003</v>
      </c>
      <c r="P166" s="27">
        <f t="shared" si="160"/>
        <v>5810.2000000000007</v>
      </c>
      <c r="Q166" s="27">
        <f>G166-O166</f>
        <v>35593.82</v>
      </c>
    </row>
    <row r="167" spans="1:18" ht="24.75" customHeight="1" x14ac:dyDescent="0.35">
      <c r="A167" s="38">
        <v>139</v>
      </c>
      <c r="B167" s="34" t="s">
        <v>207</v>
      </c>
      <c r="C167" s="34" t="s">
        <v>299</v>
      </c>
      <c r="D167" s="19" t="s">
        <v>266</v>
      </c>
      <c r="E167" s="34" t="s">
        <v>208</v>
      </c>
      <c r="F167" s="38" t="s">
        <v>354</v>
      </c>
      <c r="G167" s="30">
        <v>35000</v>
      </c>
      <c r="H167" s="27">
        <v>0</v>
      </c>
      <c r="I167" s="23">
        <f t="shared" si="182"/>
        <v>1004.5</v>
      </c>
      <c r="J167" s="24">
        <f t="shared" si="183"/>
        <v>2485</v>
      </c>
      <c r="K167" s="25">
        <f t="shared" si="164"/>
        <v>385.00000000000006</v>
      </c>
      <c r="L167" s="25">
        <f t="shared" si="184"/>
        <v>1064</v>
      </c>
      <c r="M167" s="33">
        <f t="shared" si="163"/>
        <v>2481.5</v>
      </c>
      <c r="N167" s="31">
        <v>1512.45</v>
      </c>
      <c r="O167" s="27">
        <f t="shared" si="159"/>
        <v>3580.95</v>
      </c>
      <c r="P167" s="27">
        <f t="shared" si="160"/>
        <v>5351.5</v>
      </c>
      <c r="Q167" s="27">
        <f>G167-O167</f>
        <v>31419.05</v>
      </c>
    </row>
    <row r="168" spans="1:18" ht="39.75" customHeight="1" x14ac:dyDescent="0.35">
      <c r="A168" s="38">
        <v>140</v>
      </c>
      <c r="B168" s="34" t="s">
        <v>246</v>
      </c>
      <c r="C168" s="34" t="s">
        <v>298</v>
      </c>
      <c r="D168" s="19" t="s">
        <v>266</v>
      </c>
      <c r="E168" s="52" t="s">
        <v>336</v>
      </c>
      <c r="F168" s="38" t="s">
        <v>29</v>
      </c>
      <c r="G168" s="30">
        <v>37000</v>
      </c>
      <c r="H168" s="27">
        <v>19.25</v>
      </c>
      <c r="I168" s="23">
        <f t="shared" si="182"/>
        <v>1061.9000000000001</v>
      </c>
      <c r="J168" s="24">
        <f t="shared" si="183"/>
        <v>2627</v>
      </c>
      <c r="K168" s="25">
        <f>+G168*1.1%</f>
        <v>407.00000000000006</v>
      </c>
      <c r="L168" s="25">
        <f t="shared" si="184"/>
        <v>1124.8</v>
      </c>
      <c r="M168" s="33">
        <f>+G168*7.09%</f>
        <v>2623.3</v>
      </c>
      <c r="N168" s="31">
        <v>0</v>
      </c>
      <c r="O168" s="27">
        <f>H168+I168+L168+N168</f>
        <v>2205.9499999999998</v>
      </c>
      <c r="P168" s="27">
        <f>J168+K168+M168</f>
        <v>5657.3</v>
      </c>
      <c r="Q168" s="27">
        <f>G168-O168</f>
        <v>34794.050000000003</v>
      </c>
    </row>
    <row r="169" spans="1:18" ht="39.75" customHeight="1" x14ac:dyDescent="0.35">
      <c r="A169" s="38">
        <v>141</v>
      </c>
      <c r="B169" s="34" t="s">
        <v>363</v>
      </c>
      <c r="C169" s="34" t="s">
        <v>299</v>
      </c>
      <c r="D169" s="19" t="s">
        <v>266</v>
      </c>
      <c r="E169" s="52" t="s">
        <v>336</v>
      </c>
      <c r="F169" s="38" t="s">
        <v>29</v>
      </c>
      <c r="G169" s="30">
        <v>31000</v>
      </c>
      <c r="H169" s="27">
        <v>0</v>
      </c>
      <c r="I169" s="23">
        <f t="shared" si="182"/>
        <v>889.7</v>
      </c>
      <c r="J169" s="24">
        <f t="shared" si="183"/>
        <v>2201</v>
      </c>
      <c r="K169" s="25">
        <f>+G169*1.1%</f>
        <v>341.00000000000006</v>
      </c>
      <c r="L169" s="25">
        <f t="shared" si="184"/>
        <v>942.4</v>
      </c>
      <c r="M169" s="33">
        <f>+G169*7.09%</f>
        <v>2197.9</v>
      </c>
      <c r="N169" s="31">
        <v>0</v>
      </c>
      <c r="O169" s="27">
        <f t="shared" ref="O169:O171" si="185">H169+I169+L169+N169</f>
        <v>1832.1</v>
      </c>
      <c r="P169" s="27">
        <f t="shared" ref="P169:P171" si="186">J169+K169+M169</f>
        <v>4739.8999999999996</v>
      </c>
      <c r="Q169" s="27">
        <f t="shared" ref="Q169:Q171" si="187">G169-O169</f>
        <v>29167.9</v>
      </c>
    </row>
    <row r="170" spans="1:18" ht="39.75" customHeight="1" x14ac:dyDescent="0.35">
      <c r="A170" s="38">
        <v>142</v>
      </c>
      <c r="B170" s="34" t="s">
        <v>364</v>
      </c>
      <c r="C170" s="34" t="s">
        <v>299</v>
      </c>
      <c r="D170" s="19" t="s">
        <v>266</v>
      </c>
      <c r="E170" s="52" t="s">
        <v>336</v>
      </c>
      <c r="F170" s="38" t="s">
        <v>29</v>
      </c>
      <c r="G170" s="30">
        <v>31000</v>
      </c>
      <c r="H170" s="27">
        <v>0</v>
      </c>
      <c r="I170" s="23">
        <f t="shared" si="182"/>
        <v>889.7</v>
      </c>
      <c r="J170" s="24">
        <f t="shared" si="183"/>
        <v>2201</v>
      </c>
      <c r="K170" s="25">
        <f>+G170*1.1%</f>
        <v>341.00000000000006</v>
      </c>
      <c r="L170" s="25">
        <f t="shared" si="184"/>
        <v>942.4</v>
      </c>
      <c r="M170" s="33">
        <f>+G170*7.09%</f>
        <v>2197.9</v>
      </c>
      <c r="N170" s="31">
        <v>0</v>
      </c>
      <c r="O170" s="27">
        <f t="shared" si="185"/>
        <v>1832.1</v>
      </c>
      <c r="P170" s="27">
        <f t="shared" si="186"/>
        <v>4739.8999999999996</v>
      </c>
      <c r="Q170" s="27">
        <f t="shared" si="187"/>
        <v>29167.9</v>
      </c>
    </row>
    <row r="171" spans="1:18" ht="39.75" customHeight="1" x14ac:dyDescent="0.35">
      <c r="A171" s="38">
        <v>143</v>
      </c>
      <c r="B171" s="34" t="s">
        <v>365</v>
      </c>
      <c r="C171" s="34" t="s">
        <v>299</v>
      </c>
      <c r="D171" s="19" t="s">
        <v>266</v>
      </c>
      <c r="E171" s="52" t="s">
        <v>336</v>
      </c>
      <c r="F171" s="38" t="s">
        <v>29</v>
      </c>
      <c r="G171" s="30">
        <v>31000</v>
      </c>
      <c r="H171" s="27">
        <v>0</v>
      </c>
      <c r="I171" s="23">
        <f t="shared" si="182"/>
        <v>889.7</v>
      </c>
      <c r="J171" s="24">
        <f t="shared" si="183"/>
        <v>2201</v>
      </c>
      <c r="K171" s="25">
        <f>+G171*1.1%</f>
        <v>341.00000000000006</v>
      </c>
      <c r="L171" s="25">
        <f t="shared" si="184"/>
        <v>942.4</v>
      </c>
      <c r="M171" s="33">
        <f>+G171*7.09%</f>
        <v>2197.9</v>
      </c>
      <c r="N171" s="31">
        <v>0</v>
      </c>
      <c r="O171" s="27">
        <f t="shared" si="185"/>
        <v>1832.1</v>
      </c>
      <c r="P171" s="27">
        <f t="shared" si="186"/>
        <v>4739.8999999999996</v>
      </c>
      <c r="Q171" s="27">
        <f t="shared" si="187"/>
        <v>29167.9</v>
      </c>
    </row>
    <row r="172" spans="1:18" ht="24.75" customHeight="1" x14ac:dyDescent="0.35">
      <c r="A172" s="38">
        <v>144</v>
      </c>
      <c r="B172" s="34" t="s">
        <v>304</v>
      </c>
      <c r="C172" s="34" t="s">
        <v>299</v>
      </c>
      <c r="D172" s="19" t="s">
        <v>266</v>
      </c>
      <c r="E172" s="34" t="s">
        <v>247</v>
      </c>
      <c r="F172" s="20" t="s">
        <v>354</v>
      </c>
      <c r="G172" s="30">
        <v>37000</v>
      </c>
      <c r="H172" s="27">
        <v>19.25</v>
      </c>
      <c r="I172" s="23">
        <f t="shared" si="182"/>
        <v>1061.9000000000001</v>
      </c>
      <c r="J172" s="24">
        <f t="shared" si="183"/>
        <v>2627</v>
      </c>
      <c r="K172" s="25">
        <f t="shared" si="164"/>
        <v>407.00000000000006</v>
      </c>
      <c r="L172" s="25">
        <f t="shared" si="184"/>
        <v>1124.8</v>
      </c>
      <c r="M172" s="33">
        <f t="shared" si="163"/>
        <v>2623.3</v>
      </c>
      <c r="N172" s="31">
        <v>0</v>
      </c>
      <c r="O172" s="27">
        <f t="shared" si="159"/>
        <v>2205.9499999999998</v>
      </c>
      <c r="P172" s="27">
        <f t="shared" si="160"/>
        <v>5657.3</v>
      </c>
      <c r="Q172" s="27">
        <f>G172-O172</f>
        <v>34794.050000000003</v>
      </c>
    </row>
    <row r="173" spans="1:18" ht="27.75" customHeight="1" x14ac:dyDescent="0.2">
      <c r="A173" s="152" t="s">
        <v>149</v>
      </c>
      <c r="B173" s="152"/>
      <c r="C173" s="152"/>
      <c r="D173" s="152"/>
      <c r="E173" s="152"/>
      <c r="F173" s="20"/>
      <c r="G173" s="73">
        <f>SUM(G121:G172)</f>
        <v>2682000</v>
      </c>
      <c r="H173" s="73">
        <f>SUM(H121:H172)</f>
        <v>139790.53000000003</v>
      </c>
      <c r="I173" s="73">
        <f>SUM(I121:I172)</f>
        <v>76973.400000000009</v>
      </c>
      <c r="J173" s="73">
        <f>SUM(J121:J172)</f>
        <v>190422</v>
      </c>
      <c r="K173" s="73">
        <f>SUM(K121:K172)</f>
        <v>25922.050000000003</v>
      </c>
      <c r="L173" s="73">
        <f>SUM(L121:L172)</f>
        <v>80092.600000000006</v>
      </c>
      <c r="M173" s="73">
        <f>SUM(M121:M172)</f>
        <v>186794.91249999986</v>
      </c>
      <c r="N173" s="73">
        <f>SUM(N121:N172)</f>
        <v>28736.550000000007</v>
      </c>
      <c r="O173" s="73">
        <f>SUM(O121:O172)</f>
        <v>325593.08000000013</v>
      </c>
      <c r="P173" s="73">
        <f>SUM(P121:P172)</f>
        <v>403138.96249999991</v>
      </c>
      <c r="Q173" s="73">
        <f>SUM(Q121:Q172)</f>
        <v>2356406.9199999995</v>
      </c>
      <c r="R173" s="13"/>
    </row>
    <row r="174" spans="1:18" ht="41.25" customHeight="1" x14ac:dyDescent="0.2">
      <c r="A174" s="153" t="s">
        <v>273</v>
      </c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5"/>
    </row>
    <row r="175" spans="1:18" ht="43.5" customHeight="1" x14ac:dyDescent="0.35">
      <c r="A175" s="38">
        <v>145</v>
      </c>
      <c r="B175" s="19" t="s">
        <v>136</v>
      </c>
      <c r="C175" s="19" t="s">
        <v>298</v>
      </c>
      <c r="D175" s="19" t="s">
        <v>273</v>
      </c>
      <c r="E175" s="98" t="s">
        <v>285</v>
      </c>
      <c r="F175" s="20" t="s">
        <v>29</v>
      </c>
      <c r="G175" s="30">
        <v>85000</v>
      </c>
      <c r="H175" s="22">
        <v>8576.99</v>
      </c>
      <c r="I175" s="23">
        <f t="shared" ref="I175:I195" si="188">G175*2.87/100</f>
        <v>2439.5</v>
      </c>
      <c r="J175" s="24">
        <f t="shared" ref="J175:J195" si="189">G175*7.1/100</f>
        <v>6035</v>
      </c>
      <c r="K175" s="87">
        <f t="shared" ref="K175:K203" si="190">65050*1.1%</f>
        <v>715.55000000000007</v>
      </c>
      <c r="L175" s="25">
        <f>G175*3.04/100</f>
        <v>2584</v>
      </c>
      <c r="M175" s="33">
        <f t="shared" ref="M175:M195" si="191">+G175*7.09%</f>
        <v>6026.5</v>
      </c>
      <c r="N175" s="51">
        <v>0</v>
      </c>
      <c r="O175" s="27">
        <f t="shared" ref="O175:O195" si="192">H175+I175+L175+N175</f>
        <v>13600.49</v>
      </c>
      <c r="P175" s="27">
        <f t="shared" ref="P175:P195" si="193">J175+K175+M175</f>
        <v>12777.05</v>
      </c>
      <c r="Q175" s="27">
        <f t="shared" ref="Q175:Q191" si="194">G175-O175</f>
        <v>71399.509999999995</v>
      </c>
    </row>
    <row r="176" spans="1:18" ht="43.5" customHeight="1" x14ac:dyDescent="0.35">
      <c r="A176" s="38">
        <v>146</v>
      </c>
      <c r="B176" s="19" t="s">
        <v>146</v>
      </c>
      <c r="C176" s="19" t="s">
        <v>298</v>
      </c>
      <c r="D176" s="19" t="s">
        <v>273</v>
      </c>
      <c r="E176" s="98" t="s">
        <v>274</v>
      </c>
      <c r="F176" s="20" t="s">
        <v>29</v>
      </c>
      <c r="G176" s="30">
        <v>120000</v>
      </c>
      <c r="H176" s="22">
        <v>16053.64</v>
      </c>
      <c r="I176" s="23">
        <f t="shared" si="188"/>
        <v>3444</v>
      </c>
      <c r="J176" s="24">
        <f t="shared" si="189"/>
        <v>8520</v>
      </c>
      <c r="K176" s="87">
        <f t="shared" si="190"/>
        <v>715.55000000000007</v>
      </c>
      <c r="L176" s="25">
        <f t="shared" ref="L176:L191" si="195">G176*3.04/100</f>
        <v>3648</v>
      </c>
      <c r="M176" s="33">
        <f t="shared" si="191"/>
        <v>8508</v>
      </c>
      <c r="N176" s="51">
        <f>1512.45*2</f>
        <v>3024.9</v>
      </c>
      <c r="O176" s="27">
        <f t="shared" si="192"/>
        <v>26170.54</v>
      </c>
      <c r="P176" s="27">
        <f t="shared" si="193"/>
        <v>17743.55</v>
      </c>
      <c r="Q176" s="27">
        <f t="shared" si="194"/>
        <v>93829.459999999992</v>
      </c>
    </row>
    <row r="177" spans="1:17" ht="28.5" customHeight="1" x14ac:dyDescent="0.35">
      <c r="A177" s="38">
        <v>147</v>
      </c>
      <c r="B177" s="19" t="s">
        <v>209</v>
      </c>
      <c r="C177" s="19" t="s">
        <v>299</v>
      </c>
      <c r="D177" s="19" t="s">
        <v>273</v>
      </c>
      <c r="E177" s="98" t="s">
        <v>210</v>
      </c>
      <c r="F177" s="20" t="s">
        <v>32</v>
      </c>
      <c r="G177" s="30">
        <v>150000</v>
      </c>
      <c r="H177" s="22">
        <v>23488.51</v>
      </c>
      <c r="I177" s="23">
        <f>G177*2.87/100</f>
        <v>4305</v>
      </c>
      <c r="J177" s="24">
        <f>G177*7.1/100</f>
        <v>10650</v>
      </c>
      <c r="K177" s="87">
        <f t="shared" si="190"/>
        <v>715.55000000000007</v>
      </c>
      <c r="L177" s="25">
        <f>+G177*3.04%</f>
        <v>4560</v>
      </c>
      <c r="M177" s="33">
        <f t="shared" si="191"/>
        <v>10635</v>
      </c>
      <c r="N177" s="51">
        <v>1512.45</v>
      </c>
      <c r="O177" s="27">
        <f t="shared" si="192"/>
        <v>33865.96</v>
      </c>
      <c r="P177" s="27">
        <f>J177+K177+M177</f>
        <v>22000.55</v>
      </c>
      <c r="Q177" s="27">
        <f>+G177-O177</f>
        <v>116134.04000000001</v>
      </c>
    </row>
    <row r="178" spans="1:17" ht="43.5" customHeight="1" x14ac:dyDescent="0.35">
      <c r="A178" s="38">
        <v>148</v>
      </c>
      <c r="B178" s="19" t="s">
        <v>135</v>
      </c>
      <c r="C178" s="19" t="s">
        <v>299</v>
      </c>
      <c r="D178" s="19" t="s">
        <v>273</v>
      </c>
      <c r="E178" s="98" t="s">
        <v>285</v>
      </c>
      <c r="F178" s="20" t="s">
        <v>29</v>
      </c>
      <c r="G178" s="30">
        <v>85000</v>
      </c>
      <c r="H178" s="22">
        <v>8576.99</v>
      </c>
      <c r="I178" s="23">
        <f t="shared" si="188"/>
        <v>2439.5</v>
      </c>
      <c r="J178" s="24">
        <f t="shared" si="189"/>
        <v>6035</v>
      </c>
      <c r="K178" s="87">
        <f t="shared" si="190"/>
        <v>715.55000000000007</v>
      </c>
      <c r="L178" s="25">
        <f t="shared" si="195"/>
        <v>2584</v>
      </c>
      <c r="M178" s="33">
        <f t="shared" si="191"/>
        <v>6026.5</v>
      </c>
      <c r="N178" s="51">
        <v>0</v>
      </c>
      <c r="O178" s="27">
        <f t="shared" si="192"/>
        <v>13600.49</v>
      </c>
      <c r="P178" s="27">
        <f t="shared" si="193"/>
        <v>12777.05</v>
      </c>
      <c r="Q178" s="27">
        <f t="shared" si="194"/>
        <v>71399.509999999995</v>
      </c>
    </row>
    <row r="179" spans="1:17" ht="43.5" customHeight="1" x14ac:dyDescent="0.35">
      <c r="A179" s="38">
        <v>149</v>
      </c>
      <c r="B179" s="19" t="s">
        <v>134</v>
      </c>
      <c r="C179" s="19" t="s">
        <v>298</v>
      </c>
      <c r="D179" s="19" t="s">
        <v>273</v>
      </c>
      <c r="E179" s="98" t="s">
        <v>285</v>
      </c>
      <c r="F179" s="20" t="s">
        <v>29</v>
      </c>
      <c r="G179" s="30">
        <v>85000</v>
      </c>
      <c r="H179" s="22">
        <v>8576.99</v>
      </c>
      <c r="I179" s="23">
        <f t="shared" si="188"/>
        <v>2439.5</v>
      </c>
      <c r="J179" s="24">
        <f t="shared" si="189"/>
        <v>6035</v>
      </c>
      <c r="K179" s="87">
        <f t="shared" si="190"/>
        <v>715.55000000000007</v>
      </c>
      <c r="L179" s="25">
        <f t="shared" si="195"/>
        <v>2584</v>
      </c>
      <c r="M179" s="33">
        <f t="shared" si="191"/>
        <v>6026.5</v>
      </c>
      <c r="N179" s="51">
        <v>0</v>
      </c>
      <c r="O179" s="27">
        <f t="shared" si="192"/>
        <v>13600.49</v>
      </c>
      <c r="P179" s="27">
        <f t="shared" si="193"/>
        <v>12777.05</v>
      </c>
      <c r="Q179" s="27">
        <f t="shared" si="194"/>
        <v>71399.509999999995</v>
      </c>
    </row>
    <row r="180" spans="1:17" ht="43.5" customHeight="1" x14ac:dyDescent="0.35">
      <c r="A180" s="38">
        <v>150</v>
      </c>
      <c r="B180" s="19" t="s">
        <v>138</v>
      </c>
      <c r="C180" s="19" t="s">
        <v>298</v>
      </c>
      <c r="D180" s="19" t="s">
        <v>273</v>
      </c>
      <c r="E180" s="98" t="s">
        <v>285</v>
      </c>
      <c r="F180" s="20" t="s">
        <v>29</v>
      </c>
      <c r="G180" s="30">
        <v>85000</v>
      </c>
      <c r="H180" s="22">
        <v>8576.99</v>
      </c>
      <c r="I180" s="23">
        <f t="shared" si="188"/>
        <v>2439.5</v>
      </c>
      <c r="J180" s="24">
        <f t="shared" si="189"/>
        <v>6035</v>
      </c>
      <c r="K180" s="87">
        <f t="shared" si="190"/>
        <v>715.55000000000007</v>
      </c>
      <c r="L180" s="25">
        <f t="shared" si="195"/>
        <v>2584</v>
      </c>
      <c r="M180" s="33">
        <f t="shared" si="191"/>
        <v>6026.5</v>
      </c>
      <c r="N180" s="51">
        <v>0</v>
      </c>
      <c r="O180" s="27">
        <f t="shared" si="192"/>
        <v>13600.49</v>
      </c>
      <c r="P180" s="27">
        <f t="shared" si="193"/>
        <v>12777.05</v>
      </c>
      <c r="Q180" s="27">
        <f t="shared" si="194"/>
        <v>71399.509999999995</v>
      </c>
    </row>
    <row r="181" spans="1:17" ht="43.5" customHeight="1" x14ac:dyDescent="0.35">
      <c r="A181" s="38">
        <v>151</v>
      </c>
      <c r="B181" s="19" t="s">
        <v>139</v>
      </c>
      <c r="C181" s="19" t="s">
        <v>299</v>
      </c>
      <c r="D181" s="19" t="s">
        <v>273</v>
      </c>
      <c r="E181" s="98" t="s">
        <v>294</v>
      </c>
      <c r="F181" s="20" t="s">
        <v>29</v>
      </c>
      <c r="G181" s="30">
        <v>85000</v>
      </c>
      <c r="H181" s="22">
        <v>8198.8799999999992</v>
      </c>
      <c r="I181" s="23">
        <f t="shared" si="188"/>
        <v>2439.5</v>
      </c>
      <c r="J181" s="24">
        <f t="shared" si="189"/>
        <v>6035</v>
      </c>
      <c r="K181" s="87">
        <f t="shared" si="190"/>
        <v>715.55000000000007</v>
      </c>
      <c r="L181" s="25">
        <f t="shared" si="195"/>
        <v>2584</v>
      </c>
      <c r="M181" s="33">
        <f t="shared" si="191"/>
        <v>6026.5</v>
      </c>
      <c r="N181" s="51">
        <v>1512.45</v>
      </c>
      <c r="O181" s="27">
        <f t="shared" si="192"/>
        <v>14734.83</v>
      </c>
      <c r="P181" s="27">
        <f t="shared" si="193"/>
        <v>12777.05</v>
      </c>
      <c r="Q181" s="27">
        <f t="shared" si="194"/>
        <v>70265.17</v>
      </c>
    </row>
    <row r="182" spans="1:17" ht="43.5" customHeight="1" x14ac:dyDescent="0.35">
      <c r="A182" s="38">
        <v>152</v>
      </c>
      <c r="B182" s="19" t="s">
        <v>137</v>
      </c>
      <c r="C182" s="19" t="s">
        <v>299</v>
      </c>
      <c r="D182" s="19" t="s">
        <v>273</v>
      </c>
      <c r="E182" s="98" t="s">
        <v>294</v>
      </c>
      <c r="F182" s="20" t="s">
        <v>29</v>
      </c>
      <c r="G182" s="30">
        <v>85000</v>
      </c>
      <c r="H182" s="22">
        <v>8576.99</v>
      </c>
      <c r="I182" s="23">
        <f t="shared" si="188"/>
        <v>2439.5</v>
      </c>
      <c r="J182" s="24">
        <f t="shared" si="189"/>
        <v>6035</v>
      </c>
      <c r="K182" s="87">
        <f t="shared" si="190"/>
        <v>715.55000000000007</v>
      </c>
      <c r="L182" s="25">
        <f t="shared" si="195"/>
        <v>2584</v>
      </c>
      <c r="M182" s="33">
        <f t="shared" si="191"/>
        <v>6026.5</v>
      </c>
      <c r="N182" s="51">
        <v>0</v>
      </c>
      <c r="O182" s="27">
        <f t="shared" si="192"/>
        <v>13600.49</v>
      </c>
      <c r="P182" s="27">
        <f t="shared" si="193"/>
        <v>12777.05</v>
      </c>
      <c r="Q182" s="27">
        <f t="shared" si="194"/>
        <v>71399.509999999995</v>
      </c>
    </row>
    <row r="183" spans="1:17" ht="43.5" customHeight="1" x14ac:dyDescent="0.35">
      <c r="A183" s="38">
        <v>153</v>
      </c>
      <c r="B183" s="19" t="s">
        <v>145</v>
      </c>
      <c r="C183" s="19" t="s">
        <v>299</v>
      </c>
      <c r="D183" s="19" t="s">
        <v>273</v>
      </c>
      <c r="E183" s="98" t="s">
        <v>275</v>
      </c>
      <c r="F183" s="20" t="s">
        <v>29</v>
      </c>
      <c r="G183" s="30">
        <v>80000</v>
      </c>
      <c r="H183" s="22">
        <v>7400.87</v>
      </c>
      <c r="I183" s="23">
        <f t="shared" si="188"/>
        <v>2296</v>
      </c>
      <c r="J183" s="24">
        <f t="shared" si="189"/>
        <v>5680</v>
      </c>
      <c r="K183" s="87">
        <f t="shared" si="190"/>
        <v>715.55000000000007</v>
      </c>
      <c r="L183" s="25">
        <f t="shared" si="195"/>
        <v>2432</v>
      </c>
      <c r="M183" s="33">
        <f t="shared" si="191"/>
        <v>5672</v>
      </c>
      <c r="N183" s="51">
        <v>0</v>
      </c>
      <c r="O183" s="27">
        <f t="shared" si="192"/>
        <v>12128.869999999999</v>
      </c>
      <c r="P183" s="27">
        <f t="shared" si="193"/>
        <v>12067.55</v>
      </c>
      <c r="Q183" s="27">
        <f t="shared" si="194"/>
        <v>67871.13</v>
      </c>
    </row>
    <row r="184" spans="1:17" ht="33.75" customHeight="1" x14ac:dyDescent="0.35">
      <c r="A184" s="38">
        <v>154</v>
      </c>
      <c r="B184" s="19" t="s">
        <v>141</v>
      </c>
      <c r="C184" s="19" t="s">
        <v>298</v>
      </c>
      <c r="D184" s="19" t="s">
        <v>273</v>
      </c>
      <c r="E184" s="98" t="s">
        <v>275</v>
      </c>
      <c r="F184" s="20" t="s">
        <v>29</v>
      </c>
      <c r="G184" s="30">
        <v>80000</v>
      </c>
      <c r="H184" s="22">
        <v>7400.87</v>
      </c>
      <c r="I184" s="23">
        <f t="shared" si="188"/>
        <v>2296</v>
      </c>
      <c r="J184" s="24">
        <f t="shared" si="189"/>
        <v>5680</v>
      </c>
      <c r="K184" s="87">
        <f t="shared" si="190"/>
        <v>715.55000000000007</v>
      </c>
      <c r="L184" s="25">
        <f t="shared" si="195"/>
        <v>2432</v>
      </c>
      <c r="M184" s="33">
        <f t="shared" si="191"/>
        <v>5672</v>
      </c>
      <c r="N184" s="51">
        <v>0</v>
      </c>
      <c r="O184" s="27">
        <f t="shared" si="192"/>
        <v>12128.869999999999</v>
      </c>
      <c r="P184" s="27">
        <f t="shared" si="193"/>
        <v>12067.55</v>
      </c>
      <c r="Q184" s="27">
        <f t="shared" si="194"/>
        <v>67871.13</v>
      </c>
    </row>
    <row r="185" spans="1:17" ht="28.5" customHeight="1" x14ac:dyDescent="0.35">
      <c r="A185" s="38">
        <v>155</v>
      </c>
      <c r="B185" s="19" t="s">
        <v>148</v>
      </c>
      <c r="C185" s="19" t="s">
        <v>299</v>
      </c>
      <c r="D185" s="19" t="s">
        <v>273</v>
      </c>
      <c r="E185" s="98" t="s">
        <v>275</v>
      </c>
      <c r="F185" s="20" t="s">
        <v>29</v>
      </c>
      <c r="G185" s="30">
        <v>80000</v>
      </c>
      <c r="H185" s="22">
        <v>7022.76</v>
      </c>
      <c r="I185" s="23">
        <f t="shared" si="188"/>
        <v>2296</v>
      </c>
      <c r="J185" s="24">
        <f t="shared" si="189"/>
        <v>5680</v>
      </c>
      <c r="K185" s="87">
        <f t="shared" si="190"/>
        <v>715.55000000000007</v>
      </c>
      <c r="L185" s="25">
        <f t="shared" si="195"/>
        <v>2432</v>
      </c>
      <c r="M185" s="33">
        <f t="shared" si="191"/>
        <v>5672</v>
      </c>
      <c r="N185" s="51">
        <v>1512.45</v>
      </c>
      <c r="O185" s="27">
        <f t="shared" si="192"/>
        <v>13263.210000000001</v>
      </c>
      <c r="P185" s="27">
        <f t="shared" si="193"/>
        <v>12067.55</v>
      </c>
      <c r="Q185" s="27">
        <f t="shared" si="194"/>
        <v>66736.789999999994</v>
      </c>
    </row>
    <row r="186" spans="1:17" ht="33.75" customHeight="1" x14ac:dyDescent="0.35">
      <c r="A186" s="38">
        <v>156</v>
      </c>
      <c r="B186" s="19" t="s">
        <v>144</v>
      </c>
      <c r="C186" s="19" t="s">
        <v>299</v>
      </c>
      <c r="D186" s="19" t="s">
        <v>273</v>
      </c>
      <c r="E186" s="98" t="s">
        <v>275</v>
      </c>
      <c r="F186" s="20" t="s">
        <v>29</v>
      </c>
      <c r="G186" s="30">
        <v>75000</v>
      </c>
      <c r="H186" s="22">
        <v>5704.4</v>
      </c>
      <c r="I186" s="23">
        <f t="shared" si="188"/>
        <v>2152.5</v>
      </c>
      <c r="J186" s="24">
        <f t="shared" si="189"/>
        <v>5325</v>
      </c>
      <c r="K186" s="87">
        <f t="shared" si="190"/>
        <v>715.55000000000007</v>
      </c>
      <c r="L186" s="25">
        <f t="shared" si="195"/>
        <v>2280</v>
      </c>
      <c r="M186" s="33">
        <f t="shared" si="191"/>
        <v>5317.5</v>
      </c>
      <c r="N186" s="51">
        <f>1512.45*2</f>
        <v>3024.9</v>
      </c>
      <c r="O186" s="27">
        <f t="shared" si="192"/>
        <v>13161.8</v>
      </c>
      <c r="P186" s="27">
        <f t="shared" si="193"/>
        <v>11358.05</v>
      </c>
      <c r="Q186" s="27">
        <f t="shared" si="194"/>
        <v>61838.2</v>
      </c>
    </row>
    <row r="187" spans="1:17" ht="43.5" customHeight="1" x14ac:dyDescent="0.35">
      <c r="A187" s="38">
        <v>157</v>
      </c>
      <c r="B187" s="19" t="s">
        <v>143</v>
      </c>
      <c r="C187" s="19" t="s">
        <v>299</v>
      </c>
      <c r="D187" s="19" t="s">
        <v>273</v>
      </c>
      <c r="E187" s="98" t="s">
        <v>275</v>
      </c>
      <c r="F187" s="20" t="s">
        <v>29</v>
      </c>
      <c r="G187" s="30">
        <v>75000</v>
      </c>
      <c r="H187" s="22">
        <v>6309.38</v>
      </c>
      <c r="I187" s="23">
        <f t="shared" si="188"/>
        <v>2152.5</v>
      </c>
      <c r="J187" s="24">
        <f t="shared" si="189"/>
        <v>5325</v>
      </c>
      <c r="K187" s="87">
        <f t="shared" si="190"/>
        <v>715.55000000000007</v>
      </c>
      <c r="L187" s="25">
        <f t="shared" si="195"/>
        <v>2280</v>
      </c>
      <c r="M187" s="33">
        <f t="shared" si="191"/>
        <v>5317.5</v>
      </c>
      <c r="N187" s="51">
        <v>0</v>
      </c>
      <c r="O187" s="27">
        <f t="shared" si="192"/>
        <v>10741.880000000001</v>
      </c>
      <c r="P187" s="27">
        <f t="shared" si="193"/>
        <v>11358.05</v>
      </c>
      <c r="Q187" s="27">
        <f t="shared" si="194"/>
        <v>64258.119999999995</v>
      </c>
    </row>
    <row r="188" spans="1:17" ht="43.5" customHeight="1" x14ac:dyDescent="0.35">
      <c r="A188" s="38">
        <v>158</v>
      </c>
      <c r="B188" s="19" t="s">
        <v>142</v>
      </c>
      <c r="C188" s="19" t="s">
        <v>299</v>
      </c>
      <c r="D188" s="19" t="s">
        <v>273</v>
      </c>
      <c r="E188" s="98" t="s">
        <v>275</v>
      </c>
      <c r="F188" s="20" t="s">
        <v>29</v>
      </c>
      <c r="G188" s="30">
        <v>75000</v>
      </c>
      <c r="H188" s="22">
        <v>5704.4</v>
      </c>
      <c r="I188" s="23">
        <f t="shared" si="188"/>
        <v>2152.5</v>
      </c>
      <c r="J188" s="24">
        <f t="shared" si="189"/>
        <v>5325</v>
      </c>
      <c r="K188" s="87">
        <f t="shared" si="190"/>
        <v>715.55000000000007</v>
      </c>
      <c r="L188" s="25">
        <f t="shared" si="195"/>
        <v>2280</v>
      </c>
      <c r="M188" s="33">
        <f t="shared" si="191"/>
        <v>5317.5</v>
      </c>
      <c r="N188" s="51">
        <f>1512.45*2</f>
        <v>3024.9</v>
      </c>
      <c r="O188" s="27">
        <f t="shared" si="192"/>
        <v>13161.8</v>
      </c>
      <c r="P188" s="27">
        <f t="shared" si="193"/>
        <v>11358.05</v>
      </c>
      <c r="Q188" s="27">
        <f t="shared" si="194"/>
        <v>61838.2</v>
      </c>
    </row>
    <row r="189" spans="1:17" ht="43.5" customHeight="1" x14ac:dyDescent="0.35">
      <c r="A189" s="38">
        <v>159</v>
      </c>
      <c r="B189" s="19" t="s">
        <v>288</v>
      </c>
      <c r="C189" s="19" t="s">
        <v>298</v>
      </c>
      <c r="D189" s="19" t="s">
        <v>273</v>
      </c>
      <c r="E189" s="98" t="s">
        <v>275</v>
      </c>
      <c r="F189" s="20" t="s">
        <v>32</v>
      </c>
      <c r="G189" s="30">
        <v>75000</v>
      </c>
      <c r="H189" s="22">
        <v>6309.38</v>
      </c>
      <c r="I189" s="23">
        <f>G189*2.87/100</f>
        <v>2152.5</v>
      </c>
      <c r="J189" s="24">
        <f>G189*7.1/100</f>
        <v>5325</v>
      </c>
      <c r="K189" s="87">
        <f t="shared" si="190"/>
        <v>715.55000000000007</v>
      </c>
      <c r="L189" s="25">
        <f>G189*3.04/100</f>
        <v>2280</v>
      </c>
      <c r="M189" s="33">
        <f t="shared" si="191"/>
        <v>5317.5</v>
      </c>
      <c r="N189" s="51">
        <v>0</v>
      </c>
      <c r="O189" s="27">
        <f t="shared" si="192"/>
        <v>10741.880000000001</v>
      </c>
      <c r="P189" s="27">
        <f>J189+K189+M189</f>
        <v>11358.05</v>
      </c>
      <c r="Q189" s="27">
        <f>G189-O189</f>
        <v>64258.119999999995</v>
      </c>
    </row>
    <row r="190" spans="1:17" ht="43.5" customHeight="1" x14ac:dyDescent="0.35">
      <c r="A190" s="38">
        <v>160</v>
      </c>
      <c r="B190" s="19" t="s">
        <v>140</v>
      </c>
      <c r="C190" s="19" t="s">
        <v>299</v>
      </c>
      <c r="D190" s="19" t="s">
        <v>273</v>
      </c>
      <c r="E190" s="98" t="s">
        <v>276</v>
      </c>
      <c r="F190" s="20" t="s">
        <v>29</v>
      </c>
      <c r="G190" s="30">
        <v>75000</v>
      </c>
      <c r="H190" s="22">
        <v>6309.38</v>
      </c>
      <c r="I190" s="23">
        <f>G190*2.87/100</f>
        <v>2152.5</v>
      </c>
      <c r="J190" s="24">
        <f>G190*7.1/100</f>
        <v>5325</v>
      </c>
      <c r="K190" s="87">
        <f t="shared" si="190"/>
        <v>715.55000000000007</v>
      </c>
      <c r="L190" s="25">
        <f>G190*3.04/100</f>
        <v>2280</v>
      </c>
      <c r="M190" s="33">
        <f t="shared" si="191"/>
        <v>5317.5</v>
      </c>
      <c r="N190" s="51">
        <v>0</v>
      </c>
      <c r="O190" s="27">
        <f t="shared" si="192"/>
        <v>10741.880000000001</v>
      </c>
      <c r="P190" s="27">
        <f>J190+K190+M190</f>
        <v>11358.05</v>
      </c>
      <c r="Q190" s="27">
        <f>G190-O190</f>
        <v>64258.119999999995</v>
      </c>
    </row>
    <row r="191" spans="1:17" ht="43.5" customHeight="1" x14ac:dyDescent="0.35">
      <c r="A191" s="38">
        <v>161</v>
      </c>
      <c r="B191" s="19" t="s">
        <v>188</v>
      </c>
      <c r="C191" s="19" t="s">
        <v>299</v>
      </c>
      <c r="D191" s="19" t="s">
        <v>273</v>
      </c>
      <c r="E191" s="98" t="s">
        <v>265</v>
      </c>
      <c r="F191" s="20" t="s">
        <v>354</v>
      </c>
      <c r="G191" s="30">
        <v>38000</v>
      </c>
      <c r="H191" s="22">
        <v>160.38</v>
      </c>
      <c r="I191" s="23">
        <f t="shared" si="188"/>
        <v>1090.5999999999999</v>
      </c>
      <c r="J191" s="24">
        <f t="shared" si="189"/>
        <v>2698</v>
      </c>
      <c r="K191" s="25">
        <f t="shared" ref="K191:K192" si="196">+G191*1.1%</f>
        <v>418.00000000000006</v>
      </c>
      <c r="L191" s="25">
        <f t="shared" si="195"/>
        <v>1155.2</v>
      </c>
      <c r="M191" s="33">
        <f t="shared" si="191"/>
        <v>2694.2000000000003</v>
      </c>
      <c r="N191" s="51">
        <v>0</v>
      </c>
      <c r="O191" s="27">
        <f t="shared" si="192"/>
        <v>2406.1800000000003</v>
      </c>
      <c r="P191" s="27">
        <f t="shared" si="193"/>
        <v>5810.2000000000007</v>
      </c>
      <c r="Q191" s="27">
        <f t="shared" si="194"/>
        <v>35593.82</v>
      </c>
    </row>
    <row r="192" spans="1:17" ht="43.5" customHeight="1" x14ac:dyDescent="0.35">
      <c r="A192" s="38">
        <v>162</v>
      </c>
      <c r="B192" s="19" t="s">
        <v>224</v>
      </c>
      <c r="C192" s="19" t="s">
        <v>299</v>
      </c>
      <c r="D192" s="19" t="s">
        <v>273</v>
      </c>
      <c r="E192" s="98" t="s">
        <v>343</v>
      </c>
      <c r="F192" s="20" t="s">
        <v>29</v>
      </c>
      <c r="G192" s="30">
        <v>50000</v>
      </c>
      <c r="H192" s="22">
        <v>1854</v>
      </c>
      <c r="I192" s="23">
        <f t="shared" si="188"/>
        <v>1435</v>
      </c>
      <c r="J192" s="24">
        <f t="shared" si="189"/>
        <v>3550</v>
      </c>
      <c r="K192" s="25">
        <f t="shared" si="196"/>
        <v>550</v>
      </c>
      <c r="L192" s="25">
        <f t="shared" ref="L192:L195" si="197">G192*3.04/100</f>
        <v>1520</v>
      </c>
      <c r="M192" s="33">
        <f t="shared" si="191"/>
        <v>3545.0000000000005</v>
      </c>
      <c r="N192" s="51">
        <v>0</v>
      </c>
      <c r="O192" s="27">
        <f t="shared" si="192"/>
        <v>4809</v>
      </c>
      <c r="P192" s="27">
        <f t="shared" si="193"/>
        <v>7645</v>
      </c>
      <c r="Q192" s="27">
        <f>G192-O192</f>
        <v>45191</v>
      </c>
    </row>
    <row r="193" spans="1:17" ht="43.5" customHeight="1" x14ac:dyDescent="0.35">
      <c r="A193" s="38">
        <v>163</v>
      </c>
      <c r="B193" s="19" t="s">
        <v>303</v>
      </c>
      <c r="C193" s="19" t="s">
        <v>299</v>
      </c>
      <c r="D193" s="19" t="s">
        <v>273</v>
      </c>
      <c r="E193" s="125" t="s">
        <v>275</v>
      </c>
      <c r="F193" s="20" t="s">
        <v>32</v>
      </c>
      <c r="G193" s="126">
        <v>75000</v>
      </c>
      <c r="H193" s="127">
        <v>5704.4</v>
      </c>
      <c r="I193" s="128">
        <f t="shared" si="188"/>
        <v>2152.5</v>
      </c>
      <c r="J193" s="129">
        <f t="shared" si="189"/>
        <v>5325</v>
      </c>
      <c r="K193" s="87">
        <f t="shared" ref="K193:K195" si="198">65050*1.1%</f>
        <v>715.55000000000007</v>
      </c>
      <c r="L193" s="130">
        <f t="shared" si="197"/>
        <v>2280</v>
      </c>
      <c r="M193" s="131">
        <f t="shared" si="191"/>
        <v>5317.5</v>
      </c>
      <c r="N193" s="132">
        <f>1512.45*2</f>
        <v>3024.9</v>
      </c>
      <c r="O193" s="27">
        <f t="shared" si="192"/>
        <v>13161.8</v>
      </c>
      <c r="P193" s="27">
        <f t="shared" si="193"/>
        <v>11358.05</v>
      </c>
      <c r="Q193" s="50">
        <f>G193-O193</f>
        <v>61838.2</v>
      </c>
    </row>
    <row r="194" spans="1:17" ht="43.5" customHeight="1" x14ac:dyDescent="0.35">
      <c r="A194" s="38">
        <v>164</v>
      </c>
      <c r="B194" s="19" t="s">
        <v>302</v>
      </c>
      <c r="C194" s="19" t="s">
        <v>299</v>
      </c>
      <c r="D194" s="19" t="s">
        <v>273</v>
      </c>
      <c r="E194" s="125" t="s">
        <v>275</v>
      </c>
      <c r="F194" s="20" t="s">
        <v>32</v>
      </c>
      <c r="G194" s="126">
        <v>75000</v>
      </c>
      <c r="H194" s="127">
        <v>6006.89</v>
      </c>
      <c r="I194" s="128">
        <f t="shared" si="188"/>
        <v>2152.5</v>
      </c>
      <c r="J194" s="129">
        <f t="shared" si="189"/>
        <v>5325</v>
      </c>
      <c r="K194" s="87">
        <f t="shared" si="198"/>
        <v>715.55000000000007</v>
      </c>
      <c r="L194" s="130">
        <f t="shared" si="197"/>
        <v>2280</v>
      </c>
      <c r="M194" s="131">
        <f t="shared" si="191"/>
        <v>5317.5</v>
      </c>
      <c r="N194" s="132">
        <v>1512.45</v>
      </c>
      <c r="O194" s="27">
        <f t="shared" si="192"/>
        <v>11951.84</v>
      </c>
      <c r="P194" s="27">
        <f t="shared" si="193"/>
        <v>11358.05</v>
      </c>
      <c r="Q194" s="50">
        <f>G194-O194</f>
        <v>63048.160000000003</v>
      </c>
    </row>
    <row r="195" spans="1:17" ht="43.5" customHeight="1" x14ac:dyDescent="0.35">
      <c r="A195" s="38">
        <v>165</v>
      </c>
      <c r="B195" s="34" t="s">
        <v>309</v>
      </c>
      <c r="C195" s="34" t="s">
        <v>298</v>
      </c>
      <c r="D195" s="19" t="s">
        <v>273</v>
      </c>
      <c r="E195" s="98" t="s">
        <v>344</v>
      </c>
      <c r="F195" s="20" t="s">
        <v>29</v>
      </c>
      <c r="G195" s="30">
        <v>105000</v>
      </c>
      <c r="H195" s="22">
        <v>12903.38</v>
      </c>
      <c r="I195" s="23">
        <f t="shared" si="188"/>
        <v>3013.5</v>
      </c>
      <c r="J195" s="24">
        <f t="shared" si="189"/>
        <v>7455</v>
      </c>
      <c r="K195" s="87">
        <f t="shared" si="198"/>
        <v>715.55000000000007</v>
      </c>
      <c r="L195" s="25">
        <f t="shared" si="197"/>
        <v>3192</v>
      </c>
      <c r="M195" s="33">
        <f t="shared" si="191"/>
        <v>7444.5000000000009</v>
      </c>
      <c r="N195" s="51">
        <v>1512.45</v>
      </c>
      <c r="O195" s="27">
        <f t="shared" si="192"/>
        <v>20621.329999999998</v>
      </c>
      <c r="P195" s="27">
        <f t="shared" si="193"/>
        <v>15615.050000000001</v>
      </c>
      <c r="Q195" s="27">
        <f>G195-O195</f>
        <v>84378.67</v>
      </c>
    </row>
    <row r="196" spans="1:17" ht="26.25" customHeight="1" thickBot="1" x14ac:dyDescent="0.25">
      <c r="A196" s="161" t="s">
        <v>149</v>
      </c>
      <c r="B196" s="150"/>
      <c r="C196" s="150"/>
      <c r="D196" s="150"/>
      <c r="E196" s="162"/>
      <c r="F196" s="32"/>
      <c r="G196" s="133">
        <f t="shared" ref="G196:Q196" si="199">SUM(G175:G195)</f>
        <v>1738000</v>
      </c>
      <c r="H196" s="133">
        <f t="shared" si="199"/>
        <v>169416.47</v>
      </c>
      <c r="I196" s="133">
        <f t="shared" si="199"/>
        <v>49880.6</v>
      </c>
      <c r="J196" s="133">
        <f t="shared" si="199"/>
        <v>123398</v>
      </c>
      <c r="K196" s="133">
        <f t="shared" si="199"/>
        <v>14563.449999999995</v>
      </c>
      <c r="L196" s="133">
        <f t="shared" si="199"/>
        <v>52835.199999999997</v>
      </c>
      <c r="M196" s="133">
        <f t="shared" si="199"/>
        <v>123224.2</v>
      </c>
      <c r="N196" s="133">
        <f t="shared" si="199"/>
        <v>19661.850000000002</v>
      </c>
      <c r="O196" s="133">
        <f t="shared" si="199"/>
        <v>291794.12</v>
      </c>
      <c r="P196" s="133">
        <f t="shared" si="199"/>
        <v>261185.64999999991</v>
      </c>
      <c r="Q196" s="133">
        <f t="shared" si="199"/>
        <v>1446205.8800000001</v>
      </c>
    </row>
    <row r="197" spans="1:17" ht="36" customHeight="1" x14ac:dyDescent="0.2">
      <c r="A197" s="158" t="s">
        <v>27</v>
      </c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60"/>
    </row>
    <row r="198" spans="1:17" ht="38.25" customHeight="1" x14ac:dyDescent="0.35">
      <c r="A198" s="38">
        <v>166</v>
      </c>
      <c r="B198" s="19" t="s">
        <v>104</v>
      </c>
      <c r="C198" s="19" t="s">
        <v>298</v>
      </c>
      <c r="D198" s="19" t="s">
        <v>27</v>
      </c>
      <c r="E198" s="19" t="s">
        <v>105</v>
      </c>
      <c r="F198" s="20" t="s">
        <v>29</v>
      </c>
      <c r="G198" s="30">
        <v>310000</v>
      </c>
      <c r="H198" s="22">
        <v>62622.67</v>
      </c>
      <c r="I198" s="23">
        <f>+G198*2.87%</f>
        <v>8897</v>
      </c>
      <c r="J198" s="33">
        <f>+G198*7.1%</f>
        <v>22009.999999999996</v>
      </c>
      <c r="K198" s="87">
        <f t="shared" ref="K198:K225" si="200">65050*1.1%</f>
        <v>715.55000000000007</v>
      </c>
      <c r="L198" s="99">
        <f>162625*3.04%</f>
        <v>4943.8</v>
      </c>
      <c r="M198" s="33">
        <f>162625*7.09%</f>
        <v>11530.112500000001</v>
      </c>
      <c r="N198" s="26">
        <v>0</v>
      </c>
      <c r="O198" s="27">
        <f t="shared" ref="O198:O231" si="201">H198+I198+L198+N198</f>
        <v>76463.47</v>
      </c>
      <c r="P198" s="27">
        <f t="shared" ref="P198:P228" si="202">J198+K198+M198</f>
        <v>34255.662499999999</v>
      </c>
      <c r="Q198" s="27">
        <f t="shared" ref="Q198:Q231" si="203">G198-O198</f>
        <v>233536.53</v>
      </c>
    </row>
    <row r="199" spans="1:17" ht="38.25" customHeight="1" x14ac:dyDescent="0.35">
      <c r="A199" s="38">
        <v>167</v>
      </c>
      <c r="B199" s="19" t="s">
        <v>106</v>
      </c>
      <c r="C199" s="19" t="s">
        <v>298</v>
      </c>
      <c r="D199" s="19" t="s">
        <v>27</v>
      </c>
      <c r="E199" s="19" t="s">
        <v>107</v>
      </c>
      <c r="F199" s="20" t="s">
        <v>29</v>
      </c>
      <c r="G199" s="30">
        <v>185000</v>
      </c>
      <c r="H199" s="22">
        <v>31891.43</v>
      </c>
      <c r="I199" s="23">
        <f>G199*2.87/100</f>
        <v>5309.5</v>
      </c>
      <c r="J199" s="33">
        <f>G199*7.1/100</f>
        <v>13135</v>
      </c>
      <c r="K199" s="87">
        <f t="shared" si="200"/>
        <v>715.55000000000007</v>
      </c>
      <c r="L199" s="99">
        <f t="shared" ref="L199:L202" si="204">162625*3.04%</f>
        <v>4943.8</v>
      </c>
      <c r="M199" s="33">
        <f t="shared" ref="M199:M202" si="205">162625*7.09%</f>
        <v>11530.112500000001</v>
      </c>
      <c r="N199" s="26">
        <v>1512.45</v>
      </c>
      <c r="O199" s="27">
        <f t="shared" si="201"/>
        <v>43657.18</v>
      </c>
      <c r="P199" s="27">
        <f t="shared" si="202"/>
        <v>25380.662499999999</v>
      </c>
      <c r="Q199" s="27">
        <f t="shared" si="203"/>
        <v>141342.82</v>
      </c>
    </row>
    <row r="200" spans="1:17" ht="38.25" customHeight="1" x14ac:dyDescent="0.35">
      <c r="A200" s="38">
        <v>168</v>
      </c>
      <c r="B200" s="19" t="s">
        <v>108</v>
      </c>
      <c r="C200" s="19" t="s">
        <v>298</v>
      </c>
      <c r="D200" s="19" t="s">
        <v>27</v>
      </c>
      <c r="E200" s="19" t="s">
        <v>238</v>
      </c>
      <c r="F200" s="20" t="s">
        <v>29</v>
      </c>
      <c r="G200" s="30">
        <v>185000</v>
      </c>
      <c r="H200" s="22">
        <v>32269.54</v>
      </c>
      <c r="I200" s="23">
        <f t="shared" ref="I200:I231" si="206">G200*2.87/100</f>
        <v>5309.5</v>
      </c>
      <c r="J200" s="33">
        <f t="shared" ref="J200:J231" si="207">G200*7.1/100</f>
        <v>13135</v>
      </c>
      <c r="K200" s="87">
        <f t="shared" si="200"/>
        <v>715.55000000000007</v>
      </c>
      <c r="L200" s="99">
        <f t="shared" si="204"/>
        <v>4943.8</v>
      </c>
      <c r="M200" s="33">
        <f t="shared" si="205"/>
        <v>11530.112500000001</v>
      </c>
      <c r="N200" s="26">
        <v>0</v>
      </c>
      <c r="O200" s="27">
        <f t="shared" si="201"/>
        <v>42522.840000000004</v>
      </c>
      <c r="P200" s="27">
        <f t="shared" si="202"/>
        <v>25380.662499999999</v>
      </c>
      <c r="Q200" s="27">
        <f t="shared" si="203"/>
        <v>142477.16</v>
      </c>
    </row>
    <row r="201" spans="1:17" ht="38.25" customHeight="1" x14ac:dyDescent="0.35">
      <c r="A201" s="38">
        <v>169</v>
      </c>
      <c r="B201" s="19" t="s">
        <v>110</v>
      </c>
      <c r="C201" s="19" t="s">
        <v>298</v>
      </c>
      <c r="D201" s="19" t="s">
        <v>27</v>
      </c>
      <c r="E201" s="19" t="s">
        <v>293</v>
      </c>
      <c r="F201" s="20" t="s">
        <v>29</v>
      </c>
      <c r="G201" s="30">
        <v>185000</v>
      </c>
      <c r="H201" s="22">
        <v>32269.54</v>
      </c>
      <c r="I201" s="23">
        <f>G201*2.87/100</f>
        <v>5309.5</v>
      </c>
      <c r="J201" s="33">
        <f>G201*7.1/100</f>
        <v>13135</v>
      </c>
      <c r="K201" s="87">
        <f t="shared" si="200"/>
        <v>715.55000000000007</v>
      </c>
      <c r="L201" s="99">
        <f t="shared" si="204"/>
        <v>4943.8</v>
      </c>
      <c r="M201" s="33">
        <f t="shared" si="205"/>
        <v>11530.112500000001</v>
      </c>
      <c r="N201" s="26">
        <v>0</v>
      </c>
      <c r="O201" s="27">
        <f>H201+I201+L201+N201</f>
        <v>42522.840000000004</v>
      </c>
      <c r="P201" s="27">
        <f>J201+K201+M201</f>
        <v>25380.662499999999</v>
      </c>
      <c r="Q201" s="27">
        <f>G201-O201</f>
        <v>142477.16</v>
      </c>
    </row>
    <row r="202" spans="1:17" ht="38.25" customHeight="1" x14ac:dyDescent="0.35">
      <c r="A202" s="38">
        <v>170</v>
      </c>
      <c r="B202" s="19" t="s">
        <v>121</v>
      </c>
      <c r="C202" s="19" t="s">
        <v>298</v>
      </c>
      <c r="D202" s="19" t="s">
        <v>27</v>
      </c>
      <c r="E202" s="19" t="s">
        <v>122</v>
      </c>
      <c r="F202" s="20" t="s">
        <v>29</v>
      </c>
      <c r="G202" s="30">
        <v>185000</v>
      </c>
      <c r="H202" s="22">
        <v>32269.54</v>
      </c>
      <c r="I202" s="23">
        <f t="shared" si="206"/>
        <v>5309.5</v>
      </c>
      <c r="J202" s="33">
        <f t="shared" si="207"/>
        <v>13135</v>
      </c>
      <c r="K202" s="87">
        <f t="shared" si="200"/>
        <v>715.55000000000007</v>
      </c>
      <c r="L202" s="99">
        <f t="shared" si="204"/>
        <v>4943.8</v>
      </c>
      <c r="M202" s="33">
        <f t="shared" si="205"/>
        <v>11530.112500000001</v>
      </c>
      <c r="N202" s="26">
        <v>0</v>
      </c>
      <c r="O202" s="27">
        <f t="shared" si="201"/>
        <v>42522.840000000004</v>
      </c>
      <c r="P202" s="27">
        <f t="shared" si="202"/>
        <v>25380.662499999999</v>
      </c>
      <c r="Q202" s="27">
        <f t="shared" si="203"/>
        <v>142477.16</v>
      </c>
    </row>
    <row r="203" spans="1:17" ht="38.25" customHeight="1" x14ac:dyDescent="0.35">
      <c r="A203" s="38">
        <v>171</v>
      </c>
      <c r="B203" s="19" t="s">
        <v>133</v>
      </c>
      <c r="C203" s="19" t="s">
        <v>299</v>
      </c>
      <c r="D203" s="19" t="s">
        <v>27</v>
      </c>
      <c r="E203" s="98" t="s">
        <v>330</v>
      </c>
      <c r="F203" s="20" t="s">
        <v>29</v>
      </c>
      <c r="G203" s="30">
        <v>150000</v>
      </c>
      <c r="H203" s="22">
        <v>23110.39</v>
      </c>
      <c r="I203" s="23">
        <f>G203*2.87/100</f>
        <v>4305</v>
      </c>
      <c r="J203" s="24">
        <f>G203*7.1/100</f>
        <v>10650</v>
      </c>
      <c r="K203" s="87">
        <f t="shared" si="190"/>
        <v>715.55000000000007</v>
      </c>
      <c r="L203" s="25">
        <f>+G203*3.04%</f>
        <v>4560</v>
      </c>
      <c r="M203" s="33">
        <f>+G203*7.09%</f>
        <v>10635</v>
      </c>
      <c r="N203" s="51">
        <f>1512.45*2</f>
        <v>3024.9</v>
      </c>
      <c r="O203" s="27">
        <f>H203+I203+L203+N203</f>
        <v>35000.29</v>
      </c>
      <c r="P203" s="27">
        <f>J203+K203+M203</f>
        <v>22000.55</v>
      </c>
      <c r="Q203" s="27">
        <f>G203-O203</f>
        <v>114999.70999999999</v>
      </c>
    </row>
    <row r="204" spans="1:17" ht="38.25" customHeight="1" x14ac:dyDescent="0.35">
      <c r="A204" s="38">
        <v>172</v>
      </c>
      <c r="B204" s="19" t="s">
        <v>123</v>
      </c>
      <c r="C204" s="19" t="s">
        <v>298</v>
      </c>
      <c r="D204" s="19" t="s">
        <v>27</v>
      </c>
      <c r="E204" s="19" t="s">
        <v>124</v>
      </c>
      <c r="F204" s="20" t="s">
        <v>32</v>
      </c>
      <c r="G204" s="30">
        <v>140000</v>
      </c>
      <c r="H204" s="22">
        <v>21136.26</v>
      </c>
      <c r="I204" s="23">
        <f t="shared" si="206"/>
        <v>4018</v>
      </c>
      <c r="J204" s="33">
        <f t="shared" si="207"/>
        <v>9940</v>
      </c>
      <c r="K204" s="87">
        <f t="shared" si="200"/>
        <v>715.55000000000007</v>
      </c>
      <c r="L204" s="99">
        <f t="shared" ref="L204:L231" si="208">G204*3.04/100</f>
        <v>4256</v>
      </c>
      <c r="M204" s="33">
        <f t="shared" ref="M204:M232" si="209">+G204*7.09%</f>
        <v>9926</v>
      </c>
      <c r="N204" s="26">
        <v>1512.45</v>
      </c>
      <c r="O204" s="27">
        <f t="shared" si="201"/>
        <v>30922.71</v>
      </c>
      <c r="P204" s="27">
        <f t="shared" si="202"/>
        <v>20581.55</v>
      </c>
      <c r="Q204" s="27">
        <f t="shared" si="203"/>
        <v>109077.29000000001</v>
      </c>
    </row>
    <row r="205" spans="1:17" ht="38.25" customHeight="1" x14ac:dyDescent="0.35">
      <c r="A205" s="38">
        <v>173</v>
      </c>
      <c r="B205" s="19" t="s">
        <v>119</v>
      </c>
      <c r="C205" s="19" t="s">
        <v>298</v>
      </c>
      <c r="D205" s="19" t="s">
        <v>27</v>
      </c>
      <c r="E205" s="19" t="s">
        <v>120</v>
      </c>
      <c r="F205" s="20" t="s">
        <v>29</v>
      </c>
      <c r="G205" s="30">
        <v>140000</v>
      </c>
      <c r="H205" s="22">
        <v>21514.37</v>
      </c>
      <c r="I205" s="23">
        <f t="shared" si="206"/>
        <v>4018</v>
      </c>
      <c r="J205" s="33">
        <f t="shared" si="207"/>
        <v>9940</v>
      </c>
      <c r="K205" s="87">
        <f t="shared" si="200"/>
        <v>715.55000000000007</v>
      </c>
      <c r="L205" s="99">
        <f t="shared" si="208"/>
        <v>4256</v>
      </c>
      <c r="M205" s="33">
        <f t="shared" si="209"/>
        <v>9926</v>
      </c>
      <c r="N205" s="26">
        <v>0</v>
      </c>
      <c r="O205" s="27">
        <f t="shared" si="201"/>
        <v>29788.37</v>
      </c>
      <c r="P205" s="27">
        <f t="shared" si="202"/>
        <v>20581.55</v>
      </c>
      <c r="Q205" s="27">
        <f t="shared" si="203"/>
        <v>110211.63</v>
      </c>
    </row>
    <row r="206" spans="1:17" ht="38.25" customHeight="1" x14ac:dyDescent="0.35">
      <c r="A206" s="38">
        <v>174</v>
      </c>
      <c r="B206" s="19" t="s">
        <v>117</v>
      </c>
      <c r="C206" s="19" t="s">
        <v>298</v>
      </c>
      <c r="D206" s="19" t="s">
        <v>27</v>
      </c>
      <c r="E206" s="19" t="s">
        <v>118</v>
      </c>
      <c r="F206" s="20" t="s">
        <v>29</v>
      </c>
      <c r="G206" s="30">
        <v>140000</v>
      </c>
      <c r="H206" s="22">
        <v>21514.37</v>
      </c>
      <c r="I206" s="23">
        <f t="shared" si="206"/>
        <v>4018</v>
      </c>
      <c r="J206" s="33">
        <f t="shared" si="207"/>
        <v>9940</v>
      </c>
      <c r="K206" s="87">
        <f t="shared" si="200"/>
        <v>715.55000000000007</v>
      </c>
      <c r="L206" s="99">
        <f t="shared" si="208"/>
        <v>4256</v>
      </c>
      <c r="M206" s="33">
        <f t="shared" si="209"/>
        <v>9926</v>
      </c>
      <c r="N206" s="26">
        <v>0</v>
      </c>
      <c r="O206" s="27">
        <f t="shared" si="201"/>
        <v>29788.37</v>
      </c>
      <c r="P206" s="27">
        <f t="shared" si="202"/>
        <v>20581.55</v>
      </c>
      <c r="Q206" s="27">
        <f t="shared" si="203"/>
        <v>110211.63</v>
      </c>
    </row>
    <row r="207" spans="1:17" ht="38.25" customHeight="1" x14ac:dyDescent="0.35">
      <c r="A207" s="38">
        <v>175</v>
      </c>
      <c r="B207" s="19" t="s">
        <v>125</v>
      </c>
      <c r="C207" s="19" t="s">
        <v>299</v>
      </c>
      <c r="D207" s="19" t="s">
        <v>27</v>
      </c>
      <c r="E207" s="19" t="s">
        <v>126</v>
      </c>
      <c r="F207" s="20" t="s">
        <v>32</v>
      </c>
      <c r="G207" s="30">
        <v>140000</v>
      </c>
      <c r="H207" s="22">
        <v>21136.26</v>
      </c>
      <c r="I207" s="23">
        <f t="shared" si="206"/>
        <v>4018</v>
      </c>
      <c r="J207" s="33">
        <f t="shared" si="207"/>
        <v>9940</v>
      </c>
      <c r="K207" s="87">
        <f t="shared" si="200"/>
        <v>715.55000000000007</v>
      </c>
      <c r="L207" s="99">
        <f t="shared" si="208"/>
        <v>4256</v>
      </c>
      <c r="M207" s="33">
        <f t="shared" si="209"/>
        <v>9926</v>
      </c>
      <c r="N207" s="26">
        <v>1512.45</v>
      </c>
      <c r="O207" s="27">
        <f t="shared" si="201"/>
        <v>30922.71</v>
      </c>
      <c r="P207" s="27">
        <f t="shared" si="202"/>
        <v>20581.55</v>
      </c>
      <c r="Q207" s="27">
        <f t="shared" si="203"/>
        <v>109077.29000000001</v>
      </c>
    </row>
    <row r="208" spans="1:17" ht="38.25" customHeight="1" x14ac:dyDescent="0.35">
      <c r="A208" s="38">
        <v>176</v>
      </c>
      <c r="B208" s="19" t="s">
        <v>127</v>
      </c>
      <c r="C208" s="19" t="s">
        <v>298</v>
      </c>
      <c r="D208" s="19" t="s">
        <v>27</v>
      </c>
      <c r="E208" s="19" t="s">
        <v>179</v>
      </c>
      <c r="F208" s="20" t="s">
        <v>29</v>
      </c>
      <c r="G208" s="30">
        <v>140000</v>
      </c>
      <c r="H208" s="22">
        <v>21136.26</v>
      </c>
      <c r="I208" s="23">
        <f>G208*2.87/100</f>
        <v>4018</v>
      </c>
      <c r="J208" s="33">
        <f>G208*7.1/100</f>
        <v>9940</v>
      </c>
      <c r="K208" s="87">
        <f t="shared" si="200"/>
        <v>715.55000000000007</v>
      </c>
      <c r="L208" s="99">
        <f>G208*3.04/100</f>
        <v>4256</v>
      </c>
      <c r="M208" s="33">
        <f t="shared" si="209"/>
        <v>9926</v>
      </c>
      <c r="N208" s="26">
        <v>1512.45</v>
      </c>
      <c r="O208" s="27">
        <f>H208+I208+L208+N208</f>
        <v>30922.71</v>
      </c>
      <c r="P208" s="27">
        <f>J208+K208+M208</f>
        <v>20581.55</v>
      </c>
      <c r="Q208" s="27">
        <f>G208-O208</f>
        <v>109077.29000000001</v>
      </c>
    </row>
    <row r="209" spans="1:17" ht="38.25" customHeight="1" x14ac:dyDescent="0.35">
      <c r="A209" s="38">
        <v>177</v>
      </c>
      <c r="B209" s="19" t="s">
        <v>115</v>
      </c>
      <c r="C209" s="19" t="s">
        <v>299</v>
      </c>
      <c r="D209" s="19" t="s">
        <v>27</v>
      </c>
      <c r="E209" s="19" t="s">
        <v>116</v>
      </c>
      <c r="F209" s="20" t="s">
        <v>32</v>
      </c>
      <c r="G209" s="30">
        <v>140000</v>
      </c>
      <c r="H209" s="22">
        <v>21514.37</v>
      </c>
      <c r="I209" s="23">
        <f>G209*2.87/100</f>
        <v>4018</v>
      </c>
      <c r="J209" s="33">
        <f>G209*7.1/100</f>
        <v>9940</v>
      </c>
      <c r="K209" s="87">
        <f t="shared" si="200"/>
        <v>715.55000000000007</v>
      </c>
      <c r="L209" s="99">
        <f>G209*3.04/100</f>
        <v>4256</v>
      </c>
      <c r="M209" s="33">
        <f t="shared" si="209"/>
        <v>9926</v>
      </c>
      <c r="N209" s="26">
        <v>0</v>
      </c>
      <c r="O209" s="27">
        <f>H209+I209+L209+N209</f>
        <v>29788.37</v>
      </c>
      <c r="P209" s="27">
        <f>J209+K209+M209</f>
        <v>20581.55</v>
      </c>
      <c r="Q209" s="27">
        <f>G209-O209</f>
        <v>110211.63</v>
      </c>
    </row>
    <row r="210" spans="1:17" ht="38.25" customHeight="1" x14ac:dyDescent="0.35">
      <c r="A210" s="38">
        <v>178</v>
      </c>
      <c r="B210" s="19" t="s">
        <v>240</v>
      </c>
      <c r="C210" s="19" t="s">
        <v>298</v>
      </c>
      <c r="D210" s="19" t="s">
        <v>27</v>
      </c>
      <c r="E210" s="19" t="s">
        <v>241</v>
      </c>
      <c r="F210" s="20" t="s">
        <v>32</v>
      </c>
      <c r="G210" s="30">
        <v>140000</v>
      </c>
      <c r="H210" s="22">
        <v>21514.37</v>
      </c>
      <c r="I210" s="23">
        <f>G210*2.87/100</f>
        <v>4018</v>
      </c>
      <c r="J210" s="33">
        <f>G210*7.1/100</f>
        <v>9940</v>
      </c>
      <c r="K210" s="87">
        <f t="shared" si="200"/>
        <v>715.55000000000007</v>
      </c>
      <c r="L210" s="99">
        <f>G210*3.04/100</f>
        <v>4256</v>
      </c>
      <c r="M210" s="33">
        <f t="shared" si="209"/>
        <v>9926</v>
      </c>
      <c r="N210" s="26">
        <v>0</v>
      </c>
      <c r="O210" s="27">
        <f>H210+I210+L210+N210</f>
        <v>29788.37</v>
      </c>
      <c r="P210" s="27">
        <f>J210+K210+M210</f>
        <v>20581.55</v>
      </c>
      <c r="Q210" s="27">
        <f>G210-O210</f>
        <v>110211.63</v>
      </c>
    </row>
    <row r="211" spans="1:17" ht="38.25" customHeight="1" x14ac:dyDescent="0.35">
      <c r="A211" s="38">
        <v>179</v>
      </c>
      <c r="B211" s="19" t="s">
        <v>129</v>
      </c>
      <c r="C211" s="19" t="s">
        <v>298</v>
      </c>
      <c r="D211" s="19" t="s">
        <v>27</v>
      </c>
      <c r="E211" s="19" t="s">
        <v>111</v>
      </c>
      <c r="F211" s="20" t="s">
        <v>29</v>
      </c>
      <c r="G211" s="30">
        <v>90000</v>
      </c>
      <c r="H211" s="22">
        <v>9753.1200000000008</v>
      </c>
      <c r="I211" s="23">
        <f t="shared" si="206"/>
        <v>2583</v>
      </c>
      <c r="J211" s="33">
        <f t="shared" si="207"/>
        <v>6390</v>
      </c>
      <c r="K211" s="87">
        <f t="shared" si="200"/>
        <v>715.55000000000007</v>
      </c>
      <c r="L211" s="99">
        <f t="shared" si="208"/>
        <v>2736</v>
      </c>
      <c r="M211" s="33">
        <f t="shared" si="209"/>
        <v>6381</v>
      </c>
      <c r="N211" s="26">
        <v>0</v>
      </c>
      <c r="O211" s="27">
        <f t="shared" si="201"/>
        <v>15072.12</v>
      </c>
      <c r="P211" s="27">
        <f t="shared" si="202"/>
        <v>13486.55</v>
      </c>
      <c r="Q211" s="27">
        <f t="shared" si="203"/>
        <v>74927.88</v>
      </c>
    </row>
    <row r="212" spans="1:17" ht="38.25" customHeight="1" x14ac:dyDescent="0.35">
      <c r="A212" s="38">
        <v>180</v>
      </c>
      <c r="B212" s="19" t="s">
        <v>163</v>
      </c>
      <c r="C212" s="19" t="s">
        <v>298</v>
      </c>
      <c r="D212" s="19" t="s">
        <v>27</v>
      </c>
      <c r="E212" s="19" t="s">
        <v>164</v>
      </c>
      <c r="F212" s="20" t="s">
        <v>29</v>
      </c>
      <c r="G212" s="30">
        <v>90000</v>
      </c>
      <c r="H212" s="22">
        <v>8996.89</v>
      </c>
      <c r="I212" s="23">
        <f>G212*2.87/100</f>
        <v>2583</v>
      </c>
      <c r="J212" s="33">
        <f>G212*7.1/100</f>
        <v>6390</v>
      </c>
      <c r="K212" s="87">
        <f t="shared" si="200"/>
        <v>715.55000000000007</v>
      </c>
      <c r="L212" s="99">
        <f>G212*3.04/100</f>
        <v>2736</v>
      </c>
      <c r="M212" s="33">
        <f t="shared" si="209"/>
        <v>6381</v>
      </c>
      <c r="N212" s="26">
        <f>1512.45*2</f>
        <v>3024.9</v>
      </c>
      <c r="O212" s="27">
        <f t="shared" si="201"/>
        <v>17340.79</v>
      </c>
      <c r="P212" s="27">
        <f>J212+K212+M212</f>
        <v>13486.55</v>
      </c>
      <c r="Q212" s="27">
        <f>G212-O212</f>
        <v>72659.209999999992</v>
      </c>
    </row>
    <row r="213" spans="1:17" ht="38.25" customHeight="1" x14ac:dyDescent="0.35">
      <c r="A213" s="38">
        <v>181</v>
      </c>
      <c r="B213" s="19" t="s">
        <v>112</v>
      </c>
      <c r="C213" s="19" t="s">
        <v>298</v>
      </c>
      <c r="D213" s="19" t="s">
        <v>27</v>
      </c>
      <c r="E213" s="19" t="s">
        <v>113</v>
      </c>
      <c r="F213" s="20" t="s">
        <v>29</v>
      </c>
      <c r="G213" s="30">
        <v>90000</v>
      </c>
      <c r="H213" s="22">
        <v>9753.1200000000008</v>
      </c>
      <c r="I213" s="23">
        <f t="shared" si="206"/>
        <v>2583</v>
      </c>
      <c r="J213" s="33">
        <f t="shared" si="207"/>
        <v>6390</v>
      </c>
      <c r="K213" s="87">
        <f t="shared" si="200"/>
        <v>715.55000000000007</v>
      </c>
      <c r="L213" s="99">
        <f t="shared" si="208"/>
        <v>2736</v>
      </c>
      <c r="M213" s="33">
        <f t="shared" si="209"/>
        <v>6381</v>
      </c>
      <c r="N213" s="26">
        <v>0</v>
      </c>
      <c r="O213" s="27">
        <f t="shared" si="201"/>
        <v>15072.12</v>
      </c>
      <c r="P213" s="27">
        <f t="shared" si="202"/>
        <v>13486.55</v>
      </c>
      <c r="Q213" s="27">
        <f t="shared" si="203"/>
        <v>74927.88</v>
      </c>
    </row>
    <row r="214" spans="1:17" ht="38.25" customHeight="1" x14ac:dyDescent="0.35">
      <c r="A214" s="38">
        <v>182</v>
      </c>
      <c r="B214" s="19" t="s">
        <v>109</v>
      </c>
      <c r="C214" s="19" t="s">
        <v>298</v>
      </c>
      <c r="D214" s="19" t="s">
        <v>27</v>
      </c>
      <c r="E214" s="19" t="s">
        <v>277</v>
      </c>
      <c r="F214" s="20" t="s">
        <v>29</v>
      </c>
      <c r="G214" s="30">
        <v>75000</v>
      </c>
      <c r="H214" s="22">
        <v>6309.38</v>
      </c>
      <c r="I214" s="23">
        <f t="shared" si="206"/>
        <v>2152.5</v>
      </c>
      <c r="J214" s="33">
        <f t="shared" si="207"/>
        <v>5325</v>
      </c>
      <c r="K214" s="87">
        <f t="shared" si="200"/>
        <v>715.55000000000007</v>
      </c>
      <c r="L214" s="99">
        <f t="shared" si="208"/>
        <v>2280</v>
      </c>
      <c r="M214" s="33">
        <f t="shared" si="209"/>
        <v>5317.5</v>
      </c>
      <c r="N214" s="26">
        <v>0</v>
      </c>
      <c r="O214" s="27">
        <f t="shared" si="201"/>
        <v>10741.880000000001</v>
      </c>
      <c r="P214" s="27">
        <f t="shared" si="202"/>
        <v>11358.05</v>
      </c>
      <c r="Q214" s="27">
        <f t="shared" si="203"/>
        <v>64258.119999999995</v>
      </c>
    </row>
    <row r="215" spans="1:17" ht="38.25" customHeight="1" x14ac:dyDescent="0.35">
      <c r="A215" s="38">
        <v>183</v>
      </c>
      <c r="B215" s="19" t="s">
        <v>128</v>
      </c>
      <c r="C215" s="19" t="s">
        <v>299</v>
      </c>
      <c r="D215" s="19" t="s">
        <v>27</v>
      </c>
      <c r="E215" s="19" t="s">
        <v>277</v>
      </c>
      <c r="F215" s="20" t="s">
        <v>29</v>
      </c>
      <c r="G215" s="30">
        <v>75000</v>
      </c>
      <c r="H215" s="22">
        <v>6309.38</v>
      </c>
      <c r="I215" s="23">
        <f t="shared" si="206"/>
        <v>2152.5</v>
      </c>
      <c r="J215" s="33">
        <f t="shared" si="207"/>
        <v>5325</v>
      </c>
      <c r="K215" s="87">
        <f t="shared" si="200"/>
        <v>715.55000000000007</v>
      </c>
      <c r="L215" s="99">
        <f t="shared" si="208"/>
        <v>2280</v>
      </c>
      <c r="M215" s="33">
        <f t="shared" si="209"/>
        <v>5317.5</v>
      </c>
      <c r="N215" s="26">
        <v>0</v>
      </c>
      <c r="O215" s="27">
        <f t="shared" si="201"/>
        <v>10741.880000000001</v>
      </c>
      <c r="P215" s="27">
        <f t="shared" si="202"/>
        <v>11358.05</v>
      </c>
      <c r="Q215" s="27">
        <f t="shared" si="203"/>
        <v>64258.119999999995</v>
      </c>
    </row>
    <row r="216" spans="1:17" ht="38.25" customHeight="1" x14ac:dyDescent="0.35">
      <c r="A216" s="38">
        <v>184</v>
      </c>
      <c r="B216" s="19" t="s">
        <v>217</v>
      </c>
      <c r="C216" s="19" t="s">
        <v>299</v>
      </c>
      <c r="D216" s="19" t="s">
        <v>27</v>
      </c>
      <c r="E216" s="19" t="s">
        <v>153</v>
      </c>
      <c r="F216" s="20" t="s">
        <v>32</v>
      </c>
      <c r="G216" s="30">
        <v>75000</v>
      </c>
      <c r="H216" s="22">
        <v>6309.38</v>
      </c>
      <c r="I216" s="23">
        <f t="shared" si="206"/>
        <v>2152.5</v>
      </c>
      <c r="J216" s="33">
        <f t="shared" si="207"/>
        <v>5325</v>
      </c>
      <c r="K216" s="87">
        <f t="shared" si="200"/>
        <v>715.55000000000007</v>
      </c>
      <c r="L216" s="99">
        <f t="shared" si="208"/>
        <v>2280</v>
      </c>
      <c r="M216" s="33">
        <f t="shared" si="209"/>
        <v>5317.5</v>
      </c>
      <c r="N216" s="26">
        <v>0</v>
      </c>
      <c r="O216" s="27">
        <f t="shared" si="201"/>
        <v>10741.880000000001</v>
      </c>
      <c r="P216" s="27">
        <f>J216+K216+M216</f>
        <v>11358.05</v>
      </c>
      <c r="Q216" s="27">
        <f t="shared" si="203"/>
        <v>64258.119999999995</v>
      </c>
    </row>
    <row r="217" spans="1:17" ht="38.25" customHeight="1" x14ac:dyDescent="0.35">
      <c r="A217" s="38">
        <v>185</v>
      </c>
      <c r="B217" s="19" t="s">
        <v>147</v>
      </c>
      <c r="C217" s="19" t="s">
        <v>299</v>
      </c>
      <c r="D217" s="19" t="s">
        <v>27</v>
      </c>
      <c r="E217" s="19" t="s">
        <v>153</v>
      </c>
      <c r="F217" s="20" t="s">
        <v>29</v>
      </c>
      <c r="G217" s="30">
        <v>75000</v>
      </c>
      <c r="H217" s="22">
        <v>6309.38</v>
      </c>
      <c r="I217" s="23">
        <f t="shared" ref="I217:I226" si="210">G217*2.87/100</f>
        <v>2152.5</v>
      </c>
      <c r="J217" s="33">
        <f t="shared" si="207"/>
        <v>5325</v>
      </c>
      <c r="K217" s="87">
        <f t="shared" si="200"/>
        <v>715.55000000000007</v>
      </c>
      <c r="L217" s="99">
        <f t="shared" si="208"/>
        <v>2280</v>
      </c>
      <c r="M217" s="33">
        <f t="shared" si="209"/>
        <v>5317.5</v>
      </c>
      <c r="N217" s="26">
        <v>0</v>
      </c>
      <c r="O217" s="27">
        <f t="shared" si="201"/>
        <v>10741.880000000001</v>
      </c>
      <c r="P217" s="27">
        <f t="shared" si="202"/>
        <v>11358.05</v>
      </c>
      <c r="Q217" s="27">
        <f t="shared" ref="Q217:Q226" si="211">G217-O217</f>
        <v>64258.119999999995</v>
      </c>
    </row>
    <row r="218" spans="1:17" ht="38.25" customHeight="1" x14ac:dyDescent="0.35">
      <c r="A218" s="38">
        <v>186</v>
      </c>
      <c r="B218" s="19" t="s">
        <v>218</v>
      </c>
      <c r="C218" s="19" t="s">
        <v>299</v>
      </c>
      <c r="D218" s="19" t="s">
        <v>27</v>
      </c>
      <c r="E218" s="19" t="s">
        <v>277</v>
      </c>
      <c r="F218" s="20" t="s">
        <v>32</v>
      </c>
      <c r="G218" s="30">
        <v>75000</v>
      </c>
      <c r="H218" s="22">
        <v>6309.38</v>
      </c>
      <c r="I218" s="23">
        <f t="shared" si="210"/>
        <v>2152.5</v>
      </c>
      <c r="J218" s="33">
        <f t="shared" ref="J218:J226" si="212">G218*7.1/100</f>
        <v>5325</v>
      </c>
      <c r="K218" s="87">
        <f t="shared" si="200"/>
        <v>715.55000000000007</v>
      </c>
      <c r="L218" s="99">
        <f t="shared" ref="L218:L224" si="213">G218*3.04/100</f>
        <v>2280</v>
      </c>
      <c r="M218" s="33">
        <f t="shared" si="209"/>
        <v>5317.5</v>
      </c>
      <c r="N218" s="26">
        <v>0</v>
      </c>
      <c r="O218" s="27">
        <f t="shared" ref="O218:O226" si="214">H218+I218+L218+N218</f>
        <v>10741.880000000001</v>
      </c>
      <c r="P218" s="27">
        <f t="shared" ref="P218:P226" si="215">J218+K218+M218</f>
        <v>11358.05</v>
      </c>
      <c r="Q218" s="27">
        <f t="shared" si="211"/>
        <v>64258.119999999995</v>
      </c>
    </row>
    <row r="219" spans="1:17" ht="38.25" customHeight="1" x14ac:dyDescent="0.35">
      <c r="A219" s="38">
        <v>187</v>
      </c>
      <c r="B219" s="19" t="s">
        <v>229</v>
      </c>
      <c r="C219" s="19" t="s">
        <v>298</v>
      </c>
      <c r="D219" s="19" t="s">
        <v>27</v>
      </c>
      <c r="E219" s="19" t="s">
        <v>230</v>
      </c>
      <c r="F219" s="20" t="s">
        <v>32</v>
      </c>
      <c r="G219" s="30">
        <v>75000</v>
      </c>
      <c r="H219" s="22">
        <v>6006.89</v>
      </c>
      <c r="I219" s="23">
        <f t="shared" si="210"/>
        <v>2152.5</v>
      </c>
      <c r="J219" s="33">
        <f t="shared" si="212"/>
        <v>5325</v>
      </c>
      <c r="K219" s="87">
        <f t="shared" si="200"/>
        <v>715.55000000000007</v>
      </c>
      <c r="L219" s="99">
        <f t="shared" si="213"/>
        <v>2280</v>
      </c>
      <c r="M219" s="33">
        <f t="shared" si="209"/>
        <v>5317.5</v>
      </c>
      <c r="N219" s="26">
        <v>1512.45</v>
      </c>
      <c r="O219" s="27">
        <f t="shared" si="214"/>
        <v>11951.84</v>
      </c>
      <c r="P219" s="27">
        <f t="shared" si="215"/>
        <v>11358.05</v>
      </c>
      <c r="Q219" s="27">
        <f t="shared" si="211"/>
        <v>63048.160000000003</v>
      </c>
    </row>
    <row r="220" spans="1:17" ht="38.25" customHeight="1" x14ac:dyDescent="0.35">
      <c r="A220" s="38">
        <v>188</v>
      </c>
      <c r="B220" s="19" t="s">
        <v>280</v>
      </c>
      <c r="C220" s="19" t="s">
        <v>298</v>
      </c>
      <c r="D220" s="19" t="s">
        <v>27</v>
      </c>
      <c r="E220" s="19" t="s">
        <v>281</v>
      </c>
      <c r="F220" s="20" t="s">
        <v>32</v>
      </c>
      <c r="G220" s="30">
        <v>75000</v>
      </c>
      <c r="H220" s="22">
        <v>6309.38</v>
      </c>
      <c r="I220" s="23">
        <f t="shared" si="210"/>
        <v>2152.5</v>
      </c>
      <c r="J220" s="33">
        <f t="shared" si="212"/>
        <v>5325</v>
      </c>
      <c r="K220" s="87">
        <f t="shared" si="200"/>
        <v>715.55000000000007</v>
      </c>
      <c r="L220" s="99">
        <f t="shared" si="213"/>
        <v>2280</v>
      </c>
      <c r="M220" s="33">
        <f t="shared" si="209"/>
        <v>5317.5</v>
      </c>
      <c r="N220" s="26">
        <v>0</v>
      </c>
      <c r="O220" s="27">
        <f t="shared" si="214"/>
        <v>10741.880000000001</v>
      </c>
      <c r="P220" s="27">
        <f t="shared" si="215"/>
        <v>11358.05</v>
      </c>
      <c r="Q220" s="27">
        <f t="shared" si="211"/>
        <v>64258.119999999995</v>
      </c>
    </row>
    <row r="221" spans="1:17" ht="38.25" customHeight="1" x14ac:dyDescent="0.35">
      <c r="A221" s="38">
        <v>189</v>
      </c>
      <c r="B221" s="19" t="s">
        <v>349</v>
      </c>
      <c r="C221" s="19" t="s">
        <v>298</v>
      </c>
      <c r="D221" s="19" t="s">
        <v>27</v>
      </c>
      <c r="E221" s="19" t="s">
        <v>350</v>
      </c>
      <c r="F221" s="20" t="s">
        <v>32</v>
      </c>
      <c r="G221" s="30">
        <v>85000</v>
      </c>
      <c r="H221" s="22">
        <v>8576.99</v>
      </c>
      <c r="I221" s="23">
        <f t="shared" si="210"/>
        <v>2439.5</v>
      </c>
      <c r="J221" s="33">
        <f t="shared" si="212"/>
        <v>6035</v>
      </c>
      <c r="K221" s="87">
        <f t="shared" si="200"/>
        <v>715.55000000000007</v>
      </c>
      <c r="L221" s="99">
        <f t="shared" si="213"/>
        <v>2584</v>
      </c>
      <c r="M221" s="33">
        <f t="shared" si="209"/>
        <v>6026.5</v>
      </c>
      <c r="N221" s="26">
        <v>0</v>
      </c>
      <c r="O221" s="27">
        <f t="shared" ref="O221" si="216">H221+I221+L221+N221</f>
        <v>13600.49</v>
      </c>
      <c r="P221" s="27">
        <f t="shared" ref="P221" si="217">J221+K221+M221</f>
        <v>12777.05</v>
      </c>
      <c r="Q221" s="27">
        <f t="shared" ref="Q221" si="218">G221-O221</f>
        <v>71399.509999999995</v>
      </c>
    </row>
    <row r="222" spans="1:17" ht="38.25" customHeight="1" x14ac:dyDescent="0.35">
      <c r="A222" s="38">
        <v>190</v>
      </c>
      <c r="B222" s="19" t="s">
        <v>351</v>
      </c>
      <c r="C222" s="19" t="s">
        <v>298</v>
      </c>
      <c r="D222" s="19" t="s">
        <v>27</v>
      </c>
      <c r="E222" s="19" t="s">
        <v>352</v>
      </c>
      <c r="F222" s="20" t="s">
        <v>32</v>
      </c>
      <c r="G222" s="30">
        <v>70000</v>
      </c>
      <c r="H222" s="22">
        <v>5368.48</v>
      </c>
      <c r="I222" s="23">
        <f t="shared" si="210"/>
        <v>2009</v>
      </c>
      <c r="J222" s="33">
        <f t="shared" si="212"/>
        <v>4970</v>
      </c>
      <c r="K222" s="87">
        <f t="shared" si="200"/>
        <v>715.55000000000007</v>
      </c>
      <c r="L222" s="99">
        <f t="shared" si="213"/>
        <v>2128</v>
      </c>
      <c r="M222" s="33">
        <f t="shared" si="209"/>
        <v>4963</v>
      </c>
      <c r="N222" s="26">
        <v>0</v>
      </c>
      <c r="O222" s="27">
        <f t="shared" ref="O222" si="219">H222+I222+L222+N222</f>
        <v>9505.48</v>
      </c>
      <c r="P222" s="27">
        <f t="shared" ref="P222" si="220">J222+K222+M222</f>
        <v>10648.55</v>
      </c>
      <c r="Q222" s="27">
        <f t="shared" ref="Q222" si="221">G222-O222</f>
        <v>60494.520000000004</v>
      </c>
    </row>
    <row r="223" spans="1:17" ht="38.25" customHeight="1" x14ac:dyDescent="0.35">
      <c r="A223" s="38">
        <v>191</v>
      </c>
      <c r="B223" s="19" t="s">
        <v>353</v>
      </c>
      <c r="C223" s="19" t="s">
        <v>298</v>
      </c>
      <c r="D223" s="19" t="s">
        <v>27</v>
      </c>
      <c r="E223" s="19" t="s">
        <v>111</v>
      </c>
      <c r="F223" s="20" t="s">
        <v>32</v>
      </c>
      <c r="G223" s="30">
        <v>85000</v>
      </c>
      <c r="H223" s="22">
        <v>8576.99</v>
      </c>
      <c r="I223" s="23">
        <f t="shared" si="210"/>
        <v>2439.5</v>
      </c>
      <c r="J223" s="33">
        <f t="shared" si="212"/>
        <v>6035</v>
      </c>
      <c r="K223" s="87">
        <f t="shared" si="200"/>
        <v>715.55000000000007</v>
      </c>
      <c r="L223" s="99">
        <f t="shared" si="213"/>
        <v>2584</v>
      </c>
      <c r="M223" s="33">
        <f t="shared" si="209"/>
        <v>6026.5</v>
      </c>
      <c r="N223" s="26">
        <v>0</v>
      </c>
      <c r="O223" s="27">
        <f t="shared" ref="O223" si="222">H223+I223+L223+N223</f>
        <v>13600.49</v>
      </c>
      <c r="P223" s="27">
        <f t="shared" ref="P223" si="223">J223+K223+M223</f>
        <v>12777.05</v>
      </c>
      <c r="Q223" s="27">
        <f t="shared" ref="Q223" si="224">G223-O223</f>
        <v>71399.509999999995</v>
      </c>
    </row>
    <row r="224" spans="1:17" ht="38.25" customHeight="1" x14ac:dyDescent="0.35">
      <c r="A224" s="38">
        <v>192</v>
      </c>
      <c r="B224" s="19" t="s">
        <v>289</v>
      </c>
      <c r="C224" s="19" t="s">
        <v>299</v>
      </c>
      <c r="D224" s="19" t="s">
        <v>27</v>
      </c>
      <c r="E224" s="19" t="s">
        <v>290</v>
      </c>
      <c r="F224" s="20" t="s">
        <v>29</v>
      </c>
      <c r="G224" s="30">
        <v>140000</v>
      </c>
      <c r="H224" s="22">
        <v>21514.37</v>
      </c>
      <c r="I224" s="23">
        <f t="shared" si="210"/>
        <v>4018</v>
      </c>
      <c r="J224" s="33">
        <f t="shared" si="212"/>
        <v>9940</v>
      </c>
      <c r="K224" s="87">
        <f t="shared" si="200"/>
        <v>715.55000000000007</v>
      </c>
      <c r="L224" s="99">
        <f t="shared" si="213"/>
        <v>4256</v>
      </c>
      <c r="M224" s="33">
        <f t="shared" si="209"/>
        <v>9926</v>
      </c>
      <c r="N224" s="26">
        <v>0</v>
      </c>
      <c r="O224" s="27">
        <f t="shared" si="214"/>
        <v>29788.37</v>
      </c>
      <c r="P224" s="27">
        <f t="shared" si="215"/>
        <v>20581.55</v>
      </c>
      <c r="Q224" s="27">
        <f t="shared" si="211"/>
        <v>110211.63</v>
      </c>
    </row>
    <row r="225" spans="1:17" ht="38.25" customHeight="1" x14ac:dyDescent="0.35">
      <c r="A225" s="38">
        <v>193</v>
      </c>
      <c r="B225" s="19" t="s">
        <v>331</v>
      </c>
      <c r="C225" s="19" t="s">
        <v>298</v>
      </c>
      <c r="D225" s="19" t="s">
        <v>27</v>
      </c>
      <c r="E225" s="19" t="s">
        <v>332</v>
      </c>
      <c r="F225" s="20" t="s">
        <v>356</v>
      </c>
      <c r="G225" s="30">
        <v>130000</v>
      </c>
      <c r="H225" s="22">
        <v>19162.12</v>
      </c>
      <c r="I225" s="23">
        <f>G225*2.87/100</f>
        <v>3731</v>
      </c>
      <c r="J225" s="33">
        <f t="shared" si="212"/>
        <v>9230</v>
      </c>
      <c r="K225" s="87">
        <f t="shared" si="200"/>
        <v>715.55000000000007</v>
      </c>
      <c r="L225" s="99">
        <f>+G225*3.04%</f>
        <v>3952</v>
      </c>
      <c r="M225" s="33">
        <f>+G225*7.09%</f>
        <v>9217</v>
      </c>
      <c r="N225" s="26">
        <v>0</v>
      </c>
      <c r="O225" s="27">
        <f t="shared" si="214"/>
        <v>26845.119999999999</v>
      </c>
      <c r="P225" s="27">
        <f t="shared" si="215"/>
        <v>19162.55</v>
      </c>
      <c r="Q225" s="27">
        <f>G225-O225</f>
        <v>103154.88</v>
      </c>
    </row>
    <row r="226" spans="1:17" ht="38.25" customHeight="1" x14ac:dyDescent="0.35">
      <c r="A226" s="38">
        <v>194</v>
      </c>
      <c r="B226" s="19" t="s">
        <v>130</v>
      </c>
      <c r="C226" s="19" t="s">
        <v>298</v>
      </c>
      <c r="D226" s="19" t="s">
        <v>27</v>
      </c>
      <c r="E226" s="19" t="s">
        <v>131</v>
      </c>
      <c r="F226" s="20" t="s">
        <v>29</v>
      </c>
      <c r="G226" s="30">
        <v>65000</v>
      </c>
      <c r="H226" s="22">
        <v>4427.58</v>
      </c>
      <c r="I226" s="23">
        <f t="shared" si="210"/>
        <v>1865.5</v>
      </c>
      <c r="J226" s="33">
        <f t="shared" si="212"/>
        <v>4615</v>
      </c>
      <c r="K226" s="87">
        <f>+G226*1.1%</f>
        <v>715.00000000000011</v>
      </c>
      <c r="L226" s="99">
        <f>G226*3.04/100</f>
        <v>1976</v>
      </c>
      <c r="M226" s="33">
        <f t="shared" si="209"/>
        <v>4608.5</v>
      </c>
      <c r="N226" s="26">
        <v>0</v>
      </c>
      <c r="O226" s="27">
        <f t="shared" si="214"/>
        <v>8269.08</v>
      </c>
      <c r="P226" s="27">
        <f t="shared" si="215"/>
        <v>9938.5</v>
      </c>
      <c r="Q226" s="27">
        <f t="shared" si="211"/>
        <v>56730.92</v>
      </c>
    </row>
    <row r="227" spans="1:17" ht="38.25" customHeight="1" x14ac:dyDescent="0.35">
      <c r="A227" s="38">
        <v>195</v>
      </c>
      <c r="B227" s="19" t="s">
        <v>132</v>
      </c>
      <c r="C227" s="19" t="s">
        <v>298</v>
      </c>
      <c r="D227" s="19" t="s">
        <v>27</v>
      </c>
      <c r="E227" s="19" t="s">
        <v>166</v>
      </c>
      <c r="F227" s="20" t="s">
        <v>29</v>
      </c>
      <c r="G227" s="30">
        <v>55000</v>
      </c>
      <c r="H227" s="22">
        <v>2559.6799999999998</v>
      </c>
      <c r="I227" s="23">
        <f t="shared" si="206"/>
        <v>1578.5</v>
      </c>
      <c r="J227" s="33">
        <f t="shared" si="207"/>
        <v>3905</v>
      </c>
      <c r="K227" s="25">
        <f t="shared" ref="K227:K232" si="225">+G227*1.1%</f>
        <v>605.00000000000011</v>
      </c>
      <c r="L227" s="99">
        <f t="shared" si="208"/>
        <v>1672</v>
      </c>
      <c r="M227" s="33">
        <f t="shared" si="209"/>
        <v>3899.5000000000005</v>
      </c>
      <c r="N227" s="26">
        <v>0</v>
      </c>
      <c r="O227" s="27">
        <f t="shared" si="201"/>
        <v>5810.18</v>
      </c>
      <c r="P227" s="27">
        <f t="shared" si="202"/>
        <v>8409.5</v>
      </c>
      <c r="Q227" s="27">
        <f t="shared" si="203"/>
        <v>49189.82</v>
      </c>
    </row>
    <row r="228" spans="1:17" ht="38.25" customHeight="1" x14ac:dyDescent="0.35">
      <c r="A228" s="38">
        <v>196</v>
      </c>
      <c r="B228" s="19" t="s">
        <v>114</v>
      </c>
      <c r="C228" s="19" t="s">
        <v>298</v>
      </c>
      <c r="D228" s="19" t="s">
        <v>27</v>
      </c>
      <c r="E228" s="19" t="s">
        <v>278</v>
      </c>
      <c r="F228" s="20" t="s">
        <v>29</v>
      </c>
      <c r="G228" s="30">
        <v>50000</v>
      </c>
      <c r="H228" s="22">
        <v>1854</v>
      </c>
      <c r="I228" s="23">
        <f t="shared" si="206"/>
        <v>1435</v>
      </c>
      <c r="J228" s="33">
        <f t="shared" si="207"/>
        <v>3550</v>
      </c>
      <c r="K228" s="25">
        <f t="shared" si="225"/>
        <v>550</v>
      </c>
      <c r="L228" s="99">
        <f t="shared" si="208"/>
        <v>1520</v>
      </c>
      <c r="M228" s="33">
        <f t="shared" si="209"/>
        <v>3545.0000000000005</v>
      </c>
      <c r="N228" s="26">
        <v>0</v>
      </c>
      <c r="O228" s="27">
        <f t="shared" si="201"/>
        <v>4809</v>
      </c>
      <c r="P228" s="27">
        <f t="shared" si="202"/>
        <v>7645</v>
      </c>
      <c r="Q228" s="27">
        <f t="shared" si="203"/>
        <v>45191</v>
      </c>
    </row>
    <row r="229" spans="1:17" ht="38.25" customHeight="1" x14ac:dyDescent="0.35">
      <c r="A229" s="38">
        <v>197</v>
      </c>
      <c r="B229" s="19" t="s">
        <v>165</v>
      </c>
      <c r="C229" s="19" t="s">
        <v>298</v>
      </c>
      <c r="D229" s="19" t="s">
        <v>27</v>
      </c>
      <c r="E229" s="19" t="s">
        <v>278</v>
      </c>
      <c r="F229" s="20" t="s">
        <v>29</v>
      </c>
      <c r="G229" s="30">
        <v>50000</v>
      </c>
      <c r="H229" s="22">
        <v>1854</v>
      </c>
      <c r="I229" s="23">
        <f>G229*2.87/100</f>
        <v>1435</v>
      </c>
      <c r="J229" s="33">
        <f>G229*7.1/100</f>
        <v>3550</v>
      </c>
      <c r="K229" s="25">
        <f t="shared" si="225"/>
        <v>550</v>
      </c>
      <c r="L229" s="99">
        <f>G229*3.04/100</f>
        <v>1520</v>
      </c>
      <c r="M229" s="33">
        <f t="shared" si="209"/>
        <v>3545.0000000000005</v>
      </c>
      <c r="N229" s="26">
        <v>0</v>
      </c>
      <c r="O229" s="27">
        <f t="shared" si="201"/>
        <v>4809</v>
      </c>
      <c r="P229" s="27">
        <f>J229+K229+M229</f>
        <v>7645</v>
      </c>
      <c r="Q229" s="27">
        <f>G229-O229</f>
        <v>45191</v>
      </c>
    </row>
    <row r="230" spans="1:17" ht="38.25" customHeight="1" x14ac:dyDescent="0.35">
      <c r="A230" s="38">
        <v>198</v>
      </c>
      <c r="B230" s="19" t="s">
        <v>239</v>
      </c>
      <c r="C230" s="19" t="s">
        <v>298</v>
      </c>
      <c r="D230" s="19" t="s">
        <v>27</v>
      </c>
      <c r="E230" s="19" t="s">
        <v>279</v>
      </c>
      <c r="F230" s="20" t="s">
        <v>32</v>
      </c>
      <c r="G230" s="30">
        <v>55000</v>
      </c>
      <c r="H230" s="22">
        <v>2559.6799999999998</v>
      </c>
      <c r="I230" s="23">
        <f t="shared" si="206"/>
        <v>1578.5</v>
      </c>
      <c r="J230" s="33">
        <f t="shared" si="207"/>
        <v>3905</v>
      </c>
      <c r="K230" s="25">
        <f t="shared" si="225"/>
        <v>605.00000000000011</v>
      </c>
      <c r="L230" s="99">
        <f t="shared" si="208"/>
        <v>1672</v>
      </c>
      <c r="M230" s="33">
        <f t="shared" si="209"/>
        <v>3899.5000000000005</v>
      </c>
      <c r="N230" s="26">
        <v>0</v>
      </c>
      <c r="O230" s="27">
        <f t="shared" si="201"/>
        <v>5810.18</v>
      </c>
      <c r="P230" s="27">
        <f>J230+K230+M230</f>
        <v>8409.5</v>
      </c>
      <c r="Q230" s="27">
        <f t="shared" si="203"/>
        <v>49189.82</v>
      </c>
    </row>
    <row r="231" spans="1:17" ht="38.25" customHeight="1" x14ac:dyDescent="0.35">
      <c r="A231" s="38">
        <v>199</v>
      </c>
      <c r="B231" s="19" t="s">
        <v>362</v>
      </c>
      <c r="C231" s="19" t="s">
        <v>298</v>
      </c>
      <c r="D231" s="19" t="s">
        <v>27</v>
      </c>
      <c r="E231" s="19" t="s">
        <v>153</v>
      </c>
      <c r="F231" s="20" t="s">
        <v>32</v>
      </c>
      <c r="G231" s="30">
        <v>70000</v>
      </c>
      <c r="H231" s="148">
        <v>5368.48</v>
      </c>
      <c r="I231" s="23">
        <f t="shared" si="206"/>
        <v>2009</v>
      </c>
      <c r="J231" s="33">
        <f t="shared" si="207"/>
        <v>4970</v>
      </c>
      <c r="K231" s="87">
        <f t="shared" ref="K231" si="226">65050*1.1%</f>
        <v>715.55000000000007</v>
      </c>
      <c r="L231" s="99">
        <f t="shared" si="208"/>
        <v>2128</v>
      </c>
      <c r="M231" s="33">
        <f t="shared" si="209"/>
        <v>4963</v>
      </c>
      <c r="N231" s="26">
        <v>0</v>
      </c>
      <c r="O231" s="27">
        <f t="shared" si="201"/>
        <v>9505.48</v>
      </c>
      <c r="P231" s="27">
        <f>J231+K231+M231</f>
        <v>10648.55</v>
      </c>
      <c r="Q231" s="27">
        <f t="shared" si="203"/>
        <v>60494.520000000004</v>
      </c>
    </row>
    <row r="232" spans="1:17" ht="38.25" customHeight="1" x14ac:dyDescent="0.35">
      <c r="A232" s="38">
        <v>200</v>
      </c>
      <c r="B232" s="19" t="s">
        <v>194</v>
      </c>
      <c r="C232" s="19" t="s">
        <v>299</v>
      </c>
      <c r="D232" s="19" t="s">
        <v>27</v>
      </c>
      <c r="E232" s="19" t="s">
        <v>265</v>
      </c>
      <c r="F232" s="20" t="s">
        <v>354</v>
      </c>
      <c r="G232" s="30">
        <v>38000</v>
      </c>
      <c r="H232" s="22">
        <v>160.38</v>
      </c>
      <c r="I232" s="23">
        <f>G232*2.87/100</f>
        <v>1090.5999999999999</v>
      </c>
      <c r="J232" s="33">
        <f>G232*7.1/100</f>
        <v>2698</v>
      </c>
      <c r="K232" s="25">
        <f t="shared" si="225"/>
        <v>418.00000000000006</v>
      </c>
      <c r="L232" s="99">
        <f>G232*3.04/100</f>
        <v>1155.2</v>
      </c>
      <c r="M232" s="33">
        <f t="shared" si="209"/>
        <v>2694.2000000000003</v>
      </c>
      <c r="N232" s="26">
        <v>0</v>
      </c>
      <c r="O232" s="27">
        <f>H232+I232+L232+N232</f>
        <v>2406.1800000000003</v>
      </c>
      <c r="P232" s="27">
        <f>J232+K232+M232</f>
        <v>5810.2000000000007</v>
      </c>
      <c r="Q232" s="27">
        <f>G232-O232</f>
        <v>35593.82</v>
      </c>
    </row>
    <row r="233" spans="1:17" ht="16.5" customHeight="1" x14ac:dyDescent="0.35">
      <c r="A233" s="107"/>
      <c r="B233" s="54"/>
      <c r="C233" s="54"/>
      <c r="D233" s="55"/>
      <c r="E233" s="54"/>
      <c r="F233" s="32"/>
      <c r="G233" s="56"/>
      <c r="H233" s="57"/>
      <c r="I233" s="58"/>
      <c r="J233" s="59"/>
      <c r="K233" s="37"/>
      <c r="L233" s="60"/>
      <c r="M233" s="59"/>
      <c r="N233" s="84"/>
      <c r="O233" s="27"/>
      <c r="P233" s="50"/>
      <c r="Q233" s="50"/>
    </row>
    <row r="234" spans="1:17" ht="36" customHeight="1" thickBot="1" x14ac:dyDescent="0.25">
      <c r="A234" s="107"/>
      <c r="B234" s="150" t="s">
        <v>149</v>
      </c>
      <c r="C234" s="150"/>
      <c r="D234" s="150"/>
      <c r="E234" s="150"/>
      <c r="F234" s="151"/>
      <c r="G234" s="35">
        <f>SUM(G198:G232)</f>
        <v>3868000</v>
      </c>
      <c r="H234" s="35">
        <f>SUM(H198:H232)</f>
        <v>518248.42000000004</v>
      </c>
      <c r="I234" s="35">
        <f>SUM(I198:I232)</f>
        <v>111011.6</v>
      </c>
      <c r="J234" s="35">
        <f>SUM(J198:J232)</f>
        <v>274628</v>
      </c>
      <c r="K234" s="35">
        <f>SUM(K198:K232)</f>
        <v>24193.94999999999</v>
      </c>
      <c r="L234" s="35">
        <f>SUM(L198:L232)</f>
        <v>110386.2</v>
      </c>
      <c r="M234" s="35">
        <f>SUM(M198:M232)</f>
        <v>257446.76250000001</v>
      </c>
      <c r="N234" s="35">
        <f>SUM(N198:N232)</f>
        <v>13612.050000000001</v>
      </c>
      <c r="O234" s="35">
        <f>SUM(O198:O232)</f>
        <v>753258.27</v>
      </c>
      <c r="P234" s="35">
        <f>SUM(P198:P232)</f>
        <v>556268.71249999967</v>
      </c>
      <c r="Q234" s="35">
        <f>SUM(Q198:Q232)</f>
        <v>3114741.7299999991</v>
      </c>
    </row>
    <row r="235" spans="1:17" s="10" customFormat="1" ht="34.5" customHeight="1" thickBot="1" x14ac:dyDescent="0.25">
      <c r="A235" s="149" t="s">
        <v>20</v>
      </c>
      <c r="B235" s="150"/>
      <c r="C235" s="150"/>
      <c r="D235" s="150"/>
      <c r="E235" s="150"/>
      <c r="F235" s="151"/>
      <c r="G235" s="61">
        <f>G234+G196+G173+G119+G77+G61+G43+G38+G30+G19+G82</f>
        <v>15632000</v>
      </c>
      <c r="H235" s="61">
        <f>H234+H196+H173+H119+H77+H61+H43+H38+H30+H19+H82</f>
        <v>1622875.06</v>
      </c>
      <c r="I235" s="61">
        <f>I234+I196+I173+I119+I77+I61+I43+I38+I30+I19+I82</f>
        <v>446493.07500000001</v>
      </c>
      <c r="J235" s="61">
        <f>J234+J196+J173+J119+J77+J61+J43+J38+J30+J19+J82</f>
        <v>1104564.75</v>
      </c>
      <c r="K235" s="61">
        <f>+K19+K30+K38+K43+K61+K77+K82+K119+K173+K196+K234</f>
        <v>117869.94999999998</v>
      </c>
      <c r="L235" s="61">
        <f>L234+L196+L173+L119+L77+L61+L43+L38+L30+L19+L82</f>
        <v>453594.6</v>
      </c>
      <c r="M235" s="61">
        <f>M234+M196+M173+M119+M77+M61+M43+M38+M30+M19+M82</f>
        <v>1057890.0374999999</v>
      </c>
      <c r="N235" s="69">
        <f>N234+N196+N173+N119+N77+N61+N43+N38+N30+N19+N82</f>
        <v>128558.25000000001</v>
      </c>
      <c r="O235" s="76">
        <f>O234+O196+O173+O119+O77+O61+O43+O38+O30+O19+O82</f>
        <v>2651520.9850000003</v>
      </c>
      <c r="P235" s="80">
        <f>P234+P196+P173+P119+P77+P61+P43+P38+P30+P19+P82</f>
        <v>2280324.7374999998</v>
      </c>
      <c r="Q235" s="80">
        <f>Q234+Q196+Q173+Q119+Q77+Q61+Q43+Q38+Q30+Q19+Q82</f>
        <v>12980479.015000001</v>
      </c>
    </row>
    <row r="236" spans="1:17" ht="24" hidden="1" customHeight="1" thickBot="1" x14ac:dyDescent="0.25">
      <c r="A236" s="108"/>
      <c r="B236" s="43"/>
      <c r="C236" s="43"/>
      <c r="D236" s="43">
        <f>SUM(D158)</f>
        <v>0</v>
      </c>
      <c r="E236" s="43"/>
      <c r="F236" s="109"/>
      <c r="G236" s="70"/>
      <c r="H236" s="110"/>
      <c r="I236" s="111"/>
      <c r="J236" s="70"/>
      <c r="K236" s="18"/>
      <c r="L236" s="70"/>
      <c r="M236" s="70"/>
      <c r="N236" s="70"/>
      <c r="O236" s="78"/>
      <c r="P236" s="85"/>
      <c r="Q236" s="81"/>
    </row>
    <row r="237" spans="1:17" ht="24" hidden="1" customHeight="1" x14ac:dyDescent="0.2">
      <c r="A237" s="112">
        <f>SUM(A12:A236)</f>
        <v>20100</v>
      </c>
      <c r="B237" s="113"/>
      <c r="C237" s="113"/>
      <c r="D237" s="113"/>
      <c r="E237" s="71"/>
      <c r="F237" s="71"/>
      <c r="G237" s="71"/>
      <c r="H237" s="62"/>
      <c r="I237" s="70"/>
      <c r="J237" s="71" t="s">
        <v>233</v>
      </c>
      <c r="K237" s="70"/>
      <c r="L237" s="70"/>
      <c r="M237" s="18"/>
      <c r="N237" s="71"/>
      <c r="O237" s="29"/>
      <c r="P237" s="82"/>
      <c r="Q237" s="82"/>
    </row>
    <row r="238" spans="1:17" ht="24" hidden="1" customHeight="1" x14ac:dyDescent="0.2">
      <c r="A238" s="114"/>
      <c r="B238" s="113"/>
      <c r="C238" s="113"/>
      <c r="D238" s="113"/>
      <c r="E238" s="71"/>
      <c r="F238" s="71"/>
      <c r="G238" s="71"/>
      <c r="H238" s="62"/>
      <c r="I238" s="70"/>
      <c r="J238" s="71"/>
      <c r="K238" s="70"/>
      <c r="L238" s="70"/>
      <c r="M238" s="18"/>
      <c r="N238" s="71"/>
      <c r="O238" s="49"/>
      <c r="P238" s="106"/>
      <c r="Q238" s="106"/>
    </row>
    <row r="239" spans="1:17" s="10" customFormat="1" ht="24" customHeight="1" x14ac:dyDescent="0.2">
      <c r="A239" s="112" t="s">
        <v>2</v>
      </c>
      <c r="B239" s="113"/>
      <c r="C239" s="113"/>
      <c r="D239" s="113"/>
      <c r="E239" s="71"/>
      <c r="F239" s="71"/>
      <c r="G239" s="18"/>
      <c r="H239" s="70" t="s">
        <v>168</v>
      </c>
      <c r="I239" s="70"/>
      <c r="J239" s="70"/>
      <c r="K239" s="70"/>
      <c r="L239" s="70"/>
      <c r="M239" s="18"/>
      <c r="N239" s="70"/>
      <c r="O239" s="70"/>
      <c r="P239" s="70"/>
      <c r="Q239" s="115"/>
    </row>
    <row r="240" spans="1:17" s="10" customFormat="1" ht="24" customHeight="1" x14ac:dyDescent="0.2">
      <c r="A240" s="114" t="s">
        <v>242</v>
      </c>
      <c r="B240" s="113"/>
      <c r="C240" s="113"/>
      <c r="D240" s="113"/>
      <c r="E240" s="71"/>
      <c r="F240" s="71"/>
      <c r="G240" s="71"/>
      <c r="H240" s="116" t="s">
        <v>168</v>
      </c>
      <c r="I240" s="104"/>
      <c r="J240" s="101"/>
      <c r="K240" s="102"/>
      <c r="L240" s="103"/>
      <c r="M240" s="103"/>
      <c r="N240" s="18"/>
      <c r="O240" s="18" t="s">
        <v>182</v>
      </c>
      <c r="P240" s="70"/>
      <c r="Q240" s="117"/>
    </row>
    <row r="241" spans="1:17" s="10" customFormat="1" ht="24" customHeight="1" x14ac:dyDescent="0.2">
      <c r="A241" s="114" t="s">
        <v>311</v>
      </c>
      <c r="B241" s="113"/>
      <c r="C241" s="113"/>
      <c r="D241" s="113"/>
      <c r="E241" s="71"/>
      <c r="F241" s="71"/>
      <c r="G241" s="71"/>
      <c r="H241" s="116"/>
      <c r="I241" s="104"/>
      <c r="J241" s="71" t="s">
        <v>196</v>
      </c>
      <c r="K241" s="104"/>
      <c r="L241" s="18"/>
      <c r="M241" s="18"/>
      <c r="N241" s="18"/>
      <c r="O241" s="18"/>
      <c r="P241" s="18"/>
      <c r="Q241" s="115"/>
    </row>
    <row r="242" spans="1:17" s="10" customFormat="1" ht="24" customHeight="1" x14ac:dyDescent="0.2">
      <c r="A242" s="114" t="s">
        <v>312</v>
      </c>
      <c r="B242" s="113"/>
      <c r="C242" s="113"/>
      <c r="D242" s="113"/>
      <c r="E242" s="71"/>
      <c r="F242" s="113"/>
      <c r="G242" s="113"/>
      <c r="H242" s="105" t="s">
        <v>168</v>
      </c>
      <c r="I242" s="104"/>
      <c r="J242" s="105" t="s">
        <v>183</v>
      </c>
      <c r="K242" s="104"/>
      <c r="L242" s="18"/>
      <c r="M242" s="71"/>
      <c r="N242" s="18"/>
      <c r="O242" s="18"/>
      <c r="P242" s="18"/>
      <c r="Q242" s="117"/>
    </row>
    <row r="243" spans="1:17" ht="24" customHeight="1" x14ac:dyDescent="0.2">
      <c r="A243" s="118" t="s">
        <v>359</v>
      </c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20"/>
      <c r="M243" s="120"/>
      <c r="N243" s="120"/>
      <c r="O243" s="120"/>
      <c r="P243" s="120"/>
      <c r="Q243" s="100"/>
    </row>
    <row r="244" spans="1:17" s="135" customFormat="1" x14ac:dyDescent="0.2">
      <c r="F244" s="136"/>
      <c r="G244" s="136"/>
      <c r="H244" s="137"/>
      <c r="I244" s="138"/>
      <c r="O244" s="139"/>
      <c r="P244" s="140"/>
      <c r="Q244" s="140"/>
    </row>
    <row r="245" spans="1:17" s="135" customFormat="1" x14ac:dyDescent="0.2">
      <c r="F245" s="136"/>
      <c r="G245" s="136"/>
      <c r="H245" s="137"/>
      <c r="I245" s="138"/>
      <c r="O245" s="139"/>
      <c r="P245" s="140"/>
      <c r="Q245" s="140"/>
    </row>
    <row r="246" spans="1:17" s="135" customFormat="1" x14ac:dyDescent="0.2">
      <c r="F246" s="136"/>
      <c r="G246" s="136"/>
      <c r="H246" s="137"/>
      <c r="I246" s="138"/>
      <c r="O246" s="139"/>
      <c r="P246" s="140"/>
      <c r="Q246" s="140"/>
    </row>
    <row r="247" spans="1:17" s="135" customFormat="1" x14ac:dyDescent="0.2">
      <c r="F247" s="136"/>
      <c r="G247" s="136">
        <v>334500</v>
      </c>
      <c r="H247" s="137">
        <v>6014.3099999999995</v>
      </c>
      <c r="I247" s="138">
        <v>9600.15</v>
      </c>
      <c r="J247" s="135">
        <v>23749.5</v>
      </c>
      <c r="K247" s="135">
        <v>3444.1800000000003</v>
      </c>
      <c r="L247" s="135">
        <v>10168.800000000001</v>
      </c>
      <c r="M247" s="135">
        <v>23716.05</v>
      </c>
      <c r="N247" s="135">
        <v>4126.4799999999996</v>
      </c>
      <c r="O247" s="139">
        <v>29909.74</v>
      </c>
      <c r="P247" s="140">
        <v>50909.73</v>
      </c>
      <c r="Q247" s="140">
        <v>304590.26</v>
      </c>
    </row>
    <row r="248" spans="1:17" s="135" customFormat="1" x14ac:dyDescent="0.2">
      <c r="F248" s="136"/>
      <c r="G248" s="136">
        <v>154000</v>
      </c>
      <c r="H248" s="137">
        <v>3186.26</v>
      </c>
      <c r="I248" s="138">
        <v>4419.8</v>
      </c>
      <c r="J248" s="135">
        <v>10934</v>
      </c>
      <c r="K248" s="135">
        <v>1558.7600000000002</v>
      </c>
      <c r="L248" s="135">
        <v>4681.6000000000004</v>
      </c>
      <c r="M248" s="135">
        <v>10918.6</v>
      </c>
      <c r="N248" s="135">
        <v>5158.0999999999995</v>
      </c>
      <c r="O248" s="139">
        <v>17445.759999999998</v>
      </c>
      <c r="P248" s="140">
        <v>23411.360000000001</v>
      </c>
      <c r="Q248" s="140">
        <v>136554.23999999999</v>
      </c>
    </row>
    <row r="249" spans="1:17" s="135" customFormat="1" x14ac:dyDescent="0.2">
      <c r="F249" s="136"/>
      <c r="G249" s="136">
        <v>158000</v>
      </c>
      <c r="H249" s="137">
        <v>2979.94</v>
      </c>
      <c r="I249" s="138">
        <v>4534.6000000000004</v>
      </c>
      <c r="J249" s="135">
        <v>11218</v>
      </c>
      <c r="K249" s="135">
        <v>1602.7600000000002</v>
      </c>
      <c r="L249" s="135">
        <v>4803.2</v>
      </c>
      <c r="M249" s="135">
        <v>11202.200000000003</v>
      </c>
      <c r="N249" s="135">
        <v>3094.8599999999997</v>
      </c>
      <c r="O249" s="139">
        <v>15412.6</v>
      </c>
      <c r="P249" s="140">
        <v>24022.959999999999</v>
      </c>
      <c r="Q249" s="140">
        <v>142587.40000000002</v>
      </c>
    </row>
    <row r="250" spans="1:17" s="135" customFormat="1" x14ac:dyDescent="0.2">
      <c r="F250" s="136" t="s">
        <v>169</v>
      </c>
      <c r="G250" s="136">
        <f>SUM(G247:G249)</f>
        <v>646500</v>
      </c>
      <c r="H250" s="137">
        <f>SUM(H247:H249)</f>
        <v>12180.51</v>
      </c>
      <c r="I250" s="138">
        <f t="shared" ref="I250:Q250" si="227">SUM(I247:I249)</f>
        <v>18554.550000000003</v>
      </c>
      <c r="J250" s="135">
        <f t="shared" si="227"/>
        <v>45901.5</v>
      </c>
      <c r="K250" s="135">
        <f t="shared" si="227"/>
        <v>6605.7000000000007</v>
      </c>
      <c r="L250" s="135">
        <f t="shared" si="227"/>
        <v>19653.600000000002</v>
      </c>
      <c r="M250" s="135">
        <f t="shared" si="227"/>
        <v>45836.850000000006</v>
      </c>
      <c r="N250" s="135">
        <f t="shared" si="227"/>
        <v>12379.439999999999</v>
      </c>
      <c r="O250" s="139">
        <f t="shared" si="227"/>
        <v>62768.1</v>
      </c>
      <c r="P250" s="140">
        <f t="shared" si="227"/>
        <v>98344.049999999988</v>
      </c>
      <c r="Q250" s="140">
        <f t="shared" si="227"/>
        <v>583731.9</v>
      </c>
    </row>
    <row r="251" spans="1:17" s="135" customFormat="1" x14ac:dyDescent="0.2">
      <c r="F251" s="136" t="s">
        <v>170</v>
      </c>
      <c r="G251" s="136">
        <v>8634300</v>
      </c>
      <c r="H251" s="137">
        <v>667698.94000000006</v>
      </c>
      <c r="I251" s="138">
        <v>242510.40000000005</v>
      </c>
      <c r="J251" s="135">
        <v>599938.64</v>
      </c>
      <c r="K251" s="135">
        <v>64256.12000000001</v>
      </c>
      <c r="L251" s="135">
        <v>242468.52000000002</v>
      </c>
      <c r="M251" s="135">
        <v>565494.09000000008</v>
      </c>
      <c r="N251" s="135">
        <v>69118.539999999994</v>
      </c>
      <c r="O251" s="139">
        <v>1221796.4000000004</v>
      </c>
      <c r="P251" s="140">
        <v>1229688.8500000001</v>
      </c>
      <c r="Q251" s="140">
        <v>7412503.5999999978</v>
      </c>
    </row>
    <row r="252" spans="1:17" s="135" customFormat="1" x14ac:dyDescent="0.2">
      <c r="F252" s="136" t="s">
        <v>171</v>
      </c>
      <c r="G252" s="136">
        <f>SUM(G250:G251)</f>
        <v>9280800</v>
      </c>
      <c r="H252" s="137">
        <f t="shared" ref="H252:Q252" si="228">SUM(H250:H251)</f>
        <v>679879.45000000007</v>
      </c>
      <c r="I252" s="138">
        <f t="shared" si="228"/>
        <v>261064.95000000007</v>
      </c>
      <c r="J252" s="135">
        <f t="shared" si="228"/>
        <v>645840.14</v>
      </c>
      <c r="K252" s="135">
        <f t="shared" si="228"/>
        <v>70861.820000000007</v>
      </c>
      <c r="L252" s="135">
        <f t="shared" si="228"/>
        <v>262122.12000000002</v>
      </c>
      <c r="M252" s="135">
        <f t="shared" si="228"/>
        <v>611330.94000000006</v>
      </c>
      <c r="N252" s="135">
        <f t="shared" si="228"/>
        <v>81497.98</v>
      </c>
      <c r="O252" s="139">
        <f t="shared" si="228"/>
        <v>1284564.5000000005</v>
      </c>
      <c r="P252" s="140">
        <f t="shared" si="228"/>
        <v>1328032.9000000001</v>
      </c>
      <c r="Q252" s="140">
        <f t="shared" si="228"/>
        <v>7996235.4999999981</v>
      </c>
    </row>
    <row r="253" spans="1:17" s="135" customFormat="1" x14ac:dyDescent="0.2">
      <c r="F253" s="136"/>
      <c r="G253" s="136"/>
      <c r="H253" s="137">
        <v>686171.43</v>
      </c>
      <c r="I253" s="138"/>
      <c r="O253" s="139" t="s">
        <v>168</v>
      </c>
      <c r="P253" s="140"/>
      <c r="Q253" s="140"/>
    </row>
    <row r="254" spans="1:17" s="135" customFormat="1" x14ac:dyDescent="0.2">
      <c r="F254" s="136"/>
      <c r="G254" s="136"/>
      <c r="H254" s="137">
        <f>H253-H252</f>
        <v>6291.9799999999814</v>
      </c>
      <c r="I254" s="138"/>
      <c r="O254" s="139"/>
      <c r="P254" s="140"/>
      <c r="Q254" s="140">
        <f>Q252-Q251</f>
        <v>583731.90000000037</v>
      </c>
    </row>
    <row r="255" spans="1:17" s="135" customFormat="1" x14ac:dyDescent="0.2">
      <c r="F255" s="136"/>
      <c r="G255" s="136">
        <f>G250+G235</f>
        <v>16278500</v>
      </c>
      <c r="H255" s="137"/>
      <c r="I255" s="138"/>
      <c r="O255" s="139"/>
      <c r="P255" s="140"/>
      <c r="Q255" s="140"/>
    </row>
    <row r="256" spans="1:17" s="135" customFormat="1" x14ac:dyDescent="0.2">
      <c r="F256" s="136"/>
      <c r="G256" s="136"/>
      <c r="H256" s="137"/>
      <c r="I256" s="138"/>
      <c r="O256" s="139"/>
      <c r="P256" s="140"/>
      <c r="Q256" s="140"/>
    </row>
    <row r="257" spans="6:17" s="135" customFormat="1" x14ac:dyDescent="0.2">
      <c r="F257" s="136"/>
      <c r="G257" s="136"/>
      <c r="H257" s="137"/>
      <c r="I257" s="138"/>
      <c r="O257" s="139"/>
      <c r="P257" s="140"/>
      <c r="Q257" s="140"/>
    </row>
    <row r="258" spans="6:17" s="135" customFormat="1" x14ac:dyDescent="0.2">
      <c r="F258" s="136"/>
      <c r="G258" s="136"/>
      <c r="H258" s="137"/>
      <c r="I258" s="138"/>
      <c r="O258" s="139"/>
      <c r="P258" s="140"/>
      <c r="Q258" s="140"/>
    </row>
    <row r="259" spans="6:17" s="135" customFormat="1" x14ac:dyDescent="0.2">
      <c r="F259" s="136"/>
      <c r="G259" s="136"/>
      <c r="H259" s="137"/>
      <c r="I259" s="138"/>
      <c r="O259" s="139"/>
      <c r="P259" s="140"/>
      <c r="Q259" s="140"/>
    </row>
    <row r="260" spans="6:17" s="135" customFormat="1" x14ac:dyDescent="0.2">
      <c r="F260" s="136"/>
      <c r="G260" s="136"/>
      <c r="H260" s="137"/>
      <c r="I260" s="138"/>
      <c r="O260" s="139"/>
      <c r="P260" s="140"/>
      <c r="Q260" s="140"/>
    </row>
    <row r="261" spans="6:17" s="135" customFormat="1" x14ac:dyDescent="0.2">
      <c r="F261" s="136"/>
      <c r="G261" s="136"/>
      <c r="H261" s="137"/>
      <c r="I261" s="138"/>
      <c r="O261" s="139"/>
      <c r="P261" s="140"/>
      <c r="Q261" s="140"/>
    </row>
    <row r="262" spans="6:17" s="135" customFormat="1" x14ac:dyDescent="0.2">
      <c r="F262" s="136"/>
      <c r="G262" s="136"/>
      <c r="H262" s="137"/>
      <c r="I262" s="138"/>
      <c r="O262" s="139"/>
      <c r="P262" s="140"/>
      <c r="Q262" s="140"/>
    </row>
    <row r="263" spans="6:17" s="135" customFormat="1" x14ac:dyDescent="0.2">
      <c r="F263" s="136"/>
      <c r="G263" s="136"/>
      <c r="H263" s="137"/>
      <c r="I263" s="138"/>
      <c r="O263" s="139"/>
      <c r="P263" s="140"/>
      <c r="Q263" s="140"/>
    </row>
    <row r="264" spans="6:17" s="135" customFormat="1" x14ac:dyDescent="0.2">
      <c r="F264" s="136"/>
      <c r="G264" s="136"/>
      <c r="H264" s="137"/>
      <c r="I264" s="138"/>
      <c r="O264" s="139"/>
      <c r="P264" s="140"/>
      <c r="Q264" s="140"/>
    </row>
    <row r="265" spans="6:17" s="135" customFormat="1" x14ac:dyDescent="0.2">
      <c r="F265" s="136"/>
      <c r="G265" s="136"/>
      <c r="H265" s="137"/>
      <c r="I265" s="138"/>
      <c r="O265" s="139"/>
      <c r="P265" s="140"/>
      <c r="Q265" s="140"/>
    </row>
    <row r="266" spans="6:17" s="135" customFormat="1" x14ac:dyDescent="0.2">
      <c r="F266" s="136"/>
      <c r="G266" s="136"/>
      <c r="H266" s="137"/>
      <c r="I266" s="138"/>
      <c r="O266" s="139"/>
      <c r="P266" s="140"/>
      <c r="Q266" s="140"/>
    </row>
    <row r="267" spans="6:17" s="135" customFormat="1" x14ac:dyDescent="0.2">
      <c r="F267" s="136"/>
      <c r="G267" s="136"/>
      <c r="H267" s="137"/>
      <c r="I267" s="138"/>
      <c r="O267" s="139"/>
      <c r="P267" s="140"/>
      <c r="Q267" s="140"/>
    </row>
    <row r="268" spans="6:17" s="135" customFormat="1" x14ac:dyDescent="0.2">
      <c r="F268" s="136"/>
      <c r="G268" s="136"/>
      <c r="H268" s="137"/>
      <c r="I268" s="138"/>
      <c r="O268" s="139"/>
      <c r="P268" s="140"/>
      <c r="Q268" s="140"/>
    </row>
    <row r="269" spans="6:17" s="135" customFormat="1" x14ac:dyDescent="0.2">
      <c r="F269" s="136"/>
      <c r="G269" s="136"/>
      <c r="H269" s="137"/>
      <c r="I269" s="138"/>
      <c r="O269" s="139"/>
      <c r="P269" s="140"/>
      <c r="Q269" s="140"/>
    </row>
    <row r="270" spans="6:17" s="135" customFormat="1" x14ac:dyDescent="0.2">
      <c r="F270" s="136"/>
      <c r="G270" s="136"/>
      <c r="H270" s="137"/>
      <c r="I270" s="138"/>
      <c r="O270" s="139"/>
      <c r="P270" s="140"/>
      <c r="Q270" s="140"/>
    </row>
    <row r="271" spans="6:17" s="135" customFormat="1" x14ac:dyDescent="0.2">
      <c r="F271" s="136"/>
      <c r="G271" s="136"/>
      <c r="H271" s="137"/>
      <c r="I271" s="138"/>
      <c r="O271" s="139"/>
      <c r="P271" s="140"/>
      <c r="Q271" s="140"/>
    </row>
    <row r="272" spans="6:17" s="135" customFormat="1" x14ac:dyDescent="0.2">
      <c r="F272" s="136"/>
      <c r="G272" s="136"/>
      <c r="H272" s="137"/>
      <c r="I272" s="138"/>
      <c r="O272" s="139"/>
      <c r="P272" s="140"/>
      <c r="Q272" s="140"/>
    </row>
    <row r="273" spans="6:17" s="135" customFormat="1" x14ac:dyDescent="0.2">
      <c r="F273" s="136"/>
      <c r="G273" s="136"/>
      <c r="H273" s="137"/>
      <c r="I273" s="138"/>
      <c r="O273" s="139"/>
      <c r="P273" s="140"/>
      <c r="Q273" s="140"/>
    </row>
    <row r="274" spans="6:17" s="135" customFormat="1" x14ac:dyDescent="0.2">
      <c r="F274" s="136"/>
      <c r="G274" s="136"/>
      <c r="H274" s="137"/>
      <c r="I274" s="138"/>
      <c r="O274" s="139"/>
      <c r="P274" s="140"/>
      <c r="Q274" s="140"/>
    </row>
    <row r="275" spans="6:17" s="135" customFormat="1" x14ac:dyDescent="0.2">
      <c r="F275" s="136"/>
      <c r="G275" s="136"/>
      <c r="H275" s="137"/>
      <c r="I275" s="138"/>
      <c r="O275" s="139"/>
      <c r="P275" s="140"/>
      <c r="Q275" s="140"/>
    </row>
    <row r="276" spans="6:17" s="135" customFormat="1" x14ac:dyDescent="0.2">
      <c r="F276" s="136"/>
      <c r="G276" s="136"/>
      <c r="H276" s="137"/>
      <c r="I276" s="138"/>
      <c r="O276" s="139"/>
      <c r="P276" s="140"/>
      <c r="Q276" s="140"/>
    </row>
    <row r="277" spans="6:17" s="135" customFormat="1" x14ac:dyDescent="0.2">
      <c r="F277" s="136"/>
      <c r="G277" s="136"/>
      <c r="H277" s="137"/>
      <c r="I277" s="138"/>
      <c r="O277" s="139"/>
      <c r="P277" s="140"/>
      <c r="Q277" s="140"/>
    </row>
    <row r="278" spans="6:17" s="135" customFormat="1" x14ac:dyDescent="0.2">
      <c r="F278" s="136"/>
      <c r="G278" s="136"/>
      <c r="H278" s="137"/>
      <c r="I278" s="138"/>
      <c r="O278" s="139"/>
      <c r="P278" s="140"/>
      <c r="Q278" s="140"/>
    </row>
    <row r="279" spans="6:17" s="135" customFormat="1" x14ac:dyDescent="0.2">
      <c r="F279" s="136"/>
      <c r="G279" s="136"/>
      <c r="H279" s="137"/>
      <c r="I279" s="138"/>
      <c r="O279" s="139"/>
      <c r="P279" s="140"/>
      <c r="Q279" s="140"/>
    </row>
    <row r="280" spans="6:17" s="135" customFormat="1" x14ac:dyDescent="0.2">
      <c r="F280" s="136"/>
      <c r="G280" s="136"/>
      <c r="H280" s="137"/>
      <c r="I280" s="138"/>
      <c r="O280" s="139"/>
      <c r="P280" s="140"/>
      <c r="Q280" s="140"/>
    </row>
    <row r="281" spans="6:17" s="135" customFormat="1" x14ac:dyDescent="0.2">
      <c r="F281" s="136"/>
      <c r="G281" s="136"/>
      <c r="H281" s="137"/>
      <c r="I281" s="138"/>
      <c r="O281" s="139"/>
      <c r="P281" s="140"/>
      <c r="Q281" s="140"/>
    </row>
    <row r="282" spans="6:17" s="135" customFormat="1" x14ac:dyDescent="0.2">
      <c r="F282" s="136"/>
      <c r="G282" s="136"/>
      <c r="H282" s="137"/>
      <c r="I282" s="138"/>
      <c r="O282" s="139"/>
      <c r="P282" s="140"/>
      <c r="Q282" s="140"/>
    </row>
    <row r="283" spans="6:17" s="135" customFormat="1" x14ac:dyDescent="0.2">
      <c r="F283" s="136"/>
      <c r="G283" s="136"/>
      <c r="H283" s="137"/>
      <c r="I283" s="138"/>
      <c r="O283" s="139"/>
      <c r="P283" s="140"/>
      <c r="Q283" s="140"/>
    </row>
    <row r="284" spans="6:17" s="135" customFormat="1" x14ac:dyDescent="0.2">
      <c r="F284" s="136"/>
      <c r="G284" s="136"/>
      <c r="H284" s="137"/>
      <c r="I284" s="138"/>
      <c r="O284" s="139"/>
      <c r="P284" s="140"/>
      <c r="Q284" s="140"/>
    </row>
    <row r="285" spans="6:17" s="135" customFormat="1" x14ac:dyDescent="0.2">
      <c r="F285" s="136"/>
      <c r="G285" s="136"/>
      <c r="H285" s="137"/>
      <c r="I285" s="138"/>
      <c r="O285" s="139"/>
      <c r="P285" s="140"/>
      <c r="Q285" s="140"/>
    </row>
    <row r="286" spans="6:17" s="135" customFormat="1" x14ac:dyDescent="0.2">
      <c r="F286" s="136"/>
      <c r="G286" s="136"/>
      <c r="H286" s="137"/>
      <c r="I286" s="138"/>
      <c r="O286" s="139"/>
      <c r="P286" s="140"/>
      <c r="Q286" s="140"/>
    </row>
    <row r="287" spans="6:17" s="135" customFormat="1" x14ac:dyDescent="0.2">
      <c r="F287" s="136"/>
      <c r="G287" s="136"/>
      <c r="H287" s="137"/>
      <c r="I287" s="138"/>
      <c r="O287" s="139"/>
      <c r="P287" s="140"/>
      <c r="Q287" s="140"/>
    </row>
    <row r="288" spans="6:17" s="135" customFormat="1" x14ac:dyDescent="0.2">
      <c r="F288" s="136"/>
      <c r="G288" s="136"/>
      <c r="H288" s="137"/>
      <c r="I288" s="138"/>
      <c r="O288" s="139"/>
      <c r="P288" s="140"/>
      <c r="Q288" s="140"/>
    </row>
    <row r="289" spans="6:17" s="135" customFormat="1" x14ac:dyDescent="0.2">
      <c r="F289" s="136"/>
      <c r="G289" s="136"/>
      <c r="H289" s="137"/>
      <c r="I289" s="138"/>
      <c r="O289" s="139"/>
      <c r="P289" s="140"/>
      <c r="Q289" s="140"/>
    </row>
    <row r="290" spans="6:17" s="135" customFormat="1" x14ac:dyDescent="0.2">
      <c r="F290" s="136"/>
      <c r="G290" s="136"/>
      <c r="H290" s="137"/>
      <c r="I290" s="138"/>
      <c r="O290" s="139"/>
      <c r="P290" s="140"/>
      <c r="Q290" s="140"/>
    </row>
    <row r="291" spans="6:17" s="135" customFormat="1" x14ac:dyDescent="0.2">
      <c r="F291" s="136"/>
      <c r="G291" s="136"/>
      <c r="H291" s="137"/>
      <c r="I291" s="138"/>
      <c r="O291" s="139"/>
      <c r="P291" s="140"/>
      <c r="Q291" s="140"/>
    </row>
    <row r="292" spans="6:17" s="135" customFormat="1" x14ac:dyDescent="0.2">
      <c r="F292" s="136"/>
      <c r="G292" s="136"/>
      <c r="H292" s="137"/>
      <c r="I292" s="138"/>
      <c r="O292" s="139"/>
      <c r="P292" s="140"/>
      <c r="Q292" s="140"/>
    </row>
    <row r="293" spans="6:17" s="135" customFormat="1" x14ac:dyDescent="0.2">
      <c r="F293" s="136"/>
      <c r="G293" s="136"/>
      <c r="H293" s="137"/>
      <c r="I293" s="138"/>
      <c r="O293" s="139"/>
      <c r="P293" s="140"/>
      <c r="Q293" s="140"/>
    </row>
    <row r="294" spans="6:17" s="135" customFormat="1" x14ac:dyDescent="0.2">
      <c r="F294" s="136"/>
      <c r="G294" s="136"/>
      <c r="H294" s="137"/>
      <c r="I294" s="138"/>
      <c r="O294" s="139"/>
      <c r="P294" s="140"/>
      <c r="Q294" s="140"/>
    </row>
    <row r="295" spans="6:17" s="135" customFormat="1" x14ac:dyDescent="0.2">
      <c r="F295" s="136"/>
      <c r="G295" s="136"/>
      <c r="H295" s="137"/>
      <c r="I295" s="138"/>
      <c r="O295" s="139"/>
      <c r="P295" s="140"/>
      <c r="Q295" s="140"/>
    </row>
    <row r="296" spans="6:17" s="135" customFormat="1" x14ac:dyDescent="0.2">
      <c r="F296" s="136"/>
      <c r="G296" s="136"/>
      <c r="H296" s="137"/>
      <c r="I296" s="138"/>
      <c r="O296" s="139"/>
      <c r="P296" s="140"/>
      <c r="Q296" s="140"/>
    </row>
    <row r="297" spans="6:17" s="135" customFormat="1" x14ac:dyDescent="0.2">
      <c r="F297" s="136"/>
      <c r="G297" s="136"/>
      <c r="H297" s="137"/>
      <c r="I297" s="138"/>
      <c r="O297" s="139"/>
      <c r="P297" s="140"/>
      <c r="Q297" s="140"/>
    </row>
    <row r="298" spans="6:17" s="135" customFormat="1" x14ac:dyDescent="0.2">
      <c r="F298" s="136"/>
      <c r="G298" s="136"/>
      <c r="H298" s="137"/>
      <c r="I298" s="138"/>
      <c r="O298" s="139"/>
      <c r="P298" s="140"/>
      <c r="Q298" s="140"/>
    </row>
    <row r="299" spans="6:17" s="135" customFormat="1" x14ac:dyDescent="0.2">
      <c r="F299" s="136"/>
      <c r="G299" s="136"/>
      <c r="H299" s="137"/>
      <c r="I299" s="138"/>
      <c r="O299" s="139"/>
      <c r="P299" s="140"/>
      <c r="Q299" s="140"/>
    </row>
    <row r="300" spans="6:17" s="135" customFormat="1" x14ac:dyDescent="0.2">
      <c r="F300" s="136"/>
      <c r="G300" s="136"/>
      <c r="H300" s="137"/>
      <c r="I300" s="138"/>
      <c r="O300" s="139"/>
      <c r="P300" s="140"/>
      <c r="Q300" s="140"/>
    </row>
    <row r="301" spans="6:17" s="135" customFormat="1" x14ac:dyDescent="0.2">
      <c r="F301" s="136"/>
      <c r="G301" s="136"/>
      <c r="H301" s="137"/>
      <c r="I301" s="138"/>
      <c r="O301" s="139"/>
      <c r="P301" s="140"/>
      <c r="Q301" s="140"/>
    </row>
    <row r="302" spans="6:17" s="135" customFormat="1" x14ac:dyDescent="0.2">
      <c r="F302" s="136"/>
      <c r="G302" s="136"/>
      <c r="H302" s="137"/>
      <c r="I302" s="138"/>
      <c r="O302" s="139"/>
      <c r="P302" s="140"/>
      <c r="Q302" s="140"/>
    </row>
    <row r="303" spans="6:17" s="135" customFormat="1" x14ac:dyDescent="0.2">
      <c r="F303" s="136"/>
      <c r="G303" s="136"/>
      <c r="H303" s="137"/>
      <c r="I303" s="138"/>
      <c r="O303" s="139"/>
      <c r="P303" s="140"/>
      <c r="Q303" s="140"/>
    </row>
    <row r="304" spans="6:17" s="135" customFormat="1" x14ac:dyDescent="0.2">
      <c r="F304" s="136"/>
      <c r="G304" s="136"/>
      <c r="H304" s="137"/>
      <c r="I304" s="138"/>
      <c r="O304" s="139"/>
      <c r="P304" s="140"/>
      <c r="Q304" s="140"/>
    </row>
    <row r="305" spans="6:17" s="135" customFormat="1" x14ac:dyDescent="0.2">
      <c r="F305" s="136"/>
      <c r="G305" s="136"/>
      <c r="H305" s="137"/>
      <c r="I305" s="138"/>
      <c r="O305" s="139"/>
      <c r="P305" s="140"/>
      <c r="Q305" s="140"/>
    </row>
    <row r="306" spans="6:17" s="135" customFormat="1" x14ac:dyDescent="0.2">
      <c r="F306" s="136"/>
      <c r="G306" s="136"/>
      <c r="H306" s="137"/>
      <c r="I306" s="138"/>
      <c r="O306" s="139"/>
      <c r="P306" s="140"/>
      <c r="Q306" s="140"/>
    </row>
    <row r="307" spans="6:17" s="135" customFormat="1" x14ac:dyDescent="0.2">
      <c r="F307" s="136"/>
      <c r="G307" s="136"/>
      <c r="H307" s="137"/>
      <c r="I307" s="138"/>
      <c r="O307" s="139"/>
      <c r="P307" s="140"/>
      <c r="Q307" s="140"/>
    </row>
    <row r="308" spans="6:17" s="135" customFormat="1" x14ac:dyDescent="0.2">
      <c r="F308" s="136"/>
      <c r="G308" s="136"/>
      <c r="H308" s="137"/>
      <c r="I308" s="138"/>
      <c r="O308" s="139"/>
      <c r="P308" s="140"/>
      <c r="Q308" s="140"/>
    </row>
    <row r="309" spans="6:17" s="135" customFormat="1" x14ac:dyDescent="0.2">
      <c r="F309" s="136"/>
      <c r="G309" s="136"/>
      <c r="H309" s="137"/>
      <c r="I309" s="138"/>
      <c r="O309" s="139"/>
      <c r="P309" s="140"/>
      <c r="Q309" s="140"/>
    </row>
    <row r="310" spans="6:17" s="135" customFormat="1" x14ac:dyDescent="0.2">
      <c r="F310" s="136"/>
      <c r="G310" s="136"/>
      <c r="H310" s="137"/>
      <c r="I310" s="138"/>
      <c r="O310" s="139"/>
      <c r="P310" s="140"/>
      <c r="Q310" s="140"/>
    </row>
    <row r="311" spans="6:17" s="135" customFormat="1" x14ac:dyDescent="0.2">
      <c r="F311" s="136"/>
      <c r="G311" s="136"/>
      <c r="H311" s="137"/>
      <c r="I311" s="138"/>
      <c r="O311" s="139"/>
      <c r="P311" s="140"/>
      <c r="Q311" s="140"/>
    </row>
    <row r="312" spans="6:17" s="135" customFormat="1" x14ac:dyDescent="0.2">
      <c r="F312" s="136"/>
      <c r="G312" s="136"/>
      <c r="H312" s="137"/>
      <c r="I312" s="138"/>
      <c r="O312" s="139"/>
      <c r="P312" s="140"/>
      <c r="Q312" s="140"/>
    </row>
    <row r="313" spans="6:17" s="135" customFormat="1" x14ac:dyDescent="0.2">
      <c r="F313" s="136"/>
      <c r="G313" s="136"/>
      <c r="H313" s="137"/>
      <c r="I313" s="138"/>
      <c r="O313" s="139"/>
      <c r="P313" s="140"/>
      <c r="Q313" s="140"/>
    </row>
    <row r="314" spans="6:17" s="135" customFormat="1" x14ac:dyDescent="0.2">
      <c r="F314" s="136"/>
      <c r="G314" s="136"/>
      <c r="H314" s="137"/>
      <c r="I314" s="138"/>
      <c r="O314" s="139"/>
      <c r="P314" s="140"/>
      <c r="Q314" s="140"/>
    </row>
    <row r="315" spans="6:17" s="135" customFormat="1" x14ac:dyDescent="0.2">
      <c r="F315" s="136"/>
      <c r="G315" s="136"/>
      <c r="H315" s="137"/>
      <c r="I315" s="138"/>
      <c r="O315" s="139"/>
      <c r="P315" s="140"/>
      <c r="Q315" s="140"/>
    </row>
    <row r="316" spans="6:17" s="135" customFormat="1" x14ac:dyDescent="0.2">
      <c r="F316" s="136"/>
      <c r="G316" s="136"/>
      <c r="H316" s="137"/>
      <c r="I316" s="138"/>
      <c r="O316" s="139"/>
      <c r="P316" s="140"/>
      <c r="Q316" s="140"/>
    </row>
    <row r="317" spans="6:17" s="135" customFormat="1" x14ac:dyDescent="0.2">
      <c r="F317" s="136"/>
      <c r="G317" s="136"/>
      <c r="H317" s="137"/>
      <c r="I317" s="138"/>
      <c r="O317" s="139"/>
      <c r="P317" s="140"/>
      <c r="Q317" s="140"/>
    </row>
    <row r="318" spans="6:17" s="135" customFormat="1" x14ac:dyDescent="0.2">
      <c r="F318" s="136"/>
      <c r="G318" s="136"/>
      <c r="H318" s="137"/>
      <c r="I318" s="138"/>
      <c r="O318" s="139"/>
      <c r="P318" s="140"/>
      <c r="Q318" s="140"/>
    </row>
    <row r="319" spans="6:17" s="135" customFormat="1" x14ac:dyDescent="0.2">
      <c r="F319" s="136"/>
      <c r="G319" s="136"/>
      <c r="H319" s="137"/>
      <c r="I319" s="138"/>
      <c r="O319" s="139"/>
      <c r="P319" s="140"/>
      <c r="Q319" s="140"/>
    </row>
    <row r="320" spans="6:17" s="135" customFormat="1" x14ac:dyDescent="0.2">
      <c r="F320" s="136"/>
      <c r="G320" s="136"/>
      <c r="H320" s="137"/>
      <c r="I320" s="138"/>
      <c r="O320" s="139"/>
      <c r="P320" s="140"/>
      <c r="Q320" s="140"/>
    </row>
    <row r="321" spans="6:17" s="135" customFormat="1" x14ac:dyDescent="0.2">
      <c r="F321" s="136"/>
      <c r="G321" s="136"/>
      <c r="H321" s="137"/>
      <c r="I321" s="138"/>
      <c r="O321" s="139"/>
      <c r="P321" s="140"/>
      <c r="Q321" s="140"/>
    </row>
    <row r="322" spans="6:17" s="135" customFormat="1" x14ac:dyDescent="0.2">
      <c r="F322" s="136"/>
      <c r="G322" s="136"/>
      <c r="H322" s="137"/>
      <c r="I322" s="138"/>
      <c r="O322" s="139"/>
      <c r="P322" s="140"/>
      <c r="Q322" s="140"/>
    </row>
    <row r="323" spans="6:17" s="135" customFormat="1" x14ac:dyDescent="0.2">
      <c r="F323" s="136"/>
      <c r="G323" s="136"/>
      <c r="H323" s="137"/>
      <c r="I323" s="138"/>
      <c r="O323" s="139"/>
      <c r="P323" s="140"/>
      <c r="Q323" s="140"/>
    </row>
    <row r="324" spans="6:17" s="135" customFormat="1" x14ac:dyDescent="0.2">
      <c r="F324" s="136"/>
      <c r="G324" s="136"/>
      <c r="H324" s="137"/>
      <c r="I324" s="138"/>
      <c r="O324" s="139"/>
      <c r="P324" s="140"/>
      <c r="Q324" s="140"/>
    </row>
    <row r="325" spans="6:17" s="135" customFormat="1" x14ac:dyDescent="0.2">
      <c r="F325" s="136"/>
      <c r="G325" s="136"/>
      <c r="H325" s="137"/>
      <c r="I325" s="138"/>
      <c r="O325" s="139"/>
      <c r="P325" s="140"/>
      <c r="Q325" s="140"/>
    </row>
    <row r="326" spans="6:17" s="135" customFormat="1" x14ac:dyDescent="0.2">
      <c r="F326" s="136"/>
      <c r="G326" s="136"/>
      <c r="H326" s="137"/>
      <c r="I326" s="138"/>
      <c r="O326" s="139"/>
      <c r="P326" s="140"/>
      <c r="Q326" s="140"/>
    </row>
    <row r="327" spans="6:17" s="135" customFormat="1" x14ac:dyDescent="0.2">
      <c r="F327" s="136"/>
      <c r="G327" s="136"/>
      <c r="H327" s="137"/>
      <c r="I327" s="138"/>
      <c r="O327" s="139"/>
      <c r="P327" s="140"/>
      <c r="Q327" s="140"/>
    </row>
    <row r="328" spans="6:17" s="135" customFormat="1" x14ac:dyDescent="0.2">
      <c r="F328" s="136"/>
      <c r="G328" s="136"/>
      <c r="H328" s="137"/>
      <c r="I328" s="138"/>
      <c r="O328" s="139"/>
      <c r="P328" s="140"/>
      <c r="Q328" s="140"/>
    </row>
    <row r="329" spans="6:17" s="135" customFormat="1" x14ac:dyDescent="0.2">
      <c r="F329" s="136"/>
      <c r="G329" s="136"/>
      <c r="H329" s="137"/>
      <c r="I329" s="138"/>
      <c r="O329" s="139"/>
      <c r="P329" s="140"/>
      <c r="Q329" s="140"/>
    </row>
    <row r="330" spans="6:17" s="135" customFormat="1" x14ac:dyDescent="0.2">
      <c r="F330" s="136"/>
      <c r="G330" s="136"/>
      <c r="H330" s="137"/>
      <c r="I330" s="138"/>
      <c r="O330" s="139"/>
      <c r="P330" s="140"/>
      <c r="Q330" s="140"/>
    </row>
    <row r="331" spans="6:17" s="135" customFormat="1" x14ac:dyDescent="0.2">
      <c r="F331" s="136"/>
      <c r="G331" s="136"/>
      <c r="H331" s="137"/>
      <c r="I331" s="138"/>
      <c r="O331" s="139"/>
      <c r="P331" s="140"/>
      <c r="Q331" s="140"/>
    </row>
    <row r="332" spans="6:17" s="135" customFormat="1" x14ac:dyDescent="0.2">
      <c r="F332" s="136"/>
      <c r="G332" s="136"/>
      <c r="H332" s="137"/>
      <c r="I332" s="138"/>
      <c r="O332" s="139"/>
      <c r="P332" s="140"/>
      <c r="Q332" s="140"/>
    </row>
    <row r="333" spans="6:17" s="135" customFormat="1" x14ac:dyDescent="0.2">
      <c r="F333" s="136"/>
      <c r="G333" s="136"/>
      <c r="H333" s="137"/>
      <c r="I333" s="138"/>
      <c r="O333" s="139"/>
      <c r="P333" s="140"/>
      <c r="Q333" s="140"/>
    </row>
    <row r="334" spans="6:17" s="135" customFormat="1" x14ac:dyDescent="0.2">
      <c r="F334" s="136"/>
      <c r="G334" s="136"/>
      <c r="H334" s="137"/>
      <c r="I334" s="138"/>
      <c r="O334" s="139"/>
      <c r="P334" s="140"/>
      <c r="Q334" s="140"/>
    </row>
    <row r="335" spans="6:17" s="135" customFormat="1" x14ac:dyDescent="0.2">
      <c r="F335" s="136"/>
      <c r="G335" s="136"/>
      <c r="H335" s="137"/>
      <c r="I335" s="138"/>
      <c r="O335" s="139"/>
      <c r="P335" s="140"/>
      <c r="Q335" s="140"/>
    </row>
    <row r="336" spans="6:17" s="135" customFormat="1" x14ac:dyDescent="0.2">
      <c r="F336" s="136"/>
      <c r="G336" s="136"/>
      <c r="H336" s="137"/>
      <c r="I336" s="138"/>
      <c r="O336" s="139"/>
      <c r="P336" s="140"/>
      <c r="Q336" s="140"/>
    </row>
    <row r="337" spans="6:17" s="135" customFormat="1" x14ac:dyDescent="0.2">
      <c r="F337" s="136"/>
      <c r="G337" s="136"/>
      <c r="H337" s="137"/>
      <c r="I337" s="138"/>
      <c r="O337" s="139"/>
      <c r="P337" s="140"/>
      <c r="Q337" s="140"/>
    </row>
    <row r="338" spans="6:17" s="135" customFormat="1" x14ac:dyDescent="0.2">
      <c r="F338" s="136"/>
      <c r="G338" s="136"/>
      <c r="H338" s="137"/>
      <c r="I338" s="138"/>
      <c r="O338" s="139"/>
      <c r="P338" s="140"/>
      <c r="Q338" s="140"/>
    </row>
    <row r="339" spans="6:17" s="135" customFormat="1" x14ac:dyDescent="0.2">
      <c r="F339" s="136"/>
      <c r="G339" s="136"/>
      <c r="H339" s="137"/>
      <c r="I339" s="138"/>
      <c r="O339" s="139"/>
      <c r="P339" s="140"/>
      <c r="Q339" s="140"/>
    </row>
    <row r="340" spans="6:17" s="135" customFormat="1" x14ac:dyDescent="0.2">
      <c r="F340" s="136"/>
      <c r="G340" s="136"/>
      <c r="H340" s="137"/>
      <c r="I340" s="138"/>
      <c r="O340" s="139"/>
      <c r="P340" s="140"/>
      <c r="Q340" s="140"/>
    </row>
    <row r="341" spans="6:17" s="135" customFormat="1" x14ac:dyDescent="0.2">
      <c r="F341" s="136"/>
      <c r="G341" s="136"/>
      <c r="H341" s="137"/>
      <c r="I341" s="138"/>
      <c r="O341" s="139"/>
      <c r="P341" s="140"/>
      <c r="Q341" s="140"/>
    </row>
    <row r="342" spans="6:17" s="135" customFormat="1" x14ac:dyDescent="0.2">
      <c r="F342" s="136"/>
      <c r="G342" s="136"/>
      <c r="H342" s="137"/>
      <c r="I342" s="138"/>
      <c r="O342" s="139"/>
      <c r="P342" s="140"/>
      <c r="Q342" s="140"/>
    </row>
    <row r="343" spans="6:17" s="135" customFormat="1" x14ac:dyDescent="0.2">
      <c r="F343" s="136"/>
      <c r="G343" s="136"/>
      <c r="H343" s="137"/>
      <c r="I343" s="138"/>
      <c r="O343" s="139"/>
      <c r="P343" s="140"/>
      <c r="Q343" s="140"/>
    </row>
    <row r="344" spans="6:17" s="135" customFormat="1" x14ac:dyDescent="0.2">
      <c r="F344" s="136"/>
      <c r="G344" s="136"/>
      <c r="H344" s="137"/>
      <c r="I344" s="138"/>
      <c r="O344" s="139"/>
      <c r="P344" s="140"/>
      <c r="Q344" s="140"/>
    </row>
    <row r="345" spans="6:17" s="135" customFormat="1" x14ac:dyDescent="0.2">
      <c r="F345" s="136"/>
      <c r="G345" s="136"/>
      <c r="H345" s="137"/>
      <c r="I345" s="138"/>
      <c r="O345" s="139"/>
      <c r="P345" s="140"/>
      <c r="Q345" s="140"/>
    </row>
    <row r="346" spans="6:17" s="135" customFormat="1" x14ac:dyDescent="0.2">
      <c r="F346" s="136"/>
      <c r="G346" s="136"/>
      <c r="H346" s="137"/>
      <c r="I346" s="138"/>
      <c r="O346" s="139"/>
      <c r="P346" s="140"/>
      <c r="Q346" s="140"/>
    </row>
    <row r="347" spans="6:17" s="135" customFormat="1" x14ac:dyDescent="0.2">
      <c r="F347" s="136"/>
      <c r="G347" s="136"/>
      <c r="H347" s="137"/>
      <c r="I347" s="138"/>
      <c r="O347" s="139"/>
      <c r="P347" s="140"/>
      <c r="Q347" s="140"/>
    </row>
    <row r="348" spans="6:17" s="135" customFormat="1" x14ac:dyDescent="0.2">
      <c r="F348" s="136"/>
      <c r="G348" s="136"/>
      <c r="H348" s="137"/>
      <c r="I348" s="138"/>
      <c r="O348" s="139"/>
      <c r="P348" s="140"/>
      <c r="Q348" s="140"/>
    </row>
    <row r="349" spans="6:17" s="135" customFormat="1" x14ac:dyDescent="0.2">
      <c r="F349" s="136"/>
      <c r="G349" s="136"/>
      <c r="H349" s="137"/>
      <c r="I349" s="138"/>
      <c r="O349" s="139"/>
      <c r="P349" s="140"/>
      <c r="Q349" s="140"/>
    </row>
    <row r="350" spans="6:17" s="135" customFormat="1" x14ac:dyDescent="0.2">
      <c r="F350" s="136"/>
      <c r="G350" s="136"/>
      <c r="H350" s="137"/>
      <c r="I350" s="138"/>
      <c r="O350" s="139"/>
      <c r="P350" s="140"/>
      <c r="Q350" s="140"/>
    </row>
    <row r="351" spans="6:17" s="135" customFormat="1" x14ac:dyDescent="0.2">
      <c r="F351" s="136"/>
      <c r="G351" s="136"/>
      <c r="H351" s="137"/>
      <c r="I351" s="138"/>
      <c r="O351" s="139"/>
      <c r="P351" s="140"/>
      <c r="Q351" s="140"/>
    </row>
    <row r="352" spans="6:17" s="135" customFormat="1" x14ac:dyDescent="0.2">
      <c r="F352" s="136"/>
      <c r="G352" s="136"/>
      <c r="H352" s="137"/>
      <c r="I352" s="138"/>
      <c r="O352" s="139"/>
      <c r="P352" s="140"/>
      <c r="Q352" s="140"/>
    </row>
    <row r="353" spans="6:17" s="135" customFormat="1" x14ac:dyDescent="0.2">
      <c r="F353" s="136"/>
      <c r="G353" s="136"/>
      <c r="H353" s="137"/>
      <c r="I353" s="138"/>
      <c r="O353" s="139"/>
      <c r="P353" s="140"/>
      <c r="Q353" s="140"/>
    </row>
    <row r="354" spans="6:17" s="135" customFormat="1" x14ac:dyDescent="0.2">
      <c r="F354" s="136"/>
      <c r="G354" s="136"/>
      <c r="H354" s="137"/>
      <c r="I354" s="138"/>
      <c r="O354" s="139"/>
      <c r="P354" s="140"/>
      <c r="Q354" s="140"/>
    </row>
    <row r="355" spans="6:17" s="135" customFormat="1" x14ac:dyDescent="0.2">
      <c r="F355" s="136"/>
      <c r="G355" s="136"/>
      <c r="H355" s="137"/>
      <c r="I355" s="138"/>
      <c r="O355" s="139"/>
      <c r="P355" s="140"/>
      <c r="Q355" s="140"/>
    </row>
    <row r="356" spans="6:17" s="135" customFormat="1" x14ac:dyDescent="0.2">
      <c r="F356" s="136"/>
      <c r="G356" s="136"/>
      <c r="H356" s="137"/>
      <c r="I356" s="138"/>
      <c r="O356" s="139"/>
      <c r="P356" s="140"/>
      <c r="Q356" s="140"/>
    </row>
    <row r="357" spans="6:17" s="135" customFormat="1" x14ac:dyDescent="0.2">
      <c r="F357" s="136"/>
      <c r="G357" s="136"/>
      <c r="H357" s="137"/>
      <c r="I357" s="138"/>
      <c r="O357" s="139"/>
      <c r="P357" s="140"/>
      <c r="Q357" s="140"/>
    </row>
    <row r="358" spans="6:17" s="135" customFormat="1" x14ac:dyDescent="0.2">
      <c r="F358" s="136"/>
      <c r="G358" s="136"/>
      <c r="H358" s="137"/>
      <c r="I358" s="138"/>
      <c r="O358" s="139"/>
      <c r="P358" s="140"/>
      <c r="Q358" s="140"/>
    </row>
    <row r="359" spans="6:17" s="135" customFormat="1" x14ac:dyDescent="0.2">
      <c r="F359" s="136"/>
      <c r="G359" s="136"/>
      <c r="H359" s="137"/>
      <c r="I359" s="138"/>
      <c r="O359" s="139"/>
      <c r="P359" s="140"/>
      <c r="Q359" s="140"/>
    </row>
    <row r="360" spans="6:17" s="135" customFormat="1" x14ac:dyDescent="0.2">
      <c r="F360" s="136"/>
      <c r="G360" s="136"/>
      <c r="H360" s="137"/>
      <c r="I360" s="138"/>
      <c r="O360" s="139"/>
      <c r="P360" s="140"/>
      <c r="Q360" s="140"/>
    </row>
    <row r="361" spans="6:17" s="135" customFormat="1" x14ac:dyDescent="0.2">
      <c r="F361" s="136"/>
      <c r="G361" s="136"/>
      <c r="H361" s="137"/>
      <c r="I361" s="138"/>
      <c r="O361" s="139"/>
      <c r="P361" s="140"/>
      <c r="Q361" s="140"/>
    </row>
    <row r="362" spans="6:17" s="135" customFormat="1" x14ac:dyDescent="0.2">
      <c r="F362" s="136"/>
      <c r="G362" s="136"/>
      <c r="H362" s="137"/>
      <c r="I362" s="138"/>
      <c r="O362" s="139"/>
      <c r="P362" s="140"/>
      <c r="Q362" s="140"/>
    </row>
    <row r="363" spans="6:17" s="135" customFormat="1" x14ac:dyDescent="0.2">
      <c r="F363" s="136"/>
      <c r="G363" s="136"/>
      <c r="H363" s="137"/>
      <c r="I363" s="138"/>
      <c r="O363" s="139"/>
      <c r="P363" s="140"/>
      <c r="Q363" s="140"/>
    </row>
    <row r="364" spans="6:17" s="135" customFormat="1" x14ac:dyDescent="0.2">
      <c r="F364" s="136"/>
      <c r="G364" s="136"/>
      <c r="H364" s="137"/>
      <c r="I364" s="138"/>
      <c r="O364" s="139"/>
      <c r="P364" s="140"/>
      <c r="Q364" s="140"/>
    </row>
    <row r="365" spans="6:17" s="135" customFormat="1" x14ac:dyDescent="0.2">
      <c r="F365" s="136"/>
      <c r="G365" s="136"/>
      <c r="H365" s="137"/>
      <c r="I365" s="138"/>
      <c r="O365" s="139"/>
      <c r="P365" s="140"/>
      <c r="Q365" s="140"/>
    </row>
    <row r="366" spans="6:17" s="135" customFormat="1" x14ac:dyDescent="0.2">
      <c r="F366" s="136"/>
      <c r="G366" s="136"/>
      <c r="H366" s="137"/>
      <c r="I366" s="138"/>
      <c r="O366" s="139"/>
      <c r="P366" s="140"/>
      <c r="Q366" s="140"/>
    </row>
    <row r="367" spans="6:17" s="135" customFormat="1" x14ac:dyDescent="0.2">
      <c r="F367" s="136"/>
      <c r="G367" s="136"/>
      <c r="H367" s="137"/>
      <c r="I367" s="138"/>
      <c r="O367" s="139"/>
      <c r="P367" s="140"/>
      <c r="Q367" s="140"/>
    </row>
    <row r="368" spans="6:17" s="135" customFormat="1" x14ac:dyDescent="0.2">
      <c r="F368" s="136"/>
      <c r="G368" s="136"/>
      <c r="H368" s="137"/>
      <c r="I368" s="138"/>
      <c r="O368" s="139"/>
      <c r="P368" s="140"/>
      <c r="Q368" s="140"/>
    </row>
    <row r="369" spans="6:17" s="135" customFormat="1" x14ac:dyDescent="0.2">
      <c r="F369" s="136"/>
      <c r="G369" s="136"/>
      <c r="H369" s="137"/>
      <c r="I369" s="138"/>
      <c r="O369" s="139"/>
      <c r="P369" s="140"/>
      <c r="Q369" s="140"/>
    </row>
    <row r="370" spans="6:17" s="135" customFormat="1" x14ac:dyDescent="0.2">
      <c r="F370" s="136"/>
      <c r="G370" s="136"/>
      <c r="H370" s="137"/>
      <c r="I370" s="138"/>
      <c r="O370" s="139"/>
      <c r="P370" s="140"/>
      <c r="Q370" s="140"/>
    </row>
    <row r="371" spans="6:17" s="135" customFormat="1" x14ac:dyDescent="0.2">
      <c r="F371" s="136"/>
      <c r="G371" s="136"/>
      <c r="H371" s="137"/>
      <c r="I371" s="138"/>
      <c r="O371" s="139"/>
      <c r="P371" s="140"/>
      <c r="Q371" s="140"/>
    </row>
    <row r="372" spans="6:17" s="135" customFormat="1" x14ac:dyDescent="0.2">
      <c r="F372" s="136"/>
      <c r="G372" s="136"/>
      <c r="H372" s="137"/>
      <c r="I372" s="138"/>
      <c r="O372" s="139"/>
      <c r="P372" s="140"/>
      <c r="Q372" s="140"/>
    </row>
    <row r="373" spans="6:17" s="135" customFormat="1" x14ac:dyDescent="0.2">
      <c r="F373" s="136"/>
      <c r="G373" s="136"/>
      <c r="H373" s="137"/>
      <c r="I373" s="138"/>
      <c r="O373" s="139"/>
      <c r="P373" s="140"/>
      <c r="Q373" s="140"/>
    </row>
    <row r="374" spans="6:17" s="135" customFormat="1" x14ac:dyDescent="0.2">
      <c r="F374" s="136"/>
      <c r="G374" s="136"/>
      <c r="H374" s="137"/>
      <c r="I374" s="138"/>
      <c r="O374" s="139"/>
      <c r="P374" s="140"/>
      <c r="Q374" s="140"/>
    </row>
    <row r="375" spans="6:17" s="135" customFormat="1" x14ac:dyDescent="0.2">
      <c r="F375" s="136"/>
      <c r="G375" s="136"/>
      <c r="H375" s="137"/>
      <c r="I375" s="138"/>
      <c r="O375" s="139"/>
      <c r="P375" s="140"/>
      <c r="Q375" s="140"/>
    </row>
    <row r="376" spans="6:17" s="135" customFormat="1" x14ac:dyDescent="0.2">
      <c r="F376" s="136"/>
      <c r="G376" s="136"/>
      <c r="H376" s="137"/>
      <c r="I376" s="138"/>
      <c r="O376" s="139"/>
      <c r="P376" s="140"/>
      <c r="Q376" s="140"/>
    </row>
    <row r="377" spans="6:17" s="135" customFormat="1" x14ac:dyDescent="0.2">
      <c r="F377" s="136"/>
      <c r="G377" s="136"/>
      <c r="H377" s="137"/>
      <c r="I377" s="138"/>
      <c r="O377" s="139"/>
      <c r="P377" s="140"/>
      <c r="Q377" s="140"/>
    </row>
    <row r="378" spans="6:17" s="135" customFormat="1" x14ac:dyDescent="0.2">
      <c r="F378" s="136"/>
      <c r="G378" s="136"/>
      <c r="H378" s="137"/>
      <c r="I378" s="138"/>
      <c r="O378" s="139"/>
      <c r="P378" s="140"/>
      <c r="Q378" s="140"/>
    </row>
    <row r="379" spans="6:17" s="135" customFormat="1" x14ac:dyDescent="0.2">
      <c r="F379" s="136"/>
      <c r="G379" s="136"/>
      <c r="H379" s="137"/>
      <c r="I379" s="138"/>
      <c r="O379" s="139"/>
      <c r="P379" s="140"/>
      <c r="Q379" s="140"/>
    </row>
    <row r="380" spans="6:17" s="135" customFormat="1" x14ac:dyDescent="0.2">
      <c r="F380" s="136"/>
      <c r="G380" s="136"/>
      <c r="H380" s="137"/>
      <c r="I380" s="138"/>
      <c r="O380" s="139"/>
      <c r="P380" s="140"/>
      <c r="Q380" s="140"/>
    </row>
    <row r="381" spans="6:17" s="135" customFormat="1" x14ac:dyDescent="0.2">
      <c r="F381" s="136"/>
      <c r="G381" s="136"/>
      <c r="H381" s="137"/>
      <c r="I381" s="138"/>
      <c r="O381" s="139"/>
      <c r="P381" s="140"/>
      <c r="Q381" s="140"/>
    </row>
    <row r="382" spans="6:17" s="135" customFormat="1" x14ac:dyDescent="0.2">
      <c r="F382" s="136"/>
      <c r="G382" s="136"/>
      <c r="H382" s="137"/>
      <c r="I382" s="138"/>
      <c r="O382" s="139"/>
      <c r="P382" s="140"/>
      <c r="Q382" s="140"/>
    </row>
    <row r="383" spans="6:17" s="135" customFormat="1" x14ac:dyDescent="0.2">
      <c r="F383" s="136"/>
      <c r="G383" s="136"/>
      <c r="H383" s="137"/>
      <c r="I383" s="138"/>
      <c r="O383" s="139"/>
      <c r="P383" s="140"/>
      <c r="Q383" s="140"/>
    </row>
    <row r="384" spans="6:17" s="135" customFormat="1" x14ac:dyDescent="0.2">
      <c r="F384" s="136"/>
      <c r="G384" s="136"/>
      <c r="H384" s="137"/>
      <c r="I384" s="138"/>
      <c r="O384" s="139"/>
      <c r="P384" s="140"/>
      <c r="Q384" s="140"/>
    </row>
    <row r="385" spans="6:17" s="135" customFormat="1" x14ac:dyDescent="0.2">
      <c r="F385" s="136"/>
      <c r="G385" s="136"/>
      <c r="H385" s="137"/>
      <c r="I385" s="138"/>
      <c r="O385" s="139"/>
      <c r="P385" s="140"/>
      <c r="Q385" s="140"/>
    </row>
    <row r="386" spans="6:17" s="135" customFormat="1" x14ac:dyDescent="0.2">
      <c r="F386" s="136"/>
      <c r="G386" s="136"/>
      <c r="H386" s="137"/>
      <c r="I386" s="138"/>
      <c r="O386" s="139"/>
      <c r="P386" s="140"/>
      <c r="Q386" s="140"/>
    </row>
    <row r="387" spans="6:17" s="135" customFormat="1" x14ac:dyDescent="0.2">
      <c r="F387" s="136"/>
      <c r="G387" s="136"/>
      <c r="H387" s="137"/>
      <c r="I387" s="138"/>
      <c r="O387" s="139"/>
      <c r="P387" s="140"/>
      <c r="Q387" s="140"/>
    </row>
    <row r="388" spans="6:17" s="135" customFormat="1" x14ac:dyDescent="0.2">
      <c r="F388" s="136"/>
      <c r="G388" s="136"/>
      <c r="H388" s="137"/>
      <c r="I388" s="138"/>
      <c r="O388" s="139"/>
      <c r="P388" s="140"/>
      <c r="Q388" s="140"/>
    </row>
    <row r="389" spans="6:17" s="135" customFormat="1" x14ac:dyDescent="0.2">
      <c r="F389" s="136"/>
      <c r="G389" s="136"/>
      <c r="H389" s="137"/>
      <c r="I389" s="138"/>
      <c r="O389" s="139"/>
      <c r="P389" s="140"/>
      <c r="Q389" s="140"/>
    </row>
    <row r="390" spans="6:17" s="135" customFormat="1" x14ac:dyDescent="0.2">
      <c r="F390" s="136"/>
      <c r="G390" s="136"/>
      <c r="H390" s="137"/>
      <c r="I390" s="138"/>
      <c r="O390" s="139"/>
      <c r="P390" s="140"/>
      <c r="Q390" s="140"/>
    </row>
    <row r="391" spans="6:17" s="135" customFormat="1" x14ac:dyDescent="0.2">
      <c r="F391" s="136"/>
      <c r="G391" s="136"/>
      <c r="H391" s="137"/>
      <c r="I391" s="138"/>
      <c r="O391" s="139"/>
      <c r="P391" s="140"/>
      <c r="Q391" s="140"/>
    </row>
    <row r="392" spans="6:17" s="135" customFormat="1" x14ac:dyDescent="0.2">
      <c r="F392" s="136"/>
      <c r="G392" s="136"/>
      <c r="H392" s="137"/>
      <c r="I392" s="138"/>
      <c r="O392" s="139"/>
      <c r="P392" s="140"/>
      <c r="Q392" s="140"/>
    </row>
    <row r="393" spans="6:17" s="135" customFormat="1" x14ac:dyDescent="0.2">
      <c r="F393" s="136"/>
      <c r="G393" s="136"/>
      <c r="H393" s="137"/>
      <c r="I393" s="138"/>
      <c r="O393" s="139"/>
      <c r="P393" s="140"/>
      <c r="Q393" s="140"/>
    </row>
    <row r="394" spans="6:17" s="135" customFormat="1" x14ac:dyDescent="0.2">
      <c r="F394" s="136"/>
      <c r="G394" s="136"/>
      <c r="H394" s="137"/>
      <c r="I394" s="138"/>
      <c r="O394" s="139"/>
      <c r="P394" s="140"/>
      <c r="Q394" s="140"/>
    </row>
    <row r="395" spans="6:17" s="135" customFormat="1" x14ac:dyDescent="0.2">
      <c r="F395" s="136"/>
      <c r="G395" s="136"/>
      <c r="H395" s="137"/>
      <c r="I395" s="138"/>
      <c r="O395" s="139"/>
      <c r="P395" s="140"/>
      <c r="Q395" s="140"/>
    </row>
    <row r="396" spans="6:17" s="135" customFormat="1" x14ac:dyDescent="0.2">
      <c r="F396" s="136"/>
      <c r="G396" s="136"/>
      <c r="H396" s="137"/>
      <c r="I396" s="138"/>
      <c r="O396" s="139"/>
      <c r="P396" s="140"/>
      <c r="Q396" s="140"/>
    </row>
    <row r="397" spans="6:17" s="135" customFormat="1" x14ac:dyDescent="0.2">
      <c r="F397" s="136"/>
      <c r="G397" s="136"/>
      <c r="H397" s="137"/>
      <c r="I397" s="138"/>
      <c r="O397" s="139"/>
      <c r="P397" s="140"/>
      <c r="Q397" s="140"/>
    </row>
    <row r="398" spans="6:17" s="135" customFormat="1" x14ac:dyDescent="0.2">
      <c r="F398" s="136"/>
      <c r="G398" s="136"/>
      <c r="H398" s="137"/>
      <c r="I398" s="138"/>
      <c r="O398" s="139"/>
      <c r="P398" s="140"/>
      <c r="Q398" s="140"/>
    </row>
    <row r="399" spans="6:17" s="135" customFormat="1" x14ac:dyDescent="0.2">
      <c r="F399" s="136"/>
      <c r="G399" s="136"/>
      <c r="H399" s="137"/>
      <c r="I399" s="138"/>
      <c r="O399" s="139"/>
      <c r="P399" s="140"/>
      <c r="Q399" s="140"/>
    </row>
    <row r="400" spans="6:17" s="135" customFormat="1" x14ac:dyDescent="0.2">
      <c r="F400" s="136"/>
      <c r="G400" s="136"/>
      <c r="H400" s="137"/>
      <c r="I400" s="138"/>
      <c r="O400" s="139"/>
      <c r="P400" s="140"/>
      <c r="Q400" s="140"/>
    </row>
    <row r="401" spans="6:17" s="135" customFormat="1" x14ac:dyDescent="0.2">
      <c r="F401" s="136"/>
      <c r="G401" s="136"/>
      <c r="H401" s="137"/>
      <c r="I401" s="138"/>
      <c r="O401" s="139"/>
      <c r="P401" s="140"/>
      <c r="Q401" s="140"/>
    </row>
    <row r="402" spans="6:17" s="135" customFormat="1" x14ac:dyDescent="0.2">
      <c r="F402" s="136"/>
      <c r="G402" s="136"/>
      <c r="H402" s="137"/>
      <c r="I402" s="138"/>
      <c r="O402" s="139"/>
      <c r="P402" s="140"/>
      <c r="Q402" s="140"/>
    </row>
    <row r="403" spans="6:17" s="135" customFormat="1" x14ac:dyDescent="0.2">
      <c r="F403" s="136"/>
      <c r="G403" s="136"/>
      <c r="H403" s="137"/>
      <c r="I403" s="138"/>
      <c r="O403" s="139"/>
      <c r="P403" s="140"/>
      <c r="Q403" s="140"/>
    </row>
    <row r="404" spans="6:17" s="135" customFormat="1" x14ac:dyDescent="0.2">
      <c r="F404" s="136"/>
      <c r="G404" s="136"/>
      <c r="H404" s="137"/>
      <c r="I404" s="138"/>
      <c r="O404" s="139"/>
      <c r="P404" s="140"/>
      <c r="Q404" s="140"/>
    </row>
    <row r="405" spans="6:17" s="135" customFormat="1" x14ac:dyDescent="0.2">
      <c r="F405" s="136"/>
      <c r="G405" s="136"/>
      <c r="H405" s="137"/>
      <c r="I405" s="138"/>
      <c r="O405" s="139"/>
      <c r="P405" s="140"/>
      <c r="Q405" s="140"/>
    </row>
    <row r="406" spans="6:17" s="135" customFormat="1" x14ac:dyDescent="0.2">
      <c r="F406" s="136"/>
      <c r="G406" s="136"/>
      <c r="H406" s="137"/>
      <c r="I406" s="138"/>
      <c r="O406" s="139"/>
      <c r="P406" s="140"/>
      <c r="Q406" s="140"/>
    </row>
    <row r="407" spans="6:17" s="135" customFormat="1" x14ac:dyDescent="0.2">
      <c r="F407" s="136"/>
      <c r="G407" s="136"/>
      <c r="H407" s="137"/>
      <c r="I407" s="138"/>
      <c r="O407" s="139"/>
      <c r="P407" s="140"/>
      <c r="Q407" s="140"/>
    </row>
    <row r="408" spans="6:17" s="135" customFormat="1" x14ac:dyDescent="0.2">
      <c r="F408" s="136"/>
      <c r="G408" s="136"/>
      <c r="H408" s="137"/>
      <c r="I408" s="138"/>
      <c r="O408" s="139"/>
      <c r="P408" s="140"/>
      <c r="Q408" s="140"/>
    </row>
    <row r="409" spans="6:17" s="135" customFormat="1" x14ac:dyDescent="0.2">
      <c r="F409" s="136"/>
      <c r="G409" s="136"/>
      <c r="H409" s="137"/>
      <c r="I409" s="138"/>
      <c r="O409" s="139"/>
      <c r="P409" s="140"/>
      <c r="Q409" s="140"/>
    </row>
    <row r="410" spans="6:17" s="135" customFormat="1" x14ac:dyDescent="0.2">
      <c r="F410" s="136"/>
      <c r="G410" s="136"/>
      <c r="H410" s="137"/>
      <c r="I410" s="138"/>
      <c r="O410" s="139"/>
      <c r="P410" s="140"/>
      <c r="Q410" s="140"/>
    </row>
    <row r="411" spans="6:17" s="135" customFormat="1" x14ac:dyDescent="0.2">
      <c r="F411" s="136"/>
      <c r="G411" s="136"/>
      <c r="H411" s="137"/>
      <c r="I411" s="138"/>
      <c r="O411" s="139"/>
      <c r="P411" s="140"/>
      <c r="Q411" s="140"/>
    </row>
    <row r="412" spans="6:17" s="135" customFormat="1" x14ac:dyDescent="0.2">
      <c r="F412" s="136"/>
      <c r="G412" s="136"/>
      <c r="H412" s="137"/>
      <c r="I412" s="138"/>
      <c r="O412" s="139"/>
      <c r="P412" s="140"/>
      <c r="Q412" s="140"/>
    </row>
    <row r="413" spans="6:17" s="135" customFormat="1" x14ac:dyDescent="0.2">
      <c r="F413" s="136"/>
      <c r="G413" s="136"/>
      <c r="H413" s="137"/>
      <c r="I413" s="138"/>
      <c r="O413" s="139"/>
      <c r="P413" s="140"/>
      <c r="Q413" s="140"/>
    </row>
    <row r="414" spans="6:17" s="135" customFormat="1" x14ac:dyDescent="0.2">
      <c r="F414" s="136"/>
      <c r="G414" s="136"/>
      <c r="H414" s="137"/>
      <c r="I414" s="138"/>
      <c r="O414" s="139"/>
      <c r="P414" s="140"/>
      <c r="Q414" s="140"/>
    </row>
    <row r="415" spans="6:17" s="135" customFormat="1" x14ac:dyDescent="0.2">
      <c r="F415" s="136"/>
      <c r="G415" s="136"/>
      <c r="H415" s="137"/>
      <c r="I415" s="138"/>
      <c r="O415" s="139"/>
      <c r="P415" s="140"/>
      <c r="Q415" s="140"/>
    </row>
    <row r="416" spans="6:17" s="135" customFormat="1" x14ac:dyDescent="0.2">
      <c r="F416" s="136"/>
      <c r="G416" s="136"/>
      <c r="H416" s="137"/>
      <c r="I416" s="138"/>
      <c r="O416" s="139"/>
      <c r="P416" s="140"/>
      <c r="Q416" s="140"/>
    </row>
    <row r="417" spans="6:17" s="135" customFormat="1" x14ac:dyDescent="0.2">
      <c r="F417" s="136"/>
      <c r="G417" s="136"/>
      <c r="H417" s="137"/>
      <c r="I417" s="138"/>
      <c r="O417" s="139"/>
      <c r="P417" s="140"/>
      <c r="Q417" s="140"/>
    </row>
    <row r="418" spans="6:17" s="135" customFormat="1" x14ac:dyDescent="0.2">
      <c r="F418" s="136"/>
      <c r="G418" s="136"/>
      <c r="H418" s="137"/>
      <c r="I418" s="138"/>
      <c r="O418" s="139"/>
      <c r="P418" s="140"/>
      <c r="Q418" s="140"/>
    </row>
    <row r="419" spans="6:17" s="135" customFormat="1" x14ac:dyDescent="0.2">
      <c r="F419" s="136"/>
      <c r="G419" s="136"/>
      <c r="H419" s="137"/>
      <c r="I419" s="138"/>
      <c r="O419" s="139"/>
      <c r="P419" s="140"/>
      <c r="Q419" s="140"/>
    </row>
    <row r="420" spans="6:17" s="135" customFormat="1" x14ac:dyDescent="0.2">
      <c r="F420" s="136"/>
      <c r="G420" s="136"/>
      <c r="H420" s="137"/>
      <c r="I420" s="138"/>
      <c r="O420" s="139"/>
      <c r="P420" s="140"/>
      <c r="Q420" s="140"/>
    </row>
    <row r="421" spans="6:17" s="135" customFormat="1" x14ac:dyDescent="0.2">
      <c r="F421" s="136"/>
      <c r="G421" s="136"/>
      <c r="H421" s="137"/>
      <c r="I421" s="138"/>
      <c r="O421" s="139"/>
      <c r="P421" s="140"/>
      <c r="Q421" s="140"/>
    </row>
    <row r="422" spans="6:17" s="135" customFormat="1" x14ac:dyDescent="0.2">
      <c r="F422" s="136"/>
      <c r="G422" s="136"/>
      <c r="H422" s="137"/>
      <c r="I422" s="138"/>
      <c r="O422" s="139"/>
      <c r="P422" s="140"/>
      <c r="Q422" s="140"/>
    </row>
    <row r="423" spans="6:17" s="135" customFormat="1" x14ac:dyDescent="0.2">
      <c r="F423" s="136"/>
      <c r="G423" s="136"/>
      <c r="H423" s="137"/>
      <c r="I423" s="138"/>
      <c r="O423" s="139"/>
      <c r="P423" s="140"/>
      <c r="Q423" s="140"/>
    </row>
    <row r="424" spans="6:17" s="135" customFormat="1" x14ac:dyDescent="0.2">
      <c r="F424" s="136"/>
      <c r="G424" s="136"/>
      <c r="H424" s="137"/>
      <c r="I424" s="138"/>
      <c r="O424" s="139"/>
      <c r="P424" s="140"/>
      <c r="Q424" s="140"/>
    </row>
    <row r="425" spans="6:17" s="135" customFormat="1" x14ac:dyDescent="0.2">
      <c r="F425" s="136"/>
      <c r="G425" s="136"/>
      <c r="H425" s="137"/>
      <c r="I425" s="138"/>
      <c r="O425" s="139"/>
      <c r="P425" s="140"/>
      <c r="Q425" s="140"/>
    </row>
    <row r="426" spans="6:17" s="135" customFormat="1" x14ac:dyDescent="0.2">
      <c r="F426" s="136"/>
      <c r="G426" s="136"/>
      <c r="H426" s="137"/>
      <c r="I426" s="138"/>
      <c r="O426" s="139"/>
      <c r="P426" s="140"/>
      <c r="Q426" s="140"/>
    </row>
    <row r="427" spans="6:17" s="135" customFormat="1" x14ac:dyDescent="0.2">
      <c r="F427" s="136"/>
      <c r="G427" s="136"/>
      <c r="H427" s="137"/>
      <c r="I427" s="138"/>
      <c r="O427" s="139"/>
      <c r="P427" s="140"/>
      <c r="Q427" s="140"/>
    </row>
    <row r="428" spans="6:17" s="135" customFormat="1" x14ac:dyDescent="0.2">
      <c r="F428" s="136"/>
      <c r="G428" s="136"/>
      <c r="H428" s="137"/>
      <c r="I428" s="138"/>
      <c r="O428" s="139"/>
      <c r="P428" s="140"/>
      <c r="Q428" s="140"/>
    </row>
    <row r="429" spans="6:17" s="135" customFormat="1" x14ac:dyDescent="0.2">
      <c r="F429" s="136"/>
      <c r="G429" s="136"/>
      <c r="H429" s="137"/>
      <c r="I429" s="138"/>
      <c r="O429" s="139"/>
      <c r="P429" s="140"/>
      <c r="Q429" s="140"/>
    </row>
    <row r="430" spans="6:17" s="135" customFormat="1" x14ac:dyDescent="0.2">
      <c r="F430" s="136"/>
      <c r="G430" s="136"/>
      <c r="H430" s="137"/>
      <c r="I430" s="138"/>
      <c r="O430" s="139"/>
      <c r="P430" s="140"/>
      <c r="Q430" s="140"/>
    </row>
    <row r="431" spans="6:17" s="135" customFormat="1" x14ac:dyDescent="0.2">
      <c r="F431" s="136"/>
      <c r="G431" s="136"/>
      <c r="H431" s="137"/>
      <c r="I431" s="138"/>
      <c r="O431" s="139"/>
      <c r="P431" s="140"/>
      <c r="Q431" s="140"/>
    </row>
    <row r="432" spans="6:17" s="135" customFormat="1" x14ac:dyDescent="0.2">
      <c r="F432" s="136"/>
      <c r="G432" s="136"/>
      <c r="H432" s="137"/>
      <c r="I432" s="138"/>
      <c r="O432" s="139"/>
      <c r="P432" s="140"/>
      <c r="Q432" s="140"/>
    </row>
    <row r="433" spans="6:17" s="135" customFormat="1" x14ac:dyDescent="0.2">
      <c r="F433" s="136"/>
      <c r="G433" s="136"/>
      <c r="H433" s="137"/>
      <c r="I433" s="138"/>
      <c r="O433" s="139"/>
      <c r="P433" s="140"/>
      <c r="Q433" s="140"/>
    </row>
    <row r="434" spans="6:17" s="135" customFormat="1" x14ac:dyDescent="0.2">
      <c r="F434" s="136"/>
      <c r="G434" s="136"/>
      <c r="H434" s="137"/>
      <c r="I434" s="138"/>
      <c r="O434" s="139"/>
      <c r="P434" s="140"/>
      <c r="Q434" s="140"/>
    </row>
    <row r="435" spans="6:17" s="135" customFormat="1" x14ac:dyDescent="0.2">
      <c r="F435" s="136"/>
      <c r="G435" s="136"/>
      <c r="H435" s="137"/>
      <c r="I435" s="138"/>
      <c r="O435" s="139"/>
      <c r="P435" s="140"/>
      <c r="Q435" s="140"/>
    </row>
    <row r="436" spans="6:17" s="135" customFormat="1" x14ac:dyDescent="0.2">
      <c r="F436" s="136"/>
      <c r="G436" s="136"/>
      <c r="H436" s="137"/>
      <c r="I436" s="138"/>
      <c r="O436" s="139"/>
      <c r="P436" s="140"/>
      <c r="Q436" s="140"/>
    </row>
    <row r="437" spans="6:17" s="135" customFormat="1" x14ac:dyDescent="0.2">
      <c r="F437" s="136"/>
      <c r="G437" s="136"/>
      <c r="H437" s="137"/>
      <c r="I437" s="138"/>
      <c r="O437" s="139"/>
      <c r="P437" s="140"/>
      <c r="Q437" s="140"/>
    </row>
    <row r="438" spans="6:17" s="135" customFormat="1" x14ac:dyDescent="0.2">
      <c r="F438" s="136"/>
      <c r="G438" s="136"/>
      <c r="H438" s="137"/>
      <c r="I438" s="138"/>
      <c r="O438" s="139"/>
      <c r="P438" s="140"/>
      <c r="Q438" s="140"/>
    </row>
    <row r="439" spans="6:17" s="135" customFormat="1" x14ac:dyDescent="0.2">
      <c r="F439" s="136"/>
      <c r="G439" s="136"/>
      <c r="H439" s="137"/>
      <c r="I439" s="138"/>
      <c r="O439" s="139"/>
      <c r="P439" s="140"/>
      <c r="Q439" s="140"/>
    </row>
    <row r="440" spans="6:17" s="135" customFormat="1" x14ac:dyDescent="0.2">
      <c r="F440" s="136"/>
      <c r="G440" s="136"/>
      <c r="H440" s="137"/>
      <c r="I440" s="138"/>
      <c r="O440" s="139"/>
      <c r="P440" s="140"/>
      <c r="Q440" s="140"/>
    </row>
    <row r="441" spans="6:17" s="135" customFormat="1" x14ac:dyDescent="0.2">
      <c r="F441" s="136"/>
      <c r="G441" s="136"/>
      <c r="H441" s="137"/>
      <c r="I441" s="138"/>
      <c r="O441" s="139"/>
      <c r="P441" s="140"/>
      <c r="Q441" s="140"/>
    </row>
    <row r="442" spans="6:17" s="135" customFormat="1" x14ac:dyDescent="0.2">
      <c r="F442" s="136"/>
      <c r="G442" s="136"/>
      <c r="H442" s="137"/>
      <c r="I442" s="138"/>
      <c r="O442" s="139"/>
      <c r="P442" s="140"/>
      <c r="Q442" s="140"/>
    </row>
    <row r="443" spans="6:17" s="135" customFormat="1" x14ac:dyDescent="0.2">
      <c r="F443" s="136"/>
      <c r="G443" s="136"/>
      <c r="H443" s="137"/>
      <c r="I443" s="138"/>
      <c r="O443" s="139"/>
      <c r="P443" s="140"/>
      <c r="Q443" s="140"/>
    </row>
    <row r="444" spans="6:17" s="135" customFormat="1" x14ac:dyDescent="0.2">
      <c r="F444" s="136"/>
      <c r="G444" s="136"/>
      <c r="H444" s="137"/>
      <c r="I444" s="138"/>
      <c r="O444" s="139"/>
      <c r="P444" s="140"/>
      <c r="Q444" s="140"/>
    </row>
    <row r="445" spans="6:17" s="135" customFormat="1" x14ac:dyDescent="0.2">
      <c r="F445" s="136"/>
      <c r="G445" s="136"/>
      <c r="H445" s="137"/>
      <c r="I445" s="138"/>
      <c r="O445" s="139"/>
      <c r="P445" s="140"/>
      <c r="Q445" s="140"/>
    </row>
    <row r="446" spans="6:17" s="135" customFormat="1" x14ac:dyDescent="0.2">
      <c r="F446" s="136"/>
      <c r="G446" s="136"/>
      <c r="H446" s="137"/>
      <c r="I446" s="138"/>
      <c r="O446" s="139"/>
      <c r="P446" s="140"/>
      <c r="Q446" s="140"/>
    </row>
    <row r="447" spans="6:17" s="135" customFormat="1" x14ac:dyDescent="0.2">
      <c r="F447" s="136"/>
      <c r="G447" s="136"/>
      <c r="H447" s="137"/>
      <c r="I447" s="138"/>
      <c r="O447" s="139"/>
      <c r="P447" s="140"/>
      <c r="Q447" s="140"/>
    </row>
    <row r="448" spans="6:17" s="135" customFormat="1" x14ac:dyDescent="0.2">
      <c r="F448" s="136"/>
      <c r="G448" s="136"/>
      <c r="H448" s="137"/>
      <c r="I448" s="138"/>
      <c r="O448" s="139"/>
      <c r="P448" s="140"/>
      <c r="Q448" s="140"/>
    </row>
    <row r="449" spans="6:17" s="135" customFormat="1" x14ac:dyDescent="0.2">
      <c r="F449" s="136"/>
      <c r="G449" s="136"/>
      <c r="H449" s="137"/>
      <c r="I449" s="138"/>
      <c r="O449" s="139"/>
      <c r="P449" s="140"/>
      <c r="Q449" s="140"/>
    </row>
    <row r="450" spans="6:17" s="135" customFormat="1" x14ac:dyDescent="0.2">
      <c r="F450" s="136"/>
      <c r="G450" s="136"/>
      <c r="H450" s="137"/>
      <c r="I450" s="138"/>
      <c r="O450" s="139"/>
      <c r="P450" s="140"/>
      <c r="Q450" s="140"/>
    </row>
    <row r="451" spans="6:17" s="135" customFormat="1" x14ac:dyDescent="0.2">
      <c r="F451" s="136"/>
      <c r="G451" s="136"/>
      <c r="H451" s="137"/>
      <c r="I451" s="138"/>
      <c r="O451" s="139"/>
      <c r="P451" s="140"/>
      <c r="Q451" s="140"/>
    </row>
    <row r="452" spans="6:17" s="135" customFormat="1" x14ac:dyDescent="0.2">
      <c r="F452" s="136"/>
      <c r="G452" s="136"/>
      <c r="H452" s="137"/>
      <c r="I452" s="138"/>
      <c r="O452" s="139"/>
      <c r="P452" s="140"/>
      <c r="Q452" s="140"/>
    </row>
    <row r="453" spans="6:17" s="135" customFormat="1" x14ac:dyDescent="0.2">
      <c r="F453" s="136"/>
      <c r="G453" s="136"/>
      <c r="H453" s="137"/>
      <c r="I453" s="138"/>
      <c r="O453" s="139"/>
      <c r="P453" s="140"/>
      <c r="Q453" s="140"/>
    </row>
    <row r="454" spans="6:17" s="135" customFormat="1" x14ac:dyDescent="0.2">
      <c r="F454" s="136"/>
      <c r="G454" s="136"/>
      <c r="H454" s="137"/>
      <c r="I454" s="138"/>
      <c r="O454" s="139"/>
      <c r="P454" s="140"/>
      <c r="Q454" s="140"/>
    </row>
    <row r="455" spans="6:17" s="135" customFormat="1" x14ac:dyDescent="0.2">
      <c r="F455" s="136"/>
      <c r="G455" s="136"/>
      <c r="H455" s="137"/>
      <c r="I455" s="138"/>
      <c r="O455" s="139"/>
      <c r="P455" s="140"/>
      <c r="Q455" s="140"/>
    </row>
    <row r="456" spans="6:17" s="135" customFormat="1" x14ac:dyDescent="0.2">
      <c r="F456" s="136"/>
      <c r="G456" s="136"/>
      <c r="H456" s="137"/>
      <c r="I456" s="138"/>
      <c r="O456" s="139"/>
      <c r="P456" s="140"/>
      <c r="Q456" s="140"/>
    </row>
    <row r="457" spans="6:17" s="135" customFormat="1" x14ac:dyDescent="0.2">
      <c r="F457" s="136"/>
      <c r="G457" s="136"/>
      <c r="H457" s="137"/>
      <c r="I457" s="138"/>
      <c r="O457" s="139"/>
      <c r="P457" s="140"/>
      <c r="Q457" s="140"/>
    </row>
    <row r="458" spans="6:17" s="135" customFormat="1" x14ac:dyDescent="0.2">
      <c r="F458" s="136"/>
      <c r="G458" s="136"/>
      <c r="H458" s="137"/>
      <c r="I458" s="138"/>
      <c r="O458" s="139"/>
      <c r="P458" s="140"/>
      <c r="Q458" s="140"/>
    </row>
    <row r="459" spans="6:17" s="135" customFormat="1" x14ac:dyDescent="0.2">
      <c r="F459" s="136"/>
      <c r="G459" s="136"/>
      <c r="H459" s="137"/>
      <c r="I459" s="138"/>
      <c r="O459" s="139"/>
      <c r="P459" s="140"/>
      <c r="Q459" s="140"/>
    </row>
    <row r="460" spans="6:17" s="135" customFormat="1" x14ac:dyDescent="0.2">
      <c r="F460" s="136"/>
      <c r="G460" s="136"/>
      <c r="H460" s="137"/>
      <c r="I460" s="138"/>
      <c r="O460" s="139"/>
      <c r="P460" s="140"/>
      <c r="Q460" s="140"/>
    </row>
    <row r="461" spans="6:17" s="135" customFormat="1" x14ac:dyDescent="0.2">
      <c r="F461" s="136"/>
      <c r="G461" s="136"/>
      <c r="H461" s="137"/>
      <c r="I461" s="138"/>
      <c r="O461" s="139"/>
      <c r="P461" s="140"/>
      <c r="Q461" s="140"/>
    </row>
    <row r="462" spans="6:17" s="135" customFormat="1" x14ac:dyDescent="0.2">
      <c r="F462" s="136"/>
      <c r="G462" s="136"/>
      <c r="H462" s="137"/>
      <c r="I462" s="138"/>
      <c r="O462" s="139"/>
      <c r="P462" s="140"/>
      <c r="Q462" s="140"/>
    </row>
    <row r="463" spans="6:17" s="135" customFormat="1" x14ac:dyDescent="0.2">
      <c r="F463" s="136"/>
      <c r="G463" s="136"/>
      <c r="H463" s="137"/>
      <c r="I463" s="138"/>
      <c r="O463" s="139"/>
      <c r="P463" s="140"/>
      <c r="Q463" s="140"/>
    </row>
    <row r="464" spans="6:17" s="135" customFormat="1" x14ac:dyDescent="0.2">
      <c r="F464" s="136"/>
      <c r="G464" s="136"/>
      <c r="H464" s="137"/>
      <c r="I464" s="138"/>
      <c r="O464" s="139"/>
      <c r="P464" s="140"/>
      <c r="Q464" s="140"/>
    </row>
    <row r="465" spans="6:17" s="135" customFormat="1" x14ac:dyDescent="0.2">
      <c r="F465" s="136"/>
      <c r="G465" s="136"/>
      <c r="H465" s="137"/>
      <c r="I465" s="138"/>
      <c r="O465" s="139"/>
      <c r="P465" s="140"/>
      <c r="Q465" s="140"/>
    </row>
    <row r="466" spans="6:17" s="135" customFormat="1" x14ac:dyDescent="0.2">
      <c r="F466" s="136"/>
      <c r="G466" s="136"/>
      <c r="H466" s="137"/>
      <c r="I466" s="138"/>
      <c r="O466" s="139"/>
      <c r="P466" s="140"/>
      <c r="Q466" s="140"/>
    </row>
    <row r="467" spans="6:17" s="135" customFormat="1" x14ac:dyDescent="0.2">
      <c r="F467" s="136"/>
      <c r="G467" s="136"/>
      <c r="H467" s="137"/>
      <c r="I467" s="138"/>
      <c r="O467" s="139"/>
      <c r="P467" s="140"/>
      <c r="Q467" s="140"/>
    </row>
    <row r="468" spans="6:17" s="135" customFormat="1" x14ac:dyDescent="0.2">
      <c r="F468" s="136"/>
      <c r="G468" s="136"/>
      <c r="H468" s="137"/>
      <c r="I468" s="138"/>
      <c r="O468" s="139"/>
      <c r="P468" s="140"/>
      <c r="Q468" s="140"/>
    </row>
    <row r="469" spans="6:17" s="135" customFormat="1" x14ac:dyDescent="0.2">
      <c r="F469" s="136"/>
      <c r="G469" s="136"/>
      <c r="H469" s="137"/>
      <c r="I469" s="138"/>
      <c r="O469" s="139"/>
      <c r="P469" s="140"/>
      <c r="Q469" s="140"/>
    </row>
    <row r="470" spans="6:17" s="135" customFormat="1" x14ac:dyDescent="0.2">
      <c r="F470" s="136"/>
      <c r="G470" s="136"/>
      <c r="H470" s="137"/>
      <c r="I470" s="138"/>
      <c r="O470" s="139"/>
      <c r="P470" s="140"/>
      <c r="Q470" s="140"/>
    </row>
    <row r="471" spans="6:17" s="135" customFormat="1" x14ac:dyDescent="0.2">
      <c r="F471" s="136"/>
      <c r="G471" s="136"/>
      <c r="H471" s="137"/>
      <c r="I471" s="138"/>
      <c r="O471" s="139"/>
      <c r="P471" s="140"/>
      <c r="Q471" s="140"/>
    </row>
    <row r="472" spans="6:17" s="135" customFormat="1" x14ac:dyDescent="0.2">
      <c r="F472" s="136"/>
      <c r="G472" s="136"/>
      <c r="H472" s="137"/>
      <c r="I472" s="138"/>
      <c r="O472" s="139"/>
      <c r="P472" s="140"/>
      <c r="Q472" s="140"/>
    </row>
    <row r="473" spans="6:17" s="135" customFormat="1" x14ac:dyDescent="0.2">
      <c r="F473" s="136"/>
      <c r="G473" s="136"/>
      <c r="H473" s="137"/>
      <c r="I473" s="138"/>
      <c r="O473" s="139"/>
      <c r="P473" s="140"/>
      <c r="Q473" s="140"/>
    </row>
    <row r="474" spans="6:17" s="135" customFormat="1" x14ac:dyDescent="0.2">
      <c r="F474" s="136"/>
      <c r="G474" s="136"/>
      <c r="H474" s="137"/>
      <c r="I474" s="138"/>
      <c r="O474" s="139"/>
      <c r="P474" s="140"/>
      <c r="Q474" s="140"/>
    </row>
    <row r="475" spans="6:17" s="135" customFormat="1" x14ac:dyDescent="0.2">
      <c r="F475" s="136"/>
      <c r="G475" s="136"/>
      <c r="H475" s="137"/>
      <c r="I475" s="138"/>
      <c r="O475" s="139"/>
      <c r="P475" s="140"/>
      <c r="Q475" s="140"/>
    </row>
    <row r="476" spans="6:17" s="135" customFormat="1" x14ac:dyDescent="0.2">
      <c r="F476" s="136"/>
      <c r="G476" s="136"/>
      <c r="H476" s="137"/>
      <c r="I476" s="138"/>
      <c r="O476" s="139"/>
      <c r="P476" s="140"/>
      <c r="Q476" s="140"/>
    </row>
    <row r="477" spans="6:17" s="135" customFormat="1" x14ac:dyDescent="0.2">
      <c r="F477" s="136"/>
      <c r="G477" s="136"/>
      <c r="H477" s="137"/>
      <c r="I477" s="138"/>
      <c r="O477" s="139"/>
      <c r="P477" s="140"/>
      <c r="Q477" s="140"/>
    </row>
    <row r="478" spans="6:17" s="135" customFormat="1" x14ac:dyDescent="0.2">
      <c r="F478" s="136"/>
      <c r="G478" s="136"/>
      <c r="H478" s="137"/>
      <c r="I478" s="138"/>
      <c r="O478" s="139"/>
      <c r="P478" s="140"/>
      <c r="Q478" s="140"/>
    </row>
    <row r="479" spans="6:17" s="135" customFormat="1" x14ac:dyDescent="0.2">
      <c r="F479" s="136"/>
      <c r="G479" s="136"/>
      <c r="H479" s="137"/>
      <c r="I479" s="138"/>
      <c r="O479" s="139"/>
      <c r="P479" s="140"/>
      <c r="Q479" s="140"/>
    </row>
    <row r="480" spans="6:17" s="135" customFormat="1" x14ac:dyDescent="0.2">
      <c r="F480" s="136"/>
      <c r="G480" s="136"/>
      <c r="H480" s="137"/>
      <c r="I480" s="138"/>
      <c r="O480" s="139"/>
      <c r="P480" s="140"/>
      <c r="Q480" s="140"/>
    </row>
    <row r="481" spans="6:17" s="135" customFormat="1" x14ac:dyDescent="0.2">
      <c r="F481" s="136"/>
      <c r="G481" s="136"/>
      <c r="H481" s="137"/>
      <c r="I481" s="138"/>
      <c r="O481" s="139"/>
      <c r="P481" s="140"/>
      <c r="Q481" s="140"/>
    </row>
    <row r="482" spans="6:17" s="135" customFormat="1" x14ac:dyDescent="0.2">
      <c r="F482" s="136"/>
      <c r="G482" s="136"/>
      <c r="H482" s="137"/>
      <c r="I482" s="138"/>
      <c r="O482" s="139"/>
      <c r="P482" s="140"/>
      <c r="Q482" s="140"/>
    </row>
    <row r="483" spans="6:17" s="135" customFormat="1" x14ac:dyDescent="0.2">
      <c r="F483" s="136"/>
      <c r="G483" s="136"/>
      <c r="H483" s="137"/>
      <c r="I483" s="138"/>
      <c r="O483" s="139"/>
      <c r="P483" s="140"/>
      <c r="Q483" s="140"/>
    </row>
    <row r="484" spans="6:17" s="135" customFormat="1" x14ac:dyDescent="0.2">
      <c r="F484" s="136"/>
      <c r="G484" s="136"/>
      <c r="H484" s="137"/>
      <c r="I484" s="138"/>
      <c r="O484" s="139"/>
      <c r="P484" s="140"/>
      <c r="Q484" s="140"/>
    </row>
    <row r="485" spans="6:17" s="135" customFormat="1" x14ac:dyDescent="0.2">
      <c r="F485" s="136"/>
      <c r="G485" s="136"/>
      <c r="H485" s="137"/>
      <c r="I485" s="138"/>
      <c r="O485" s="139"/>
      <c r="P485" s="140"/>
      <c r="Q485" s="140"/>
    </row>
    <row r="486" spans="6:17" s="135" customFormat="1" x14ac:dyDescent="0.2">
      <c r="F486" s="136"/>
      <c r="G486" s="136"/>
      <c r="H486" s="137"/>
      <c r="I486" s="138"/>
      <c r="O486" s="139"/>
      <c r="P486" s="140"/>
      <c r="Q486" s="140"/>
    </row>
    <row r="487" spans="6:17" s="135" customFormat="1" x14ac:dyDescent="0.2">
      <c r="F487" s="136"/>
      <c r="G487" s="136"/>
      <c r="H487" s="137"/>
      <c r="I487" s="138"/>
      <c r="O487" s="139"/>
      <c r="P487" s="140"/>
      <c r="Q487" s="140"/>
    </row>
    <row r="488" spans="6:17" s="135" customFormat="1" x14ac:dyDescent="0.2">
      <c r="F488" s="136"/>
      <c r="G488" s="136"/>
      <c r="H488" s="137"/>
      <c r="I488" s="138"/>
      <c r="O488" s="139"/>
      <c r="P488" s="140"/>
      <c r="Q488" s="140"/>
    </row>
    <row r="489" spans="6:17" s="135" customFormat="1" x14ac:dyDescent="0.2">
      <c r="F489" s="136"/>
      <c r="G489" s="136"/>
      <c r="H489" s="137"/>
      <c r="I489" s="138"/>
      <c r="O489" s="139"/>
      <c r="P489" s="140"/>
      <c r="Q489" s="140"/>
    </row>
    <row r="490" spans="6:17" s="135" customFormat="1" x14ac:dyDescent="0.2">
      <c r="F490" s="136"/>
      <c r="G490" s="136"/>
      <c r="H490" s="137"/>
      <c r="I490" s="138"/>
      <c r="O490" s="139"/>
      <c r="P490" s="140"/>
      <c r="Q490" s="140"/>
    </row>
    <row r="491" spans="6:17" s="135" customFormat="1" x14ac:dyDescent="0.2">
      <c r="F491" s="136"/>
      <c r="G491" s="136"/>
      <c r="H491" s="137"/>
      <c r="I491" s="138"/>
      <c r="O491" s="139"/>
      <c r="P491" s="140"/>
      <c r="Q491" s="140"/>
    </row>
    <row r="492" spans="6:17" s="135" customFormat="1" x14ac:dyDescent="0.2">
      <c r="F492" s="136"/>
      <c r="G492" s="136"/>
      <c r="H492" s="137"/>
      <c r="I492" s="138"/>
      <c r="O492" s="139"/>
      <c r="P492" s="140"/>
      <c r="Q492" s="140"/>
    </row>
    <row r="493" spans="6:17" s="135" customFormat="1" x14ac:dyDescent="0.2">
      <c r="F493" s="136"/>
      <c r="G493" s="136"/>
      <c r="H493" s="137"/>
      <c r="I493" s="138"/>
      <c r="O493" s="139"/>
      <c r="P493" s="140"/>
      <c r="Q493" s="140"/>
    </row>
    <row r="494" spans="6:17" s="135" customFormat="1" x14ac:dyDescent="0.2">
      <c r="F494" s="136"/>
      <c r="G494" s="136"/>
      <c r="H494" s="137"/>
      <c r="I494" s="138"/>
      <c r="O494" s="139"/>
      <c r="P494" s="140"/>
      <c r="Q494" s="140"/>
    </row>
    <row r="495" spans="6:17" s="135" customFormat="1" x14ac:dyDescent="0.2">
      <c r="F495" s="136"/>
      <c r="G495" s="136"/>
      <c r="H495" s="137"/>
      <c r="I495" s="138"/>
      <c r="O495" s="139"/>
      <c r="P495" s="140"/>
      <c r="Q495" s="140"/>
    </row>
    <row r="496" spans="6:17" s="135" customFormat="1" x14ac:dyDescent="0.2">
      <c r="F496" s="136"/>
      <c r="G496" s="136"/>
      <c r="H496" s="137"/>
      <c r="I496" s="138"/>
      <c r="O496" s="139"/>
      <c r="P496" s="140"/>
      <c r="Q496" s="140"/>
    </row>
    <row r="497" spans="6:17" s="135" customFormat="1" x14ac:dyDescent="0.2">
      <c r="F497" s="136"/>
      <c r="G497" s="136"/>
      <c r="H497" s="137"/>
      <c r="I497" s="138"/>
      <c r="O497" s="139"/>
      <c r="P497" s="140"/>
      <c r="Q497" s="140"/>
    </row>
    <row r="498" spans="6:17" s="135" customFormat="1" x14ac:dyDescent="0.2">
      <c r="F498" s="136"/>
      <c r="G498" s="136"/>
      <c r="H498" s="137"/>
      <c r="I498" s="138"/>
      <c r="O498" s="139"/>
      <c r="P498" s="140"/>
      <c r="Q498" s="140"/>
    </row>
    <row r="499" spans="6:17" s="135" customFormat="1" x14ac:dyDescent="0.2">
      <c r="F499" s="136"/>
      <c r="G499" s="136"/>
      <c r="H499" s="137"/>
      <c r="I499" s="138"/>
      <c r="O499" s="139"/>
      <c r="P499" s="140"/>
      <c r="Q499" s="140"/>
    </row>
    <row r="500" spans="6:17" s="135" customFormat="1" x14ac:dyDescent="0.2">
      <c r="F500" s="136"/>
      <c r="G500" s="136"/>
      <c r="H500" s="137"/>
      <c r="I500" s="138"/>
      <c r="O500" s="139"/>
      <c r="P500" s="140"/>
      <c r="Q500" s="140"/>
    </row>
    <row r="501" spans="6:17" s="135" customFormat="1" x14ac:dyDescent="0.2">
      <c r="F501" s="136"/>
      <c r="G501" s="136"/>
      <c r="H501" s="137"/>
      <c r="I501" s="138"/>
      <c r="O501" s="139"/>
      <c r="P501" s="140"/>
      <c r="Q501" s="140"/>
    </row>
    <row r="502" spans="6:17" s="135" customFormat="1" x14ac:dyDescent="0.2">
      <c r="F502" s="136"/>
      <c r="G502" s="136"/>
      <c r="H502" s="137"/>
      <c r="I502" s="138"/>
      <c r="O502" s="139"/>
      <c r="P502" s="140"/>
      <c r="Q502" s="140"/>
    </row>
    <row r="503" spans="6:17" s="135" customFormat="1" x14ac:dyDescent="0.2">
      <c r="F503" s="136"/>
      <c r="G503" s="136"/>
      <c r="H503" s="137"/>
      <c r="I503" s="138"/>
      <c r="O503" s="139"/>
      <c r="P503" s="140"/>
      <c r="Q503" s="140"/>
    </row>
    <row r="504" spans="6:17" s="135" customFormat="1" x14ac:dyDescent="0.2">
      <c r="F504" s="136"/>
      <c r="G504" s="136"/>
      <c r="H504" s="137"/>
      <c r="I504" s="138"/>
      <c r="O504" s="139"/>
      <c r="P504" s="140"/>
      <c r="Q504" s="140"/>
    </row>
    <row r="505" spans="6:17" s="135" customFormat="1" x14ac:dyDescent="0.2">
      <c r="F505" s="136"/>
      <c r="G505" s="136"/>
      <c r="H505" s="137"/>
      <c r="I505" s="138"/>
      <c r="O505" s="139"/>
      <c r="P505" s="140"/>
      <c r="Q505" s="140"/>
    </row>
    <row r="506" spans="6:17" s="135" customFormat="1" x14ac:dyDescent="0.2">
      <c r="F506" s="136"/>
      <c r="G506" s="136"/>
      <c r="H506" s="137"/>
      <c r="I506" s="138"/>
      <c r="O506" s="139"/>
      <c r="P506" s="140"/>
      <c r="Q506" s="140"/>
    </row>
    <row r="507" spans="6:17" s="135" customFormat="1" x14ac:dyDescent="0.2">
      <c r="F507" s="136"/>
      <c r="G507" s="136"/>
      <c r="H507" s="137"/>
      <c r="I507" s="138"/>
      <c r="O507" s="139"/>
      <c r="P507" s="140"/>
      <c r="Q507" s="140"/>
    </row>
    <row r="508" spans="6:17" s="135" customFormat="1" x14ac:dyDescent="0.2">
      <c r="F508" s="136"/>
      <c r="G508" s="136"/>
      <c r="H508" s="137"/>
      <c r="I508" s="138"/>
      <c r="O508" s="139"/>
      <c r="P508" s="140"/>
      <c r="Q508" s="140"/>
    </row>
    <row r="509" spans="6:17" s="135" customFormat="1" x14ac:dyDescent="0.2">
      <c r="F509" s="136"/>
      <c r="G509" s="136"/>
      <c r="H509" s="137"/>
      <c r="I509" s="138"/>
      <c r="O509" s="139"/>
      <c r="P509" s="140"/>
      <c r="Q509" s="140"/>
    </row>
    <row r="510" spans="6:17" s="135" customFormat="1" x14ac:dyDescent="0.2">
      <c r="F510" s="136"/>
      <c r="G510" s="136"/>
      <c r="H510" s="137"/>
      <c r="I510" s="138"/>
      <c r="O510" s="139"/>
      <c r="P510" s="140"/>
      <c r="Q510" s="140"/>
    </row>
    <row r="511" spans="6:17" s="135" customFormat="1" x14ac:dyDescent="0.2">
      <c r="F511" s="136"/>
      <c r="G511" s="136"/>
      <c r="H511" s="137"/>
      <c r="I511" s="138"/>
      <c r="O511" s="139"/>
      <c r="P511" s="140"/>
      <c r="Q511" s="140"/>
    </row>
    <row r="512" spans="6:17" s="135" customFormat="1" x14ac:dyDescent="0.2">
      <c r="F512" s="136"/>
      <c r="G512" s="136"/>
      <c r="H512" s="137"/>
      <c r="I512" s="138"/>
      <c r="O512" s="139"/>
      <c r="P512" s="140"/>
      <c r="Q512" s="140"/>
    </row>
    <row r="513" spans="6:17" s="135" customFormat="1" x14ac:dyDescent="0.2">
      <c r="F513" s="136"/>
      <c r="G513" s="136"/>
      <c r="H513" s="137"/>
      <c r="I513" s="138"/>
      <c r="O513" s="139"/>
      <c r="P513" s="140"/>
      <c r="Q513" s="140"/>
    </row>
    <row r="514" spans="6:17" s="135" customFormat="1" x14ac:dyDescent="0.2">
      <c r="F514" s="136"/>
      <c r="G514" s="136"/>
      <c r="H514" s="137"/>
      <c r="I514" s="138"/>
      <c r="O514" s="139"/>
      <c r="P514" s="140"/>
      <c r="Q514" s="140"/>
    </row>
    <row r="515" spans="6:17" s="135" customFormat="1" x14ac:dyDescent="0.2">
      <c r="F515" s="136"/>
      <c r="G515" s="136"/>
      <c r="H515" s="137"/>
      <c r="I515" s="138"/>
      <c r="O515" s="139"/>
      <c r="P515" s="140"/>
      <c r="Q515" s="140"/>
    </row>
    <row r="516" spans="6:17" s="135" customFormat="1" x14ac:dyDescent="0.2">
      <c r="F516" s="136"/>
      <c r="G516" s="136"/>
      <c r="H516" s="137"/>
      <c r="I516" s="138"/>
      <c r="O516" s="139"/>
      <c r="P516" s="140"/>
      <c r="Q516" s="140"/>
    </row>
    <row r="517" spans="6:17" s="135" customFormat="1" x14ac:dyDescent="0.2">
      <c r="F517" s="136"/>
      <c r="G517" s="136"/>
      <c r="H517" s="137"/>
      <c r="I517" s="138"/>
      <c r="O517" s="139"/>
      <c r="P517" s="140"/>
      <c r="Q517" s="140"/>
    </row>
    <row r="518" spans="6:17" s="135" customFormat="1" x14ac:dyDescent="0.2">
      <c r="F518" s="136"/>
      <c r="G518" s="136"/>
      <c r="H518" s="137"/>
      <c r="I518" s="138"/>
      <c r="O518" s="139"/>
      <c r="P518" s="140"/>
      <c r="Q518" s="140"/>
    </row>
    <row r="519" spans="6:17" s="135" customFormat="1" x14ac:dyDescent="0.2">
      <c r="F519" s="136"/>
      <c r="G519" s="136"/>
      <c r="H519" s="137"/>
      <c r="I519" s="138"/>
      <c r="O519" s="139"/>
      <c r="P519" s="140"/>
      <c r="Q519" s="140"/>
    </row>
    <row r="520" spans="6:17" s="135" customFormat="1" x14ac:dyDescent="0.2">
      <c r="F520" s="136"/>
      <c r="G520" s="136"/>
      <c r="H520" s="137"/>
      <c r="I520" s="138"/>
      <c r="O520" s="139"/>
      <c r="P520" s="140"/>
      <c r="Q520" s="140"/>
    </row>
    <row r="521" spans="6:17" s="135" customFormat="1" x14ac:dyDescent="0.2">
      <c r="F521" s="136"/>
      <c r="G521" s="136"/>
      <c r="H521" s="137"/>
      <c r="I521" s="138"/>
      <c r="O521" s="139"/>
      <c r="P521" s="140"/>
      <c r="Q521" s="140"/>
    </row>
    <row r="522" spans="6:17" s="135" customFormat="1" x14ac:dyDescent="0.2">
      <c r="F522" s="136"/>
      <c r="G522" s="136"/>
      <c r="H522" s="137"/>
      <c r="I522" s="138"/>
      <c r="O522" s="139"/>
      <c r="P522" s="140"/>
      <c r="Q522" s="140"/>
    </row>
    <row r="523" spans="6:17" s="135" customFormat="1" x14ac:dyDescent="0.2">
      <c r="F523" s="136"/>
      <c r="G523" s="136"/>
      <c r="H523" s="137"/>
      <c r="I523" s="138"/>
      <c r="O523" s="139"/>
      <c r="P523" s="140"/>
      <c r="Q523" s="140"/>
    </row>
    <row r="524" spans="6:17" s="135" customFormat="1" x14ac:dyDescent="0.2">
      <c r="F524" s="136"/>
      <c r="G524" s="136"/>
      <c r="H524" s="137"/>
      <c r="I524" s="138"/>
      <c r="O524" s="139"/>
      <c r="P524" s="140"/>
      <c r="Q524" s="140"/>
    </row>
    <row r="525" spans="6:17" s="135" customFormat="1" x14ac:dyDescent="0.2">
      <c r="F525" s="136"/>
      <c r="G525" s="136"/>
      <c r="H525" s="137"/>
      <c r="I525" s="138"/>
      <c r="O525" s="139"/>
      <c r="P525" s="140"/>
      <c r="Q525" s="140"/>
    </row>
    <row r="526" spans="6:17" s="135" customFormat="1" x14ac:dyDescent="0.2">
      <c r="F526" s="136"/>
      <c r="G526" s="136"/>
      <c r="H526" s="137"/>
      <c r="I526" s="138"/>
      <c r="O526" s="139"/>
      <c r="P526" s="140"/>
      <c r="Q526" s="140"/>
    </row>
    <row r="527" spans="6:17" s="135" customFormat="1" x14ac:dyDescent="0.2">
      <c r="F527" s="136"/>
      <c r="G527" s="136"/>
      <c r="H527" s="137"/>
      <c r="I527" s="138"/>
      <c r="O527" s="139"/>
      <c r="P527" s="140"/>
      <c r="Q527" s="140"/>
    </row>
    <row r="528" spans="6:17" s="135" customFormat="1" x14ac:dyDescent="0.2">
      <c r="F528" s="136"/>
      <c r="G528" s="136"/>
      <c r="H528" s="137"/>
      <c r="I528" s="138"/>
      <c r="O528" s="139"/>
      <c r="P528" s="140"/>
      <c r="Q528" s="140"/>
    </row>
    <row r="529" spans="6:17" s="135" customFormat="1" x14ac:dyDescent="0.2">
      <c r="F529" s="136"/>
      <c r="G529" s="136"/>
      <c r="H529" s="137"/>
      <c r="I529" s="138"/>
      <c r="O529" s="139"/>
      <c r="P529" s="140"/>
      <c r="Q529" s="140"/>
    </row>
    <row r="530" spans="6:17" s="135" customFormat="1" x14ac:dyDescent="0.2">
      <c r="F530" s="136"/>
      <c r="G530" s="136"/>
      <c r="H530" s="137"/>
      <c r="I530" s="138"/>
      <c r="O530" s="139"/>
      <c r="P530" s="140"/>
      <c r="Q530" s="140"/>
    </row>
    <row r="531" spans="6:17" s="135" customFormat="1" x14ac:dyDescent="0.2">
      <c r="F531" s="136"/>
      <c r="G531" s="136"/>
      <c r="H531" s="137"/>
      <c r="I531" s="138"/>
      <c r="O531" s="139"/>
      <c r="P531" s="140"/>
      <c r="Q531" s="140"/>
    </row>
    <row r="532" spans="6:17" s="135" customFormat="1" x14ac:dyDescent="0.2">
      <c r="F532" s="136"/>
      <c r="G532" s="136"/>
      <c r="H532" s="137"/>
      <c r="I532" s="138"/>
      <c r="O532" s="139"/>
      <c r="P532" s="140"/>
      <c r="Q532" s="140"/>
    </row>
    <row r="533" spans="6:17" s="135" customFormat="1" x14ac:dyDescent="0.2">
      <c r="F533" s="136"/>
      <c r="G533" s="136"/>
      <c r="H533" s="137"/>
      <c r="I533" s="138"/>
      <c r="O533" s="139"/>
      <c r="P533" s="140"/>
      <c r="Q533" s="140"/>
    </row>
    <row r="534" spans="6:17" s="135" customFormat="1" x14ac:dyDescent="0.2">
      <c r="F534" s="136"/>
      <c r="G534" s="136"/>
      <c r="H534" s="137"/>
      <c r="I534" s="138"/>
      <c r="O534" s="139"/>
      <c r="P534" s="140"/>
      <c r="Q534" s="140"/>
    </row>
    <row r="535" spans="6:17" s="135" customFormat="1" x14ac:dyDescent="0.2">
      <c r="F535" s="136"/>
      <c r="G535" s="136"/>
      <c r="H535" s="137"/>
      <c r="I535" s="138"/>
      <c r="O535" s="139"/>
      <c r="P535" s="140"/>
      <c r="Q535" s="140"/>
    </row>
    <row r="536" spans="6:17" s="135" customFormat="1" x14ac:dyDescent="0.2">
      <c r="F536" s="136"/>
      <c r="G536" s="136"/>
      <c r="H536" s="137"/>
      <c r="I536" s="138"/>
      <c r="O536" s="139"/>
      <c r="P536" s="140"/>
      <c r="Q536" s="140"/>
    </row>
    <row r="537" spans="6:17" s="135" customFormat="1" x14ac:dyDescent="0.2">
      <c r="F537" s="136"/>
      <c r="G537" s="136"/>
      <c r="H537" s="137"/>
      <c r="I537" s="138"/>
      <c r="O537" s="139"/>
      <c r="P537" s="140"/>
      <c r="Q537" s="140"/>
    </row>
    <row r="538" spans="6:17" s="135" customFormat="1" x14ac:dyDescent="0.2">
      <c r="F538" s="136"/>
      <c r="G538" s="136"/>
      <c r="H538" s="137"/>
      <c r="I538" s="138"/>
      <c r="O538" s="139"/>
      <c r="P538" s="140"/>
      <c r="Q538" s="140"/>
    </row>
    <row r="539" spans="6:17" s="135" customFormat="1" x14ac:dyDescent="0.2">
      <c r="F539" s="136"/>
      <c r="G539" s="136"/>
      <c r="H539" s="137"/>
      <c r="I539" s="138"/>
      <c r="O539" s="139"/>
      <c r="P539" s="140"/>
      <c r="Q539" s="140"/>
    </row>
    <row r="540" spans="6:17" s="135" customFormat="1" x14ac:dyDescent="0.2">
      <c r="F540" s="136"/>
      <c r="G540" s="136"/>
      <c r="H540" s="137"/>
      <c r="I540" s="138"/>
      <c r="O540" s="139"/>
      <c r="P540" s="140"/>
      <c r="Q540" s="140"/>
    </row>
    <row r="541" spans="6:17" s="135" customFormat="1" x14ac:dyDescent="0.2">
      <c r="F541" s="136"/>
      <c r="G541" s="136"/>
      <c r="H541" s="137"/>
      <c r="I541" s="138"/>
      <c r="O541" s="139"/>
      <c r="P541" s="140"/>
      <c r="Q541" s="140"/>
    </row>
    <row r="542" spans="6:17" s="135" customFormat="1" x14ac:dyDescent="0.2">
      <c r="F542" s="136"/>
      <c r="G542" s="136"/>
      <c r="H542" s="137"/>
      <c r="I542" s="138"/>
      <c r="O542" s="139"/>
      <c r="P542" s="140"/>
      <c r="Q542" s="140"/>
    </row>
    <row r="543" spans="6:17" s="135" customFormat="1" x14ac:dyDescent="0.2">
      <c r="F543" s="136"/>
      <c r="G543" s="136"/>
      <c r="H543" s="137"/>
      <c r="I543" s="138"/>
      <c r="O543" s="139"/>
      <c r="P543" s="140"/>
      <c r="Q543" s="140"/>
    </row>
    <row r="544" spans="6:17" s="135" customFormat="1" x14ac:dyDescent="0.2">
      <c r="F544" s="136"/>
      <c r="G544" s="136"/>
      <c r="H544" s="137"/>
      <c r="I544" s="138"/>
      <c r="O544" s="139"/>
      <c r="P544" s="140"/>
      <c r="Q544" s="140"/>
    </row>
    <row r="545" spans="6:17" s="135" customFormat="1" x14ac:dyDescent="0.2">
      <c r="F545" s="136"/>
      <c r="G545" s="136"/>
      <c r="H545" s="137"/>
      <c r="I545" s="138"/>
      <c r="O545" s="139"/>
      <c r="P545" s="140"/>
      <c r="Q545" s="140"/>
    </row>
    <row r="546" spans="6:17" s="135" customFormat="1" x14ac:dyDescent="0.2">
      <c r="F546" s="136"/>
      <c r="G546" s="136"/>
      <c r="H546" s="137"/>
      <c r="I546" s="138"/>
      <c r="O546" s="139"/>
      <c r="P546" s="140"/>
      <c r="Q546" s="140"/>
    </row>
    <row r="547" spans="6:17" s="135" customFormat="1" x14ac:dyDescent="0.2">
      <c r="F547" s="136"/>
      <c r="G547" s="136"/>
      <c r="H547" s="137"/>
      <c r="I547" s="138"/>
      <c r="O547" s="139"/>
      <c r="P547" s="140"/>
      <c r="Q547" s="140"/>
    </row>
    <row r="548" spans="6:17" s="135" customFormat="1" x14ac:dyDescent="0.2">
      <c r="F548" s="136"/>
      <c r="G548" s="136"/>
      <c r="H548" s="137"/>
      <c r="I548" s="138"/>
      <c r="O548" s="139"/>
      <c r="P548" s="140"/>
      <c r="Q548" s="140"/>
    </row>
    <row r="549" spans="6:17" s="135" customFormat="1" x14ac:dyDescent="0.2">
      <c r="F549" s="136"/>
      <c r="G549" s="136"/>
      <c r="H549" s="137"/>
      <c r="I549" s="138"/>
      <c r="O549" s="139"/>
      <c r="P549" s="140"/>
      <c r="Q549" s="140"/>
    </row>
    <row r="550" spans="6:17" s="135" customFormat="1" x14ac:dyDescent="0.2">
      <c r="F550" s="136"/>
      <c r="G550" s="136"/>
      <c r="H550" s="137"/>
      <c r="I550" s="138"/>
      <c r="O550" s="139"/>
      <c r="P550" s="140"/>
      <c r="Q550" s="140"/>
    </row>
    <row r="551" spans="6:17" s="135" customFormat="1" x14ac:dyDescent="0.2">
      <c r="F551" s="136"/>
      <c r="G551" s="136"/>
      <c r="H551" s="137"/>
      <c r="I551" s="138"/>
      <c r="O551" s="139"/>
      <c r="P551" s="140"/>
      <c r="Q551" s="140"/>
    </row>
    <row r="552" spans="6:17" s="135" customFormat="1" x14ac:dyDescent="0.2">
      <c r="F552" s="136"/>
      <c r="G552" s="136"/>
      <c r="H552" s="137"/>
      <c r="I552" s="138"/>
      <c r="O552" s="139"/>
      <c r="P552" s="140"/>
      <c r="Q552" s="140"/>
    </row>
    <row r="553" spans="6:17" s="135" customFormat="1" x14ac:dyDescent="0.2">
      <c r="F553" s="136"/>
      <c r="G553" s="136"/>
      <c r="H553" s="137"/>
      <c r="I553" s="138"/>
      <c r="O553" s="139"/>
      <c r="P553" s="140"/>
      <c r="Q553" s="140"/>
    </row>
    <row r="554" spans="6:17" s="135" customFormat="1" x14ac:dyDescent="0.2">
      <c r="F554" s="136"/>
      <c r="G554" s="136"/>
      <c r="H554" s="137"/>
      <c r="I554" s="138"/>
      <c r="O554" s="139"/>
      <c r="P554" s="140"/>
      <c r="Q554" s="140"/>
    </row>
    <row r="555" spans="6:17" s="135" customFormat="1" x14ac:dyDescent="0.2">
      <c r="F555" s="136"/>
      <c r="G555" s="136"/>
      <c r="H555" s="137"/>
      <c r="I555" s="138"/>
      <c r="O555" s="139"/>
      <c r="P555" s="140"/>
      <c r="Q555" s="140"/>
    </row>
    <row r="556" spans="6:17" s="135" customFormat="1" x14ac:dyDescent="0.2">
      <c r="F556" s="136"/>
      <c r="G556" s="136"/>
      <c r="H556" s="137"/>
      <c r="I556" s="138"/>
      <c r="O556" s="139"/>
      <c r="P556" s="140"/>
      <c r="Q556" s="140"/>
    </row>
    <row r="557" spans="6:17" s="135" customFormat="1" x14ac:dyDescent="0.2">
      <c r="F557" s="136"/>
      <c r="G557" s="136"/>
      <c r="H557" s="137"/>
      <c r="I557" s="138"/>
      <c r="O557" s="139"/>
      <c r="P557" s="140"/>
      <c r="Q557" s="140"/>
    </row>
    <row r="558" spans="6:17" s="135" customFormat="1" x14ac:dyDescent="0.2">
      <c r="F558" s="136"/>
      <c r="G558" s="136"/>
      <c r="H558" s="137"/>
      <c r="I558" s="138"/>
      <c r="O558" s="139"/>
      <c r="P558" s="140"/>
      <c r="Q558" s="140"/>
    </row>
    <row r="559" spans="6:17" s="135" customFormat="1" x14ac:dyDescent="0.2">
      <c r="F559" s="136"/>
      <c r="G559" s="136"/>
      <c r="H559" s="137"/>
      <c r="I559" s="138"/>
      <c r="O559" s="139"/>
      <c r="P559" s="140"/>
      <c r="Q559" s="140"/>
    </row>
    <row r="560" spans="6:17" s="135" customFormat="1" x14ac:dyDescent="0.2">
      <c r="F560" s="136"/>
      <c r="G560" s="136"/>
      <c r="H560" s="137"/>
      <c r="I560" s="138"/>
      <c r="O560" s="139"/>
      <c r="P560" s="140"/>
      <c r="Q560" s="140"/>
    </row>
    <row r="561" spans="6:17" s="135" customFormat="1" x14ac:dyDescent="0.2">
      <c r="F561" s="136"/>
      <c r="G561" s="136"/>
      <c r="H561" s="137"/>
      <c r="I561" s="138"/>
      <c r="O561" s="139"/>
      <c r="P561" s="140"/>
      <c r="Q561" s="140"/>
    </row>
    <row r="562" spans="6:17" s="135" customFormat="1" x14ac:dyDescent="0.2">
      <c r="F562" s="136"/>
      <c r="G562" s="136"/>
      <c r="H562" s="137"/>
      <c r="I562" s="138"/>
      <c r="O562" s="139"/>
      <c r="P562" s="140"/>
      <c r="Q562" s="140"/>
    </row>
    <row r="563" spans="6:17" s="135" customFormat="1" x14ac:dyDescent="0.2">
      <c r="F563" s="136"/>
      <c r="G563" s="136"/>
      <c r="H563" s="137"/>
      <c r="I563" s="138"/>
      <c r="O563" s="139"/>
      <c r="P563" s="140"/>
      <c r="Q563" s="140"/>
    </row>
    <row r="564" spans="6:17" s="135" customFormat="1" x14ac:dyDescent="0.2">
      <c r="F564" s="136"/>
      <c r="G564" s="136"/>
      <c r="H564" s="137"/>
      <c r="I564" s="138"/>
      <c r="O564" s="139"/>
      <c r="P564" s="140"/>
      <c r="Q564" s="140"/>
    </row>
    <row r="565" spans="6:17" s="135" customFormat="1" x14ac:dyDescent="0.2">
      <c r="F565" s="136"/>
      <c r="G565" s="136"/>
      <c r="H565" s="137"/>
      <c r="I565" s="138"/>
      <c r="O565" s="139"/>
      <c r="P565" s="140"/>
      <c r="Q565" s="140"/>
    </row>
    <row r="566" spans="6:17" s="135" customFormat="1" x14ac:dyDescent="0.2">
      <c r="F566" s="136"/>
      <c r="G566" s="136"/>
      <c r="H566" s="137"/>
      <c r="I566" s="138"/>
      <c r="O566" s="139"/>
      <c r="P566" s="140"/>
      <c r="Q566" s="140"/>
    </row>
    <row r="567" spans="6:17" s="135" customFormat="1" x14ac:dyDescent="0.2">
      <c r="F567" s="136"/>
      <c r="G567" s="136"/>
      <c r="H567" s="137"/>
      <c r="I567" s="138"/>
      <c r="O567" s="139"/>
      <c r="P567" s="140"/>
      <c r="Q567" s="140"/>
    </row>
    <row r="568" spans="6:17" s="135" customFormat="1" x14ac:dyDescent="0.2">
      <c r="F568" s="136"/>
      <c r="G568" s="136"/>
      <c r="H568" s="137"/>
      <c r="I568" s="138"/>
      <c r="O568" s="139"/>
      <c r="P568" s="140"/>
      <c r="Q568" s="140"/>
    </row>
    <row r="569" spans="6:17" s="135" customFormat="1" x14ac:dyDescent="0.2">
      <c r="F569" s="136"/>
      <c r="G569" s="136"/>
      <c r="H569" s="137"/>
      <c r="I569" s="138"/>
      <c r="O569" s="139"/>
      <c r="P569" s="140"/>
      <c r="Q569" s="140"/>
    </row>
    <row r="570" spans="6:17" s="135" customFormat="1" x14ac:dyDescent="0.2">
      <c r="F570" s="136"/>
      <c r="G570" s="136"/>
      <c r="H570" s="137"/>
      <c r="I570" s="138"/>
      <c r="O570" s="139"/>
      <c r="P570" s="140"/>
      <c r="Q570" s="140"/>
    </row>
    <row r="571" spans="6:17" s="135" customFormat="1" x14ac:dyDescent="0.2">
      <c r="F571" s="136"/>
      <c r="G571" s="136"/>
      <c r="H571" s="137"/>
      <c r="I571" s="138"/>
      <c r="O571" s="139"/>
      <c r="P571" s="140"/>
      <c r="Q571" s="140"/>
    </row>
    <row r="572" spans="6:17" s="135" customFormat="1" x14ac:dyDescent="0.2">
      <c r="F572" s="136"/>
      <c r="G572" s="136"/>
      <c r="H572" s="137"/>
      <c r="I572" s="138"/>
      <c r="O572" s="139"/>
      <c r="P572" s="140"/>
      <c r="Q572" s="140"/>
    </row>
    <row r="573" spans="6:17" s="135" customFormat="1" x14ac:dyDescent="0.2">
      <c r="F573" s="136"/>
      <c r="G573" s="136"/>
      <c r="H573" s="137"/>
      <c r="I573" s="138"/>
      <c r="O573" s="139"/>
      <c r="P573" s="140"/>
      <c r="Q573" s="140"/>
    </row>
    <row r="574" spans="6:17" s="135" customFormat="1" x14ac:dyDescent="0.2">
      <c r="F574" s="136"/>
      <c r="G574" s="136"/>
      <c r="H574" s="137"/>
      <c r="I574" s="138"/>
      <c r="O574" s="139"/>
      <c r="P574" s="140"/>
      <c r="Q574" s="140"/>
    </row>
    <row r="575" spans="6:17" s="135" customFormat="1" x14ac:dyDescent="0.2">
      <c r="F575" s="136"/>
      <c r="G575" s="136"/>
      <c r="H575" s="137"/>
      <c r="I575" s="138"/>
      <c r="O575" s="139"/>
      <c r="P575" s="140"/>
      <c r="Q575" s="140"/>
    </row>
    <row r="576" spans="6:17" s="135" customFormat="1" x14ac:dyDescent="0.2">
      <c r="F576" s="136"/>
      <c r="G576" s="136"/>
      <c r="H576" s="137"/>
      <c r="I576" s="138"/>
      <c r="O576" s="139"/>
      <c r="P576" s="140"/>
      <c r="Q576" s="140"/>
    </row>
    <row r="577" spans="6:17" s="135" customFormat="1" x14ac:dyDescent="0.2">
      <c r="F577" s="136"/>
      <c r="G577" s="136"/>
      <c r="H577" s="137"/>
      <c r="I577" s="138"/>
      <c r="O577" s="139"/>
      <c r="P577" s="140"/>
      <c r="Q577" s="140"/>
    </row>
    <row r="578" spans="6:17" s="135" customFormat="1" x14ac:dyDescent="0.2">
      <c r="F578" s="136"/>
      <c r="G578" s="136"/>
      <c r="H578" s="137"/>
      <c r="I578" s="138"/>
      <c r="O578" s="139"/>
      <c r="P578" s="140"/>
      <c r="Q578" s="140"/>
    </row>
    <row r="579" spans="6:17" s="135" customFormat="1" x14ac:dyDescent="0.2">
      <c r="F579" s="136"/>
      <c r="G579" s="136"/>
      <c r="H579" s="137"/>
      <c r="I579" s="138"/>
      <c r="O579" s="139"/>
      <c r="P579" s="140"/>
      <c r="Q579" s="140"/>
    </row>
    <row r="580" spans="6:17" s="135" customFormat="1" x14ac:dyDescent="0.2">
      <c r="F580" s="136"/>
      <c r="G580" s="136"/>
      <c r="H580" s="137"/>
      <c r="I580" s="138"/>
      <c r="O580" s="139"/>
      <c r="P580" s="140"/>
      <c r="Q580" s="140"/>
    </row>
    <row r="581" spans="6:17" s="135" customFormat="1" x14ac:dyDescent="0.2">
      <c r="F581" s="136"/>
      <c r="G581" s="136"/>
      <c r="H581" s="137"/>
      <c r="I581" s="138"/>
      <c r="O581" s="139"/>
      <c r="P581" s="140"/>
      <c r="Q581" s="140"/>
    </row>
    <row r="582" spans="6:17" s="135" customFormat="1" x14ac:dyDescent="0.2">
      <c r="F582" s="136"/>
      <c r="G582" s="136"/>
      <c r="H582" s="137"/>
      <c r="I582" s="138"/>
      <c r="O582" s="139"/>
      <c r="P582" s="140"/>
      <c r="Q582" s="140"/>
    </row>
    <row r="583" spans="6:17" s="135" customFormat="1" x14ac:dyDescent="0.2">
      <c r="F583" s="136"/>
      <c r="G583" s="136"/>
      <c r="H583" s="137"/>
      <c r="I583" s="138"/>
      <c r="O583" s="139"/>
      <c r="P583" s="140"/>
      <c r="Q583" s="140"/>
    </row>
    <row r="584" spans="6:17" s="135" customFormat="1" x14ac:dyDescent="0.2">
      <c r="F584" s="136"/>
      <c r="G584" s="136"/>
      <c r="H584" s="137"/>
      <c r="I584" s="138"/>
      <c r="O584" s="139"/>
      <c r="P584" s="140"/>
      <c r="Q584" s="140"/>
    </row>
    <row r="585" spans="6:17" s="135" customFormat="1" x14ac:dyDescent="0.2">
      <c r="F585" s="136"/>
      <c r="G585" s="136"/>
      <c r="H585" s="137"/>
      <c r="I585" s="138"/>
      <c r="O585" s="139"/>
      <c r="P585" s="140"/>
      <c r="Q585" s="140"/>
    </row>
    <row r="586" spans="6:17" s="135" customFormat="1" x14ac:dyDescent="0.2">
      <c r="F586" s="136"/>
      <c r="G586" s="136"/>
      <c r="H586" s="137"/>
      <c r="I586" s="138"/>
      <c r="O586" s="139"/>
      <c r="P586" s="140"/>
      <c r="Q586" s="140"/>
    </row>
    <row r="587" spans="6:17" s="135" customFormat="1" x14ac:dyDescent="0.2">
      <c r="F587" s="136"/>
      <c r="G587" s="136"/>
      <c r="H587" s="137"/>
      <c r="I587" s="138"/>
      <c r="O587" s="139"/>
      <c r="P587" s="140"/>
      <c r="Q587" s="140"/>
    </row>
    <row r="588" spans="6:17" s="135" customFormat="1" x14ac:dyDescent="0.2">
      <c r="F588" s="136"/>
      <c r="G588" s="136"/>
      <c r="H588" s="137"/>
      <c r="I588" s="138"/>
      <c r="O588" s="139"/>
      <c r="P588" s="140"/>
      <c r="Q588" s="140"/>
    </row>
    <row r="589" spans="6:17" s="135" customFormat="1" x14ac:dyDescent="0.2">
      <c r="F589" s="136"/>
      <c r="G589" s="136"/>
      <c r="H589" s="137"/>
      <c r="I589" s="138"/>
      <c r="O589" s="139"/>
      <c r="P589" s="140"/>
      <c r="Q589" s="140"/>
    </row>
    <row r="590" spans="6:17" s="135" customFormat="1" x14ac:dyDescent="0.2">
      <c r="F590" s="136"/>
      <c r="G590" s="136"/>
      <c r="H590" s="137"/>
      <c r="I590" s="138"/>
      <c r="O590" s="139"/>
      <c r="P590" s="140"/>
      <c r="Q590" s="140"/>
    </row>
    <row r="591" spans="6:17" s="135" customFormat="1" x14ac:dyDescent="0.2">
      <c r="F591" s="136"/>
      <c r="G591" s="136"/>
      <c r="H591" s="137"/>
      <c r="I591" s="138"/>
      <c r="O591" s="139"/>
      <c r="P591" s="140"/>
      <c r="Q591" s="140"/>
    </row>
    <row r="592" spans="6:17" s="135" customFormat="1" x14ac:dyDescent="0.2">
      <c r="F592" s="136"/>
      <c r="G592" s="136"/>
      <c r="H592" s="137"/>
      <c r="I592" s="138"/>
      <c r="O592" s="139"/>
      <c r="P592" s="140"/>
      <c r="Q592" s="140"/>
    </row>
    <row r="593" spans="6:17" s="135" customFormat="1" x14ac:dyDescent="0.2">
      <c r="F593" s="136"/>
      <c r="G593" s="136"/>
      <c r="H593" s="137"/>
      <c r="I593" s="138"/>
      <c r="O593" s="139"/>
      <c r="P593" s="140"/>
      <c r="Q593" s="140"/>
    </row>
    <row r="594" spans="6:17" s="135" customFormat="1" x14ac:dyDescent="0.2">
      <c r="F594" s="136"/>
      <c r="G594" s="136"/>
      <c r="H594" s="137"/>
      <c r="I594" s="138"/>
      <c r="O594" s="139"/>
      <c r="P594" s="140"/>
      <c r="Q594" s="140"/>
    </row>
    <row r="595" spans="6:17" s="135" customFormat="1" x14ac:dyDescent="0.2">
      <c r="F595" s="136"/>
      <c r="G595" s="136"/>
      <c r="H595" s="137"/>
      <c r="I595" s="138"/>
      <c r="O595" s="139"/>
      <c r="P595" s="140"/>
      <c r="Q595" s="140"/>
    </row>
    <row r="596" spans="6:17" s="135" customFormat="1" x14ac:dyDescent="0.2">
      <c r="F596" s="136"/>
      <c r="G596" s="136"/>
      <c r="H596" s="137"/>
      <c r="I596" s="138"/>
      <c r="O596" s="139"/>
      <c r="P596" s="140"/>
      <c r="Q596" s="140"/>
    </row>
    <row r="597" spans="6:17" s="135" customFormat="1" x14ac:dyDescent="0.2">
      <c r="F597" s="136"/>
      <c r="G597" s="136"/>
      <c r="H597" s="137"/>
      <c r="I597" s="138"/>
      <c r="O597" s="139"/>
      <c r="P597" s="140"/>
      <c r="Q597" s="140"/>
    </row>
    <row r="598" spans="6:17" s="135" customFormat="1" x14ac:dyDescent="0.2">
      <c r="F598" s="136"/>
      <c r="G598" s="136"/>
      <c r="H598" s="137"/>
      <c r="I598" s="138"/>
      <c r="O598" s="139"/>
      <c r="P598" s="140"/>
      <c r="Q598" s="140"/>
    </row>
    <row r="599" spans="6:17" s="135" customFormat="1" x14ac:dyDescent="0.2">
      <c r="F599" s="136"/>
      <c r="G599" s="136"/>
      <c r="H599" s="137"/>
      <c r="I599" s="138"/>
      <c r="O599" s="139"/>
      <c r="P599" s="140"/>
      <c r="Q599" s="140"/>
    </row>
    <row r="600" spans="6:17" s="135" customFormat="1" x14ac:dyDescent="0.2">
      <c r="F600" s="136"/>
      <c r="G600" s="136"/>
      <c r="H600" s="137"/>
      <c r="I600" s="138"/>
      <c r="O600" s="139"/>
      <c r="P600" s="140"/>
      <c r="Q600" s="140"/>
    </row>
    <row r="601" spans="6:17" s="135" customFormat="1" x14ac:dyDescent="0.2">
      <c r="F601" s="136"/>
      <c r="G601" s="136"/>
      <c r="H601" s="137"/>
      <c r="I601" s="138"/>
      <c r="O601" s="139"/>
      <c r="P601" s="140"/>
      <c r="Q601" s="140"/>
    </row>
    <row r="602" spans="6:17" s="135" customFormat="1" x14ac:dyDescent="0.2">
      <c r="F602" s="136"/>
      <c r="G602" s="136"/>
      <c r="H602" s="137"/>
      <c r="I602" s="138"/>
      <c r="O602" s="139"/>
      <c r="P602" s="140"/>
      <c r="Q602" s="140"/>
    </row>
    <row r="603" spans="6:17" s="135" customFormat="1" x14ac:dyDescent="0.2">
      <c r="F603" s="136"/>
      <c r="G603" s="136"/>
      <c r="H603" s="137"/>
      <c r="I603" s="138"/>
      <c r="O603" s="139"/>
      <c r="P603" s="140"/>
      <c r="Q603" s="140"/>
    </row>
    <row r="604" spans="6:17" s="135" customFormat="1" x14ac:dyDescent="0.2">
      <c r="F604" s="136"/>
      <c r="G604" s="136"/>
      <c r="H604" s="137"/>
      <c r="I604" s="138"/>
      <c r="O604" s="139"/>
      <c r="P604" s="140"/>
      <c r="Q604" s="140"/>
    </row>
    <row r="605" spans="6:17" s="135" customFormat="1" x14ac:dyDescent="0.2">
      <c r="F605" s="136"/>
      <c r="G605" s="136"/>
      <c r="H605" s="137"/>
      <c r="I605" s="138"/>
      <c r="O605" s="139"/>
      <c r="P605" s="140"/>
      <c r="Q605" s="140"/>
    </row>
    <row r="606" spans="6:17" s="135" customFormat="1" x14ac:dyDescent="0.2">
      <c r="F606" s="136"/>
      <c r="G606" s="136"/>
      <c r="H606" s="137"/>
      <c r="I606" s="138"/>
      <c r="O606" s="139"/>
      <c r="P606" s="140"/>
      <c r="Q606" s="140"/>
    </row>
    <row r="607" spans="6:17" s="135" customFormat="1" x14ac:dyDescent="0.2">
      <c r="F607" s="136"/>
      <c r="G607" s="136"/>
      <c r="H607" s="137"/>
      <c r="I607" s="138"/>
      <c r="O607" s="139"/>
      <c r="P607" s="140"/>
      <c r="Q607" s="140"/>
    </row>
    <row r="608" spans="6:17" s="135" customFormat="1" x14ac:dyDescent="0.2">
      <c r="F608" s="136"/>
      <c r="G608" s="136"/>
      <c r="H608" s="137"/>
      <c r="I608" s="138"/>
      <c r="O608" s="139"/>
      <c r="P608" s="140"/>
      <c r="Q608" s="140"/>
    </row>
    <row r="609" spans="6:17" s="135" customFormat="1" x14ac:dyDescent="0.2">
      <c r="F609" s="136"/>
      <c r="G609" s="136"/>
      <c r="H609" s="137"/>
      <c r="I609" s="138"/>
      <c r="O609" s="139"/>
      <c r="P609" s="140"/>
      <c r="Q609" s="140"/>
    </row>
    <row r="610" spans="6:17" s="135" customFormat="1" x14ac:dyDescent="0.2">
      <c r="F610" s="136"/>
      <c r="G610" s="136"/>
      <c r="H610" s="137"/>
      <c r="I610" s="138"/>
      <c r="O610" s="139"/>
      <c r="P610" s="140"/>
      <c r="Q610" s="140"/>
    </row>
    <row r="611" spans="6:17" s="135" customFormat="1" x14ac:dyDescent="0.2">
      <c r="F611" s="136"/>
      <c r="G611" s="136"/>
      <c r="H611" s="137"/>
      <c r="I611" s="138"/>
      <c r="O611" s="139"/>
      <c r="P611" s="140"/>
      <c r="Q611" s="140"/>
    </row>
    <row r="612" spans="6:17" s="135" customFormat="1" x14ac:dyDescent="0.2">
      <c r="F612" s="136"/>
      <c r="G612" s="136"/>
      <c r="H612" s="137"/>
      <c r="I612" s="138"/>
      <c r="O612" s="139"/>
      <c r="P612" s="140"/>
      <c r="Q612" s="140"/>
    </row>
    <row r="613" spans="6:17" s="135" customFormat="1" x14ac:dyDescent="0.2">
      <c r="F613" s="136"/>
      <c r="G613" s="136"/>
      <c r="H613" s="137"/>
      <c r="I613" s="138"/>
      <c r="O613" s="139"/>
      <c r="P613" s="140"/>
      <c r="Q613" s="140"/>
    </row>
    <row r="614" spans="6:17" s="135" customFormat="1" x14ac:dyDescent="0.2">
      <c r="F614" s="136"/>
      <c r="G614" s="136"/>
      <c r="H614" s="137"/>
      <c r="I614" s="138"/>
      <c r="O614" s="139"/>
      <c r="P614" s="140"/>
      <c r="Q614" s="140"/>
    </row>
    <row r="615" spans="6:17" s="135" customFormat="1" x14ac:dyDescent="0.2">
      <c r="F615" s="136"/>
      <c r="G615" s="136"/>
      <c r="H615" s="137"/>
      <c r="I615" s="138"/>
      <c r="O615" s="139"/>
      <c r="P615" s="140"/>
      <c r="Q615" s="140"/>
    </row>
    <row r="616" spans="6:17" s="135" customFormat="1" x14ac:dyDescent="0.2">
      <c r="F616" s="136"/>
      <c r="G616" s="136"/>
      <c r="H616" s="137"/>
      <c r="I616" s="138"/>
      <c r="O616" s="139"/>
      <c r="P616" s="140"/>
      <c r="Q616" s="140"/>
    </row>
    <row r="617" spans="6:17" s="135" customFormat="1" x14ac:dyDescent="0.2">
      <c r="F617" s="136"/>
      <c r="G617" s="136"/>
      <c r="H617" s="137"/>
      <c r="I617" s="138"/>
      <c r="O617" s="139"/>
      <c r="P617" s="140"/>
      <c r="Q617" s="140"/>
    </row>
    <row r="618" spans="6:17" s="135" customFormat="1" x14ac:dyDescent="0.2">
      <c r="F618" s="136"/>
      <c r="G618" s="136"/>
      <c r="H618" s="137"/>
      <c r="I618" s="138"/>
      <c r="O618" s="139"/>
      <c r="P618" s="140"/>
      <c r="Q618" s="140"/>
    </row>
    <row r="619" spans="6:17" s="135" customFormat="1" x14ac:dyDescent="0.2">
      <c r="F619" s="136"/>
      <c r="G619" s="136"/>
      <c r="H619" s="137"/>
      <c r="I619" s="138"/>
      <c r="O619" s="139"/>
      <c r="P619" s="140"/>
      <c r="Q619" s="140"/>
    </row>
    <row r="620" spans="6:17" s="135" customFormat="1" x14ac:dyDescent="0.2">
      <c r="F620" s="136"/>
      <c r="G620" s="136"/>
      <c r="H620" s="137"/>
      <c r="I620" s="138"/>
      <c r="O620" s="139"/>
      <c r="P620" s="140"/>
      <c r="Q620" s="140"/>
    </row>
    <row r="621" spans="6:17" s="135" customFormat="1" x14ac:dyDescent="0.2">
      <c r="F621" s="136"/>
      <c r="G621" s="136"/>
      <c r="H621" s="137"/>
      <c r="I621" s="138"/>
      <c r="O621" s="139"/>
      <c r="P621" s="140"/>
      <c r="Q621" s="140"/>
    </row>
    <row r="622" spans="6:17" s="135" customFormat="1" x14ac:dyDescent="0.2">
      <c r="F622" s="136"/>
      <c r="G622" s="136"/>
      <c r="H622" s="137"/>
      <c r="I622" s="138"/>
      <c r="O622" s="139"/>
      <c r="P622" s="140"/>
      <c r="Q622" s="140"/>
    </row>
    <row r="623" spans="6:17" s="135" customFormat="1" x14ac:dyDescent="0.2">
      <c r="F623" s="136"/>
      <c r="G623" s="136"/>
      <c r="H623" s="137"/>
      <c r="I623" s="138"/>
      <c r="O623" s="139"/>
      <c r="P623" s="140"/>
      <c r="Q623" s="140"/>
    </row>
    <row r="624" spans="6:17" s="135" customFormat="1" x14ac:dyDescent="0.2">
      <c r="F624" s="136"/>
      <c r="G624" s="136"/>
      <c r="H624" s="137"/>
      <c r="I624" s="138"/>
      <c r="O624" s="139"/>
      <c r="P624" s="140"/>
      <c r="Q624" s="140"/>
    </row>
    <row r="625" spans="6:17" s="135" customFormat="1" x14ac:dyDescent="0.2">
      <c r="F625" s="136"/>
      <c r="G625" s="136"/>
      <c r="H625" s="137"/>
      <c r="I625" s="138"/>
      <c r="O625" s="139"/>
      <c r="P625" s="140"/>
      <c r="Q625" s="140"/>
    </row>
    <row r="626" spans="6:17" s="135" customFormat="1" x14ac:dyDescent="0.2">
      <c r="F626" s="136"/>
      <c r="G626" s="136"/>
      <c r="H626" s="137"/>
      <c r="I626" s="138"/>
      <c r="O626" s="139"/>
      <c r="P626" s="140"/>
      <c r="Q626" s="140"/>
    </row>
    <row r="627" spans="6:17" s="135" customFormat="1" x14ac:dyDescent="0.2">
      <c r="F627" s="136"/>
      <c r="G627" s="136"/>
      <c r="H627" s="137"/>
      <c r="I627" s="138"/>
      <c r="O627" s="139"/>
      <c r="P627" s="140"/>
      <c r="Q627" s="140"/>
    </row>
    <row r="628" spans="6:17" s="135" customFormat="1" x14ac:dyDescent="0.2">
      <c r="F628" s="136"/>
      <c r="G628" s="136"/>
      <c r="H628" s="137"/>
      <c r="I628" s="138"/>
      <c r="O628" s="139"/>
      <c r="P628" s="140"/>
      <c r="Q628" s="140"/>
    </row>
    <row r="629" spans="6:17" s="135" customFormat="1" x14ac:dyDescent="0.2">
      <c r="F629" s="136"/>
      <c r="G629" s="136"/>
      <c r="H629" s="137"/>
      <c r="I629" s="138"/>
      <c r="O629" s="139"/>
      <c r="P629" s="140"/>
      <c r="Q629" s="140"/>
    </row>
    <row r="630" spans="6:17" s="135" customFormat="1" x14ac:dyDescent="0.2">
      <c r="F630" s="136"/>
      <c r="G630" s="136"/>
      <c r="H630" s="137"/>
      <c r="I630" s="138"/>
      <c r="O630" s="139"/>
      <c r="P630" s="140"/>
      <c r="Q630" s="140"/>
    </row>
    <row r="631" spans="6:17" s="135" customFormat="1" x14ac:dyDescent="0.2">
      <c r="F631" s="136"/>
      <c r="G631" s="136"/>
      <c r="H631" s="137"/>
      <c r="I631" s="138"/>
      <c r="O631" s="139"/>
      <c r="P631" s="140"/>
      <c r="Q631" s="140"/>
    </row>
    <row r="632" spans="6:17" s="135" customFormat="1" x14ac:dyDescent="0.2">
      <c r="F632" s="136"/>
      <c r="G632" s="136"/>
      <c r="H632" s="137"/>
      <c r="I632" s="138"/>
      <c r="O632" s="139"/>
      <c r="P632" s="140"/>
      <c r="Q632" s="140"/>
    </row>
    <row r="633" spans="6:17" s="135" customFormat="1" x14ac:dyDescent="0.2">
      <c r="F633" s="136"/>
      <c r="G633" s="136"/>
      <c r="H633" s="137"/>
      <c r="I633" s="138"/>
      <c r="O633" s="139"/>
      <c r="P633" s="140"/>
      <c r="Q633" s="140"/>
    </row>
    <row r="634" spans="6:17" s="135" customFormat="1" x14ac:dyDescent="0.2">
      <c r="F634" s="136"/>
      <c r="G634" s="136"/>
      <c r="H634" s="137"/>
      <c r="I634" s="138"/>
      <c r="O634" s="139"/>
      <c r="P634" s="140"/>
      <c r="Q634" s="140"/>
    </row>
    <row r="635" spans="6:17" s="135" customFormat="1" x14ac:dyDescent="0.2">
      <c r="F635" s="136"/>
      <c r="G635" s="136"/>
      <c r="H635" s="137"/>
      <c r="I635" s="138"/>
      <c r="O635" s="139"/>
      <c r="P635" s="140"/>
      <c r="Q635" s="140"/>
    </row>
    <row r="636" spans="6:17" s="135" customFormat="1" x14ac:dyDescent="0.2">
      <c r="F636" s="136"/>
      <c r="G636" s="136"/>
      <c r="H636" s="137"/>
      <c r="I636" s="138"/>
      <c r="O636" s="139"/>
      <c r="P636" s="140"/>
      <c r="Q636" s="140"/>
    </row>
    <row r="637" spans="6:17" s="135" customFormat="1" x14ac:dyDescent="0.2">
      <c r="F637" s="136"/>
      <c r="G637" s="136"/>
      <c r="H637" s="137"/>
      <c r="I637" s="138"/>
      <c r="O637" s="139"/>
      <c r="P637" s="140"/>
      <c r="Q637" s="140"/>
    </row>
    <row r="638" spans="6:17" s="135" customFormat="1" x14ac:dyDescent="0.2">
      <c r="F638" s="136"/>
      <c r="G638" s="136"/>
      <c r="H638" s="137"/>
      <c r="I638" s="138"/>
      <c r="O638" s="139"/>
      <c r="P638" s="140"/>
      <c r="Q638" s="140"/>
    </row>
    <row r="639" spans="6:17" s="135" customFormat="1" x14ac:dyDescent="0.2">
      <c r="F639" s="136"/>
      <c r="G639" s="136"/>
      <c r="H639" s="137"/>
      <c r="I639" s="138"/>
      <c r="O639" s="139"/>
      <c r="P639" s="140"/>
      <c r="Q639" s="140"/>
    </row>
    <row r="640" spans="6:17" s="135" customFormat="1" x14ac:dyDescent="0.2">
      <c r="F640" s="136"/>
      <c r="G640" s="136"/>
      <c r="H640" s="137"/>
      <c r="I640" s="138"/>
      <c r="O640" s="139"/>
      <c r="P640" s="140"/>
      <c r="Q640" s="140"/>
    </row>
    <row r="641" spans="6:17" s="135" customFormat="1" x14ac:dyDescent="0.2">
      <c r="F641" s="136"/>
      <c r="G641" s="136"/>
      <c r="H641" s="137"/>
      <c r="I641" s="138"/>
      <c r="O641" s="139"/>
      <c r="P641" s="140"/>
      <c r="Q641" s="140"/>
    </row>
    <row r="642" spans="6:17" s="135" customFormat="1" x14ac:dyDescent="0.2">
      <c r="F642" s="136"/>
      <c r="G642" s="136"/>
      <c r="H642" s="137"/>
      <c r="I642" s="138"/>
      <c r="O642" s="139"/>
      <c r="P642" s="140"/>
      <c r="Q642" s="140"/>
    </row>
    <row r="643" spans="6:17" s="135" customFormat="1" x14ac:dyDescent="0.2">
      <c r="F643" s="136"/>
      <c r="G643" s="136"/>
      <c r="H643" s="137"/>
      <c r="I643" s="138"/>
      <c r="O643" s="139"/>
      <c r="P643" s="140"/>
      <c r="Q643" s="140"/>
    </row>
    <row r="644" spans="6:17" s="135" customFormat="1" x14ac:dyDescent="0.2">
      <c r="F644" s="136"/>
      <c r="G644" s="136"/>
      <c r="H644" s="137"/>
      <c r="I644" s="138"/>
      <c r="O644" s="139"/>
      <c r="P644" s="140"/>
      <c r="Q644" s="140"/>
    </row>
    <row r="645" spans="6:17" s="135" customFormat="1" x14ac:dyDescent="0.2">
      <c r="F645" s="136"/>
      <c r="G645" s="136"/>
      <c r="H645" s="137"/>
      <c r="I645" s="138"/>
      <c r="O645" s="139"/>
      <c r="P645" s="140"/>
      <c r="Q645" s="140"/>
    </row>
    <row r="646" spans="6:17" s="135" customFormat="1" x14ac:dyDescent="0.2">
      <c r="F646" s="136"/>
      <c r="G646" s="136"/>
      <c r="H646" s="137"/>
      <c r="I646" s="138"/>
      <c r="O646" s="139"/>
      <c r="P646" s="140"/>
      <c r="Q646" s="140"/>
    </row>
    <row r="647" spans="6:17" s="135" customFormat="1" x14ac:dyDescent="0.2">
      <c r="F647" s="136"/>
      <c r="G647" s="136"/>
      <c r="H647" s="137"/>
      <c r="I647" s="138"/>
      <c r="O647" s="139"/>
      <c r="P647" s="140"/>
      <c r="Q647" s="140"/>
    </row>
    <row r="648" spans="6:17" s="135" customFormat="1" x14ac:dyDescent="0.2">
      <c r="F648" s="136"/>
      <c r="G648" s="136"/>
      <c r="H648" s="137"/>
      <c r="I648" s="138"/>
      <c r="O648" s="139"/>
      <c r="P648" s="140"/>
      <c r="Q648" s="140"/>
    </row>
    <row r="649" spans="6:17" s="135" customFormat="1" x14ac:dyDescent="0.2">
      <c r="F649" s="136"/>
      <c r="G649" s="136"/>
      <c r="H649" s="137"/>
      <c r="I649" s="138"/>
      <c r="O649" s="139"/>
      <c r="P649" s="140"/>
      <c r="Q649" s="140"/>
    </row>
    <row r="650" spans="6:17" s="135" customFormat="1" x14ac:dyDescent="0.2">
      <c r="F650" s="136"/>
      <c r="G650" s="136"/>
      <c r="H650" s="137"/>
      <c r="I650" s="138"/>
      <c r="O650" s="139"/>
      <c r="P650" s="140"/>
      <c r="Q650" s="140"/>
    </row>
    <row r="651" spans="6:17" s="135" customFormat="1" x14ac:dyDescent="0.2">
      <c r="F651" s="136"/>
      <c r="G651" s="136"/>
      <c r="H651" s="137"/>
      <c r="I651" s="138"/>
      <c r="O651" s="139"/>
      <c r="P651" s="140"/>
      <c r="Q651" s="140"/>
    </row>
    <row r="652" spans="6:17" s="135" customFormat="1" x14ac:dyDescent="0.2">
      <c r="F652" s="136"/>
      <c r="G652" s="136"/>
      <c r="H652" s="137"/>
      <c r="I652" s="138"/>
      <c r="O652" s="139"/>
      <c r="P652" s="140"/>
      <c r="Q652" s="140"/>
    </row>
    <row r="653" spans="6:17" s="135" customFormat="1" x14ac:dyDescent="0.2">
      <c r="F653" s="136"/>
      <c r="G653" s="136"/>
      <c r="H653" s="137"/>
      <c r="I653" s="138"/>
      <c r="O653" s="139"/>
      <c r="P653" s="140"/>
      <c r="Q653" s="140"/>
    </row>
    <row r="654" spans="6:17" s="135" customFormat="1" x14ac:dyDescent="0.2">
      <c r="F654" s="136"/>
      <c r="G654" s="136"/>
      <c r="H654" s="137"/>
      <c r="I654" s="138"/>
      <c r="O654" s="139"/>
      <c r="P654" s="140"/>
      <c r="Q654" s="140"/>
    </row>
    <row r="655" spans="6:17" s="135" customFormat="1" x14ac:dyDescent="0.2">
      <c r="F655" s="136"/>
      <c r="G655" s="136"/>
      <c r="H655" s="137"/>
      <c r="I655" s="138"/>
      <c r="O655" s="139"/>
      <c r="P655" s="140"/>
      <c r="Q655" s="140"/>
    </row>
    <row r="656" spans="6:17" s="135" customFormat="1" x14ac:dyDescent="0.2">
      <c r="F656" s="136"/>
      <c r="G656" s="136"/>
      <c r="H656" s="137"/>
      <c r="I656" s="138"/>
      <c r="O656" s="139"/>
      <c r="P656" s="140"/>
      <c r="Q656" s="140"/>
    </row>
    <row r="657" spans="6:17" s="135" customFormat="1" x14ac:dyDescent="0.2">
      <c r="F657" s="136"/>
      <c r="G657" s="136"/>
      <c r="H657" s="137"/>
      <c r="I657" s="138"/>
      <c r="O657" s="139"/>
      <c r="P657" s="140"/>
      <c r="Q657" s="140"/>
    </row>
    <row r="658" spans="6:17" s="135" customFormat="1" x14ac:dyDescent="0.2">
      <c r="F658" s="136"/>
      <c r="G658" s="136"/>
      <c r="H658" s="137"/>
      <c r="I658" s="138"/>
      <c r="O658" s="139"/>
      <c r="P658" s="140"/>
      <c r="Q658" s="140"/>
    </row>
    <row r="659" spans="6:17" s="135" customFormat="1" x14ac:dyDescent="0.2">
      <c r="F659" s="136"/>
      <c r="G659" s="136"/>
      <c r="H659" s="137"/>
      <c r="I659" s="138"/>
      <c r="O659" s="139"/>
      <c r="P659" s="140"/>
      <c r="Q659" s="140"/>
    </row>
    <row r="660" spans="6:17" s="135" customFormat="1" x14ac:dyDescent="0.2">
      <c r="F660" s="136"/>
      <c r="G660" s="136"/>
      <c r="H660" s="137"/>
      <c r="I660" s="138"/>
      <c r="O660" s="139"/>
      <c r="P660" s="140"/>
      <c r="Q660" s="140"/>
    </row>
    <row r="661" spans="6:17" s="135" customFormat="1" x14ac:dyDescent="0.2">
      <c r="F661" s="136"/>
      <c r="G661" s="136"/>
      <c r="H661" s="137"/>
      <c r="I661" s="138"/>
      <c r="O661" s="139"/>
      <c r="P661" s="140"/>
      <c r="Q661" s="140"/>
    </row>
    <row r="662" spans="6:17" s="135" customFormat="1" x14ac:dyDescent="0.2">
      <c r="F662" s="136"/>
      <c r="G662" s="136"/>
      <c r="H662" s="137"/>
      <c r="I662" s="138"/>
      <c r="O662" s="139"/>
      <c r="P662" s="140"/>
      <c r="Q662" s="140"/>
    </row>
    <row r="663" spans="6:17" s="135" customFormat="1" x14ac:dyDescent="0.2">
      <c r="F663" s="136"/>
      <c r="G663" s="136"/>
      <c r="H663" s="137"/>
      <c r="I663" s="138"/>
      <c r="O663" s="139"/>
      <c r="P663" s="140"/>
      <c r="Q663" s="140"/>
    </row>
    <row r="664" spans="6:17" s="135" customFormat="1" x14ac:dyDescent="0.2">
      <c r="F664" s="136"/>
      <c r="G664" s="136"/>
      <c r="H664" s="137"/>
      <c r="I664" s="138"/>
      <c r="O664" s="139"/>
      <c r="P664" s="140"/>
      <c r="Q664" s="140"/>
    </row>
    <row r="665" spans="6:17" s="135" customFormat="1" x14ac:dyDescent="0.2">
      <c r="F665" s="136"/>
      <c r="G665" s="136"/>
      <c r="H665" s="137"/>
      <c r="I665" s="138"/>
      <c r="O665" s="139"/>
      <c r="P665" s="140"/>
      <c r="Q665" s="140"/>
    </row>
    <row r="666" spans="6:17" s="135" customFormat="1" x14ac:dyDescent="0.2">
      <c r="F666" s="136"/>
      <c r="G666" s="136"/>
      <c r="H666" s="137"/>
      <c r="I666" s="138"/>
      <c r="O666" s="139"/>
      <c r="P666" s="140"/>
      <c r="Q666" s="140"/>
    </row>
    <row r="667" spans="6:17" s="135" customFormat="1" x14ac:dyDescent="0.2">
      <c r="F667" s="136"/>
      <c r="G667" s="136"/>
      <c r="H667" s="137"/>
      <c r="I667" s="138"/>
      <c r="O667" s="139"/>
      <c r="P667" s="140"/>
      <c r="Q667" s="140"/>
    </row>
    <row r="668" spans="6:17" s="135" customFormat="1" x14ac:dyDescent="0.2">
      <c r="F668" s="136"/>
      <c r="G668" s="136"/>
      <c r="H668" s="137"/>
      <c r="I668" s="138"/>
      <c r="O668" s="139"/>
      <c r="P668" s="140"/>
      <c r="Q668" s="140"/>
    </row>
    <row r="669" spans="6:17" s="135" customFormat="1" x14ac:dyDescent="0.2">
      <c r="F669" s="136"/>
      <c r="G669" s="136"/>
      <c r="H669" s="137"/>
      <c r="I669" s="138"/>
      <c r="O669" s="139"/>
      <c r="P669" s="140"/>
      <c r="Q669" s="140"/>
    </row>
    <row r="670" spans="6:17" s="135" customFormat="1" x14ac:dyDescent="0.2">
      <c r="F670" s="136"/>
      <c r="G670" s="136"/>
      <c r="H670" s="137"/>
      <c r="I670" s="138"/>
      <c r="O670" s="139"/>
      <c r="P670" s="140"/>
      <c r="Q670" s="140"/>
    </row>
    <row r="671" spans="6:17" s="135" customFormat="1" x14ac:dyDescent="0.2">
      <c r="F671" s="136"/>
      <c r="G671" s="136"/>
      <c r="H671" s="137"/>
      <c r="I671" s="138"/>
      <c r="O671" s="139"/>
      <c r="P671" s="140"/>
      <c r="Q671" s="140"/>
    </row>
    <row r="672" spans="6:17" s="135" customFormat="1" x14ac:dyDescent="0.2">
      <c r="F672" s="136"/>
      <c r="G672" s="136"/>
      <c r="H672" s="137"/>
      <c r="I672" s="138"/>
      <c r="O672" s="139"/>
      <c r="P672" s="140"/>
      <c r="Q672" s="140"/>
    </row>
    <row r="673" spans="6:17" s="135" customFormat="1" x14ac:dyDescent="0.2">
      <c r="F673" s="136"/>
      <c r="G673" s="136"/>
      <c r="H673" s="137"/>
      <c r="I673" s="138"/>
      <c r="O673" s="139"/>
      <c r="P673" s="140"/>
      <c r="Q673" s="140"/>
    </row>
    <row r="674" spans="6:17" s="135" customFormat="1" x14ac:dyDescent="0.2">
      <c r="F674" s="136"/>
      <c r="G674" s="136"/>
      <c r="H674" s="137"/>
      <c r="I674" s="138"/>
      <c r="O674" s="139"/>
      <c r="P674" s="140"/>
      <c r="Q674" s="140"/>
    </row>
    <row r="675" spans="6:17" s="135" customFormat="1" x14ac:dyDescent="0.2">
      <c r="F675" s="136"/>
      <c r="G675" s="136"/>
      <c r="H675" s="137"/>
      <c r="I675" s="138"/>
      <c r="O675" s="139"/>
      <c r="P675" s="140"/>
      <c r="Q675" s="140"/>
    </row>
    <row r="676" spans="6:17" s="135" customFormat="1" x14ac:dyDescent="0.2">
      <c r="F676" s="136"/>
      <c r="G676" s="136"/>
      <c r="H676" s="137"/>
      <c r="I676" s="138"/>
      <c r="O676" s="139"/>
      <c r="P676" s="140"/>
      <c r="Q676" s="140"/>
    </row>
    <row r="677" spans="6:17" s="135" customFormat="1" x14ac:dyDescent="0.2">
      <c r="F677" s="136"/>
      <c r="G677" s="136"/>
      <c r="H677" s="137"/>
      <c r="I677" s="138"/>
      <c r="O677" s="139"/>
      <c r="P677" s="140"/>
      <c r="Q677" s="140"/>
    </row>
    <row r="678" spans="6:17" s="135" customFormat="1" x14ac:dyDescent="0.2">
      <c r="F678" s="136"/>
      <c r="G678" s="136"/>
      <c r="H678" s="137"/>
      <c r="I678" s="138"/>
      <c r="O678" s="139"/>
      <c r="P678" s="140"/>
      <c r="Q678" s="140"/>
    </row>
    <row r="679" spans="6:17" s="135" customFormat="1" x14ac:dyDescent="0.2">
      <c r="F679" s="136"/>
      <c r="G679" s="136"/>
      <c r="H679" s="137"/>
      <c r="I679" s="138"/>
      <c r="O679" s="139"/>
      <c r="P679" s="140"/>
      <c r="Q679" s="140"/>
    </row>
    <row r="680" spans="6:17" s="135" customFormat="1" x14ac:dyDescent="0.2">
      <c r="F680" s="136"/>
      <c r="G680" s="136"/>
      <c r="H680" s="137"/>
      <c r="I680" s="138"/>
      <c r="O680" s="139"/>
      <c r="P680" s="140"/>
      <c r="Q680" s="140"/>
    </row>
    <row r="681" spans="6:17" s="135" customFormat="1" x14ac:dyDescent="0.2">
      <c r="F681" s="136"/>
      <c r="G681" s="136"/>
      <c r="H681" s="137"/>
      <c r="I681" s="138"/>
      <c r="O681" s="139"/>
      <c r="P681" s="140"/>
      <c r="Q681" s="140"/>
    </row>
    <row r="682" spans="6:17" s="135" customFormat="1" x14ac:dyDescent="0.2">
      <c r="F682" s="136"/>
      <c r="G682" s="136"/>
      <c r="H682" s="137"/>
      <c r="I682" s="138"/>
      <c r="O682" s="139"/>
      <c r="P682" s="140"/>
      <c r="Q682" s="140"/>
    </row>
    <row r="683" spans="6:17" s="135" customFormat="1" x14ac:dyDescent="0.2">
      <c r="F683" s="136"/>
      <c r="G683" s="136"/>
      <c r="H683" s="137"/>
      <c r="I683" s="138"/>
      <c r="O683" s="139"/>
      <c r="P683" s="140"/>
      <c r="Q683" s="140"/>
    </row>
    <row r="684" spans="6:17" s="135" customFormat="1" x14ac:dyDescent="0.2">
      <c r="F684" s="136"/>
      <c r="G684" s="136"/>
      <c r="H684" s="137"/>
      <c r="I684" s="138"/>
      <c r="O684" s="139"/>
      <c r="P684" s="140"/>
      <c r="Q684" s="140"/>
    </row>
    <row r="685" spans="6:17" s="135" customFormat="1" x14ac:dyDescent="0.2">
      <c r="F685" s="136"/>
      <c r="G685" s="136"/>
      <c r="H685" s="137"/>
      <c r="I685" s="138"/>
      <c r="O685" s="139"/>
      <c r="P685" s="140"/>
      <c r="Q685" s="140"/>
    </row>
    <row r="686" spans="6:17" s="135" customFormat="1" x14ac:dyDescent="0.2">
      <c r="F686" s="136"/>
      <c r="G686" s="136"/>
      <c r="H686" s="137"/>
      <c r="I686" s="138"/>
      <c r="O686" s="139"/>
      <c r="P686" s="140"/>
      <c r="Q686" s="140"/>
    </row>
    <row r="687" spans="6:17" s="135" customFormat="1" x14ac:dyDescent="0.2">
      <c r="F687" s="136"/>
      <c r="G687" s="136"/>
      <c r="H687" s="137"/>
      <c r="I687" s="138"/>
      <c r="O687" s="139"/>
      <c r="P687" s="140"/>
      <c r="Q687" s="140"/>
    </row>
    <row r="688" spans="6:17" s="135" customFormat="1" x14ac:dyDescent="0.2">
      <c r="F688" s="136"/>
      <c r="G688" s="136"/>
      <c r="H688" s="137"/>
      <c r="I688" s="138"/>
      <c r="O688" s="139"/>
      <c r="P688" s="140"/>
      <c r="Q688" s="140"/>
    </row>
    <row r="689" spans="6:17" s="135" customFormat="1" x14ac:dyDescent="0.2">
      <c r="F689" s="136"/>
      <c r="G689" s="136"/>
      <c r="H689" s="137"/>
      <c r="I689" s="138"/>
      <c r="O689" s="139"/>
      <c r="P689" s="140"/>
      <c r="Q689" s="140"/>
    </row>
    <row r="690" spans="6:17" s="135" customFormat="1" x14ac:dyDescent="0.2">
      <c r="F690" s="136"/>
      <c r="G690" s="136"/>
      <c r="H690" s="137"/>
      <c r="I690" s="138"/>
      <c r="O690" s="139"/>
      <c r="P690" s="140"/>
      <c r="Q690" s="140"/>
    </row>
    <row r="691" spans="6:17" s="135" customFormat="1" x14ac:dyDescent="0.2">
      <c r="F691" s="136"/>
      <c r="G691" s="136"/>
      <c r="H691" s="137"/>
      <c r="I691" s="138"/>
      <c r="O691" s="139"/>
      <c r="P691" s="140"/>
      <c r="Q691" s="140"/>
    </row>
    <row r="692" spans="6:17" s="135" customFormat="1" x14ac:dyDescent="0.2">
      <c r="F692" s="136"/>
      <c r="G692" s="136"/>
      <c r="H692" s="137"/>
      <c r="I692" s="138"/>
      <c r="O692" s="139"/>
      <c r="P692" s="140"/>
      <c r="Q692" s="140"/>
    </row>
    <row r="693" spans="6:17" s="135" customFormat="1" x14ac:dyDescent="0.2">
      <c r="F693" s="136"/>
      <c r="G693" s="136"/>
      <c r="H693" s="137"/>
      <c r="I693" s="138"/>
      <c r="O693" s="139"/>
      <c r="P693" s="140"/>
      <c r="Q693" s="140"/>
    </row>
    <row r="694" spans="6:17" s="135" customFormat="1" x14ac:dyDescent="0.2">
      <c r="F694" s="136"/>
      <c r="G694" s="136"/>
      <c r="H694" s="137"/>
      <c r="I694" s="138"/>
      <c r="O694" s="139"/>
      <c r="P694" s="140"/>
      <c r="Q694" s="140"/>
    </row>
    <row r="695" spans="6:17" s="135" customFormat="1" x14ac:dyDescent="0.2">
      <c r="F695" s="136"/>
      <c r="G695" s="136"/>
      <c r="H695" s="137"/>
      <c r="I695" s="138"/>
      <c r="O695" s="139"/>
      <c r="P695" s="140"/>
      <c r="Q695" s="140"/>
    </row>
    <row r="696" spans="6:17" s="135" customFormat="1" x14ac:dyDescent="0.2">
      <c r="F696" s="136"/>
      <c r="G696" s="136"/>
      <c r="H696" s="137"/>
      <c r="I696" s="138"/>
      <c r="O696" s="139"/>
      <c r="P696" s="140"/>
      <c r="Q696" s="140"/>
    </row>
    <row r="697" spans="6:17" s="135" customFormat="1" x14ac:dyDescent="0.2">
      <c r="F697" s="136"/>
      <c r="G697" s="136"/>
      <c r="H697" s="137"/>
      <c r="I697" s="138"/>
      <c r="O697" s="139"/>
      <c r="P697" s="140"/>
      <c r="Q697" s="140"/>
    </row>
    <row r="698" spans="6:17" s="135" customFormat="1" x14ac:dyDescent="0.2">
      <c r="F698" s="136"/>
      <c r="G698" s="136"/>
      <c r="H698" s="137"/>
      <c r="I698" s="138"/>
      <c r="O698" s="139"/>
      <c r="P698" s="140"/>
      <c r="Q698" s="140"/>
    </row>
    <row r="699" spans="6:17" s="135" customFormat="1" x14ac:dyDescent="0.2">
      <c r="F699" s="136"/>
      <c r="G699" s="136"/>
      <c r="H699" s="137"/>
      <c r="I699" s="138"/>
      <c r="O699" s="139"/>
      <c r="P699" s="140"/>
      <c r="Q699" s="140"/>
    </row>
    <row r="700" spans="6:17" s="135" customFormat="1" x14ac:dyDescent="0.2">
      <c r="F700" s="136"/>
      <c r="G700" s="136"/>
      <c r="H700" s="137"/>
      <c r="I700" s="138"/>
      <c r="O700" s="139"/>
      <c r="P700" s="140"/>
      <c r="Q700" s="140"/>
    </row>
    <row r="701" spans="6:17" s="135" customFormat="1" x14ac:dyDescent="0.2">
      <c r="F701" s="136"/>
      <c r="G701" s="136"/>
      <c r="H701" s="137"/>
      <c r="I701" s="138"/>
      <c r="O701" s="139"/>
      <c r="P701" s="140"/>
      <c r="Q701" s="140"/>
    </row>
    <row r="702" spans="6:17" s="135" customFormat="1" x14ac:dyDescent="0.2">
      <c r="F702" s="136"/>
      <c r="G702" s="136"/>
      <c r="H702" s="137"/>
      <c r="I702" s="138"/>
      <c r="O702" s="139"/>
      <c r="P702" s="140"/>
      <c r="Q702" s="140"/>
    </row>
    <row r="703" spans="6:17" s="135" customFormat="1" x14ac:dyDescent="0.2">
      <c r="F703" s="136"/>
      <c r="G703" s="136"/>
      <c r="H703" s="137"/>
      <c r="I703" s="138"/>
      <c r="O703" s="139"/>
      <c r="P703" s="140"/>
      <c r="Q703" s="140"/>
    </row>
    <row r="704" spans="6:17" s="135" customFormat="1" x14ac:dyDescent="0.2">
      <c r="F704" s="136"/>
      <c r="G704" s="136"/>
      <c r="H704" s="137"/>
      <c r="I704" s="138"/>
      <c r="O704" s="139"/>
      <c r="P704" s="140"/>
      <c r="Q704" s="140"/>
    </row>
    <row r="705" spans="6:17" s="135" customFormat="1" x14ac:dyDescent="0.2">
      <c r="F705" s="136"/>
      <c r="G705" s="136"/>
      <c r="H705" s="137"/>
      <c r="I705" s="138"/>
      <c r="O705" s="139"/>
      <c r="P705" s="140"/>
      <c r="Q705" s="140"/>
    </row>
    <row r="706" spans="6:17" s="135" customFormat="1" x14ac:dyDescent="0.2">
      <c r="F706" s="136"/>
      <c r="G706" s="136"/>
      <c r="H706" s="137"/>
      <c r="I706" s="138"/>
      <c r="O706" s="139"/>
      <c r="P706" s="140"/>
      <c r="Q706" s="140"/>
    </row>
    <row r="707" spans="6:17" s="135" customFormat="1" x14ac:dyDescent="0.2">
      <c r="F707" s="136"/>
      <c r="G707" s="136"/>
      <c r="H707" s="137"/>
      <c r="I707" s="138"/>
      <c r="O707" s="139"/>
      <c r="P707" s="140"/>
      <c r="Q707" s="140"/>
    </row>
    <row r="708" spans="6:17" s="135" customFormat="1" x14ac:dyDescent="0.2">
      <c r="F708" s="136"/>
      <c r="G708" s="136"/>
      <c r="H708" s="137"/>
      <c r="I708" s="138"/>
      <c r="O708" s="139"/>
      <c r="P708" s="140"/>
      <c r="Q708" s="140"/>
    </row>
    <row r="709" spans="6:17" s="135" customFormat="1" x14ac:dyDescent="0.2">
      <c r="F709" s="136"/>
      <c r="G709" s="136"/>
      <c r="H709" s="137"/>
      <c r="I709" s="138"/>
      <c r="O709" s="139"/>
      <c r="P709" s="140"/>
      <c r="Q709" s="140"/>
    </row>
    <row r="710" spans="6:17" s="135" customFormat="1" x14ac:dyDescent="0.2">
      <c r="F710" s="136"/>
      <c r="G710" s="136"/>
      <c r="H710" s="137"/>
      <c r="I710" s="138"/>
      <c r="O710" s="139"/>
      <c r="P710" s="140"/>
      <c r="Q710" s="140"/>
    </row>
    <row r="711" spans="6:17" s="135" customFormat="1" x14ac:dyDescent="0.2">
      <c r="F711" s="136"/>
      <c r="G711" s="136"/>
      <c r="H711" s="137"/>
      <c r="I711" s="138"/>
      <c r="O711" s="139"/>
      <c r="P711" s="140"/>
      <c r="Q711" s="140"/>
    </row>
    <row r="712" spans="6:17" s="135" customFormat="1" x14ac:dyDescent="0.2">
      <c r="F712" s="136"/>
      <c r="G712" s="136"/>
      <c r="H712" s="137"/>
      <c r="I712" s="138"/>
      <c r="O712" s="139"/>
      <c r="P712" s="140"/>
      <c r="Q712" s="140"/>
    </row>
    <row r="713" spans="6:17" s="135" customFormat="1" x14ac:dyDescent="0.2">
      <c r="F713" s="136"/>
      <c r="G713" s="136"/>
      <c r="H713" s="137"/>
      <c r="I713" s="138"/>
      <c r="O713" s="139"/>
      <c r="P713" s="140"/>
      <c r="Q713" s="140"/>
    </row>
    <row r="714" spans="6:17" s="135" customFormat="1" x14ac:dyDescent="0.2">
      <c r="F714" s="136"/>
      <c r="G714" s="136"/>
      <c r="H714" s="137"/>
      <c r="I714" s="138"/>
      <c r="O714" s="139"/>
      <c r="P714" s="140"/>
      <c r="Q714" s="140"/>
    </row>
    <row r="715" spans="6:17" s="135" customFormat="1" x14ac:dyDescent="0.2">
      <c r="F715" s="136"/>
      <c r="G715" s="136"/>
      <c r="H715" s="137"/>
      <c r="I715" s="138"/>
      <c r="O715" s="139"/>
      <c r="P715" s="140"/>
      <c r="Q715" s="140"/>
    </row>
    <row r="716" spans="6:17" s="135" customFormat="1" x14ac:dyDescent="0.2">
      <c r="F716" s="136"/>
      <c r="G716" s="136"/>
      <c r="H716" s="137"/>
      <c r="I716" s="138"/>
      <c r="O716" s="139"/>
      <c r="P716" s="140"/>
      <c r="Q716" s="140"/>
    </row>
    <row r="717" spans="6:17" s="135" customFormat="1" x14ac:dyDescent="0.2">
      <c r="F717" s="136"/>
      <c r="G717" s="136"/>
      <c r="H717" s="137"/>
      <c r="I717" s="138"/>
      <c r="O717" s="139"/>
      <c r="P717" s="140"/>
      <c r="Q717" s="140"/>
    </row>
    <row r="718" spans="6:17" s="135" customFormat="1" x14ac:dyDescent="0.2">
      <c r="F718" s="136"/>
      <c r="G718" s="136"/>
      <c r="H718" s="137"/>
      <c r="I718" s="138"/>
      <c r="O718" s="139"/>
      <c r="P718" s="140"/>
      <c r="Q718" s="140"/>
    </row>
    <row r="719" spans="6:17" s="135" customFormat="1" x14ac:dyDescent="0.2">
      <c r="F719" s="136"/>
      <c r="G719" s="136"/>
      <c r="H719" s="137"/>
      <c r="I719" s="138"/>
      <c r="O719" s="139"/>
      <c r="P719" s="140"/>
      <c r="Q719" s="140"/>
    </row>
    <row r="720" spans="6:17" s="135" customFormat="1" x14ac:dyDescent="0.2">
      <c r="F720" s="136"/>
      <c r="G720" s="136"/>
      <c r="H720" s="137"/>
      <c r="I720" s="138"/>
      <c r="O720" s="139"/>
      <c r="P720" s="140"/>
      <c r="Q720" s="140"/>
    </row>
    <row r="721" spans="6:17" s="135" customFormat="1" x14ac:dyDescent="0.2">
      <c r="F721" s="136"/>
      <c r="G721" s="136"/>
      <c r="H721" s="137"/>
      <c r="I721" s="138"/>
      <c r="O721" s="139"/>
      <c r="P721" s="140"/>
      <c r="Q721" s="140"/>
    </row>
    <row r="722" spans="6:17" s="135" customFormat="1" x14ac:dyDescent="0.2">
      <c r="F722" s="136"/>
      <c r="G722" s="136"/>
      <c r="H722" s="137"/>
      <c r="I722" s="138"/>
      <c r="O722" s="139"/>
      <c r="P722" s="140"/>
      <c r="Q722" s="140"/>
    </row>
    <row r="723" spans="6:17" s="135" customFormat="1" x14ac:dyDescent="0.2">
      <c r="F723" s="136"/>
      <c r="G723" s="136"/>
      <c r="H723" s="137"/>
      <c r="I723" s="138"/>
      <c r="O723" s="139"/>
      <c r="P723" s="140"/>
      <c r="Q723" s="140"/>
    </row>
    <row r="724" spans="6:17" s="135" customFormat="1" x14ac:dyDescent="0.2">
      <c r="F724" s="136"/>
      <c r="G724" s="136"/>
      <c r="H724" s="137"/>
      <c r="I724" s="138"/>
      <c r="O724" s="139"/>
      <c r="P724" s="140"/>
      <c r="Q724" s="140"/>
    </row>
    <row r="725" spans="6:17" s="135" customFormat="1" x14ac:dyDescent="0.2">
      <c r="F725" s="136"/>
      <c r="G725" s="136"/>
      <c r="H725" s="137"/>
      <c r="I725" s="138"/>
      <c r="O725" s="139"/>
      <c r="P725" s="140"/>
      <c r="Q725" s="140"/>
    </row>
    <row r="726" spans="6:17" s="135" customFormat="1" x14ac:dyDescent="0.2">
      <c r="F726" s="136"/>
      <c r="G726" s="136"/>
      <c r="H726" s="137"/>
      <c r="I726" s="138"/>
      <c r="O726" s="139"/>
      <c r="P726" s="140"/>
      <c r="Q726" s="140"/>
    </row>
    <row r="727" spans="6:17" s="135" customFormat="1" x14ac:dyDescent="0.2">
      <c r="F727" s="136"/>
      <c r="G727" s="136"/>
      <c r="H727" s="137"/>
      <c r="I727" s="138"/>
      <c r="O727" s="139"/>
      <c r="P727" s="140"/>
      <c r="Q727" s="140"/>
    </row>
    <row r="728" spans="6:17" s="135" customFormat="1" x14ac:dyDescent="0.2">
      <c r="F728" s="136"/>
      <c r="G728" s="136"/>
      <c r="H728" s="137"/>
      <c r="I728" s="138"/>
      <c r="O728" s="139"/>
      <c r="P728" s="140"/>
      <c r="Q728" s="140"/>
    </row>
    <row r="729" spans="6:17" s="135" customFormat="1" x14ac:dyDescent="0.2">
      <c r="F729" s="136"/>
      <c r="G729" s="136"/>
      <c r="H729" s="137"/>
      <c r="I729" s="138"/>
      <c r="O729" s="139"/>
      <c r="P729" s="140"/>
      <c r="Q729" s="140"/>
    </row>
    <row r="730" spans="6:17" s="135" customFormat="1" x14ac:dyDescent="0.2">
      <c r="F730" s="136"/>
      <c r="G730" s="136"/>
      <c r="H730" s="137"/>
      <c r="I730" s="138"/>
      <c r="O730" s="139"/>
      <c r="P730" s="140"/>
      <c r="Q730" s="140"/>
    </row>
    <row r="731" spans="6:17" s="135" customFormat="1" x14ac:dyDescent="0.2">
      <c r="F731" s="136"/>
      <c r="G731" s="136"/>
      <c r="H731" s="137"/>
      <c r="I731" s="138"/>
      <c r="O731" s="139"/>
      <c r="P731" s="140"/>
      <c r="Q731" s="140"/>
    </row>
    <row r="732" spans="6:17" s="135" customFormat="1" x14ac:dyDescent="0.2">
      <c r="F732" s="136"/>
      <c r="G732" s="136"/>
      <c r="H732" s="137"/>
      <c r="I732" s="138"/>
      <c r="O732" s="139"/>
      <c r="P732" s="140"/>
      <c r="Q732" s="140"/>
    </row>
    <row r="733" spans="6:17" s="135" customFormat="1" x14ac:dyDescent="0.2">
      <c r="F733" s="136"/>
      <c r="G733" s="136"/>
      <c r="H733" s="137"/>
      <c r="I733" s="138"/>
      <c r="O733" s="139"/>
      <c r="P733" s="140"/>
      <c r="Q733" s="140"/>
    </row>
    <row r="734" spans="6:17" s="135" customFormat="1" x14ac:dyDescent="0.2">
      <c r="F734" s="136"/>
      <c r="G734" s="136"/>
      <c r="H734" s="137"/>
      <c r="I734" s="138"/>
      <c r="O734" s="139"/>
      <c r="P734" s="140"/>
      <c r="Q734" s="140"/>
    </row>
    <row r="735" spans="6:17" s="135" customFormat="1" x14ac:dyDescent="0.2">
      <c r="F735" s="136"/>
      <c r="G735" s="136"/>
      <c r="H735" s="137"/>
      <c r="I735" s="138"/>
      <c r="O735" s="139"/>
      <c r="P735" s="140"/>
      <c r="Q735" s="140"/>
    </row>
    <row r="736" spans="6:17" s="135" customFormat="1" x14ac:dyDescent="0.2">
      <c r="F736" s="136"/>
      <c r="G736" s="136"/>
      <c r="H736" s="137"/>
      <c r="I736" s="138"/>
      <c r="O736" s="139"/>
      <c r="P736" s="140"/>
      <c r="Q736" s="140"/>
    </row>
    <row r="737" spans="6:17" s="135" customFormat="1" x14ac:dyDescent="0.2">
      <c r="F737" s="136"/>
      <c r="G737" s="136"/>
      <c r="H737" s="137"/>
      <c r="I737" s="138"/>
      <c r="O737" s="139"/>
      <c r="P737" s="140"/>
      <c r="Q737" s="140"/>
    </row>
    <row r="738" spans="6:17" s="135" customFormat="1" x14ac:dyDescent="0.2">
      <c r="F738" s="136"/>
      <c r="G738" s="136"/>
      <c r="H738" s="137"/>
      <c r="I738" s="138"/>
      <c r="O738" s="139"/>
      <c r="P738" s="140"/>
      <c r="Q738" s="140"/>
    </row>
    <row r="739" spans="6:17" s="135" customFormat="1" x14ac:dyDescent="0.2">
      <c r="F739" s="136"/>
      <c r="G739" s="136"/>
      <c r="H739" s="137"/>
      <c r="I739" s="138"/>
      <c r="O739" s="139"/>
      <c r="P739" s="140"/>
      <c r="Q739" s="140"/>
    </row>
    <row r="740" spans="6:17" s="135" customFormat="1" x14ac:dyDescent="0.2">
      <c r="F740" s="136"/>
      <c r="G740" s="136"/>
      <c r="H740" s="137"/>
      <c r="I740" s="138"/>
      <c r="O740" s="139"/>
      <c r="P740" s="140"/>
      <c r="Q740" s="140"/>
    </row>
    <row r="741" spans="6:17" s="135" customFormat="1" x14ac:dyDescent="0.2">
      <c r="F741" s="136"/>
      <c r="G741" s="136"/>
      <c r="H741" s="137"/>
      <c r="I741" s="138"/>
      <c r="O741" s="139"/>
      <c r="P741" s="140"/>
      <c r="Q741" s="140"/>
    </row>
    <row r="742" spans="6:17" s="135" customFormat="1" x14ac:dyDescent="0.2">
      <c r="F742" s="136"/>
      <c r="G742" s="136"/>
      <c r="H742" s="137"/>
      <c r="I742" s="138"/>
      <c r="O742" s="139"/>
      <c r="P742" s="140"/>
      <c r="Q742" s="140"/>
    </row>
    <row r="743" spans="6:17" s="135" customFormat="1" x14ac:dyDescent="0.2">
      <c r="F743" s="136"/>
      <c r="G743" s="136"/>
      <c r="H743" s="137"/>
      <c r="I743" s="138"/>
      <c r="O743" s="139"/>
      <c r="P743" s="140"/>
      <c r="Q743" s="140"/>
    </row>
    <row r="744" spans="6:17" s="135" customFormat="1" x14ac:dyDescent="0.2">
      <c r="F744" s="136"/>
      <c r="G744" s="136"/>
      <c r="H744" s="137"/>
      <c r="I744" s="138"/>
      <c r="O744" s="139"/>
      <c r="P744" s="140"/>
      <c r="Q744" s="140"/>
    </row>
    <row r="745" spans="6:17" s="135" customFormat="1" x14ac:dyDescent="0.2">
      <c r="F745" s="136"/>
      <c r="G745" s="136"/>
      <c r="H745" s="137"/>
      <c r="I745" s="138"/>
      <c r="O745" s="139"/>
      <c r="P745" s="140"/>
      <c r="Q745" s="140"/>
    </row>
    <row r="746" spans="6:17" s="135" customFormat="1" x14ac:dyDescent="0.2">
      <c r="F746" s="136"/>
      <c r="G746" s="136"/>
      <c r="H746" s="137"/>
      <c r="I746" s="138"/>
      <c r="O746" s="139"/>
      <c r="P746" s="140"/>
      <c r="Q746" s="140"/>
    </row>
    <row r="747" spans="6:17" s="135" customFormat="1" x14ac:dyDescent="0.2">
      <c r="F747" s="136"/>
      <c r="G747" s="136"/>
      <c r="H747" s="137"/>
      <c r="I747" s="138"/>
      <c r="O747" s="139"/>
      <c r="P747" s="140"/>
      <c r="Q747" s="140"/>
    </row>
    <row r="748" spans="6:17" s="135" customFormat="1" x14ac:dyDescent="0.2">
      <c r="F748" s="136"/>
      <c r="G748" s="136"/>
      <c r="H748" s="137"/>
      <c r="I748" s="138"/>
      <c r="O748" s="139"/>
      <c r="P748" s="140"/>
      <c r="Q748" s="140"/>
    </row>
    <row r="749" spans="6:17" s="135" customFormat="1" x14ac:dyDescent="0.2">
      <c r="F749" s="136"/>
      <c r="G749" s="136"/>
      <c r="H749" s="137"/>
      <c r="I749" s="138"/>
      <c r="O749" s="139"/>
      <c r="P749" s="140"/>
      <c r="Q749" s="140"/>
    </row>
    <row r="750" spans="6:17" s="135" customFormat="1" x14ac:dyDescent="0.2">
      <c r="F750" s="136"/>
      <c r="G750" s="136"/>
      <c r="H750" s="137"/>
      <c r="I750" s="138"/>
      <c r="O750" s="139"/>
      <c r="P750" s="140"/>
      <c r="Q750" s="140"/>
    </row>
    <row r="751" spans="6:17" s="135" customFormat="1" x14ac:dyDescent="0.2">
      <c r="F751" s="136"/>
      <c r="G751" s="136"/>
      <c r="H751" s="137"/>
      <c r="I751" s="138"/>
      <c r="O751" s="139"/>
      <c r="P751" s="140"/>
      <c r="Q751" s="140"/>
    </row>
    <row r="752" spans="6:17" s="135" customFormat="1" x14ac:dyDescent="0.2">
      <c r="F752" s="136"/>
      <c r="G752" s="136"/>
      <c r="H752" s="137"/>
      <c r="I752" s="138"/>
      <c r="O752" s="139"/>
      <c r="P752" s="140"/>
      <c r="Q752" s="140"/>
    </row>
    <row r="753" spans="6:17" s="135" customFormat="1" x14ac:dyDescent="0.2">
      <c r="F753" s="136"/>
      <c r="G753" s="136"/>
      <c r="H753" s="137"/>
      <c r="I753" s="138"/>
      <c r="O753" s="139"/>
      <c r="P753" s="140"/>
      <c r="Q753" s="140"/>
    </row>
    <row r="754" spans="6:17" s="135" customFormat="1" x14ac:dyDescent="0.2">
      <c r="F754" s="136"/>
      <c r="G754" s="136"/>
      <c r="H754" s="137"/>
      <c r="I754" s="138"/>
      <c r="O754" s="139"/>
      <c r="P754" s="140"/>
      <c r="Q754" s="140"/>
    </row>
    <row r="755" spans="6:17" s="135" customFormat="1" x14ac:dyDescent="0.2">
      <c r="F755" s="136"/>
      <c r="G755" s="136"/>
      <c r="H755" s="137"/>
      <c r="I755" s="138"/>
      <c r="O755" s="139"/>
      <c r="P755" s="140"/>
      <c r="Q755" s="140"/>
    </row>
    <row r="756" spans="6:17" s="135" customFormat="1" x14ac:dyDescent="0.2">
      <c r="F756" s="136"/>
      <c r="G756" s="136"/>
      <c r="H756" s="137"/>
      <c r="I756" s="138"/>
      <c r="O756" s="139"/>
      <c r="P756" s="140"/>
      <c r="Q756" s="140"/>
    </row>
    <row r="757" spans="6:17" s="135" customFormat="1" x14ac:dyDescent="0.2">
      <c r="F757" s="136"/>
      <c r="G757" s="136"/>
      <c r="H757" s="137"/>
      <c r="I757" s="138"/>
      <c r="O757" s="139"/>
      <c r="P757" s="140"/>
      <c r="Q757" s="140"/>
    </row>
    <row r="758" spans="6:17" s="135" customFormat="1" x14ac:dyDescent="0.2">
      <c r="F758" s="136"/>
      <c r="G758" s="136"/>
      <c r="H758" s="137"/>
      <c r="I758" s="138"/>
      <c r="O758" s="139"/>
      <c r="P758" s="140"/>
      <c r="Q758" s="140"/>
    </row>
    <row r="759" spans="6:17" s="135" customFormat="1" x14ac:dyDescent="0.2">
      <c r="F759" s="136"/>
      <c r="G759" s="136"/>
      <c r="H759" s="137"/>
      <c r="I759" s="138"/>
      <c r="O759" s="139"/>
      <c r="P759" s="140"/>
      <c r="Q759" s="140"/>
    </row>
    <row r="760" spans="6:17" s="135" customFormat="1" x14ac:dyDescent="0.2">
      <c r="F760" s="136"/>
      <c r="G760" s="136"/>
      <c r="H760" s="137"/>
      <c r="I760" s="138"/>
      <c r="O760" s="139"/>
      <c r="P760" s="140"/>
      <c r="Q760" s="140"/>
    </row>
    <row r="761" spans="6:17" s="135" customFormat="1" x14ac:dyDescent="0.2">
      <c r="F761" s="136"/>
      <c r="G761" s="136"/>
      <c r="H761" s="137"/>
      <c r="I761" s="138"/>
      <c r="O761" s="139"/>
      <c r="P761" s="140"/>
      <c r="Q761" s="140"/>
    </row>
    <row r="762" spans="6:17" s="135" customFormat="1" x14ac:dyDescent="0.2">
      <c r="F762" s="136"/>
      <c r="G762" s="136"/>
      <c r="H762" s="137"/>
      <c r="I762" s="138"/>
      <c r="O762" s="139"/>
      <c r="P762" s="140"/>
      <c r="Q762" s="140"/>
    </row>
    <row r="763" spans="6:17" s="135" customFormat="1" x14ac:dyDescent="0.2">
      <c r="F763" s="136"/>
      <c r="G763" s="136"/>
      <c r="H763" s="137"/>
      <c r="I763" s="138"/>
      <c r="O763" s="139"/>
      <c r="P763" s="140"/>
      <c r="Q763" s="140"/>
    </row>
    <row r="764" spans="6:17" s="135" customFormat="1" x14ac:dyDescent="0.2">
      <c r="F764" s="136"/>
      <c r="G764" s="136"/>
      <c r="H764" s="137"/>
      <c r="I764" s="138"/>
      <c r="O764" s="139"/>
      <c r="P764" s="140"/>
      <c r="Q764" s="140"/>
    </row>
    <row r="765" spans="6:17" s="135" customFormat="1" x14ac:dyDescent="0.2">
      <c r="F765" s="136"/>
      <c r="G765" s="136"/>
      <c r="H765" s="137"/>
      <c r="I765" s="138"/>
      <c r="O765" s="139"/>
      <c r="P765" s="140"/>
      <c r="Q765" s="140"/>
    </row>
    <row r="766" spans="6:17" s="135" customFormat="1" x14ac:dyDescent="0.2">
      <c r="F766" s="136"/>
      <c r="G766" s="136"/>
      <c r="H766" s="137"/>
      <c r="I766" s="138"/>
      <c r="O766" s="139"/>
      <c r="P766" s="140"/>
      <c r="Q766" s="140"/>
    </row>
    <row r="767" spans="6:17" s="135" customFormat="1" x14ac:dyDescent="0.2">
      <c r="F767" s="136"/>
      <c r="G767" s="136"/>
      <c r="H767" s="137"/>
      <c r="I767" s="138"/>
      <c r="O767" s="139"/>
      <c r="P767" s="140"/>
      <c r="Q767" s="140"/>
    </row>
    <row r="768" spans="6:17" s="135" customFormat="1" x14ac:dyDescent="0.2">
      <c r="F768" s="136"/>
      <c r="G768" s="136"/>
      <c r="H768" s="137"/>
      <c r="I768" s="138"/>
      <c r="O768" s="139"/>
      <c r="P768" s="140"/>
      <c r="Q768" s="140"/>
    </row>
    <row r="769" spans="6:17" s="135" customFormat="1" x14ac:dyDescent="0.2">
      <c r="F769" s="136"/>
      <c r="G769" s="136"/>
      <c r="H769" s="137"/>
      <c r="I769" s="138"/>
      <c r="O769" s="139"/>
      <c r="P769" s="140"/>
      <c r="Q769" s="140"/>
    </row>
    <row r="770" spans="6:17" s="135" customFormat="1" x14ac:dyDescent="0.2">
      <c r="F770" s="136"/>
      <c r="G770" s="136"/>
      <c r="H770" s="137"/>
      <c r="I770" s="138"/>
      <c r="O770" s="139"/>
      <c r="P770" s="140"/>
      <c r="Q770" s="140"/>
    </row>
    <row r="771" spans="6:17" s="135" customFormat="1" x14ac:dyDescent="0.2">
      <c r="F771" s="136"/>
      <c r="G771" s="136"/>
      <c r="H771" s="137"/>
      <c r="I771" s="138"/>
      <c r="O771" s="139"/>
      <c r="P771" s="140"/>
      <c r="Q771" s="140"/>
    </row>
    <row r="772" spans="6:17" s="135" customFormat="1" x14ac:dyDescent="0.2">
      <c r="F772" s="136"/>
      <c r="G772" s="136"/>
      <c r="H772" s="137"/>
      <c r="I772" s="138"/>
      <c r="O772" s="139"/>
      <c r="P772" s="140"/>
      <c r="Q772" s="140"/>
    </row>
    <row r="773" spans="6:17" s="135" customFormat="1" x14ac:dyDescent="0.2">
      <c r="F773" s="136"/>
      <c r="G773" s="136"/>
      <c r="H773" s="137"/>
      <c r="I773" s="138"/>
      <c r="O773" s="139"/>
      <c r="P773" s="140"/>
      <c r="Q773" s="140"/>
    </row>
    <row r="774" spans="6:17" s="135" customFormat="1" x14ac:dyDescent="0.2">
      <c r="F774" s="136"/>
      <c r="G774" s="136"/>
      <c r="H774" s="137"/>
      <c r="I774" s="138"/>
      <c r="O774" s="139"/>
      <c r="P774" s="140"/>
      <c r="Q774" s="140"/>
    </row>
    <row r="775" spans="6:17" s="135" customFormat="1" x14ac:dyDescent="0.2">
      <c r="F775" s="136"/>
      <c r="G775" s="136"/>
      <c r="H775" s="137"/>
      <c r="I775" s="138"/>
      <c r="O775" s="139"/>
      <c r="P775" s="140"/>
      <c r="Q775" s="140"/>
    </row>
    <row r="776" spans="6:17" s="135" customFormat="1" x14ac:dyDescent="0.2">
      <c r="F776" s="136"/>
      <c r="G776" s="136"/>
      <c r="H776" s="137"/>
      <c r="I776" s="138"/>
      <c r="O776" s="139"/>
      <c r="P776" s="140"/>
      <c r="Q776" s="140"/>
    </row>
    <row r="777" spans="6:17" s="135" customFormat="1" x14ac:dyDescent="0.2">
      <c r="F777" s="136"/>
      <c r="G777" s="136"/>
      <c r="H777" s="137"/>
      <c r="I777" s="138"/>
      <c r="O777" s="139"/>
      <c r="P777" s="140"/>
      <c r="Q777" s="140"/>
    </row>
    <row r="778" spans="6:17" s="135" customFormat="1" x14ac:dyDescent="0.2">
      <c r="F778" s="136"/>
      <c r="G778" s="136"/>
      <c r="H778" s="137"/>
      <c r="I778" s="138"/>
      <c r="O778" s="139"/>
      <c r="P778" s="140"/>
      <c r="Q778" s="140"/>
    </row>
    <row r="779" spans="6:17" s="135" customFormat="1" x14ac:dyDescent="0.2">
      <c r="F779" s="136"/>
      <c r="G779" s="136"/>
      <c r="H779" s="137"/>
      <c r="I779" s="138"/>
      <c r="O779" s="139"/>
      <c r="P779" s="140"/>
      <c r="Q779" s="140"/>
    </row>
    <row r="780" spans="6:17" s="135" customFormat="1" x14ac:dyDescent="0.2">
      <c r="F780" s="136"/>
      <c r="G780" s="136"/>
      <c r="H780" s="137"/>
      <c r="I780" s="138"/>
      <c r="O780" s="139"/>
      <c r="P780" s="140"/>
      <c r="Q780" s="140"/>
    </row>
    <row r="781" spans="6:17" s="135" customFormat="1" x14ac:dyDescent="0.2">
      <c r="F781" s="136"/>
      <c r="G781" s="136"/>
      <c r="H781" s="137"/>
      <c r="I781" s="138"/>
      <c r="O781" s="139"/>
      <c r="P781" s="140"/>
      <c r="Q781" s="140"/>
    </row>
    <row r="782" spans="6:17" s="135" customFormat="1" x14ac:dyDescent="0.2">
      <c r="F782" s="136"/>
      <c r="G782" s="136"/>
      <c r="H782" s="137"/>
      <c r="I782" s="138"/>
      <c r="O782" s="139"/>
      <c r="P782" s="140"/>
      <c r="Q782" s="140"/>
    </row>
    <row r="783" spans="6:17" s="135" customFormat="1" x14ac:dyDescent="0.2">
      <c r="F783" s="136"/>
      <c r="G783" s="136"/>
      <c r="H783" s="137"/>
      <c r="I783" s="138"/>
      <c r="O783" s="139"/>
      <c r="P783" s="140"/>
      <c r="Q783" s="140"/>
    </row>
    <row r="784" spans="6:17" s="135" customFormat="1" x14ac:dyDescent="0.2">
      <c r="F784" s="136"/>
      <c r="G784" s="136"/>
      <c r="H784" s="137"/>
      <c r="I784" s="138"/>
      <c r="O784" s="139"/>
      <c r="P784" s="140"/>
      <c r="Q784" s="140"/>
    </row>
    <row r="785" spans="6:17" s="135" customFormat="1" x14ac:dyDescent="0.2">
      <c r="F785" s="136"/>
      <c r="G785" s="136"/>
      <c r="H785" s="137"/>
      <c r="I785" s="138"/>
      <c r="O785" s="139"/>
      <c r="P785" s="140"/>
      <c r="Q785" s="140"/>
    </row>
    <row r="786" spans="6:17" s="135" customFormat="1" x14ac:dyDescent="0.2">
      <c r="F786" s="136"/>
      <c r="G786" s="136"/>
      <c r="H786" s="137"/>
      <c r="I786" s="138"/>
      <c r="O786" s="139"/>
      <c r="P786" s="140"/>
      <c r="Q786" s="140"/>
    </row>
    <row r="787" spans="6:17" s="135" customFormat="1" x14ac:dyDescent="0.2">
      <c r="F787" s="136"/>
      <c r="G787" s="136"/>
      <c r="H787" s="137"/>
      <c r="I787" s="138"/>
      <c r="O787" s="139"/>
      <c r="P787" s="140"/>
      <c r="Q787" s="140"/>
    </row>
    <row r="788" spans="6:17" s="135" customFormat="1" x14ac:dyDescent="0.2">
      <c r="F788" s="136"/>
      <c r="G788" s="136"/>
      <c r="H788" s="137"/>
      <c r="I788" s="138"/>
      <c r="O788" s="139"/>
      <c r="P788" s="140"/>
      <c r="Q788" s="140"/>
    </row>
    <row r="789" spans="6:17" s="135" customFormat="1" x14ac:dyDescent="0.2">
      <c r="F789" s="136"/>
      <c r="G789" s="136"/>
      <c r="H789" s="137"/>
      <c r="I789" s="138"/>
      <c r="O789" s="139"/>
      <c r="P789" s="140"/>
      <c r="Q789" s="140"/>
    </row>
    <row r="790" spans="6:17" s="135" customFormat="1" x14ac:dyDescent="0.2">
      <c r="F790" s="136"/>
      <c r="G790" s="136"/>
      <c r="H790" s="137"/>
      <c r="I790" s="138"/>
      <c r="O790" s="139"/>
      <c r="P790" s="140"/>
      <c r="Q790" s="140"/>
    </row>
    <row r="791" spans="6:17" s="135" customFormat="1" x14ac:dyDescent="0.2">
      <c r="F791" s="136"/>
      <c r="G791" s="136"/>
      <c r="H791" s="137"/>
      <c r="I791" s="138"/>
      <c r="O791" s="139"/>
      <c r="P791" s="140"/>
      <c r="Q791" s="140"/>
    </row>
    <row r="792" spans="6:17" s="135" customFormat="1" x14ac:dyDescent="0.2">
      <c r="F792" s="136"/>
      <c r="G792" s="136"/>
      <c r="H792" s="137"/>
      <c r="I792" s="138"/>
      <c r="O792" s="139"/>
      <c r="P792" s="140"/>
      <c r="Q792" s="140"/>
    </row>
    <row r="793" spans="6:17" s="135" customFormat="1" x14ac:dyDescent="0.2">
      <c r="F793" s="136"/>
      <c r="G793" s="136"/>
      <c r="H793" s="137"/>
      <c r="I793" s="138"/>
      <c r="O793" s="139"/>
      <c r="P793" s="140"/>
      <c r="Q793" s="140"/>
    </row>
    <row r="794" spans="6:17" s="135" customFormat="1" x14ac:dyDescent="0.2">
      <c r="F794" s="136"/>
      <c r="G794" s="136"/>
      <c r="H794" s="137"/>
      <c r="I794" s="138"/>
      <c r="O794" s="139"/>
      <c r="P794" s="140"/>
      <c r="Q794" s="140"/>
    </row>
    <row r="795" spans="6:17" s="135" customFormat="1" x14ac:dyDescent="0.2">
      <c r="F795" s="136"/>
      <c r="G795" s="136"/>
      <c r="H795" s="137"/>
      <c r="I795" s="138"/>
      <c r="O795" s="139"/>
      <c r="P795" s="140"/>
      <c r="Q795" s="140"/>
    </row>
    <row r="796" spans="6:17" s="135" customFormat="1" x14ac:dyDescent="0.2">
      <c r="F796" s="136"/>
      <c r="G796" s="136"/>
      <c r="H796" s="137"/>
      <c r="I796" s="138"/>
      <c r="O796" s="139"/>
      <c r="P796" s="140"/>
      <c r="Q796" s="140"/>
    </row>
    <row r="797" spans="6:17" s="135" customFormat="1" x14ac:dyDescent="0.2">
      <c r="F797" s="136"/>
      <c r="G797" s="136"/>
      <c r="H797" s="137"/>
      <c r="I797" s="138"/>
      <c r="O797" s="139"/>
      <c r="P797" s="140"/>
      <c r="Q797" s="140"/>
    </row>
    <row r="798" spans="6:17" s="135" customFormat="1" x14ac:dyDescent="0.2">
      <c r="F798" s="136"/>
      <c r="G798" s="136"/>
      <c r="H798" s="137"/>
      <c r="I798" s="138"/>
      <c r="O798" s="139"/>
      <c r="P798" s="140"/>
      <c r="Q798" s="140"/>
    </row>
    <row r="799" spans="6:17" s="135" customFormat="1" x14ac:dyDescent="0.2">
      <c r="F799" s="136"/>
      <c r="G799" s="136"/>
      <c r="H799" s="137"/>
      <c r="I799" s="138"/>
      <c r="O799" s="139"/>
      <c r="P799" s="140"/>
      <c r="Q799" s="140"/>
    </row>
    <row r="800" spans="6:17" s="135" customFormat="1" x14ac:dyDescent="0.2">
      <c r="F800" s="136"/>
      <c r="G800" s="136"/>
      <c r="H800" s="137"/>
      <c r="I800" s="138"/>
      <c r="O800" s="139"/>
      <c r="P800" s="140"/>
      <c r="Q800" s="140"/>
    </row>
    <row r="801" spans="6:17" s="135" customFormat="1" x14ac:dyDescent="0.2">
      <c r="F801" s="136"/>
      <c r="G801" s="136"/>
      <c r="H801" s="137"/>
      <c r="I801" s="138"/>
      <c r="O801" s="139"/>
      <c r="P801" s="140"/>
      <c r="Q801" s="140"/>
    </row>
    <row r="802" spans="6:17" s="135" customFormat="1" x14ac:dyDescent="0.2">
      <c r="F802" s="136"/>
      <c r="G802" s="136"/>
      <c r="H802" s="137"/>
      <c r="I802" s="138"/>
      <c r="O802" s="139"/>
      <c r="P802" s="140"/>
      <c r="Q802" s="140"/>
    </row>
    <row r="803" spans="6:17" s="135" customFormat="1" x14ac:dyDescent="0.2">
      <c r="F803" s="136"/>
      <c r="G803" s="136"/>
      <c r="H803" s="137"/>
      <c r="I803" s="138"/>
      <c r="O803" s="139"/>
      <c r="P803" s="140"/>
      <c r="Q803" s="140"/>
    </row>
    <row r="804" spans="6:17" s="135" customFormat="1" x14ac:dyDescent="0.2">
      <c r="F804" s="136"/>
      <c r="G804" s="136"/>
      <c r="H804" s="137"/>
      <c r="I804" s="138"/>
      <c r="O804" s="139"/>
      <c r="P804" s="140"/>
      <c r="Q804" s="140"/>
    </row>
    <row r="805" spans="6:17" s="135" customFormat="1" x14ac:dyDescent="0.2">
      <c r="F805" s="136"/>
      <c r="G805" s="136"/>
      <c r="H805" s="137"/>
      <c r="I805" s="138"/>
      <c r="O805" s="139"/>
      <c r="P805" s="140"/>
      <c r="Q805" s="140"/>
    </row>
    <row r="806" spans="6:17" s="135" customFormat="1" x14ac:dyDescent="0.2">
      <c r="F806" s="136"/>
      <c r="G806" s="136"/>
      <c r="H806" s="137"/>
      <c r="I806" s="138"/>
      <c r="O806" s="139"/>
      <c r="P806" s="140"/>
      <c r="Q806" s="140"/>
    </row>
    <row r="807" spans="6:17" s="135" customFormat="1" x14ac:dyDescent="0.2">
      <c r="F807" s="136"/>
      <c r="G807" s="136"/>
      <c r="H807" s="137"/>
      <c r="I807" s="138"/>
      <c r="O807" s="139"/>
      <c r="P807" s="140"/>
      <c r="Q807" s="140"/>
    </row>
    <row r="808" spans="6:17" s="135" customFormat="1" x14ac:dyDescent="0.2">
      <c r="F808" s="136"/>
      <c r="G808" s="136"/>
      <c r="H808" s="137"/>
      <c r="I808" s="138"/>
      <c r="O808" s="139"/>
      <c r="P808" s="140"/>
      <c r="Q808" s="140"/>
    </row>
    <row r="809" spans="6:17" s="135" customFormat="1" x14ac:dyDescent="0.2">
      <c r="F809" s="136"/>
      <c r="G809" s="136"/>
      <c r="H809" s="137"/>
      <c r="I809" s="138"/>
      <c r="O809" s="139"/>
      <c r="P809" s="140"/>
      <c r="Q809" s="140"/>
    </row>
    <row r="810" spans="6:17" s="135" customFormat="1" x14ac:dyDescent="0.2">
      <c r="F810" s="136"/>
      <c r="G810" s="136"/>
      <c r="H810" s="137"/>
      <c r="I810" s="138"/>
      <c r="O810" s="139"/>
      <c r="P810" s="140"/>
      <c r="Q810" s="140"/>
    </row>
    <row r="811" spans="6:17" s="135" customFormat="1" x14ac:dyDescent="0.2">
      <c r="F811" s="136"/>
      <c r="G811" s="136"/>
      <c r="H811" s="137"/>
      <c r="I811" s="138"/>
      <c r="O811" s="139"/>
      <c r="P811" s="140"/>
      <c r="Q811" s="140"/>
    </row>
    <row r="812" spans="6:17" s="135" customFormat="1" x14ac:dyDescent="0.2">
      <c r="F812" s="136"/>
      <c r="G812" s="136"/>
      <c r="H812" s="137"/>
      <c r="I812" s="138"/>
      <c r="O812" s="139"/>
      <c r="P812" s="140"/>
      <c r="Q812" s="140"/>
    </row>
    <row r="813" spans="6:17" s="135" customFormat="1" x14ac:dyDescent="0.2">
      <c r="F813" s="136"/>
      <c r="G813" s="136"/>
      <c r="H813" s="137"/>
      <c r="I813" s="138"/>
      <c r="O813" s="139"/>
      <c r="P813" s="140"/>
      <c r="Q813" s="140"/>
    </row>
    <row r="814" spans="6:17" s="135" customFormat="1" x14ac:dyDescent="0.2">
      <c r="F814" s="136"/>
      <c r="G814" s="136"/>
      <c r="H814" s="137"/>
      <c r="I814" s="138"/>
      <c r="O814" s="139"/>
      <c r="P814" s="140"/>
      <c r="Q814" s="140"/>
    </row>
    <row r="815" spans="6:17" s="135" customFormat="1" x14ac:dyDescent="0.2">
      <c r="F815" s="136"/>
      <c r="G815" s="136"/>
      <c r="H815" s="137"/>
      <c r="I815" s="138"/>
      <c r="O815" s="139"/>
      <c r="P815" s="140"/>
      <c r="Q815" s="140"/>
    </row>
    <row r="816" spans="6:17" s="135" customFormat="1" x14ac:dyDescent="0.2">
      <c r="F816" s="136"/>
      <c r="G816" s="136"/>
      <c r="H816" s="137"/>
      <c r="I816" s="138"/>
      <c r="O816" s="139"/>
      <c r="P816" s="140"/>
      <c r="Q816" s="140"/>
    </row>
    <row r="817" spans="6:17" s="135" customFormat="1" x14ac:dyDescent="0.2">
      <c r="F817" s="136"/>
      <c r="G817" s="136"/>
      <c r="H817" s="137"/>
      <c r="I817" s="138"/>
      <c r="O817" s="139"/>
      <c r="P817" s="140"/>
      <c r="Q817" s="140"/>
    </row>
    <row r="818" spans="6:17" s="135" customFormat="1" x14ac:dyDescent="0.2">
      <c r="F818" s="136"/>
      <c r="G818" s="136"/>
      <c r="H818" s="137"/>
      <c r="I818" s="138"/>
      <c r="O818" s="139"/>
      <c r="P818" s="140"/>
      <c r="Q818" s="140"/>
    </row>
    <row r="819" spans="6:17" s="135" customFormat="1" x14ac:dyDescent="0.2">
      <c r="F819" s="136"/>
      <c r="G819" s="136"/>
      <c r="H819" s="137"/>
      <c r="I819" s="138"/>
      <c r="O819" s="139"/>
      <c r="P819" s="140"/>
      <c r="Q819" s="140"/>
    </row>
    <row r="820" spans="6:17" s="135" customFormat="1" x14ac:dyDescent="0.2">
      <c r="F820" s="136"/>
      <c r="G820" s="136"/>
      <c r="H820" s="137"/>
      <c r="I820" s="138"/>
      <c r="O820" s="139"/>
      <c r="P820" s="140"/>
      <c r="Q820" s="140"/>
    </row>
    <row r="821" spans="6:17" s="135" customFormat="1" x14ac:dyDescent="0.2">
      <c r="F821" s="136"/>
      <c r="G821" s="136"/>
      <c r="H821" s="137"/>
      <c r="I821" s="138"/>
      <c r="O821" s="139"/>
      <c r="P821" s="140"/>
      <c r="Q821" s="140"/>
    </row>
    <row r="822" spans="6:17" s="135" customFormat="1" x14ac:dyDescent="0.2">
      <c r="F822" s="136"/>
      <c r="G822" s="136"/>
      <c r="H822" s="137"/>
      <c r="I822" s="138"/>
      <c r="O822" s="139"/>
      <c r="P822" s="140"/>
      <c r="Q822" s="140"/>
    </row>
    <row r="823" spans="6:17" s="135" customFormat="1" x14ac:dyDescent="0.2">
      <c r="F823" s="136"/>
      <c r="G823" s="136"/>
      <c r="H823" s="137"/>
      <c r="I823" s="138"/>
      <c r="O823" s="139"/>
      <c r="P823" s="140"/>
      <c r="Q823" s="140"/>
    </row>
    <row r="824" spans="6:17" s="135" customFormat="1" x14ac:dyDescent="0.2">
      <c r="F824" s="136"/>
      <c r="G824" s="136"/>
      <c r="H824" s="137"/>
      <c r="I824" s="138"/>
      <c r="O824" s="139"/>
      <c r="P824" s="140"/>
      <c r="Q824" s="140"/>
    </row>
    <row r="825" spans="6:17" s="135" customFormat="1" x14ac:dyDescent="0.2">
      <c r="F825" s="136"/>
      <c r="G825" s="136"/>
      <c r="H825" s="137"/>
      <c r="I825" s="138"/>
      <c r="O825" s="139"/>
      <c r="P825" s="140"/>
      <c r="Q825" s="140"/>
    </row>
    <row r="826" spans="6:17" s="135" customFormat="1" x14ac:dyDescent="0.2">
      <c r="F826" s="136"/>
      <c r="G826" s="136"/>
      <c r="H826" s="137"/>
      <c r="I826" s="138"/>
      <c r="O826" s="139"/>
      <c r="P826" s="140"/>
      <c r="Q826" s="140"/>
    </row>
    <row r="827" spans="6:17" s="135" customFormat="1" x14ac:dyDescent="0.2">
      <c r="F827" s="136"/>
      <c r="G827" s="136"/>
      <c r="H827" s="137"/>
      <c r="I827" s="138"/>
      <c r="O827" s="139"/>
      <c r="P827" s="140"/>
      <c r="Q827" s="140"/>
    </row>
    <row r="828" spans="6:17" s="135" customFormat="1" x14ac:dyDescent="0.2">
      <c r="F828" s="136"/>
      <c r="G828" s="136"/>
      <c r="H828" s="137"/>
      <c r="I828" s="138"/>
      <c r="O828" s="139"/>
      <c r="P828" s="140"/>
      <c r="Q828" s="140"/>
    </row>
    <row r="829" spans="6:17" s="135" customFormat="1" x14ac:dyDescent="0.2">
      <c r="F829" s="136"/>
      <c r="G829" s="136"/>
      <c r="H829" s="137"/>
      <c r="I829" s="138"/>
      <c r="O829" s="139"/>
      <c r="P829" s="140"/>
      <c r="Q829" s="140"/>
    </row>
    <row r="830" spans="6:17" s="135" customFormat="1" x14ac:dyDescent="0.2">
      <c r="F830" s="136"/>
      <c r="G830" s="136"/>
      <c r="H830" s="137"/>
      <c r="I830" s="138"/>
      <c r="O830" s="139"/>
      <c r="P830" s="140"/>
      <c r="Q830" s="140"/>
    </row>
    <row r="831" spans="6:17" s="135" customFormat="1" x14ac:dyDescent="0.2">
      <c r="F831" s="136"/>
      <c r="G831" s="136"/>
      <c r="H831" s="137"/>
      <c r="I831" s="138"/>
      <c r="O831" s="139"/>
      <c r="P831" s="140"/>
      <c r="Q831" s="140"/>
    </row>
    <row r="832" spans="6:17" s="135" customFormat="1" x14ac:dyDescent="0.2">
      <c r="F832" s="136"/>
      <c r="G832" s="136"/>
      <c r="H832" s="137"/>
      <c r="I832" s="138"/>
      <c r="O832" s="139"/>
      <c r="P832" s="140"/>
      <c r="Q832" s="140"/>
    </row>
    <row r="833" spans="6:17" s="135" customFormat="1" x14ac:dyDescent="0.2">
      <c r="F833" s="136"/>
      <c r="G833" s="136"/>
      <c r="H833" s="137"/>
      <c r="I833" s="138"/>
      <c r="O833" s="139"/>
      <c r="P833" s="140"/>
      <c r="Q833" s="140"/>
    </row>
    <row r="834" spans="6:17" s="135" customFormat="1" x14ac:dyDescent="0.2">
      <c r="F834" s="136"/>
      <c r="G834" s="136"/>
      <c r="H834" s="137"/>
      <c r="I834" s="138"/>
      <c r="O834" s="139"/>
      <c r="P834" s="140"/>
      <c r="Q834" s="140"/>
    </row>
    <row r="835" spans="6:17" s="135" customFormat="1" x14ac:dyDescent="0.2">
      <c r="F835" s="136"/>
      <c r="G835" s="136"/>
      <c r="H835" s="137"/>
      <c r="I835" s="138"/>
      <c r="O835" s="139"/>
      <c r="P835" s="140"/>
      <c r="Q835" s="140"/>
    </row>
    <row r="836" spans="6:17" s="135" customFormat="1" x14ac:dyDescent="0.2">
      <c r="F836" s="136"/>
      <c r="G836" s="136"/>
      <c r="H836" s="137"/>
      <c r="I836" s="138"/>
      <c r="O836" s="139"/>
      <c r="P836" s="140"/>
      <c r="Q836" s="140"/>
    </row>
    <row r="837" spans="6:17" s="135" customFormat="1" x14ac:dyDescent="0.2">
      <c r="F837" s="136"/>
      <c r="G837" s="136"/>
      <c r="H837" s="137"/>
      <c r="I837" s="138"/>
      <c r="O837" s="139"/>
      <c r="P837" s="140"/>
      <c r="Q837" s="140"/>
    </row>
    <row r="838" spans="6:17" s="135" customFormat="1" x14ac:dyDescent="0.2">
      <c r="F838" s="136"/>
      <c r="G838" s="136"/>
      <c r="H838" s="137"/>
      <c r="I838" s="138"/>
      <c r="O838" s="139"/>
      <c r="P838" s="140"/>
      <c r="Q838" s="140"/>
    </row>
    <row r="839" spans="6:17" s="135" customFormat="1" x14ac:dyDescent="0.2">
      <c r="F839" s="136"/>
      <c r="G839" s="136"/>
      <c r="H839" s="137"/>
      <c r="I839" s="138"/>
      <c r="O839" s="139"/>
      <c r="P839" s="140"/>
      <c r="Q839" s="140"/>
    </row>
    <row r="840" spans="6:17" s="135" customFormat="1" x14ac:dyDescent="0.2">
      <c r="F840" s="136"/>
      <c r="G840" s="136"/>
      <c r="H840" s="137"/>
      <c r="I840" s="138"/>
      <c r="O840" s="139"/>
      <c r="P840" s="140"/>
      <c r="Q840" s="140"/>
    </row>
    <row r="841" spans="6:17" s="135" customFormat="1" x14ac:dyDescent="0.2">
      <c r="F841" s="136"/>
      <c r="G841" s="136"/>
      <c r="H841" s="137"/>
      <c r="I841" s="138"/>
      <c r="O841" s="139"/>
      <c r="P841" s="140"/>
      <c r="Q841" s="140"/>
    </row>
    <row r="842" spans="6:17" s="135" customFormat="1" x14ac:dyDescent="0.2">
      <c r="F842" s="136"/>
      <c r="G842" s="136"/>
      <c r="H842" s="137"/>
      <c r="I842" s="138"/>
      <c r="O842" s="139"/>
      <c r="P842" s="140"/>
      <c r="Q842" s="140"/>
    </row>
    <row r="843" spans="6:17" s="135" customFormat="1" x14ac:dyDescent="0.2">
      <c r="F843" s="136"/>
      <c r="G843" s="136"/>
      <c r="H843" s="137"/>
      <c r="I843" s="138"/>
      <c r="O843" s="139"/>
      <c r="P843" s="140"/>
      <c r="Q843" s="140"/>
    </row>
    <row r="844" spans="6:17" s="135" customFormat="1" x14ac:dyDescent="0.2">
      <c r="F844" s="136"/>
      <c r="G844" s="136"/>
      <c r="H844" s="137"/>
      <c r="I844" s="138"/>
      <c r="O844" s="139"/>
      <c r="P844" s="140"/>
      <c r="Q844" s="140"/>
    </row>
    <row r="845" spans="6:17" s="135" customFormat="1" x14ac:dyDescent="0.2">
      <c r="F845" s="136"/>
      <c r="G845" s="136"/>
      <c r="H845" s="137"/>
      <c r="I845" s="138"/>
      <c r="O845" s="139"/>
      <c r="P845" s="140"/>
      <c r="Q845" s="140"/>
    </row>
    <row r="846" spans="6:17" s="135" customFormat="1" x14ac:dyDescent="0.2">
      <c r="F846" s="136"/>
      <c r="G846" s="136"/>
      <c r="H846" s="137"/>
      <c r="I846" s="138"/>
      <c r="O846" s="139"/>
      <c r="P846" s="140"/>
      <c r="Q846" s="140"/>
    </row>
    <row r="847" spans="6:17" s="135" customFormat="1" x14ac:dyDescent="0.2">
      <c r="F847" s="136"/>
      <c r="G847" s="136"/>
      <c r="H847" s="137"/>
      <c r="I847" s="138"/>
      <c r="O847" s="139"/>
      <c r="P847" s="140"/>
      <c r="Q847" s="140"/>
    </row>
    <row r="848" spans="6:17" s="135" customFormat="1" x14ac:dyDescent="0.2">
      <c r="F848" s="136"/>
      <c r="G848" s="136"/>
      <c r="H848" s="137"/>
      <c r="I848" s="138"/>
      <c r="O848" s="139"/>
      <c r="P848" s="140"/>
      <c r="Q848" s="140"/>
    </row>
    <row r="849" spans="6:17" s="135" customFormat="1" x14ac:dyDescent="0.2">
      <c r="F849" s="136"/>
      <c r="G849" s="136"/>
      <c r="H849" s="137"/>
      <c r="I849" s="138"/>
      <c r="O849" s="139"/>
      <c r="P849" s="140"/>
      <c r="Q849" s="140"/>
    </row>
    <row r="850" spans="6:17" s="135" customFormat="1" x14ac:dyDescent="0.2">
      <c r="F850" s="136"/>
      <c r="G850" s="136"/>
      <c r="H850" s="137"/>
      <c r="I850" s="138"/>
      <c r="O850" s="139"/>
      <c r="P850" s="140"/>
      <c r="Q850" s="140"/>
    </row>
    <row r="851" spans="6:17" s="135" customFormat="1" x14ac:dyDescent="0.2">
      <c r="F851" s="136"/>
      <c r="G851" s="136"/>
      <c r="H851" s="137"/>
      <c r="I851" s="138"/>
      <c r="O851" s="139"/>
      <c r="P851" s="140"/>
      <c r="Q851" s="140"/>
    </row>
    <row r="852" spans="6:17" s="135" customFormat="1" x14ac:dyDescent="0.2">
      <c r="F852" s="136"/>
      <c r="G852" s="136"/>
      <c r="H852" s="137"/>
      <c r="I852" s="138"/>
      <c r="O852" s="139"/>
      <c r="P852" s="140"/>
      <c r="Q852" s="140"/>
    </row>
    <row r="853" spans="6:17" s="135" customFormat="1" x14ac:dyDescent="0.2">
      <c r="F853" s="136"/>
      <c r="G853" s="136"/>
      <c r="H853" s="137"/>
      <c r="I853" s="138"/>
      <c r="O853" s="139"/>
      <c r="P853" s="140"/>
      <c r="Q853" s="140"/>
    </row>
    <row r="854" spans="6:17" s="135" customFormat="1" x14ac:dyDescent="0.2">
      <c r="F854" s="136"/>
      <c r="G854" s="136"/>
      <c r="H854" s="137"/>
      <c r="I854" s="138"/>
      <c r="O854" s="139"/>
      <c r="P854" s="140"/>
      <c r="Q854" s="140"/>
    </row>
    <row r="855" spans="6:17" s="135" customFormat="1" x14ac:dyDescent="0.2">
      <c r="F855" s="136"/>
      <c r="G855" s="136"/>
      <c r="H855" s="137"/>
      <c r="I855" s="138"/>
      <c r="O855" s="139"/>
      <c r="P855" s="140"/>
      <c r="Q855" s="140"/>
    </row>
    <row r="856" spans="6:17" s="135" customFormat="1" x14ac:dyDescent="0.2">
      <c r="F856" s="136"/>
      <c r="G856" s="136"/>
      <c r="H856" s="137"/>
      <c r="I856" s="138"/>
      <c r="O856" s="139"/>
      <c r="P856" s="140"/>
      <c r="Q856" s="140"/>
    </row>
    <row r="857" spans="6:17" s="135" customFormat="1" x14ac:dyDescent="0.2">
      <c r="F857" s="136"/>
      <c r="G857" s="136"/>
      <c r="H857" s="137"/>
      <c r="I857" s="138"/>
      <c r="O857" s="139"/>
      <c r="P857" s="140"/>
      <c r="Q857" s="140"/>
    </row>
    <row r="858" spans="6:17" s="135" customFormat="1" x14ac:dyDescent="0.2">
      <c r="F858" s="136"/>
      <c r="G858" s="136"/>
      <c r="H858" s="137"/>
      <c r="I858" s="138"/>
      <c r="O858" s="139"/>
      <c r="P858" s="140"/>
      <c r="Q858" s="140"/>
    </row>
    <row r="859" spans="6:17" s="135" customFormat="1" x14ac:dyDescent="0.2">
      <c r="F859" s="136"/>
      <c r="G859" s="136"/>
      <c r="H859" s="137"/>
      <c r="I859" s="138"/>
      <c r="O859" s="139"/>
      <c r="P859" s="140"/>
      <c r="Q859" s="140"/>
    </row>
    <row r="860" spans="6:17" s="135" customFormat="1" x14ac:dyDescent="0.2">
      <c r="F860" s="136"/>
      <c r="G860" s="136"/>
      <c r="H860" s="137"/>
      <c r="I860" s="138"/>
      <c r="O860" s="139"/>
      <c r="P860" s="140"/>
      <c r="Q860" s="140"/>
    </row>
    <row r="861" spans="6:17" s="135" customFormat="1" x14ac:dyDescent="0.2">
      <c r="F861" s="136"/>
      <c r="G861" s="136"/>
      <c r="H861" s="137"/>
      <c r="I861" s="138"/>
      <c r="O861" s="139"/>
      <c r="P861" s="140"/>
      <c r="Q861" s="140"/>
    </row>
    <row r="862" spans="6:17" s="135" customFormat="1" x14ac:dyDescent="0.2">
      <c r="F862" s="136"/>
      <c r="G862" s="136"/>
      <c r="H862" s="137"/>
      <c r="I862" s="138"/>
      <c r="O862" s="139"/>
      <c r="P862" s="140"/>
      <c r="Q862" s="140"/>
    </row>
    <row r="863" spans="6:17" s="135" customFormat="1" x14ac:dyDescent="0.2">
      <c r="F863" s="136"/>
      <c r="G863" s="136"/>
      <c r="H863" s="137"/>
      <c r="I863" s="138"/>
      <c r="O863" s="139"/>
      <c r="P863" s="140"/>
      <c r="Q863" s="140"/>
    </row>
    <row r="864" spans="6:17" s="135" customFormat="1" x14ac:dyDescent="0.2">
      <c r="F864" s="136"/>
      <c r="G864" s="136"/>
      <c r="H864" s="137"/>
      <c r="I864" s="138"/>
      <c r="O864" s="139"/>
      <c r="P864" s="140"/>
      <c r="Q864" s="140"/>
    </row>
    <row r="865" spans="6:17" s="135" customFormat="1" x14ac:dyDescent="0.2">
      <c r="F865" s="136"/>
      <c r="G865" s="136"/>
      <c r="H865" s="137"/>
      <c r="I865" s="138"/>
      <c r="O865" s="139"/>
      <c r="P865" s="140"/>
      <c r="Q865" s="140"/>
    </row>
    <row r="866" spans="6:17" s="135" customFormat="1" x14ac:dyDescent="0.2">
      <c r="F866" s="136"/>
      <c r="G866" s="136"/>
      <c r="H866" s="137"/>
      <c r="I866" s="138"/>
      <c r="O866" s="139"/>
      <c r="P866" s="140"/>
      <c r="Q866" s="140"/>
    </row>
    <row r="867" spans="6:17" s="135" customFormat="1" x14ac:dyDescent="0.2">
      <c r="F867" s="136"/>
      <c r="G867" s="136"/>
      <c r="H867" s="137"/>
      <c r="I867" s="138"/>
      <c r="O867" s="139"/>
      <c r="P867" s="140"/>
      <c r="Q867" s="140"/>
    </row>
    <row r="868" spans="6:17" s="135" customFormat="1" x14ac:dyDescent="0.2">
      <c r="F868" s="136"/>
      <c r="G868" s="136"/>
      <c r="H868" s="137"/>
      <c r="I868" s="138"/>
      <c r="O868" s="139"/>
      <c r="P868" s="140"/>
      <c r="Q868" s="140"/>
    </row>
    <row r="869" spans="6:17" s="135" customFormat="1" x14ac:dyDescent="0.2">
      <c r="F869" s="136"/>
      <c r="G869" s="136"/>
      <c r="H869" s="137"/>
      <c r="I869" s="138"/>
      <c r="O869" s="139"/>
      <c r="P869" s="140"/>
      <c r="Q869" s="140"/>
    </row>
    <row r="870" spans="6:17" s="135" customFormat="1" x14ac:dyDescent="0.2">
      <c r="F870" s="136"/>
      <c r="G870" s="136"/>
      <c r="H870" s="137"/>
      <c r="I870" s="138"/>
      <c r="O870" s="139"/>
      <c r="P870" s="140"/>
      <c r="Q870" s="140"/>
    </row>
    <row r="871" spans="6:17" s="135" customFormat="1" x14ac:dyDescent="0.2">
      <c r="F871" s="136"/>
      <c r="G871" s="136"/>
      <c r="H871" s="137"/>
      <c r="I871" s="138"/>
      <c r="O871" s="139"/>
      <c r="P871" s="140"/>
      <c r="Q871" s="140"/>
    </row>
    <row r="872" spans="6:17" s="135" customFormat="1" x14ac:dyDescent="0.2">
      <c r="F872" s="136"/>
      <c r="G872" s="136"/>
      <c r="H872" s="137"/>
      <c r="I872" s="138"/>
      <c r="O872" s="139"/>
      <c r="P872" s="140"/>
      <c r="Q872" s="140"/>
    </row>
    <row r="873" spans="6:17" s="135" customFormat="1" x14ac:dyDescent="0.2">
      <c r="F873" s="136"/>
      <c r="G873" s="136"/>
      <c r="H873" s="137"/>
      <c r="I873" s="138"/>
      <c r="O873" s="139"/>
      <c r="P873" s="140"/>
      <c r="Q873" s="140"/>
    </row>
    <row r="874" spans="6:17" s="135" customFormat="1" x14ac:dyDescent="0.2">
      <c r="F874" s="136"/>
      <c r="G874" s="136"/>
      <c r="H874" s="137"/>
      <c r="I874" s="138"/>
      <c r="O874" s="139"/>
      <c r="P874" s="140"/>
      <c r="Q874" s="140"/>
    </row>
    <row r="875" spans="6:17" s="135" customFormat="1" x14ac:dyDescent="0.2">
      <c r="F875" s="136"/>
      <c r="G875" s="136"/>
      <c r="H875" s="137"/>
      <c r="I875" s="138"/>
      <c r="O875" s="139"/>
      <c r="P875" s="140"/>
      <c r="Q875" s="140"/>
    </row>
    <row r="876" spans="6:17" s="135" customFormat="1" x14ac:dyDescent="0.2">
      <c r="F876" s="136"/>
      <c r="G876" s="136"/>
      <c r="H876" s="137"/>
      <c r="I876" s="138"/>
      <c r="O876" s="139"/>
      <c r="P876" s="140"/>
      <c r="Q876" s="140"/>
    </row>
    <row r="877" spans="6:17" s="135" customFormat="1" x14ac:dyDescent="0.2">
      <c r="F877" s="136"/>
      <c r="G877" s="136"/>
      <c r="H877" s="137"/>
      <c r="I877" s="138"/>
      <c r="O877" s="139"/>
      <c r="P877" s="140"/>
      <c r="Q877" s="140"/>
    </row>
    <row r="878" spans="6:17" s="135" customFormat="1" x14ac:dyDescent="0.2">
      <c r="F878" s="136"/>
      <c r="G878" s="136"/>
      <c r="H878" s="137"/>
      <c r="I878" s="138"/>
      <c r="O878" s="139"/>
      <c r="P878" s="140"/>
      <c r="Q878" s="140"/>
    </row>
    <row r="879" spans="6:17" s="135" customFormat="1" x14ac:dyDescent="0.2">
      <c r="F879" s="136"/>
      <c r="G879" s="136"/>
      <c r="H879" s="137"/>
      <c r="I879" s="138"/>
      <c r="O879" s="139"/>
      <c r="P879" s="140"/>
      <c r="Q879" s="140"/>
    </row>
    <row r="880" spans="6:17" s="135" customFormat="1" x14ac:dyDescent="0.2">
      <c r="F880" s="136"/>
      <c r="G880" s="136"/>
      <c r="H880" s="137"/>
      <c r="I880" s="138"/>
      <c r="O880" s="139"/>
      <c r="P880" s="140"/>
      <c r="Q880" s="140"/>
    </row>
    <row r="881" spans="6:17" s="135" customFormat="1" x14ac:dyDescent="0.2">
      <c r="F881" s="136"/>
      <c r="G881" s="136"/>
      <c r="H881" s="137"/>
      <c r="I881" s="138"/>
      <c r="O881" s="139"/>
      <c r="P881" s="140"/>
      <c r="Q881" s="140"/>
    </row>
    <row r="882" spans="6:17" s="135" customFormat="1" x14ac:dyDescent="0.2">
      <c r="F882" s="136"/>
      <c r="G882" s="136"/>
      <c r="H882" s="137"/>
      <c r="I882" s="138"/>
      <c r="O882" s="139"/>
      <c r="P882" s="140"/>
      <c r="Q882" s="140"/>
    </row>
    <row r="883" spans="6:17" s="135" customFormat="1" x14ac:dyDescent="0.2">
      <c r="F883" s="136"/>
      <c r="G883" s="136"/>
      <c r="H883" s="137"/>
      <c r="I883" s="138"/>
      <c r="O883" s="139"/>
      <c r="P883" s="140"/>
      <c r="Q883" s="140"/>
    </row>
    <row r="884" spans="6:17" s="135" customFormat="1" x14ac:dyDescent="0.2">
      <c r="F884" s="136"/>
      <c r="G884" s="136"/>
      <c r="H884" s="137"/>
      <c r="I884" s="138"/>
      <c r="O884" s="139"/>
      <c r="P884" s="140"/>
      <c r="Q884" s="140"/>
    </row>
    <row r="885" spans="6:17" s="135" customFormat="1" x14ac:dyDescent="0.2">
      <c r="F885" s="136"/>
      <c r="G885" s="136"/>
      <c r="H885" s="137"/>
      <c r="I885" s="138"/>
      <c r="O885" s="139"/>
      <c r="P885" s="140"/>
      <c r="Q885" s="140"/>
    </row>
    <row r="886" spans="6:17" s="135" customFormat="1" x14ac:dyDescent="0.2">
      <c r="F886" s="136"/>
      <c r="G886" s="136"/>
      <c r="H886" s="137"/>
      <c r="I886" s="138"/>
      <c r="O886" s="139"/>
      <c r="P886" s="140"/>
      <c r="Q886" s="140"/>
    </row>
    <row r="887" spans="6:17" s="135" customFormat="1" x14ac:dyDescent="0.2">
      <c r="F887" s="136"/>
      <c r="G887" s="136"/>
      <c r="H887" s="137"/>
      <c r="I887" s="138"/>
      <c r="O887" s="139"/>
      <c r="P887" s="140"/>
      <c r="Q887" s="140"/>
    </row>
    <row r="888" spans="6:17" s="135" customFormat="1" x14ac:dyDescent="0.2">
      <c r="F888" s="136"/>
      <c r="G888" s="136"/>
      <c r="H888" s="137"/>
      <c r="I888" s="138"/>
      <c r="O888" s="139"/>
      <c r="P888" s="140"/>
      <c r="Q888" s="140"/>
    </row>
    <row r="889" spans="6:17" s="135" customFormat="1" x14ac:dyDescent="0.2">
      <c r="F889" s="136"/>
      <c r="G889" s="136"/>
      <c r="H889" s="137"/>
      <c r="I889" s="138"/>
      <c r="O889" s="139"/>
      <c r="P889" s="140"/>
      <c r="Q889" s="140"/>
    </row>
    <row r="890" spans="6:17" s="135" customFormat="1" x14ac:dyDescent="0.2">
      <c r="F890" s="136"/>
      <c r="G890" s="136"/>
      <c r="H890" s="137"/>
      <c r="I890" s="138"/>
      <c r="O890" s="139"/>
      <c r="P890" s="140"/>
      <c r="Q890" s="140"/>
    </row>
    <row r="891" spans="6:17" s="135" customFormat="1" x14ac:dyDescent="0.2">
      <c r="F891" s="136"/>
      <c r="G891" s="136"/>
      <c r="H891" s="137"/>
      <c r="I891" s="138"/>
      <c r="O891" s="139"/>
      <c r="P891" s="140"/>
      <c r="Q891" s="140"/>
    </row>
    <row r="892" spans="6:17" s="135" customFormat="1" x14ac:dyDescent="0.2">
      <c r="F892" s="136"/>
      <c r="G892" s="136"/>
      <c r="H892" s="137"/>
      <c r="I892" s="138"/>
      <c r="O892" s="139"/>
      <c r="P892" s="140"/>
      <c r="Q892" s="140"/>
    </row>
    <row r="893" spans="6:17" s="135" customFormat="1" x14ac:dyDescent="0.2">
      <c r="F893" s="136"/>
      <c r="G893" s="136"/>
      <c r="H893" s="137"/>
      <c r="I893" s="138"/>
      <c r="O893" s="139"/>
      <c r="P893" s="140"/>
      <c r="Q893" s="140"/>
    </row>
    <row r="894" spans="6:17" s="135" customFormat="1" x14ac:dyDescent="0.2">
      <c r="F894" s="136"/>
      <c r="G894" s="136"/>
      <c r="H894" s="137"/>
      <c r="I894" s="138"/>
      <c r="O894" s="139"/>
      <c r="P894" s="140"/>
      <c r="Q894" s="140"/>
    </row>
    <row r="895" spans="6:17" s="135" customFormat="1" x14ac:dyDescent="0.2">
      <c r="F895" s="136"/>
      <c r="G895" s="136"/>
      <c r="H895" s="137"/>
      <c r="I895" s="138"/>
      <c r="O895" s="139"/>
      <c r="P895" s="140"/>
      <c r="Q895" s="140"/>
    </row>
    <row r="896" spans="6:17" s="135" customFormat="1" x14ac:dyDescent="0.2">
      <c r="F896" s="136"/>
      <c r="G896" s="136"/>
      <c r="H896" s="137"/>
      <c r="I896" s="138"/>
      <c r="O896" s="139"/>
      <c r="P896" s="140"/>
      <c r="Q896" s="140"/>
    </row>
    <row r="897" spans="6:17" s="135" customFormat="1" x14ac:dyDescent="0.2">
      <c r="F897" s="136"/>
      <c r="G897" s="136"/>
      <c r="H897" s="137"/>
      <c r="I897" s="138"/>
      <c r="O897" s="139"/>
      <c r="P897" s="140"/>
      <c r="Q897" s="140"/>
    </row>
    <row r="898" spans="6:17" s="135" customFormat="1" x14ac:dyDescent="0.2">
      <c r="F898" s="136"/>
      <c r="G898" s="136"/>
      <c r="H898" s="137"/>
      <c r="I898" s="138"/>
      <c r="O898" s="139"/>
      <c r="P898" s="140"/>
      <c r="Q898" s="140"/>
    </row>
    <row r="899" spans="6:17" s="135" customFormat="1" x14ac:dyDescent="0.2">
      <c r="F899" s="136"/>
      <c r="G899" s="136"/>
      <c r="H899" s="137"/>
      <c r="I899" s="138"/>
      <c r="O899" s="139"/>
      <c r="P899" s="140"/>
      <c r="Q899" s="140"/>
    </row>
    <row r="900" spans="6:17" s="135" customFormat="1" x14ac:dyDescent="0.2">
      <c r="F900" s="136"/>
      <c r="G900" s="136"/>
      <c r="H900" s="137"/>
      <c r="I900" s="138"/>
      <c r="O900" s="139"/>
      <c r="P900" s="140"/>
      <c r="Q900" s="140"/>
    </row>
    <row r="901" spans="6:17" s="135" customFormat="1" x14ac:dyDescent="0.2">
      <c r="F901" s="136"/>
      <c r="G901" s="136"/>
      <c r="H901" s="137"/>
      <c r="I901" s="138"/>
      <c r="O901" s="139"/>
      <c r="P901" s="140"/>
      <c r="Q901" s="140"/>
    </row>
    <row r="902" spans="6:17" s="135" customFormat="1" x14ac:dyDescent="0.2">
      <c r="F902" s="136"/>
      <c r="G902" s="136"/>
      <c r="H902" s="137"/>
      <c r="I902" s="138"/>
      <c r="O902" s="139"/>
      <c r="P902" s="140"/>
      <c r="Q902" s="140"/>
    </row>
    <row r="903" spans="6:17" s="135" customFormat="1" x14ac:dyDescent="0.2">
      <c r="F903" s="136"/>
      <c r="G903" s="136"/>
      <c r="H903" s="137"/>
      <c r="I903" s="138"/>
      <c r="O903" s="139"/>
      <c r="P903" s="140"/>
      <c r="Q903" s="140"/>
    </row>
    <row r="904" spans="6:17" s="135" customFormat="1" x14ac:dyDescent="0.2">
      <c r="F904" s="136"/>
      <c r="G904" s="136"/>
      <c r="H904" s="137"/>
      <c r="I904" s="138"/>
      <c r="O904" s="139"/>
      <c r="P904" s="140"/>
      <c r="Q904" s="140"/>
    </row>
    <row r="905" spans="6:17" s="135" customFormat="1" x14ac:dyDescent="0.2">
      <c r="F905" s="136"/>
      <c r="G905" s="136"/>
      <c r="H905" s="137"/>
      <c r="I905" s="138"/>
      <c r="O905" s="139"/>
      <c r="P905" s="140"/>
      <c r="Q905" s="140"/>
    </row>
    <row r="906" spans="6:17" s="135" customFormat="1" x14ac:dyDescent="0.2">
      <c r="F906" s="136"/>
      <c r="G906" s="136"/>
      <c r="H906" s="137"/>
      <c r="I906" s="138"/>
      <c r="O906" s="139"/>
      <c r="P906" s="140"/>
      <c r="Q906" s="140"/>
    </row>
    <row r="907" spans="6:17" s="135" customFormat="1" x14ac:dyDescent="0.2">
      <c r="F907" s="136"/>
      <c r="G907" s="136"/>
      <c r="H907" s="137"/>
      <c r="I907" s="138"/>
      <c r="O907" s="139"/>
      <c r="P907" s="140"/>
      <c r="Q907" s="140"/>
    </row>
    <row r="908" spans="6:17" s="135" customFormat="1" x14ac:dyDescent="0.2">
      <c r="F908" s="136"/>
      <c r="G908" s="136"/>
      <c r="H908" s="137"/>
      <c r="I908" s="138"/>
      <c r="O908" s="139"/>
      <c r="P908" s="140"/>
      <c r="Q908" s="140"/>
    </row>
    <row r="909" spans="6:17" s="135" customFormat="1" x14ac:dyDescent="0.2">
      <c r="F909" s="136"/>
      <c r="G909" s="136"/>
      <c r="H909" s="137"/>
      <c r="I909" s="138"/>
      <c r="O909" s="139"/>
      <c r="P909" s="140"/>
      <c r="Q909" s="140"/>
    </row>
    <row r="910" spans="6:17" s="135" customFormat="1" x14ac:dyDescent="0.2">
      <c r="F910" s="136"/>
      <c r="G910" s="136"/>
      <c r="H910" s="137"/>
      <c r="I910" s="138"/>
      <c r="O910" s="139"/>
      <c r="P910" s="140"/>
      <c r="Q910" s="140"/>
    </row>
    <row r="911" spans="6:17" s="135" customFormat="1" x14ac:dyDescent="0.2">
      <c r="F911" s="136"/>
      <c r="G911" s="136"/>
      <c r="H911" s="137"/>
      <c r="I911" s="138"/>
      <c r="O911" s="139"/>
      <c r="P911" s="140"/>
      <c r="Q911" s="140"/>
    </row>
    <row r="912" spans="6:17" s="135" customFormat="1" x14ac:dyDescent="0.2">
      <c r="F912" s="136"/>
      <c r="G912" s="136"/>
      <c r="H912" s="137"/>
      <c r="I912" s="138"/>
      <c r="O912" s="139"/>
      <c r="P912" s="140"/>
      <c r="Q912" s="140"/>
    </row>
    <row r="913" spans="6:17" s="135" customFormat="1" x14ac:dyDescent="0.2">
      <c r="F913" s="136"/>
      <c r="G913" s="136"/>
      <c r="H913" s="137"/>
      <c r="I913" s="138"/>
      <c r="O913" s="139"/>
      <c r="P913" s="140"/>
      <c r="Q913" s="140"/>
    </row>
    <row r="914" spans="6:17" s="135" customFormat="1" x14ac:dyDescent="0.2">
      <c r="F914" s="136"/>
      <c r="G914" s="136"/>
      <c r="H914" s="137"/>
      <c r="I914" s="138"/>
      <c r="O914" s="139"/>
      <c r="P914" s="140"/>
      <c r="Q914" s="140"/>
    </row>
    <row r="915" spans="6:17" s="135" customFormat="1" x14ac:dyDescent="0.2">
      <c r="F915" s="136"/>
      <c r="G915" s="136"/>
      <c r="H915" s="137"/>
      <c r="I915" s="138"/>
      <c r="O915" s="139"/>
      <c r="P915" s="140"/>
      <c r="Q915" s="140"/>
    </row>
    <row r="916" spans="6:17" s="135" customFormat="1" x14ac:dyDescent="0.2">
      <c r="F916" s="136"/>
      <c r="G916" s="136"/>
      <c r="H916" s="137"/>
      <c r="I916" s="138"/>
      <c r="O916" s="139"/>
      <c r="P916" s="140"/>
      <c r="Q916" s="140"/>
    </row>
    <row r="917" spans="6:17" s="135" customFormat="1" x14ac:dyDescent="0.2">
      <c r="F917" s="136"/>
      <c r="G917" s="136"/>
      <c r="H917" s="137"/>
      <c r="I917" s="138"/>
      <c r="O917" s="139"/>
      <c r="P917" s="140"/>
      <c r="Q917" s="140"/>
    </row>
    <row r="918" spans="6:17" s="135" customFormat="1" x14ac:dyDescent="0.2">
      <c r="F918" s="136"/>
      <c r="G918" s="136"/>
      <c r="H918" s="137"/>
      <c r="I918" s="138"/>
      <c r="O918" s="139"/>
      <c r="P918" s="140"/>
      <c r="Q918" s="140"/>
    </row>
    <row r="919" spans="6:17" s="135" customFormat="1" x14ac:dyDescent="0.2">
      <c r="F919" s="136"/>
      <c r="G919" s="136"/>
      <c r="H919" s="137"/>
      <c r="I919" s="138"/>
      <c r="O919" s="139"/>
      <c r="P919" s="140"/>
      <c r="Q919" s="140"/>
    </row>
    <row r="920" spans="6:17" s="135" customFormat="1" x14ac:dyDescent="0.2">
      <c r="F920" s="136"/>
      <c r="G920" s="136"/>
      <c r="H920" s="137"/>
      <c r="I920" s="138"/>
      <c r="O920" s="139"/>
      <c r="P920" s="140"/>
      <c r="Q920" s="140"/>
    </row>
    <row r="921" spans="6:17" s="135" customFormat="1" x14ac:dyDescent="0.2">
      <c r="F921" s="136"/>
      <c r="G921" s="136"/>
      <c r="H921" s="137"/>
      <c r="I921" s="138"/>
      <c r="O921" s="139"/>
      <c r="P921" s="140"/>
      <c r="Q921" s="140"/>
    </row>
    <row r="922" spans="6:17" s="135" customFormat="1" x14ac:dyDescent="0.2">
      <c r="F922" s="136"/>
      <c r="G922" s="136"/>
      <c r="H922" s="137"/>
      <c r="I922" s="138"/>
      <c r="O922" s="139"/>
      <c r="P922" s="140"/>
      <c r="Q922" s="140"/>
    </row>
    <row r="923" spans="6:17" s="135" customFormat="1" x14ac:dyDescent="0.2">
      <c r="F923" s="136"/>
      <c r="G923" s="136"/>
      <c r="H923" s="137"/>
      <c r="I923" s="138"/>
      <c r="O923" s="139"/>
      <c r="P923" s="140"/>
      <c r="Q923" s="140"/>
    </row>
    <row r="924" spans="6:17" s="135" customFormat="1" x14ac:dyDescent="0.2">
      <c r="F924" s="136"/>
      <c r="G924" s="136"/>
      <c r="H924" s="137"/>
      <c r="I924" s="138"/>
      <c r="O924" s="139"/>
      <c r="P924" s="140"/>
      <c r="Q924" s="140"/>
    </row>
    <row r="925" spans="6:17" s="135" customFormat="1" x14ac:dyDescent="0.2">
      <c r="F925" s="136"/>
      <c r="G925" s="136"/>
      <c r="H925" s="137"/>
      <c r="I925" s="138"/>
      <c r="O925" s="139"/>
      <c r="P925" s="140"/>
      <c r="Q925" s="140"/>
    </row>
    <row r="926" spans="6:17" s="135" customFormat="1" x14ac:dyDescent="0.2">
      <c r="F926" s="136"/>
      <c r="G926" s="136"/>
      <c r="H926" s="137"/>
      <c r="I926" s="138"/>
      <c r="O926" s="139"/>
      <c r="P926" s="140"/>
      <c r="Q926" s="140"/>
    </row>
    <row r="927" spans="6:17" s="135" customFormat="1" x14ac:dyDescent="0.2">
      <c r="F927" s="136"/>
      <c r="G927" s="136"/>
      <c r="H927" s="137"/>
      <c r="I927" s="138"/>
      <c r="O927" s="139"/>
      <c r="P927" s="140"/>
      <c r="Q927" s="140"/>
    </row>
    <row r="928" spans="6:17" s="135" customFormat="1" x14ac:dyDescent="0.2">
      <c r="F928" s="136"/>
      <c r="G928" s="136"/>
      <c r="H928" s="137"/>
      <c r="I928" s="138"/>
      <c r="O928" s="139"/>
      <c r="P928" s="140"/>
      <c r="Q928" s="140"/>
    </row>
    <row r="929" spans="6:17" s="135" customFormat="1" x14ac:dyDescent="0.2">
      <c r="F929" s="136"/>
      <c r="G929" s="136"/>
      <c r="H929" s="137"/>
      <c r="I929" s="138"/>
      <c r="O929" s="139"/>
      <c r="P929" s="140"/>
      <c r="Q929" s="140"/>
    </row>
    <row r="930" spans="6:17" s="135" customFormat="1" x14ac:dyDescent="0.2">
      <c r="F930" s="136"/>
      <c r="G930" s="136"/>
      <c r="H930" s="137"/>
      <c r="I930" s="138"/>
      <c r="O930" s="139"/>
      <c r="P930" s="140"/>
      <c r="Q930" s="140"/>
    </row>
    <row r="931" spans="6:17" s="135" customFormat="1" x14ac:dyDescent="0.2">
      <c r="F931" s="136"/>
      <c r="G931" s="136"/>
      <c r="H931" s="137"/>
      <c r="I931" s="138"/>
      <c r="O931" s="139"/>
      <c r="P931" s="140"/>
      <c r="Q931" s="140"/>
    </row>
    <row r="932" spans="6:17" s="135" customFormat="1" x14ac:dyDescent="0.2">
      <c r="F932" s="136"/>
      <c r="G932" s="136"/>
      <c r="H932" s="137"/>
      <c r="I932" s="138"/>
      <c r="O932" s="139"/>
      <c r="P932" s="140"/>
      <c r="Q932" s="140"/>
    </row>
    <row r="933" spans="6:17" s="135" customFormat="1" x14ac:dyDescent="0.2">
      <c r="F933" s="136"/>
      <c r="G933" s="136"/>
      <c r="H933" s="137"/>
      <c r="I933" s="138"/>
      <c r="O933" s="139"/>
      <c r="P933" s="140"/>
      <c r="Q933" s="140"/>
    </row>
    <row r="934" spans="6:17" s="135" customFormat="1" x14ac:dyDescent="0.2">
      <c r="F934" s="136"/>
      <c r="G934" s="136"/>
      <c r="H934" s="137"/>
      <c r="I934" s="138"/>
      <c r="O934" s="139"/>
      <c r="P934" s="140"/>
      <c r="Q934" s="140"/>
    </row>
    <row r="935" spans="6:17" s="135" customFormat="1" x14ac:dyDescent="0.2">
      <c r="F935" s="136"/>
      <c r="G935" s="136"/>
      <c r="H935" s="137"/>
      <c r="I935" s="138"/>
      <c r="O935" s="139"/>
      <c r="P935" s="140"/>
      <c r="Q935" s="140"/>
    </row>
    <row r="936" spans="6:17" s="135" customFormat="1" x14ac:dyDescent="0.2">
      <c r="F936" s="136"/>
      <c r="G936" s="136"/>
      <c r="H936" s="137"/>
      <c r="I936" s="138"/>
      <c r="O936" s="139"/>
      <c r="P936" s="140"/>
      <c r="Q936" s="140"/>
    </row>
    <row r="937" spans="6:17" s="135" customFormat="1" x14ac:dyDescent="0.2">
      <c r="F937" s="136"/>
      <c r="G937" s="136"/>
      <c r="H937" s="137"/>
      <c r="I937" s="138"/>
      <c r="O937" s="139"/>
      <c r="P937" s="140"/>
      <c r="Q937" s="140"/>
    </row>
    <row r="938" spans="6:17" s="135" customFormat="1" x14ac:dyDescent="0.2">
      <c r="F938" s="136"/>
      <c r="G938" s="136"/>
      <c r="H938" s="137"/>
      <c r="I938" s="138"/>
      <c r="O938" s="139"/>
      <c r="P938" s="140"/>
      <c r="Q938" s="140"/>
    </row>
    <row r="939" spans="6:17" s="135" customFormat="1" x14ac:dyDescent="0.2">
      <c r="F939" s="136"/>
      <c r="G939" s="136"/>
      <c r="H939" s="137"/>
      <c r="I939" s="138"/>
      <c r="O939" s="139"/>
      <c r="P939" s="140"/>
      <c r="Q939" s="140"/>
    </row>
    <row r="940" spans="6:17" s="135" customFormat="1" x14ac:dyDescent="0.2">
      <c r="F940" s="136"/>
      <c r="G940" s="136"/>
      <c r="H940" s="137"/>
      <c r="I940" s="138"/>
      <c r="O940" s="139"/>
      <c r="P940" s="140"/>
      <c r="Q940" s="140"/>
    </row>
    <row r="941" spans="6:17" s="135" customFormat="1" x14ac:dyDescent="0.2">
      <c r="F941" s="136"/>
      <c r="G941" s="136"/>
      <c r="H941" s="137"/>
      <c r="I941" s="138"/>
      <c r="O941" s="139"/>
      <c r="P941" s="140"/>
      <c r="Q941" s="140"/>
    </row>
    <row r="942" spans="6:17" s="135" customFormat="1" x14ac:dyDescent="0.2">
      <c r="F942" s="136"/>
      <c r="G942" s="136"/>
      <c r="H942" s="137"/>
      <c r="I942" s="138"/>
      <c r="O942" s="139"/>
      <c r="P942" s="140"/>
      <c r="Q942" s="140"/>
    </row>
    <row r="943" spans="6:17" s="135" customFormat="1" x14ac:dyDescent="0.2">
      <c r="F943" s="136"/>
      <c r="G943" s="136"/>
      <c r="H943" s="137"/>
      <c r="I943" s="138"/>
      <c r="O943" s="139"/>
      <c r="P943" s="140"/>
      <c r="Q943" s="140"/>
    </row>
    <row r="944" spans="6:17" s="135" customFormat="1" x14ac:dyDescent="0.2">
      <c r="F944" s="136"/>
      <c r="G944" s="136"/>
      <c r="H944" s="137"/>
      <c r="I944" s="138"/>
      <c r="O944" s="139"/>
      <c r="P944" s="140"/>
      <c r="Q944" s="140"/>
    </row>
    <row r="945" spans="6:17" s="135" customFormat="1" x14ac:dyDescent="0.2">
      <c r="F945" s="136"/>
      <c r="G945" s="136"/>
      <c r="H945" s="137"/>
      <c r="I945" s="138"/>
      <c r="O945" s="139"/>
      <c r="P945" s="140"/>
      <c r="Q945" s="140"/>
    </row>
    <row r="946" spans="6:17" s="135" customFormat="1" x14ac:dyDescent="0.2">
      <c r="F946" s="136"/>
      <c r="G946" s="136"/>
      <c r="H946" s="137"/>
      <c r="I946" s="138"/>
      <c r="O946" s="139"/>
      <c r="P946" s="140"/>
      <c r="Q946" s="140"/>
    </row>
    <row r="947" spans="6:17" s="135" customFormat="1" x14ac:dyDescent="0.2">
      <c r="F947" s="136"/>
      <c r="G947" s="136"/>
      <c r="H947" s="137"/>
      <c r="I947" s="138"/>
      <c r="O947" s="139"/>
      <c r="P947" s="140"/>
      <c r="Q947" s="140"/>
    </row>
    <row r="948" spans="6:17" s="135" customFormat="1" x14ac:dyDescent="0.2">
      <c r="F948" s="136"/>
      <c r="G948" s="136"/>
      <c r="H948" s="137"/>
      <c r="I948" s="138"/>
      <c r="O948" s="139"/>
      <c r="P948" s="140"/>
      <c r="Q948" s="140"/>
    </row>
    <row r="949" spans="6:17" s="135" customFormat="1" x14ac:dyDescent="0.2">
      <c r="F949" s="136"/>
      <c r="G949" s="136"/>
      <c r="H949" s="137"/>
      <c r="I949" s="138"/>
      <c r="O949" s="139"/>
      <c r="P949" s="140"/>
      <c r="Q949" s="140"/>
    </row>
    <row r="950" spans="6:17" s="135" customFormat="1" x14ac:dyDescent="0.2">
      <c r="F950" s="136"/>
      <c r="G950" s="136"/>
      <c r="H950" s="137"/>
      <c r="I950" s="138"/>
      <c r="O950" s="139"/>
      <c r="P950" s="140"/>
      <c r="Q950" s="140"/>
    </row>
    <row r="951" spans="6:17" s="135" customFormat="1" x14ac:dyDescent="0.2">
      <c r="F951" s="136"/>
      <c r="G951" s="136"/>
      <c r="H951" s="137"/>
      <c r="I951" s="138"/>
      <c r="O951" s="139"/>
      <c r="P951" s="140"/>
      <c r="Q951" s="140"/>
    </row>
    <row r="952" spans="6:17" s="135" customFormat="1" x14ac:dyDescent="0.2">
      <c r="F952" s="136"/>
      <c r="G952" s="136"/>
      <c r="H952" s="137"/>
      <c r="I952" s="138"/>
      <c r="O952" s="139"/>
      <c r="P952" s="140"/>
      <c r="Q952" s="140"/>
    </row>
    <row r="953" spans="6:17" s="135" customFormat="1" x14ac:dyDescent="0.2">
      <c r="F953" s="136"/>
      <c r="G953" s="136"/>
      <c r="H953" s="137"/>
      <c r="I953" s="138"/>
      <c r="O953" s="139"/>
      <c r="P953" s="140"/>
      <c r="Q953" s="140"/>
    </row>
    <row r="954" spans="6:17" s="135" customFormat="1" x14ac:dyDescent="0.2">
      <c r="F954" s="136"/>
      <c r="G954" s="136"/>
      <c r="H954" s="137"/>
      <c r="I954" s="138"/>
      <c r="O954" s="139"/>
      <c r="P954" s="140"/>
      <c r="Q954" s="140"/>
    </row>
    <row r="955" spans="6:17" s="135" customFormat="1" x14ac:dyDescent="0.2">
      <c r="F955" s="136"/>
      <c r="G955" s="136"/>
      <c r="H955" s="137"/>
      <c r="I955" s="138"/>
      <c r="O955" s="139"/>
      <c r="P955" s="140"/>
      <c r="Q955" s="140"/>
    </row>
    <row r="956" spans="6:17" s="135" customFormat="1" x14ac:dyDescent="0.2">
      <c r="F956" s="136"/>
      <c r="G956" s="136"/>
      <c r="H956" s="137"/>
      <c r="I956" s="138"/>
      <c r="O956" s="139"/>
      <c r="P956" s="140"/>
      <c r="Q956" s="140"/>
    </row>
    <row r="957" spans="6:17" s="135" customFormat="1" x14ac:dyDescent="0.2">
      <c r="F957" s="136"/>
      <c r="G957" s="136"/>
      <c r="H957" s="137"/>
      <c r="I957" s="138"/>
      <c r="O957" s="139"/>
      <c r="P957" s="140"/>
      <c r="Q957" s="140"/>
    </row>
    <row r="958" spans="6:17" s="135" customFormat="1" x14ac:dyDescent="0.2">
      <c r="F958" s="136"/>
      <c r="G958" s="136"/>
      <c r="H958" s="137"/>
      <c r="I958" s="138"/>
      <c r="O958" s="139"/>
      <c r="P958" s="140"/>
      <c r="Q958" s="140"/>
    </row>
    <row r="959" spans="6:17" s="135" customFormat="1" x14ac:dyDescent="0.2">
      <c r="F959" s="136"/>
      <c r="G959" s="136"/>
      <c r="H959" s="137"/>
      <c r="I959" s="138"/>
      <c r="O959" s="139"/>
      <c r="P959" s="140"/>
      <c r="Q959" s="140"/>
    </row>
    <row r="960" spans="6:17" s="135" customFormat="1" x14ac:dyDescent="0.2">
      <c r="F960" s="136"/>
      <c r="G960" s="136"/>
      <c r="H960" s="137"/>
      <c r="I960" s="138"/>
      <c r="O960" s="139"/>
      <c r="P960" s="140"/>
      <c r="Q960" s="140"/>
    </row>
    <row r="961" spans="6:17" s="135" customFormat="1" x14ac:dyDescent="0.2">
      <c r="F961" s="136"/>
      <c r="G961" s="136"/>
      <c r="H961" s="137"/>
      <c r="I961" s="138"/>
      <c r="O961" s="139"/>
      <c r="P961" s="140"/>
      <c r="Q961" s="140"/>
    </row>
    <row r="962" spans="6:17" s="135" customFormat="1" x14ac:dyDescent="0.2">
      <c r="F962" s="136"/>
      <c r="G962" s="136"/>
      <c r="H962" s="137"/>
      <c r="I962" s="138"/>
      <c r="O962" s="139"/>
      <c r="P962" s="140"/>
      <c r="Q962" s="140"/>
    </row>
    <row r="963" spans="6:17" s="135" customFormat="1" x14ac:dyDescent="0.2">
      <c r="F963" s="136"/>
      <c r="G963" s="136"/>
      <c r="H963" s="137"/>
      <c r="I963" s="138"/>
      <c r="O963" s="139"/>
      <c r="P963" s="140"/>
      <c r="Q963" s="140"/>
    </row>
    <row r="964" spans="6:17" s="135" customFormat="1" x14ac:dyDescent="0.2">
      <c r="F964" s="136"/>
      <c r="G964" s="136"/>
      <c r="H964" s="137"/>
      <c r="I964" s="138"/>
      <c r="O964" s="139"/>
      <c r="P964" s="140"/>
      <c r="Q964" s="140"/>
    </row>
    <row r="965" spans="6:17" s="135" customFormat="1" x14ac:dyDescent="0.2">
      <c r="F965" s="136"/>
      <c r="G965" s="136"/>
      <c r="H965" s="137"/>
      <c r="I965" s="138"/>
      <c r="O965" s="139"/>
      <c r="P965" s="140"/>
      <c r="Q965" s="140"/>
    </row>
    <row r="966" spans="6:17" s="135" customFormat="1" x14ac:dyDescent="0.2">
      <c r="F966" s="136"/>
      <c r="G966" s="136"/>
      <c r="H966" s="137"/>
      <c r="I966" s="138"/>
      <c r="O966" s="139"/>
      <c r="P966" s="140"/>
      <c r="Q966" s="140"/>
    </row>
    <row r="967" spans="6:17" s="135" customFormat="1" x14ac:dyDescent="0.2">
      <c r="F967" s="136"/>
      <c r="G967" s="136"/>
      <c r="H967" s="137"/>
      <c r="I967" s="138"/>
      <c r="O967" s="139"/>
      <c r="P967" s="140"/>
      <c r="Q967" s="140"/>
    </row>
    <row r="968" spans="6:17" s="135" customFormat="1" x14ac:dyDescent="0.2">
      <c r="F968" s="136"/>
      <c r="G968" s="136"/>
      <c r="H968" s="137"/>
      <c r="I968" s="138"/>
      <c r="O968" s="139"/>
      <c r="P968" s="140"/>
      <c r="Q968" s="140"/>
    </row>
    <row r="969" spans="6:17" s="135" customFormat="1" x14ac:dyDescent="0.2">
      <c r="F969" s="136"/>
      <c r="G969" s="136"/>
      <c r="H969" s="137"/>
      <c r="I969" s="138"/>
      <c r="O969" s="139"/>
      <c r="P969" s="140"/>
      <c r="Q969" s="140"/>
    </row>
    <row r="970" spans="6:17" s="135" customFormat="1" x14ac:dyDescent="0.2">
      <c r="F970" s="136"/>
      <c r="G970" s="136"/>
      <c r="H970" s="137"/>
      <c r="I970" s="138"/>
      <c r="O970" s="139"/>
      <c r="P970" s="140"/>
      <c r="Q970" s="140"/>
    </row>
    <row r="971" spans="6:17" s="135" customFormat="1" x14ac:dyDescent="0.2">
      <c r="F971" s="136"/>
      <c r="G971" s="136"/>
      <c r="H971" s="137"/>
      <c r="I971" s="138"/>
      <c r="O971" s="139"/>
      <c r="P971" s="140"/>
      <c r="Q971" s="140"/>
    </row>
    <row r="972" spans="6:17" s="135" customFormat="1" x14ac:dyDescent="0.2">
      <c r="F972" s="136"/>
      <c r="G972" s="136"/>
      <c r="H972" s="137"/>
      <c r="I972" s="138"/>
      <c r="O972" s="139"/>
      <c r="P972" s="140"/>
      <c r="Q972" s="140"/>
    </row>
    <row r="973" spans="6:17" s="135" customFormat="1" x14ac:dyDescent="0.2">
      <c r="F973" s="136"/>
      <c r="G973" s="136"/>
      <c r="H973" s="137"/>
      <c r="I973" s="138"/>
      <c r="O973" s="139"/>
      <c r="P973" s="140"/>
      <c r="Q973" s="140"/>
    </row>
    <row r="974" spans="6:17" s="135" customFormat="1" x14ac:dyDescent="0.2">
      <c r="F974" s="136"/>
      <c r="G974" s="136"/>
      <c r="H974" s="137"/>
      <c r="I974" s="138"/>
      <c r="O974" s="139"/>
      <c r="P974" s="140"/>
      <c r="Q974" s="140"/>
    </row>
    <row r="975" spans="6:17" s="135" customFormat="1" x14ac:dyDescent="0.2">
      <c r="F975" s="136"/>
      <c r="G975" s="136"/>
      <c r="H975" s="137"/>
      <c r="I975" s="138"/>
      <c r="O975" s="139"/>
      <c r="P975" s="140"/>
      <c r="Q975" s="140"/>
    </row>
    <row r="976" spans="6:17" s="135" customFormat="1" x14ac:dyDescent="0.2">
      <c r="F976" s="136"/>
      <c r="G976" s="136"/>
      <c r="H976" s="137"/>
      <c r="I976" s="138"/>
      <c r="O976" s="139"/>
      <c r="P976" s="140"/>
      <c r="Q976" s="140"/>
    </row>
    <row r="977" spans="6:17" s="135" customFormat="1" x14ac:dyDescent="0.2">
      <c r="F977" s="136"/>
      <c r="G977" s="136"/>
      <c r="H977" s="137"/>
      <c r="I977" s="138"/>
      <c r="O977" s="139"/>
      <c r="P977" s="140"/>
      <c r="Q977" s="140"/>
    </row>
    <row r="978" spans="6:17" s="135" customFormat="1" x14ac:dyDescent="0.2">
      <c r="F978" s="136"/>
      <c r="G978" s="136"/>
      <c r="H978" s="137"/>
      <c r="I978" s="138"/>
      <c r="O978" s="139"/>
      <c r="P978" s="140"/>
      <c r="Q978" s="140"/>
    </row>
    <row r="979" spans="6:17" s="135" customFormat="1" x14ac:dyDescent="0.2">
      <c r="F979" s="136"/>
      <c r="G979" s="136"/>
      <c r="H979" s="137"/>
      <c r="I979" s="138"/>
      <c r="O979" s="139"/>
      <c r="P979" s="140"/>
      <c r="Q979" s="140"/>
    </row>
    <row r="980" spans="6:17" s="135" customFormat="1" x14ac:dyDescent="0.2">
      <c r="F980" s="136"/>
      <c r="G980" s="136"/>
      <c r="H980" s="137"/>
      <c r="I980" s="138"/>
      <c r="O980" s="139"/>
      <c r="P980" s="140"/>
      <c r="Q980" s="140"/>
    </row>
    <row r="981" spans="6:17" s="135" customFormat="1" x14ac:dyDescent="0.2">
      <c r="F981" s="136"/>
      <c r="G981" s="136"/>
      <c r="H981" s="137"/>
      <c r="I981" s="138"/>
      <c r="O981" s="139"/>
      <c r="P981" s="140"/>
      <c r="Q981" s="140"/>
    </row>
    <row r="982" spans="6:17" s="135" customFormat="1" x14ac:dyDescent="0.2">
      <c r="F982" s="136"/>
      <c r="G982" s="136"/>
      <c r="H982" s="137"/>
      <c r="I982" s="138"/>
      <c r="O982" s="139"/>
      <c r="P982" s="140"/>
      <c r="Q982" s="140"/>
    </row>
    <row r="983" spans="6:17" s="135" customFormat="1" x14ac:dyDescent="0.2">
      <c r="F983" s="136"/>
      <c r="G983" s="136"/>
      <c r="H983" s="137"/>
      <c r="I983" s="138"/>
      <c r="O983" s="139"/>
      <c r="P983" s="140"/>
      <c r="Q983" s="140"/>
    </row>
    <row r="984" spans="6:17" s="135" customFormat="1" x14ac:dyDescent="0.2">
      <c r="F984" s="136"/>
      <c r="G984" s="136"/>
      <c r="H984" s="137"/>
      <c r="I984" s="138"/>
      <c r="O984" s="139"/>
      <c r="P984" s="140"/>
      <c r="Q984" s="140"/>
    </row>
    <row r="985" spans="6:17" s="135" customFormat="1" x14ac:dyDescent="0.2">
      <c r="F985" s="136"/>
      <c r="G985" s="136"/>
      <c r="H985" s="137"/>
      <c r="I985" s="138"/>
      <c r="O985" s="139"/>
      <c r="P985" s="140"/>
      <c r="Q985" s="140"/>
    </row>
    <row r="986" spans="6:17" s="135" customFormat="1" x14ac:dyDescent="0.2">
      <c r="F986" s="136"/>
      <c r="G986" s="136"/>
      <c r="H986" s="137"/>
      <c r="I986" s="138"/>
      <c r="O986" s="139"/>
      <c r="P986" s="140"/>
      <c r="Q986" s="140"/>
    </row>
    <row r="987" spans="6:17" s="135" customFormat="1" x14ac:dyDescent="0.2">
      <c r="F987" s="136"/>
      <c r="G987" s="136"/>
      <c r="H987" s="137"/>
      <c r="I987" s="138"/>
      <c r="O987" s="139"/>
      <c r="P987" s="140"/>
      <c r="Q987" s="140"/>
    </row>
    <row r="988" spans="6:17" s="135" customFormat="1" x14ac:dyDescent="0.2">
      <c r="F988" s="136"/>
      <c r="G988" s="136"/>
      <c r="H988" s="137"/>
      <c r="I988" s="138"/>
      <c r="O988" s="139"/>
      <c r="P988" s="140"/>
      <c r="Q988" s="140"/>
    </row>
    <row r="989" spans="6:17" s="135" customFormat="1" x14ac:dyDescent="0.2">
      <c r="F989" s="136"/>
      <c r="G989" s="136"/>
      <c r="H989" s="137"/>
      <c r="I989" s="138"/>
      <c r="O989" s="139"/>
      <c r="P989" s="140"/>
      <c r="Q989" s="140"/>
    </row>
    <row r="990" spans="6:17" s="135" customFormat="1" x14ac:dyDescent="0.2">
      <c r="F990" s="136"/>
      <c r="G990" s="136"/>
      <c r="H990" s="137"/>
      <c r="I990" s="138"/>
      <c r="O990" s="139"/>
      <c r="P990" s="140"/>
      <c r="Q990" s="140"/>
    </row>
    <row r="991" spans="6:17" s="135" customFormat="1" x14ac:dyDescent="0.2">
      <c r="F991" s="136"/>
      <c r="G991" s="136"/>
      <c r="H991" s="137"/>
      <c r="I991" s="138"/>
      <c r="O991" s="139"/>
      <c r="P991" s="140"/>
      <c r="Q991" s="140"/>
    </row>
    <row r="992" spans="6:17" s="135" customFormat="1" x14ac:dyDescent="0.2">
      <c r="F992" s="136"/>
      <c r="G992" s="136"/>
      <c r="H992" s="137"/>
      <c r="I992" s="138"/>
      <c r="O992" s="139"/>
      <c r="P992" s="140"/>
      <c r="Q992" s="140"/>
    </row>
    <row r="993" spans="6:17" s="135" customFormat="1" x14ac:dyDescent="0.2">
      <c r="F993" s="136"/>
      <c r="G993" s="136"/>
      <c r="H993" s="137"/>
      <c r="I993" s="138"/>
      <c r="O993" s="139"/>
      <c r="P993" s="140"/>
      <c r="Q993" s="140"/>
    </row>
    <row r="994" spans="6:17" s="135" customFormat="1" x14ac:dyDescent="0.2">
      <c r="F994" s="136"/>
      <c r="G994" s="136"/>
      <c r="H994" s="137"/>
      <c r="I994" s="138"/>
      <c r="O994" s="139"/>
      <c r="P994" s="140"/>
      <c r="Q994" s="140"/>
    </row>
    <row r="995" spans="6:17" s="135" customFormat="1" x14ac:dyDescent="0.2">
      <c r="F995" s="136"/>
      <c r="G995" s="136"/>
      <c r="H995" s="137"/>
      <c r="I995" s="138"/>
      <c r="O995" s="139"/>
      <c r="P995" s="140"/>
      <c r="Q995" s="140"/>
    </row>
    <row r="996" spans="6:17" s="135" customFormat="1" x14ac:dyDescent="0.2">
      <c r="F996" s="136"/>
      <c r="G996" s="136"/>
      <c r="H996" s="137"/>
      <c r="I996" s="138"/>
      <c r="O996" s="139"/>
      <c r="P996" s="140"/>
      <c r="Q996" s="140"/>
    </row>
    <row r="997" spans="6:17" s="135" customFormat="1" x14ac:dyDescent="0.2">
      <c r="F997" s="136"/>
      <c r="G997" s="136"/>
      <c r="H997" s="137"/>
      <c r="I997" s="138"/>
      <c r="O997" s="139"/>
      <c r="P997" s="140"/>
      <c r="Q997" s="140"/>
    </row>
    <row r="998" spans="6:17" s="135" customFormat="1" x14ac:dyDescent="0.2">
      <c r="F998" s="136"/>
      <c r="G998" s="136"/>
      <c r="H998" s="137"/>
      <c r="I998" s="138"/>
      <c r="O998" s="139"/>
      <c r="P998" s="140"/>
      <c r="Q998" s="140"/>
    </row>
    <row r="999" spans="6:17" s="135" customFormat="1" x14ac:dyDescent="0.2">
      <c r="F999" s="136"/>
      <c r="G999" s="136"/>
      <c r="H999" s="137"/>
      <c r="I999" s="138"/>
      <c r="O999" s="139"/>
      <c r="P999" s="140"/>
      <c r="Q999" s="140"/>
    </row>
    <row r="1000" spans="6:17" s="135" customFormat="1" x14ac:dyDescent="0.2">
      <c r="F1000" s="136"/>
      <c r="G1000" s="136"/>
      <c r="H1000" s="137"/>
      <c r="I1000" s="138"/>
      <c r="O1000" s="139"/>
      <c r="P1000" s="140"/>
      <c r="Q1000" s="140"/>
    </row>
    <row r="1001" spans="6:17" s="135" customFormat="1" x14ac:dyDescent="0.2">
      <c r="F1001" s="136"/>
      <c r="G1001" s="136"/>
      <c r="H1001" s="137"/>
      <c r="I1001" s="138"/>
      <c r="O1001" s="139"/>
      <c r="P1001" s="140"/>
      <c r="Q1001" s="140"/>
    </row>
    <row r="1002" spans="6:17" s="135" customFormat="1" x14ac:dyDescent="0.2">
      <c r="F1002" s="136"/>
      <c r="G1002" s="136"/>
      <c r="H1002" s="137"/>
      <c r="I1002" s="138"/>
      <c r="O1002" s="139"/>
      <c r="P1002" s="140"/>
      <c r="Q1002" s="140"/>
    </row>
    <row r="1003" spans="6:17" s="135" customFormat="1" x14ac:dyDescent="0.2">
      <c r="F1003" s="136"/>
      <c r="G1003" s="136"/>
      <c r="H1003" s="137"/>
      <c r="I1003" s="138"/>
      <c r="O1003" s="139"/>
      <c r="P1003" s="140"/>
      <c r="Q1003" s="140"/>
    </row>
    <row r="1004" spans="6:17" s="135" customFormat="1" x14ac:dyDescent="0.2">
      <c r="F1004" s="136"/>
      <c r="G1004" s="136"/>
      <c r="H1004" s="137"/>
      <c r="I1004" s="138"/>
      <c r="O1004" s="139"/>
      <c r="P1004" s="140"/>
      <c r="Q1004" s="140"/>
    </row>
    <row r="1005" spans="6:17" s="135" customFormat="1" x14ac:dyDescent="0.2">
      <c r="F1005" s="136"/>
      <c r="G1005" s="136"/>
      <c r="H1005" s="137"/>
      <c r="I1005" s="138"/>
      <c r="O1005" s="139"/>
      <c r="P1005" s="140"/>
      <c r="Q1005" s="140"/>
    </row>
    <row r="1006" spans="6:17" s="135" customFormat="1" x14ac:dyDescent="0.2">
      <c r="F1006" s="136"/>
      <c r="G1006" s="136"/>
      <c r="H1006" s="137"/>
      <c r="I1006" s="138"/>
      <c r="O1006" s="139"/>
      <c r="P1006" s="140"/>
      <c r="Q1006" s="140"/>
    </row>
    <row r="1007" spans="6:17" s="135" customFormat="1" x14ac:dyDescent="0.2">
      <c r="F1007" s="136"/>
      <c r="G1007" s="136"/>
      <c r="H1007" s="137"/>
      <c r="I1007" s="138"/>
      <c r="O1007" s="139"/>
      <c r="P1007" s="140"/>
      <c r="Q1007" s="140"/>
    </row>
    <row r="1008" spans="6:17" s="135" customFormat="1" x14ac:dyDescent="0.2">
      <c r="F1008" s="136"/>
      <c r="G1008" s="136"/>
      <c r="H1008" s="137"/>
      <c r="I1008" s="138"/>
      <c r="O1008" s="139"/>
      <c r="P1008" s="140"/>
      <c r="Q1008" s="140"/>
    </row>
    <row r="1009" spans="6:17" s="135" customFormat="1" x14ac:dyDescent="0.2">
      <c r="F1009" s="136"/>
      <c r="G1009" s="136"/>
      <c r="H1009" s="137"/>
      <c r="I1009" s="138"/>
      <c r="O1009" s="139"/>
      <c r="P1009" s="140"/>
      <c r="Q1009" s="140"/>
    </row>
    <row r="1010" spans="6:17" s="135" customFormat="1" x14ac:dyDescent="0.2">
      <c r="F1010" s="136"/>
      <c r="G1010" s="136"/>
      <c r="H1010" s="137"/>
      <c r="I1010" s="138"/>
      <c r="O1010" s="139"/>
      <c r="P1010" s="140"/>
      <c r="Q1010" s="140"/>
    </row>
    <row r="1011" spans="6:17" s="135" customFormat="1" x14ac:dyDescent="0.2">
      <c r="F1011" s="136"/>
      <c r="G1011" s="136"/>
      <c r="H1011" s="137"/>
      <c r="I1011" s="138"/>
      <c r="O1011" s="139"/>
      <c r="P1011" s="140"/>
      <c r="Q1011" s="140"/>
    </row>
    <row r="1012" spans="6:17" s="135" customFormat="1" x14ac:dyDescent="0.2">
      <c r="F1012" s="136"/>
      <c r="G1012" s="136"/>
      <c r="H1012" s="137"/>
      <c r="I1012" s="138"/>
      <c r="O1012" s="139"/>
      <c r="P1012" s="140"/>
      <c r="Q1012" s="140"/>
    </row>
    <row r="1013" spans="6:17" s="135" customFormat="1" x14ac:dyDescent="0.2">
      <c r="F1013" s="136"/>
      <c r="G1013" s="136"/>
      <c r="H1013" s="137"/>
      <c r="I1013" s="138"/>
      <c r="O1013" s="139"/>
      <c r="P1013" s="140"/>
      <c r="Q1013" s="140"/>
    </row>
    <row r="1014" spans="6:17" s="135" customFormat="1" x14ac:dyDescent="0.2">
      <c r="F1014" s="136"/>
      <c r="G1014" s="136"/>
      <c r="H1014" s="137"/>
      <c r="I1014" s="138"/>
      <c r="O1014" s="139"/>
      <c r="P1014" s="140"/>
      <c r="Q1014" s="140"/>
    </row>
    <row r="1015" spans="6:17" s="135" customFormat="1" x14ac:dyDescent="0.2">
      <c r="F1015" s="136"/>
      <c r="G1015" s="136"/>
      <c r="H1015" s="137"/>
      <c r="I1015" s="138"/>
      <c r="O1015" s="139"/>
      <c r="P1015" s="140"/>
      <c r="Q1015" s="140"/>
    </row>
    <row r="1016" spans="6:17" s="135" customFormat="1" x14ac:dyDescent="0.2">
      <c r="F1016" s="136"/>
      <c r="G1016" s="136"/>
      <c r="H1016" s="137"/>
      <c r="I1016" s="138"/>
      <c r="O1016" s="139"/>
      <c r="P1016" s="140"/>
      <c r="Q1016" s="140"/>
    </row>
    <row r="1017" spans="6:17" s="135" customFormat="1" x14ac:dyDescent="0.2">
      <c r="F1017" s="136"/>
      <c r="G1017" s="136"/>
      <c r="H1017" s="137"/>
      <c r="I1017" s="138"/>
      <c r="O1017" s="139"/>
      <c r="P1017" s="140"/>
      <c r="Q1017" s="140"/>
    </row>
    <row r="1018" spans="6:17" s="135" customFormat="1" x14ac:dyDescent="0.2">
      <c r="F1018" s="136"/>
      <c r="G1018" s="136"/>
      <c r="H1018" s="137"/>
      <c r="I1018" s="138"/>
      <c r="O1018" s="139"/>
      <c r="P1018" s="140"/>
      <c r="Q1018" s="140"/>
    </row>
    <row r="1019" spans="6:17" s="135" customFormat="1" x14ac:dyDescent="0.2">
      <c r="F1019" s="136"/>
      <c r="G1019" s="136"/>
      <c r="H1019" s="137"/>
      <c r="I1019" s="138"/>
      <c r="O1019" s="139"/>
      <c r="P1019" s="140"/>
      <c r="Q1019" s="140"/>
    </row>
    <row r="1020" spans="6:17" s="135" customFormat="1" x14ac:dyDescent="0.2">
      <c r="F1020" s="136"/>
      <c r="G1020" s="136"/>
      <c r="H1020" s="137"/>
      <c r="I1020" s="138"/>
      <c r="O1020" s="139"/>
      <c r="P1020" s="140"/>
      <c r="Q1020" s="140"/>
    </row>
    <row r="1021" spans="6:17" s="135" customFormat="1" x14ac:dyDescent="0.2">
      <c r="F1021" s="136"/>
      <c r="G1021" s="136"/>
      <c r="H1021" s="137"/>
      <c r="I1021" s="138"/>
      <c r="O1021" s="139"/>
      <c r="P1021" s="140"/>
      <c r="Q1021" s="140"/>
    </row>
    <row r="1022" spans="6:17" s="135" customFormat="1" x14ac:dyDescent="0.2">
      <c r="F1022" s="136"/>
      <c r="G1022" s="136"/>
      <c r="H1022" s="137"/>
      <c r="I1022" s="138"/>
      <c r="O1022" s="139"/>
      <c r="P1022" s="140"/>
      <c r="Q1022" s="140"/>
    </row>
    <row r="1023" spans="6:17" s="135" customFormat="1" x14ac:dyDescent="0.2">
      <c r="F1023" s="136"/>
      <c r="G1023" s="136"/>
      <c r="H1023" s="137"/>
      <c r="I1023" s="138"/>
      <c r="O1023" s="139"/>
      <c r="P1023" s="140"/>
      <c r="Q1023" s="140"/>
    </row>
    <row r="1024" spans="6:17" s="135" customFormat="1" x14ac:dyDescent="0.2">
      <c r="F1024" s="136"/>
      <c r="G1024" s="136"/>
      <c r="H1024" s="137"/>
      <c r="I1024" s="138"/>
      <c r="O1024" s="139"/>
      <c r="P1024" s="140"/>
      <c r="Q1024" s="140"/>
    </row>
    <row r="1025" spans="6:17" s="135" customFormat="1" x14ac:dyDescent="0.2">
      <c r="F1025" s="136"/>
      <c r="G1025" s="136"/>
      <c r="H1025" s="137"/>
      <c r="I1025" s="138"/>
      <c r="O1025" s="139"/>
      <c r="P1025" s="140"/>
      <c r="Q1025" s="140"/>
    </row>
    <row r="1026" spans="6:17" s="135" customFormat="1" x14ac:dyDescent="0.2">
      <c r="F1026" s="136"/>
      <c r="G1026" s="136"/>
      <c r="H1026" s="137"/>
      <c r="I1026" s="138"/>
      <c r="O1026" s="139"/>
      <c r="P1026" s="140"/>
      <c r="Q1026" s="140"/>
    </row>
    <row r="1027" spans="6:17" s="135" customFormat="1" x14ac:dyDescent="0.2">
      <c r="F1027" s="136"/>
      <c r="G1027" s="136"/>
      <c r="H1027" s="137"/>
      <c r="I1027" s="138"/>
      <c r="O1027" s="139"/>
      <c r="P1027" s="140"/>
      <c r="Q1027" s="140"/>
    </row>
    <row r="1028" spans="6:17" s="135" customFormat="1" x14ac:dyDescent="0.2">
      <c r="F1028" s="136"/>
      <c r="G1028" s="136"/>
      <c r="H1028" s="137"/>
      <c r="I1028" s="138"/>
      <c r="O1028" s="139"/>
      <c r="P1028" s="140"/>
      <c r="Q1028" s="140"/>
    </row>
    <row r="1029" spans="6:17" s="135" customFormat="1" x14ac:dyDescent="0.2">
      <c r="F1029" s="136"/>
      <c r="G1029" s="136"/>
      <c r="H1029" s="137"/>
      <c r="I1029" s="138"/>
      <c r="O1029" s="139"/>
      <c r="P1029" s="140"/>
      <c r="Q1029" s="140"/>
    </row>
    <row r="1030" spans="6:17" s="135" customFormat="1" x14ac:dyDescent="0.2">
      <c r="F1030" s="136"/>
      <c r="G1030" s="136"/>
      <c r="H1030" s="137"/>
      <c r="I1030" s="138"/>
      <c r="O1030" s="139"/>
      <c r="P1030" s="140"/>
      <c r="Q1030" s="140"/>
    </row>
    <row r="1031" spans="6:17" s="135" customFormat="1" x14ac:dyDescent="0.2">
      <c r="F1031" s="136"/>
      <c r="G1031" s="136"/>
      <c r="H1031" s="137"/>
      <c r="I1031" s="138"/>
      <c r="O1031" s="139"/>
      <c r="P1031" s="140"/>
      <c r="Q1031" s="140"/>
    </row>
    <row r="1032" spans="6:17" s="135" customFormat="1" x14ac:dyDescent="0.2">
      <c r="F1032" s="136"/>
      <c r="G1032" s="136"/>
      <c r="H1032" s="137"/>
      <c r="I1032" s="138"/>
      <c r="O1032" s="139"/>
      <c r="P1032" s="140"/>
      <c r="Q1032" s="140"/>
    </row>
    <row r="1033" spans="6:17" s="135" customFormat="1" x14ac:dyDescent="0.2">
      <c r="F1033" s="136"/>
      <c r="G1033" s="136"/>
      <c r="H1033" s="137"/>
      <c r="I1033" s="138"/>
      <c r="O1033" s="139"/>
      <c r="P1033" s="140"/>
      <c r="Q1033" s="140"/>
    </row>
    <row r="1034" spans="6:17" s="135" customFormat="1" x14ac:dyDescent="0.2">
      <c r="F1034" s="136"/>
      <c r="G1034" s="136"/>
      <c r="H1034" s="137"/>
      <c r="I1034" s="138"/>
      <c r="O1034" s="139"/>
      <c r="P1034" s="140"/>
      <c r="Q1034" s="140"/>
    </row>
    <row r="1035" spans="6:17" s="135" customFormat="1" x14ac:dyDescent="0.2">
      <c r="F1035" s="136"/>
      <c r="G1035" s="136"/>
      <c r="H1035" s="137"/>
      <c r="I1035" s="138"/>
      <c r="O1035" s="139"/>
      <c r="P1035" s="140"/>
      <c r="Q1035" s="140"/>
    </row>
    <row r="1036" spans="6:17" s="135" customFormat="1" x14ac:dyDescent="0.2">
      <c r="F1036" s="136"/>
      <c r="G1036" s="136"/>
      <c r="H1036" s="137"/>
      <c r="I1036" s="138"/>
      <c r="O1036" s="139"/>
      <c r="P1036" s="140"/>
      <c r="Q1036" s="140"/>
    </row>
    <row r="1037" spans="6:17" s="135" customFormat="1" x14ac:dyDescent="0.2">
      <c r="F1037" s="136"/>
      <c r="G1037" s="136"/>
      <c r="H1037" s="137"/>
      <c r="I1037" s="138"/>
      <c r="O1037" s="139"/>
      <c r="P1037" s="140"/>
      <c r="Q1037" s="140"/>
    </row>
    <row r="1038" spans="6:17" s="135" customFormat="1" x14ac:dyDescent="0.2">
      <c r="F1038" s="136"/>
      <c r="G1038" s="136"/>
      <c r="H1038" s="137"/>
      <c r="I1038" s="138"/>
      <c r="O1038" s="139"/>
      <c r="P1038" s="140"/>
      <c r="Q1038" s="140"/>
    </row>
    <row r="1039" spans="6:17" s="135" customFormat="1" x14ac:dyDescent="0.2">
      <c r="F1039" s="136"/>
      <c r="G1039" s="136"/>
      <c r="H1039" s="137"/>
      <c r="I1039" s="138"/>
      <c r="O1039" s="139"/>
      <c r="P1039" s="140"/>
      <c r="Q1039" s="140"/>
    </row>
    <row r="1040" spans="6:17" s="135" customFormat="1" x14ac:dyDescent="0.2">
      <c r="F1040" s="136"/>
      <c r="G1040" s="136"/>
      <c r="H1040" s="137"/>
      <c r="I1040" s="138"/>
      <c r="O1040" s="139"/>
      <c r="P1040" s="140"/>
      <c r="Q1040" s="140"/>
    </row>
    <row r="1041" spans="6:17" s="135" customFormat="1" x14ac:dyDescent="0.2">
      <c r="F1041" s="136"/>
      <c r="G1041" s="136"/>
      <c r="H1041" s="137"/>
      <c r="I1041" s="138"/>
      <c r="O1041" s="139"/>
      <c r="P1041" s="140"/>
      <c r="Q1041" s="140"/>
    </row>
    <row r="1042" spans="6:17" s="135" customFormat="1" x14ac:dyDescent="0.2">
      <c r="F1042" s="136"/>
      <c r="G1042" s="136"/>
      <c r="H1042" s="137"/>
      <c r="I1042" s="138"/>
      <c r="O1042" s="139"/>
      <c r="P1042" s="140"/>
      <c r="Q1042" s="140"/>
    </row>
    <row r="1043" spans="6:17" s="135" customFormat="1" x14ac:dyDescent="0.2">
      <c r="F1043" s="136"/>
      <c r="G1043" s="136"/>
      <c r="H1043" s="137"/>
      <c r="I1043" s="138"/>
      <c r="O1043" s="139"/>
      <c r="P1043" s="140"/>
      <c r="Q1043" s="140"/>
    </row>
    <row r="1044" spans="6:17" s="135" customFormat="1" x14ac:dyDescent="0.2">
      <c r="F1044" s="136"/>
      <c r="G1044" s="136"/>
      <c r="H1044" s="137"/>
      <c r="I1044" s="138"/>
      <c r="O1044" s="139"/>
      <c r="P1044" s="140"/>
      <c r="Q1044" s="140"/>
    </row>
    <row r="1045" spans="6:17" s="135" customFormat="1" x14ac:dyDescent="0.2">
      <c r="F1045" s="136"/>
      <c r="G1045" s="136"/>
      <c r="H1045" s="137"/>
      <c r="I1045" s="138"/>
      <c r="O1045" s="139"/>
      <c r="P1045" s="140"/>
      <c r="Q1045" s="140"/>
    </row>
    <row r="1046" spans="6:17" s="135" customFormat="1" x14ac:dyDescent="0.2">
      <c r="F1046" s="136"/>
      <c r="G1046" s="136"/>
      <c r="H1046" s="137"/>
      <c r="I1046" s="138"/>
      <c r="O1046" s="139"/>
      <c r="P1046" s="140"/>
      <c r="Q1046" s="140"/>
    </row>
    <row r="1047" spans="6:17" s="135" customFormat="1" x14ac:dyDescent="0.2">
      <c r="F1047" s="136"/>
      <c r="G1047" s="136"/>
      <c r="H1047" s="137"/>
      <c r="I1047" s="138"/>
      <c r="O1047" s="139"/>
      <c r="P1047" s="140"/>
      <c r="Q1047" s="140"/>
    </row>
    <row r="1048" spans="6:17" s="135" customFormat="1" x14ac:dyDescent="0.2">
      <c r="F1048" s="136"/>
      <c r="G1048" s="136"/>
      <c r="H1048" s="137"/>
      <c r="I1048" s="138"/>
      <c r="O1048" s="139"/>
      <c r="P1048" s="140"/>
      <c r="Q1048" s="140"/>
    </row>
    <row r="1049" spans="6:17" s="135" customFormat="1" x14ac:dyDescent="0.2">
      <c r="F1049" s="136"/>
      <c r="G1049" s="136"/>
      <c r="H1049" s="137"/>
      <c r="I1049" s="138"/>
      <c r="O1049" s="139"/>
      <c r="P1049" s="140"/>
      <c r="Q1049" s="140"/>
    </row>
    <row r="1050" spans="6:17" s="135" customFormat="1" x14ac:dyDescent="0.2">
      <c r="F1050" s="136"/>
      <c r="G1050" s="136"/>
      <c r="H1050" s="137"/>
      <c r="I1050" s="138"/>
      <c r="O1050" s="139"/>
      <c r="P1050" s="140"/>
      <c r="Q1050" s="140"/>
    </row>
    <row r="1051" spans="6:17" s="135" customFormat="1" x14ac:dyDescent="0.2">
      <c r="F1051" s="136"/>
      <c r="G1051" s="136"/>
      <c r="H1051" s="137"/>
      <c r="I1051" s="138"/>
      <c r="O1051" s="139"/>
      <c r="P1051" s="140"/>
      <c r="Q1051" s="140"/>
    </row>
    <row r="1052" spans="6:17" s="135" customFormat="1" x14ac:dyDescent="0.2">
      <c r="F1052" s="136"/>
      <c r="G1052" s="136"/>
      <c r="H1052" s="137"/>
      <c r="I1052" s="138"/>
      <c r="O1052" s="139"/>
      <c r="P1052" s="140"/>
      <c r="Q1052" s="140"/>
    </row>
    <row r="1053" spans="6:17" s="135" customFormat="1" x14ac:dyDescent="0.2">
      <c r="F1053" s="136"/>
      <c r="G1053" s="136"/>
      <c r="H1053" s="137"/>
      <c r="I1053" s="138"/>
      <c r="O1053" s="139"/>
      <c r="P1053" s="140"/>
      <c r="Q1053" s="140"/>
    </row>
    <row r="1054" spans="6:17" s="135" customFormat="1" x14ac:dyDescent="0.2">
      <c r="F1054" s="136"/>
      <c r="G1054" s="136"/>
      <c r="H1054" s="137"/>
      <c r="I1054" s="138"/>
      <c r="O1054" s="139"/>
      <c r="P1054" s="140"/>
      <c r="Q1054" s="140"/>
    </row>
    <row r="1055" spans="6:17" s="135" customFormat="1" x14ac:dyDescent="0.2">
      <c r="F1055" s="136"/>
      <c r="G1055" s="136"/>
      <c r="H1055" s="137"/>
      <c r="I1055" s="138"/>
      <c r="O1055" s="139"/>
      <c r="P1055" s="140"/>
      <c r="Q1055" s="140"/>
    </row>
    <row r="1056" spans="6:17" s="135" customFormat="1" x14ac:dyDescent="0.2">
      <c r="F1056" s="136"/>
      <c r="G1056" s="136"/>
      <c r="H1056" s="137"/>
      <c r="I1056" s="138"/>
      <c r="O1056" s="139"/>
      <c r="P1056" s="140"/>
      <c r="Q1056" s="140"/>
    </row>
    <row r="1057" spans="6:17" s="135" customFormat="1" x14ac:dyDescent="0.2">
      <c r="F1057" s="136"/>
      <c r="G1057" s="136"/>
      <c r="H1057" s="137"/>
      <c r="I1057" s="138"/>
      <c r="O1057" s="139"/>
      <c r="P1057" s="140"/>
      <c r="Q1057" s="140"/>
    </row>
    <row r="1058" spans="6:17" s="135" customFormat="1" x14ac:dyDescent="0.2">
      <c r="F1058" s="136"/>
      <c r="G1058" s="136"/>
      <c r="H1058" s="137"/>
      <c r="I1058" s="138"/>
      <c r="O1058" s="139"/>
      <c r="P1058" s="140"/>
      <c r="Q1058" s="140"/>
    </row>
    <row r="1059" spans="6:17" s="135" customFormat="1" x14ac:dyDescent="0.2">
      <c r="F1059" s="136"/>
      <c r="G1059" s="136"/>
      <c r="H1059" s="137"/>
      <c r="I1059" s="138"/>
      <c r="O1059" s="139"/>
      <c r="P1059" s="140"/>
      <c r="Q1059" s="140"/>
    </row>
    <row r="1060" spans="6:17" s="135" customFormat="1" x14ac:dyDescent="0.2">
      <c r="F1060" s="136"/>
      <c r="G1060" s="136"/>
      <c r="H1060" s="137"/>
      <c r="I1060" s="138"/>
      <c r="O1060" s="139"/>
      <c r="P1060" s="140"/>
      <c r="Q1060" s="140"/>
    </row>
    <row r="1061" spans="6:17" s="135" customFormat="1" x14ac:dyDescent="0.2">
      <c r="F1061" s="136"/>
      <c r="G1061" s="136"/>
      <c r="H1061" s="137"/>
      <c r="I1061" s="138"/>
      <c r="O1061" s="139"/>
      <c r="P1061" s="140"/>
      <c r="Q1061" s="140"/>
    </row>
    <row r="1062" spans="6:17" s="135" customFormat="1" x14ac:dyDescent="0.2">
      <c r="F1062" s="136"/>
      <c r="G1062" s="136"/>
      <c r="H1062" s="137"/>
      <c r="I1062" s="138"/>
      <c r="O1062" s="139"/>
      <c r="P1062" s="140"/>
      <c r="Q1062" s="140"/>
    </row>
    <row r="1063" spans="6:17" s="135" customFormat="1" x14ac:dyDescent="0.2">
      <c r="F1063" s="136"/>
      <c r="G1063" s="136"/>
      <c r="H1063" s="137"/>
      <c r="I1063" s="138"/>
      <c r="O1063" s="139"/>
      <c r="P1063" s="140"/>
      <c r="Q1063" s="140"/>
    </row>
    <row r="1064" spans="6:17" s="135" customFormat="1" x14ac:dyDescent="0.2">
      <c r="F1064" s="136"/>
      <c r="G1064" s="136"/>
      <c r="H1064" s="137"/>
      <c r="I1064" s="138"/>
      <c r="O1064" s="139"/>
      <c r="P1064" s="140"/>
      <c r="Q1064" s="140"/>
    </row>
    <row r="1065" spans="6:17" s="135" customFormat="1" x14ac:dyDescent="0.2">
      <c r="F1065" s="136"/>
      <c r="G1065" s="136"/>
      <c r="H1065" s="137"/>
      <c r="I1065" s="138"/>
      <c r="O1065" s="139"/>
      <c r="P1065" s="140"/>
      <c r="Q1065" s="140"/>
    </row>
    <row r="1066" spans="6:17" s="135" customFormat="1" x14ac:dyDescent="0.2">
      <c r="F1066" s="136"/>
      <c r="G1066" s="136"/>
      <c r="H1066" s="137"/>
      <c r="I1066" s="138"/>
      <c r="O1066" s="139"/>
      <c r="P1066" s="140"/>
      <c r="Q1066" s="140"/>
    </row>
    <row r="1067" spans="6:17" s="135" customFormat="1" x14ac:dyDescent="0.2">
      <c r="F1067" s="136"/>
      <c r="G1067" s="136"/>
      <c r="H1067" s="137"/>
      <c r="I1067" s="138"/>
      <c r="O1067" s="139"/>
      <c r="P1067" s="140"/>
      <c r="Q1067" s="140"/>
    </row>
    <row r="1068" spans="6:17" s="135" customFormat="1" x14ac:dyDescent="0.2">
      <c r="F1068" s="136"/>
      <c r="G1068" s="136"/>
      <c r="H1068" s="137"/>
      <c r="I1068" s="138"/>
      <c r="O1068" s="139"/>
      <c r="P1068" s="140"/>
      <c r="Q1068" s="140"/>
    </row>
    <row r="1069" spans="6:17" s="135" customFormat="1" x14ac:dyDescent="0.2">
      <c r="F1069" s="136"/>
      <c r="G1069" s="136"/>
      <c r="H1069" s="137"/>
      <c r="I1069" s="138"/>
      <c r="O1069" s="139"/>
      <c r="P1069" s="140"/>
      <c r="Q1069" s="140"/>
    </row>
    <row r="1070" spans="6:17" s="135" customFormat="1" x14ac:dyDescent="0.2">
      <c r="F1070" s="136"/>
      <c r="G1070" s="136"/>
      <c r="H1070" s="137"/>
      <c r="I1070" s="138"/>
      <c r="O1070" s="139"/>
      <c r="P1070" s="140"/>
      <c r="Q1070" s="140"/>
    </row>
    <row r="1071" spans="6:17" s="135" customFormat="1" x14ac:dyDescent="0.2">
      <c r="F1071" s="136"/>
      <c r="G1071" s="136"/>
      <c r="H1071" s="137"/>
      <c r="I1071" s="138"/>
      <c r="O1071" s="139"/>
      <c r="P1071" s="140"/>
      <c r="Q1071" s="140"/>
    </row>
    <row r="1072" spans="6:17" s="135" customFormat="1" x14ac:dyDescent="0.2">
      <c r="F1072" s="136"/>
      <c r="G1072" s="136"/>
      <c r="H1072" s="137"/>
      <c r="I1072" s="138"/>
      <c r="O1072" s="139"/>
      <c r="P1072" s="140"/>
      <c r="Q1072" s="140"/>
    </row>
    <row r="1073" spans="6:17" s="135" customFormat="1" x14ac:dyDescent="0.2">
      <c r="F1073" s="136"/>
      <c r="G1073" s="136"/>
      <c r="H1073" s="137"/>
      <c r="I1073" s="138"/>
      <c r="O1073" s="139"/>
      <c r="P1073" s="140"/>
      <c r="Q1073" s="140"/>
    </row>
    <row r="1074" spans="6:17" s="135" customFormat="1" x14ac:dyDescent="0.2">
      <c r="F1074" s="136"/>
      <c r="G1074" s="136"/>
      <c r="H1074" s="137"/>
      <c r="I1074" s="138"/>
      <c r="O1074" s="139"/>
      <c r="P1074" s="140"/>
      <c r="Q1074" s="140"/>
    </row>
    <row r="1075" spans="6:17" s="135" customFormat="1" x14ac:dyDescent="0.2">
      <c r="F1075" s="136"/>
      <c r="G1075" s="136"/>
      <c r="H1075" s="137"/>
      <c r="I1075" s="138"/>
      <c r="O1075" s="139"/>
      <c r="P1075" s="140"/>
      <c r="Q1075" s="140"/>
    </row>
    <row r="1076" spans="6:17" s="135" customFormat="1" x14ac:dyDescent="0.2">
      <c r="F1076" s="136"/>
      <c r="G1076" s="136"/>
      <c r="H1076" s="137"/>
      <c r="I1076" s="138"/>
      <c r="O1076" s="139"/>
      <c r="P1076" s="140"/>
      <c r="Q1076" s="140"/>
    </row>
    <row r="1077" spans="6:17" s="135" customFormat="1" x14ac:dyDescent="0.2">
      <c r="F1077" s="136"/>
      <c r="G1077" s="136"/>
      <c r="H1077" s="137"/>
      <c r="I1077" s="138"/>
      <c r="O1077" s="139"/>
      <c r="P1077" s="140"/>
      <c r="Q1077" s="140"/>
    </row>
    <row r="1078" spans="6:17" s="135" customFormat="1" x14ac:dyDescent="0.2">
      <c r="F1078" s="136"/>
      <c r="G1078" s="136"/>
      <c r="H1078" s="137"/>
      <c r="I1078" s="138"/>
      <c r="O1078" s="139"/>
      <c r="P1078" s="140"/>
      <c r="Q1078" s="140"/>
    </row>
    <row r="1079" spans="6:17" s="135" customFormat="1" x14ac:dyDescent="0.2">
      <c r="F1079" s="136"/>
      <c r="G1079" s="136"/>
      <c r="H1079" s="137"/>
      <c r="I1079" s="138"/>
      <c r="O1079" s="139"/>
      <c r="P1079" s="140"/>
      <c r="Q1079" s="140"/>
    </row>
    <row r="1080" spans="6:17" s="135" customFormat="1" x14ac:dyDescent="0.2">
      <c r="F1080" s="136"/>
      <c r="G1080" s="136"/>
      <c r="H1080" s="137"/>
      <c r="I1080" s="138"/>
      <c r="O1080" s="139"/>
      <c r="P1080" s="140"/>
      <c r="Q1080" s="140"/>
    </row>
    <row r="1081" spans="6:17" s="135" customFormat="1" x14ac:dyDescent="0.2">
      <c r="F1081" s="136"/>
      <c r="G1081" s="136"/>
      <c r="H1081" s="137"/>
      <c r="I1081" s="138"/>
      <c r="O1081" s="139"/>
      <c r="P1081" s="140"/>
      <c r="Q1081" s="140"/>
    </row>
    <row r="1082" spans="6:17" s="135" customFormat="1" x14ac:dyDescent="0.2">
      <c r="F1082" s="136"/>
      <c r="G1082" s="136"/>
      <c r="H1082" s="137"/>
      <c r="I1082" s="138"/>
      <c r="O1082" s="139"/>
      <c r="P1082" s="140"/>
      <c r="Q1082" s="140"/>
    </row>
    <row r="1083" spans="6:17" s="135" customFormat="1" x14ac:dyDescent="0.2">
      <c r="F1083" s="136"/>
      <c r="G1083" s="136"/>
      <c r="H1083" s="137"/>
      <c r="I1083" s="138"/>
      <c r="O1083" s="139"/>
      <c r="P1083" s="140"/>
      <c r="Q1083" s="140"/>
    </row>
    <row r="1084" spans="6:17" s="135" customFormat="1" x14ac:dyDescent="0.2">
      <c r="F1084" s="136"/>
      <c r="G1084" s="136"/>
      <c r="H1084" s="137"/>
      <c r="I1084" s="138"/>
      <c r="O1084" s="139"/>
      <c r="P1084" s="140"/>
      <c r="Q1084" s="140"/>
    </row>
    <row r="1085" spans="6:17" s="135" customFormat="1" x14ac:dyDescent="0.2">
      <c r="F1085" s="136"/>
      <c r="G1085" s="136"/>
      <c r="H1085" s="137"/>
      <c r="I1085" s="138"/>
      <c r="O1085" s="139"/>
      <c r="P1085" s="140"/>
      <c r="Q1085" s="140"/>
    </row>
    <row r="1086" spans="6:17" s="135" customFormat="1" x14ac:dyDescent="0.2">
      <c r="F1086" s="136"/>
      <c r="G1086" s="136"/>
      <c r="H1086" s="137"/>
      <c r="I1086" s="138"/>
      <c r="O1086" s="139"/>
      <c r="P1086" s="140"/>
      <c r="Q1086" s="140"/>
    </row>
    <row r="1087" spans="6:17" s="135" customFormat="1" x14ac:dyDescent="0.2">
      <c r="F1087" s="136"/>
      <c r="G1087" s="136"/>
      <c r="H1087" s="137"/>
      <c r="I1087" s="138"/>
      <c r="O1087" s="139"/>
      <c r="P1087" s="140"/>
      <c r="Q1087" s="140"/>
    </row>
    <row r="1088" spans="6:17" s="135" customFormat="1" x14ac:dyDescent="0.2">
      <c r="F1088" s="136"/>
      <c r="G1088" s="136"/>
      <c r="H1088" s="137"/>
      <c r="I1088" s="138"/>
      <c r="O1088" s="139"/>
      <c r="P1088" s="140"/>
      <c r="Q1088" s="140"/>
    </row>
    <row r="1089" spans="6:17" s="135" customFormat="1" x14ac:dyDescent="0.2">
      <c r="F1089" s="136"/>
      <c r="G1089" s="136"/>
      <c r="H1089" s="137"/>
      <c r="I1089" s="138"/>
      <c r="O1089" s="139"/>
      <c r="P1089" s="140"/>
      <c r="Q1089" s="140"/>
    </row>
    <row r="1090" spans="6:17" s="135" customFormat="1" x14ac:dyDescent="0.2">
      <c r="F1090" s="136"/>
      <c r="G1090" s="136"/>
      <c r="H1090" s="137"/>
      <c r="I1090" s="138"/>
      <c r="O1090" s="139"/>
      <c r="P1090" s="140"/>
      <c r="Q1090" s="140"/>
    </row>
    <row r="1091" spans="6:17" s="135" customFormat="1" x14ac:dyDescent="0.2">
      <c r="F1091" s="136"/>
      <c r="G1091" s="136"/>
      <c r="H1091" s="137"/>
      <c r="I1091" s="138"/>
      <c r="O1091" s="139"/>
      <c r="P1091" s="140"/>
      <c r="Q1091" s="140"/>
    </row>
    <row r="1092" spans="6:17" s="135" customFormat="1" x14ac:dyDescent="0.2">
      <c r="F1092" s="136"/>
      <c r="G1092" s="136"/>
      <c r="H1092" s="137"/>
      <c r="I1092" s="138"/>
      <c r="O1092" s="139"/>
      <c r="P1092" s="140"/>
      <c r="Q1092" s="140"/>
    </row>
    <row r="1093" spans="6:17" s="135" customFormat="1" x14ac:dyDescent="0.2">
      <c r="F1093" s="136"/>
      <c r="G1093" s="136"/>
      <c r="H1093" s="137"/>
      <c r="I1093" s="138"/>
      <c r="O1093" s="139"/>
      <c r="P1093" s="140"/>
      <c r="Q1093" s="140"/>
    </row>
    <row r="1094" spans="6:17" s="135" customFormat="1" x14ac:dyDescent="0.2">
      <c r="F1094" s="136"/>
      <c r="G1094" s="136"/>
      <c r="H1094" s="137"/>
      <c r="I1094" s="138"/>
      <c r="O1094" s="139"/>
      <c r="P1094" s="140"/>
      <c r="Q1094" s="140"/>
    </row>
    <row r="1095" spans="6:17" s="135" customFormat="1" x14ac:dyDescent="0.2">
      <c r="F1095" s="136"/>
      <c r="G1095" s="136"/>
      <c r="H1095" s="137"/>
      <c r="I1095" s="138"/>
      <c r="O1095" s="139"/>
      <c r="P1095" s="140"/>
      <c r="Q1095" s="140"/>
    </row>
    <row r="1096" spans="6:17" s="135" customFormat="1" x14ac:dyDescent="0.2">
      <c r="F1096" s="136"/>
      <c r="G1096" s="136"/>
      <c r="H1096" s="137"/>
      <c r="I1096" s="138"/>
      <c r="O1096" s="139"/>
      <c r="P1096" s="140"/>
      <c r="Q1096" s="140"/>
    </row>
    <row r="1097" spans="6:17" s="135" customFormat="1" x14ac:dyDescent="0.2">
      <c r="F1097" s="136"/>
      <c r="G1097" s="136"/>
      <c r="H1097" s="137"/>
      <c r="I1097" s="138"/>
      <c r="O1097" s="139"/>
      <c r="P1097" s="140"/>
      <c r="Q1097" s="140"/>
    </row>
    <row r="1098" spans="6:17" s="135" customFormat="1" x14ac:dyDescent="0.2">
      <c r="F1098" s="136"/>
      <c r="G1098" s="136"/>
      <c r="H1098" s="137"/>
      <c r="I1098" s="138"/>
      <c r="O1098" s="139"/>
      <c r="P1098" s="140"/>
      <c r="Q1098" s="140"/>
    </row>
    <row r="1099" spans="6:17" s="135" customFormat="1" x14ac:dyDescent="0.2">
      <c r="F1099" s="136"/>
      <c r="G1099" s="136"/>
      <c r="H1099" s="137"/>
      <c r="I1099" s="138"/>
      <c r="O1099" s="139"/>
      <c r="P1099" s="140"/>
      <c r="Q1099" s="140"/>
    </row>
    <row r="1100" spans="6:17" s="135" customFormat="1" x14ac:dyDescent="0.2">
      <c r="F1100" s="136"/>
      <c r="G1100" s="136"/>
      <c r="H1100" s="137"/>
      <c r="I1100" s="138"/>
      <c r="O1100" s="139"/>
      <c r="P1100" s="140"/>
      <c r="Q1100" s="140"/>
    </row>
    <row r="1101" spans="6:17" s="135" customFormat="1" x14ac:dyDescent="0.2">
      <c r="F1101" s="136"/>
      <c r="G1101" s="136"/>
      <c r="H1101" s="137"/>
      <c r="I1101" s="138"/>
      <c r="O1101" s="139"/>
      <c r="P1101" s="140"/>
      <c r="Q1101" s="140"/>
    </row>
    <row r="1102" spans="6:17" s="135" customFormat="1" x14ac:dyDescent="0.2">
      <c r="F1102" s="136"/>
      <c r="G1102" s="136"/>
      <c r="H1102" s="137"/>
      <c r="I1102" s="138"/>
      <c r="O1102" s="139"/>
      <c r="P1102" s="140"/>
      <c r="Q1102" s="140"/>
    </row>
    <row r="1103" spans="6:17" s="135" customFormat="1" x14ac:dyDescent="0.2">
      <c r="F1103" s="136"/>
      <c r="G1103" s="136"/>
      <c r="H1103" s="137"/>
      <c r="I1103" s="138"/>
      <c r="O1103" s="139"/>
      <c r="P1103" s="140"/>
      <c r="Q1103" s="140"/>
    </row>
    <row r="1104" spans="6:17" s="135" customFormat="1" x14ac:dyDescent="0.2">
      <c r="F1104" s="136"/>
      <c r="G1104" s="136"/>
      <c r="H1104" s="137"/>
      <c r="I1104" s="138"/>
      <c r="O1104" s="139"/>
      <c r="P1104" s="140"/>
      <c r="Q1104" s="140"/>
    </row>
    <row r="1105" spans="6:17" s="135" customFormat="1" x14ac:dyDescent="0.2">
      <c r="F1105" s="136"/>
      <c r="G1105" s="136"/>
      <c r="H1105" s="137"/>
      <c r="I1105" s="138"/>
      <c r="O1105" s="139"/>
      <c r="P1105" s="140"/>
      <c r="Q1105" s="140"/>
    </row>
    <row r="1106" spans="6:17" s="135" customFormat="1" x14ac:dyDescent="0.2">
      <c r="F1106" s="136"/>
      <c r="G1106" s="136"/>
      <c r="H1106" s="137"/>
      <c r="I1106" s="138"/>
      <c r="O1106" s="139"/>
      <c r="P1106" s="140"/>
      <c r="Q1106" s="140"/>
    </row>
    <row r="1107" spans="6:17" s="135" customFormat="1" x14ac:dyDescent="0.2">
      <c r="F1107" s="136"/>
      <c r="G1107" s="136"/>
      <c r="H1107" s="137"/>
      <c r="I1107" s="138"/>
      <c r="O1107" s="139"/>
      <c r="P1107" s="140"/>
      <c r="Q1107" s="140"/>
    </row>
    <row r="1108" spans="6:17" s="135" customFormat="1" x14ac:dyDescent="0.2">
      <c r="F1108" s="136"/>
      <c r="G1108" s="136"/>
      <c r="H1108" s="137"/>
      <c r="I1108" s="138"/>
      <c r="O1108" s="139"/>
      <c r="P1108" s="140"/>
      <c r="Q1108" s="140"/>
    </row>
    <row r="1109" spans="6:17" s="135" customFormat="1" x14ac:dyDescent="0.2">
      <c r="F1109" s="136"/>
      <c r="G1109" s="136"/>
      <c r="H1109" s="137"/>
      <c r="I1109" s="138"/>
      <c r="O1109" s="139"/>
      <c r="P1109" s="140"/>
      <c r="Q1109" s="140"/>
    </row>
    <row r="1110" spans="6:17" s="135" customFormat="1" x14ac:dyDescent="0.2">
      <c r="F1110" s="136"/>
      <c r="G1110" s="136"/>
      <c r="H1110" s="137"/>
      <c r="I1110" s="138"/>
      <c r="O1110" s="139"/>
      <c r="P1110" s="140"/>
      <c r="Q1110" s="140"/>
    </row>
    <row r="1111" spans="6:17" s="135" customFormat="1" x14ac:dyDescent="0.2">
      <c r="F1111" s="136"/>
      <c r="G1111" s="136"/>
      <c r="H1111" s="137"/>
      <c r="I1111" s="138"/>
      <c r="O1111" s="139"/>
      <c r="P1111" s="140"/>
      <c r="Q1111" s="140"/>
    </row>
    <row r="1112" spans="6:17" s="135" customFormat="1" x14ac:dyDescent="0.2">
      <c r="F1112" s="136"/>
      <c r="G1112" s="136"/>
      <c r="H1112" s="137"/>
      <c r="I1112" s="138"/>
      <c r="O1112" s="139"/>
      <c r="P1112" s="140"/>
      <c r="Q1112" s="140"/>
    </row>
    <row r="1113" spans="6:17" s="135" customFormat="1" x14ac:dyDescent="0.2">
      <c r="F1113" s="136"/>
      <c r="G1113" s="136"/>
      <c r="H1113" s="137"/>
      <c r="I1113" s="138"/>
      <c r="O1113" s="139"/>
      <c r="P1113" s="140"/>
      <c r="Q1113" s="140"/>
    </row>
    <row r="1114" spans="6:17" s="135" customFormat="1" x14ac:dyDescent="0.2">
      <c r="F1114" s="136"/>
      <c r="G1114" s="136"/>
      <c r="H1114" s="137"/>
      <c r="I1114" s="138"/>
      <c r="O1114" s="139"/>
      <c r="P1114" s="140"/>
      <c r="Q1114" s="140"/>
    </row>
    <row r="1115" spans="6:17" s="135" customFormat="1" x14ac:dyDescent="0.2">
      <c r="F1115" s="136"/>
      <c r="G1115" s="136"/>
      <c r="H1115" s="137"/>
      <c r="I1115" s="138"/>
      <c r="O1115" s="139"/>
      <c r="P1115" s="140"/>
      <c r="Q1115" s="140"/>
    </row>
    <row r="1116" spans="6:17" s="135" customFormat="1" x14ac:dyDescent="0.2">
      <c r="F1116" s="136"/>
      <c r="G1116" s="136"/>
      <c r="H1116" s="137"/>
      <c r="I1116" s="138"/>
      <c r="O1116" s="139"/>
      <c r="P1116" s="140"/>
      <c r="Q1116" s="140"/>
    </row>
    <row r="1117" spans="6:17" s="135" customFormat="1" x14ac:dyDescent="0.2">
      <c r="F1117" s="136"/>
      <c r="G1117" s="136"/>
      <c r="H1117" s="137"/>
      <c r="I1117" s="138"/>
      <c r="O1117" s="139"/>
      <c r="P1117" s="140"/>
      <c r="Q1117" s="140"/>
    </row>
    <row r="1118" spans="6:17" s="135" customFormat="1" x14ac:dyDescent="0.2">
      <c r="F1118" s="136"/>
      <c r="G1118" s="136"/>
      <c r="H1118" s="137"/>
      <c r="I1118" s="138"/>
      <c r="O1118" s="139"/>
      <c r="P1118" s="140"/>
      <c r="Q1118" s="140"/>
    </row>
    <row r="1119" spans="6:17" s="135" customFormat="1" x14ac:dyDescent="0.2">
      <c r="F1119" s="136"/>
      <c r="G1119" s="136"/>
      <c r="H1119" s="137"/>
      <c r="I1119" s="138"/>
      <c r="O1119" s="139"/>
      <c r="P1119" s="140"/>
      <c r="Q1119" s="140"/>
    </row>
    <row r="1120" spans="6:17" s="135" customFormat="1" x14ac:dyDescent="0.2">
      <c r="F1120" s="136"/>
      <c r="G1120" s="136"/>
      <c r="H1120" s="137"/>
      <c r="I1120" s="138"/>
      <c r="O1120" s="139"/>
      <c r="P1120" s="140"/>
      <c r="Q1120" s="140"/>
    </row>
    <row r="1121" spans="6:17" s="135" customFormat="1" x14ac:dyDescent="0.2">
      <c r="F1121" s="136"/>
      <c r="G1121" s="136"/>
      <c r="H1121" s="137"/>
      <c r="I1121" s="138"/>
      <c r="O1121" s="139"/>
      <c r="P1121" s="140"/>
      <c r="Q1121" s="140"/>
    </row>
    <row r="1122" spans="6:17" s="135" customFormat="1" x14ac:dyDescent="0.2">
      <c r="F1122" s="136"/>
      <c r="G1122" s="136"/>
      <c r="H1122" s="137"/>
      <c r="I1122" s="138"/>
      <c r="O1122" s="139"/>
      <c r="P1122" s="140"/>
      <c r="Q1122" s="140"/>
    </row>
    <row r="1123" spans="6:17" s="135" customFormat="1" x14ac:dyDescent="0.2">
      <c r="F1123" s="136"/>
      <c r="G1123" s="136"/>
      <c r="H1123" s="137"/>
      <c r="I1123" s="138"/>
      <c r="O1123" s="139"/>
      <c r="P1123" s="140"/>
      <c r="Q1123" s="140"/>
    </row>
    <row r="1124" spans="6:17" s="135" customFormat="1" x14ac:dyDescent="0.2">
      <c r="F1124" s="136"/>
      <c r="G1124" s="136"/>
      <c r="H1124" s="137"/>
      <c r="I1124" s="138"/>
      <c r="O1124" s="139"/>
      <c r="P1124" s="140"/>
      <c r="Q1124" s="140"/>
    </row>
    <row r="1125" spans="6:17" s="135" customFormat="1" x14ac:dyDescent="0.2">
      <c r="F1125" s="136"/>
      <c r="G1125" s="136"/>
      <c r="H1125" s="137"/>
      <c r="I1125" s="138"/>
      <c r="O1125" s="139"/>
      <c r="P1125" s="140"/>
      <c r="Q1125" s="140"/>
    </row>
    <row r="1126" spans="6:17" s="135" customFormat="1" x14ac:dyDescent="0.2">
      <c r="F1126" s="136"/>
      <c r="G1126" s="136"/>
      <c r="H1126" s="137"/>
      <c r="I1126" s="138"/>
      <c r="O1126" s="139"/>
      <c r="P1126" s="140"/>
      <c r="Q1126" s="140"/>
    </row>
    <row r="1127" spans="6:17" s="135" customFormat="1" x14ac:dyDescent="0.2">
      <c r="F1127" s="136"/>
      <c r="G1127" s="136"/>
      <c r="H1127" s="137"/>
      <c r="I1127" s="138"/>
      <c r="O1127" s="139"/>
      <c r="P1127" s="140"/>
      <c r="Q1127" s="140"/>
    </row>
    <row r="1128" spans="6:17" s="135" customFormat="1" x14ac:dyDescent="0.2">
      <c r="F1128" s="136"/>
      <c r="G1128" s="136"/>
      <c r="H1128" s="137"/>
      <c r="I1128" s="138"/>
      <c r="O1128" s="139"/>
      <c r="P1128" s="140"/>
      <c r="Q1128" s="140"/>
    </row>
    <row r="1129" spans="6:17" s="135" customFormat="1" x14ac:dyDescent="0.2">
      <c r="F1129" s="136"/>
      <c r="G1129" s="136"/>
      <c r="H1129" s="137"/>
      <c r="I1129" s="138"/>
      <c r="O1129" s="139"/>
      <c r="P1129" s="140"/>
      <c r="Q1129" s="140"/>
    </row>
    <row r="1130" spans="6:17" s="135" customFormat="1" x14ac:dyDescent="0.2">
      <c r="F1130" s="136"/>
      <c r="G1130" s="136"/>
      <c r="H1130" s="137"/>
      <c r="I1130" s="138"/>
      <c r="O1130" s="139"/>
      <c r="P1130" s="140"/>
      <c r="Q1130" s="140"/>
    </row>
    <row r="1131" spans="6:17" s="135" customFormat="1" x14ac:dyDescent="0.2">
      <c r="F1131" s="136"/>
      <c r="G1131" s="136"/>
      <c r="H1131" s="137"/>
      <c r="I1131" s="138"/>
      <c r="O1131" s="139"/>
      <c r="P1131" s="140"/>
      <c r="Q1131" s="140"/>
    </row>
    <row r="1132" spans="6:17" s="135" customFormat="1" x14ac:dyDescent="0.2">
      <c r="F1132" s="136"/>
      <c r="G1132" s="136"/>
      <c r="H1132" s="137"/>
      <c r="I1132" s="138"/>
      <c r="O1132" s="139"/>
      <c r="P1132" s="140"/>
      <c r="Q1132" s="140"/>
    </row>
    <row r="1133" spans="6:17" s="135" customFormat="1" x14ac:dyDescent="0.2">
      <c r="F1133" s="136"/>
      <c r="G1133" s="136"/>
      <c r="H1133" s="137"/>
      <c r="I1133" s="138"/>
      <c r="O1133" s="139"/>
      <c r="P1133" s="140"/>
      <c r="Q1133" s="140"/>
    </row>
    <row r="1134" spans="6:17" s="135" customFormat="1" x14ac:dyDescent="0.2">
      <c r="F1134" s="136"/>
      <c r="G1134" s="136"/>
      <c r="H1134" s="137"/>
      <c r="I1134" s="138"/>
      <c r="O1134" s="139"/>
      <c r="P1134" s="140"/>
      <c r="Q1134" s="140"/>
    </row>
    <row r="1135" spans="6:17" s="135" customFormat="1" x14ac:dyDescent="0.2">
      <c r="F1135" s="136"/>
      <c r="G1135" s="136"/>
      <c r="H1135" s="137"/>
      <c r="I1135" s="138"/>
      <c r="O1135" s="139"/>
      <c r="P1135" s="140"/>
      <c r="Q1135" s="140"/>
    </row>
    <row r="1136" spans="6:17" s="135" customFormat="1" x14ac:dyDescent="0.2">
      <c r="F1136" s="136"/>
      <c r="G1136" s="136"/>
      <c r="H1136" s="137"/>
      <c r="I1136" s="138"/>
      <c r="O1136" s="139"/>
      <c r="P1136" s="140"/>
      <c r="Q1136" s="140"/>
    </row>
    <row r="1137" spans="6:17" s="135" customFormat="1" x14ac:dyDescent="0.2">
      <c r="F1137" s="136"/>
      <c r="G1137" s="136"/>
      <c r="H1137" s="137"/>
      <c r="I1137" s="138"/>
      <c r="O1137" s="139"/>
      <c r="P1137" s="140"/>
      <c r="Q1137" s="140"/>
    </row>
    <row r="1138" spans="6:17" s="135" customFormat="1" x14ac:dyDescent="0.2">
      <c r="F1138" s="136"/>
      <c r="G1138" s="136"/>
      <c r="H1138" s="137"/>
      <c r="I1138" s="138"/>
      <c r="O1138" s="139"/>
      <c r="P1138" s="140"/>
      <c r="Q1138" s="140"/>
    </row>
    <row r="1139" spans="6:17" s="135" customFormat="1" x14ac:dyDescent="0.2">
      <c r="F1139" s="136"/>
      <c r="G1139" s="136"/>
      <c r="H1139" s="137"/>
      <c r="I1139" s="138"/>
      <c r="O1139" s="139"/>
      <c r="P1139" s="140"/>
      <c r="Q1139" s="140"/>
    </row>
    <row r="1140" spans="6:17" s="135" customFormat="1" x14ac:dyDescent="0.2">
      <c r="F1140" s="136"/>
      <c r="G1140" s="136"/>
      <c r="H1140" s="137"/>
      <c r="I1140" s="138"/>
      <c r="O1140" s="139"/>
      <c r="P1140" s="140"/>
      <c r="Q1140" s="140"/>
    </row>
    <row r="1141" spans="6:17" s="135" customFormat="1" x14ac:dyDescent="0.2">
      <c r="F1141" s="136"/>
      <c r="G1141" s="136"/>
      <c r="H1141" s="137"/>
      <c r="I1141" s="138"/>
      <c r="O1141" s="139"/>
      <c r="P1141" s="140"/>
      <c r="Q1141" s="140"/>
    </row>
    <row r="1142" spans="6:17" s="135" customFormat="1" x14ac:dyDescent="0.2">
      <c r="F1142" s="136"/>
      <c r="G1142" s="136"/>
      <c r="H1142" s="137"/>
      <c r="I1142" s="138"/>
      <c r="O1142" s="139"/>
      <c r="P1142" s="140"/>
      <c r="Q1142" s="140"/>
    </row>
    <row r="1143" spans="6:17" s="135" customFormat="1" x14ac:dyDescent="0.2">
      <c r="F1143" s="136"/>
      <c r="G1143" s="136"/>
      <c r="H1143" s="137"/>
      <c r="I1143" s="138"/>
      <c r="O1143" s="139"/>
      <c r="P1143" s="140"/>
      <c r="Q1143" s="140"/>
    </row>
    <row r="1144" spans="6:17" s="135" customFormat="1" x14ac:dyDescent="0.2">
      <c r="F1144" s="136"/>
      <c r="G1144" s="136"/>
      <c r="H1144" s="137"/>
      <c r="I1144" s="138"/>
      <c r="O1144" s="139"/>
      <c r="P1144" s="140"/>
      <c r="Q1144" s="140"/>
    </row>
    <row r="1145" spans="6:17" s="135" customFormat="1" x14ac:dyDescent="0.2">
      <c r="F1145" s="136"/>
      <c r="G1145" s="136"/>
      <c r="H1145" s="137"/>
      <c r="I1145" s="138"/>
      <c r="O1145" s="139"/>
      <c r="P1145" s="140"/>
      <c r="Q1145" s="140"/>
    </row>
    <row r="1146" spans="6:17" s="135" customFormat="1" x14ac:dyDescent="0.2">
      <c r="F1146" s="136"/>
      <c r="G1146" s="136"/>
      <c r="H1146" s="137"/>
      <c r="I1146" s="138"/>
      <c r="O1146" s="139"/>
      <c r="P1146" s="140"/>
      <c r="Q1146" s="140"/>
    </row>
    <row r="1147" spans="6:17" s="135" customFormat="1" x14ac:dyDescent="0.2">
      <c r="F1147" s="136"/>
      <c r="G1147" s="136"/>
      <c r="H1147" s="137"/>
      <c r="I1147" s="138"/>
      <c r="O1147" s="139"/>
      <c r="P1147" s="140"/>
      <c r="Q1147" s="140"/>
    </row>
    <row r="1148" spans="6:17" s="135" customFormat="1" x14ac:dyDescent="0.2">
      <c r="F1148" s="136"/>
      <c r="G1148" s="136"/>
      <c r="H1148" s="137"/>
      <c r="I1148" s="138"/>
      <c r="O1148" s="139"/>
      <c r="P1148" s="140"/>
      <c r="Q1148" s="140"/>
    </row>
    <row r="1149" spans="6:17" s="135" customFormat="1" x14ac:dyDescent="0.2">
      <c r="F1149" s="136"/>
      <c r="G1149" s="136"/>
      <c r="H1149" s="137"/>
      <c r="I1149" s="138"/>
      <c r="O1149" s="139"/>
      <c r="P1149" s="140"/>
      <c r="Q1149" s="140"/>
    </row>
    <row r="1150" spans="6:17" s="135" customFormat="1" x14ac:dyDescent="0.2">
      <c r="F1150" s="136"/>
      <c r="G1150" s="136"/>
      <c r="H1150" s="137"/>
      <c r="I1150" s="138"/>
      <c r="O1150" s="139"/>
      <c r="P1150" s="140"/>
      <c r="Q1150" s="140"/>
    </row>
    <row r="1151" spans="6:17" s="135" customFormat="1" x14ac:dyDescent="0.2">
      <c r="F1151" s="136"/>
      <c r="G1151" s="136"/>
      <c r="H1151" s="137"/>
      <c r="I1151" s="138"/>
      <c r="O1151" s="139"/>
      <c r="P1151" s="140"/>
      <c r="Q1151" s="140"/>
    </row>
    <row r="1152" spans="6:17" s="135" customFormat="1" x14ac:dyDescent="0.2">
      <c r="F1152" s="136"/>
      <c r="G1152" s="136"/>
      <c r="H1152" s="137"/>
      <c r="I1152" s="138"/>
      <c r="O1152" s="139"/>
      <c r="P1152" s="140"/>
      <c r="Q1152" s="140"/>
    </row>
    <row r="1153" spans="6:17" s="135" customFormat="1" x14ac:dyDescent="0.2">
      <c r="F1153" s="136"/>
      <c r="G1153" s="136"/>
      <c r="H1153" s="137"/>
      <c r="I1153" s="138"/>
      <c r="O1153" s="139"/>
      <c r="P1153" s="140"/>
      <c r="Q1153" s="140"/>
    </row>
    <row r="1154" spans="6:17" s="135" customFormat="1" x14ac:dyDescent="0.2">
      <c r="F1154" s="136"/>
      <c r="G1154" s="136"/>
      <c r="H1154" s="137"/>
      <c r="I1154" s="138"/>
      <c r="O1154" s="139"/>
      <c r="P1154" s="140"/>
      <c r="Q1154" s="140"/>
    </row>
    <row r="1155" spans="6:17" s="135" customFormat="1" x14ac:dyDescent="0.2">
      <c r="F1155" s="136"/>
      <c r="G1155" s="136"/>
      <c r="H1155" s="137"/>
      <c r="I1155" s="138"/>
      <c r="O1155" s="139"/>
      <c r="P1155" s="140"/>
      <c r="Q1155" s="140"/>
    </row>
    <row r="1156" spans="6:17" s="135" customFormat="1" x14ac:dyDescent="0.2">
      <c r="F1156" s="136"/>
      <c r="G1156" s="136"/>
      <c r="H1156" s="137"/>
      <c r="I1156" s="138"/>
      <c r="O1156" s="139"/>
      <c r="P1156" s="140"/>
      <c r="Q1156" s="140"/>
    </row>
    <row r="1157" spans="6:17" s="135" customFormat="1" x14ac:dyDescent="0.2">
      <c r="F1157" s="136"/>
      <c r="G1157" s="136"/>
      <c r="H1157" s="137"/>
      <c r="I1157" s="138"/>
      <c r="O1157" s="139"/>
      <c r="P1157" s="140"/>
      <c r="Q1157" s="140"/>
    </row>
    <row r="1158" spans="6:17" s="135" customFormat="1" x14ac:dyDescent="0.2">
      <c r="F1158" s="136"/>
      <c r="G1158" s="136"/>
      <c r="H1158" s="137"/>
      <c r="I1158" s="138"/>
      <c r="O1158" s="139"/>
      <c r="P1158" s="140"/>
      <c r="Q1158" s="140"/>
    </row>
    <row r="1159" spans="6:17" s="135" customFormat="1" x14ac:dyDescent="0.2">
      <c r="F1159" s="136"/>
      <c r="G1159" s="136"/>
      <c r="H1159" s="137"/>
      <c r="I1159" s="138"/>
      <c r="O1159" s="139"/>
      <c r="P1159" s="140"/>
      <c r="Q1159" s="140"/>
    </row>
    <row r="1160" spans="6:17" s="135" customFormat="1" x14ac:dyDescent="0.2">
      <c r="F1160" s="136"/>
      <c r="G1160" s="136"/>
      <c r="H1160" s="137"/>
      <c r="I1160" s="138"/>
      <c r="O1160" s="139"/>
      <c r="P1160" s="140"/>
      <c r="Q1160" s="140"/>
    </row>
    <row r="1161" spans="6:17" s="135" customFormat="1" x14ac:dyDescent="0.2">
      <c r="F1161" s="136"/>
      <c r="G1161" s="136"/>
      <c r="H1161" s="137"/>
      <c r="I1161" s="138"/>
      <c r="O1161" s="139"/>
      <c r="P1161" s="140"/>
      <c r="Q1161" s="140"/>
    </row>
    <row r="1162" spans="6:17" s="135" customFormat="1" x14ac:dyDescent="0.2">
      <c r="F1162" s="136"/>
      <c r="G1162" s="136"/>
      <c r="H1162" s="137"/>
      <c r="I1162" s="138"/>
      <c r="O1162" s="139"/>
      <c r="P1162" s="140"/>
      <c r="Q1162" s="140"/>
    </row>
    <row r="1163" spans="6:17" s="135" customFormat="1" x14ac:dyDescent="0.2">
      <c r="F1163" s="136"/>
      <c r="G1163" s="136"/>
      <c r="H1163" s="137"/>
      <c r="I1163" s="138"/>
      <c r="O1163" s="139"/>
      <c r="P1163" s="140"/>
      <c r="Q1163" s="140"/>
    </row>
    <row r="1164" spans="6:17" s="135" customFormat="1" x14ac:dyDescent="0.2">
      <c r="F1164" s="136"/>
      <c r="G1164" s="136"/>
      <c r="H1164" s="137"/>
      <c r="I1164" s="138"/>
      <c r="O1164" s="139"/>
      <c r="P1164" s="140"/>
      <c r="Q1164" s="140"/>
    </row>
    <row r="1165" spans="6:17" s="135" customFormat="1" x14ac:dyDescent="0.2">
      <c r="F1165" s="136"/>
      <c r="G1165" s="136"/>
      <c r="H1165" s="137"/>
      <c r="I1165" s="138"/>
      <c r="O1165" s="139"/>
      <c r="P1165" s="140"/>
      <c r="Q1165" s="140"/>
    </row>
    <row r="1166" spans="6:17" s="135" customFormat="1" x14ac:dyDescent="0.2">
      <c r="F1166" s="136"/>
      <c r="G1166" s="136"/>
      <c r="H1166" s="137"/>
      <c r="I1166" s="138"/>
      <c r="O1166" s="139"/>
      <c r="P1166" s="140"/>
      <c r="Q1166" s="140"/>
    </row>
    <row r="1167" spans="6:17" s="135" customFormat="1" x14ac:dyDescent="0.2">
      <c r="F1167" s="136"/>
      <c r="G1167" s="136"/>
      <c r="H1167" s="137"/>
      <c r="I1167" s="138"/>
      <c r="O1167" s="139"/>
      <c r="P1167" s="140"/>
      <c r="Q1167" s="140"/>
    </row>
    <row r="1168" spans="6:17" s="135" customFormat="1" x14ac:dyDescent="0.2">
      <c r="F1168" s="136"/>
      <c r="G1168" s="136"/>
      <c r="H1168" s="137"/>
      <c r="I1168" s="138"/>
      <c r="O1168" s="139"/>
      <c r="P1168" s="140"/>
      <c r="Q1168" s="140"/>
    </row>
    <row r="1169" spans="6:17" s="135" customFormat="1" x14ac:dyDescent="0.2">
      <c r="F1169" s="136"/>
      <c r="G1169" s="136"/>
      <c r="H1169" s="137"/>
      <c r="I1169" s="138"/>
      <c r="O1169" s="139"/>
      <c r="P1169" s="140"/>
      <c r="Q1169" s="140"/>
    </row>
    <row r="1170" spans="6:17" s="135" customFormat="1" x14ac:dyDescent="0.2">
      <c r="F1170" s="136"/>
      <c r="G1170" s="136"/>
      <c r="H1170" s="137"/>
      <c r="I1170" s="138"/>
      <c r="O1170" s="139"/>
      <c r="P1170" s="140"/>
      <c r="Q1170" s="140"/>
    </row>
    <row r="1171" spans="6:17" s="135" customFormat="1" x14ac:dyDescent="0.2">
      <c r="F1171" s="136"/>
      <c r="G1171" s="136"/>
      <c r="H1171" s="137"/>
      <c r="I1171" s="138"/>
      <c r="O1171" s="139"/>
      <c r="P1171" s="140"/>
      <c r="Q1171" s="140"/>
    </row>
    <row r="1172" spans="6:17" s="135" customFormat="1" x14ac:dyDescent="0.2">
      <c r="F1172" s="136"/>
      <c r="G1172" s="136"/>
      <c r="H1172" s="137"/>
      <c r="I1172" s="138"/>
      <c r="O1172" s="139"/>
      <c r="P1172" s="140"/>
      <c r="Q1172" s="140"/>
    </row>
    <row r="1173" spans="6:17" s="135" customFormat="1" x14ac:dyDescent="0.2">
      <c r="F1173" s="136"/>
      <c r="G1173" s="136"/>
      <c r="H1173" s="137"/>
      <c r="I1173" s="138"/>
      <c r="O1173" s="139"/>
      <c r="P1173" s="140"/>
      <c r="Q1173" s="140"/>
    </row>
    <row r="1174" spans="6:17" s="135" customFormat="1" x14ac:dyDescent="0.2">
      <c r="F1174" s="136"/>
      <c r="G1174" s="136"/>
      <c r="H1174" s="137"/>
      <c r="I1174" s="138"/>
      <c r="O1174" s="139"/>
      <c r="P1174" s="140"/>
      <c r="Q1174" s="140"/>
    </row>
    <row r="1175" spans="6:17" s="135" customFormat="1" x14ac:dyDescent="0.2">
      <c r="F1175" s="136"/>
      <c r="G1175" s="136"/>
      <c r="H1175" s="137"/>
      <c r="I1175" s="138"/>
      <c r="O1175" s="139"/>
      <c r="P1175" s="140"/>
      <c r="Q1175" s="140"/>
    </row>
    <row r="1176" spans="6:17" s="135" customFormat="1" x14ac:dyDescent="0.2">
      <c r="F1176" s="136"/>
      <c r="G1176" s="136"/>
      <c r="H1176" s="137"/>
      <c r="I1176" s="138"/>
      <c r="O1176" s="139"/>
      <c r="P1176" s="140"/>
      <c r="Q1176" s="140"/>
    </row>
    <row r="1177" spans="6:17" s="135" customFormat="1" x14ac:dyDescent="0.2">
      <c r="F1177" s="136"/>
      <c r="G1177" s="136"/>
      <c r="H1177" s="137"/>
      <c r="I1177" s="138"/>
      <c r="O1177" s="139"/>
      <c r="P1177" s="140"/>
      <c r="Q1177" s="140"/>
    </row>
    <row r="1178" spans="6:17" s="135" customFormat="1" x14ac:dyDescent="0.2">
      <c r="F1178" s="136"/>
      <c r="G1178" s="136"/>
      <c r="H1178" s="137"/>
      <c r="I1178" s="138"/>
      <c r="O1178" s="139"/>
      <c r="P1178" s="140"/>
      <c r="Q1178" s="140"/>
    </row>
    <row r="1179" spans="6:17" s="135" customFormat="1" x14ac:dyDescent="0.2">
      <c r="F1179" s="136"/>
      <c r="G1179" s="136"/>
      <c r="H1179" s="137"/>
      <c r="I1179" s="138"/>
      <c r="O1179" s="139"/>
      <c r="P1179" s="140"/>
      <c r="Q1179" s="140"/>
    </row>
    <row r="1180" spans="6:17" s="135" customFormat="1" x14ac:dyDescent="0.2">
      <c r="F1180" s="136"/>
      <c r="G1180" s="136"/>
      <c r="H1180" s="137"/>
      <c r="I1180" s="138"/>
      <c r="O1180" s="139"/>
      <c r="P1180" s="140"/>
      <c r="Q1180" s="140"/>
    </row>
    <row r="1181" spans="6:17" s="135" customFormat="1" x14ac:dyDescent="0.2">
      <c r="F1181" s="136"/>
      <c r="G1181" s="136"/>
      <c r="H1181" s="137"/>
      <c r="I1181" s="138"/>
      <c r="O1181" s="139"/>
      <c r="P1181" s="140"/>
      <c r="Q1181" s="140"/>
    </row>
    <row r="1182" spans="6:17" s="135" customFormat="1" x14ac:dyDescent="0.2">
      <c r="F1182" s="136"/>
      <c r="G1182" s="136"/>
      <c r="H1182" s="137"/>
      <c r="I1182" s="138"/>
      <c r="O1182" s="139"/>
      <c r="P1182" s="140"/>
      <c r="Q1182" s="140"/>
    </row>
    <row r="1183" spans="6:17" s="135" customFormat="1" x14ac:dyDescent="0.2">
      <c r="F1183" s="136"/>
      <c r="G1183" s="136"/>
      <c r="H1183" s="137"/>
      <c r="I1183" s="138"/>
      <c r="O1183" s="139"/>
      <c r="P1183" s="140"/>
      <c r="Q1183" s="140"/>
    </row>
    <row r="1184" spans="6:17" s="135" customFormat="1" x14ac:dyDescent="0.2">
      <c r="F1184" s="136"/>
      <c r="G1184" s="136"/>
      <c r="H1184" s="137"/>
      <c r="I1184" s="138"/>
      <c r="O1184" s="139"/>
      <c r="P1184" s="140"/>
      <c r="Q1184" s="140"/>
    </row>
    <row r="1185" spans="6:17" s="135" customFormat="1" x14ac:dyDescent="0.2">
      <c r="F1185" s="136"/>
      <c r="G1185" s="136"/>
      <c r="H1185" s="137"/>
      <c r="I1185" s="138"/>
      <c r="O1185" s="139"/>
      <c r="P1185" s="140"/>
      <c r="Q1185" s="140"/>
    </row>
    <row r="1186" spans="6:17" s="135" customFormat="1" x14ac:dyDescent="0.2">
      <c r="F1186" s="136"/>
      <c r="G1186" s="136"/>
      <c r="H1186" s="137"/>
      <c r="I1186" s="138"/>
      <c r="O1186" s="139"/>
      <c r="P1186" s="140"/>
      <c r="Q1186" s="140"/>
    </row>
    <row r="1187" spans="6:17" s="135" customFormat="1" x14ac:dyDescent="0.2">
      <c r="F1187" s="136"/>
      <c r="G1187" s="136"/>
      <c r="H1187" s="137"/>
      <c r="I1187" s="138"/>
      <c r="O1187" s="139"/>
      <c r="P1187" s="140"/>
      <c r="Q1187" s="140"/>
    </row>
    <row r="1188" spans="6:17" s="135" customFormat="1" x14ac:dyDescent="0.2">
      <c r="F1188" s="136"/>
      <c r="G1188" s="136"/>
      <c r="H1188" s="137"/>
      <c r="I1188" s="138"/>
      <c r="O1188" s="139"/>
      <c r="P1188" s="140"/>
      <c r="Q1188" s="140"/>
    </row>
    <row r="1189" spans="6:17" s="135" customFormat="1" x14ac:dyDescent="0.2">
      <c r="F1189" s="136"/>
      <c r="G1189" s="136"/>
      <c r="H1189" s="137"/>
      <c r="I1189" s="138"/>
      <c r="O1189" s="139"/>
      <c r="P1189" s="140"/>
      <c r="Q1189" s="140"/>
    </row>
    <row r="1190" spans="6:17" s="135" customFormat="1" x14ac:dyDescent="0.2">
      <c r="F1190" s="136"/>
      <c r="G1190" s="136"/>
      <c r="H1190" s="137"/>
      <c r="I1190" s="138"/>
      <c r="O1190" s="139"/>
      <c r="P1190" s="140"/>
      <c r="Q1190" s="140"/>
    </row>
    <row r="1191" spans="6:17" s="135" customFormat="1" x14ac:dyDescent="0.2">
      <c r="F1191" s="136"/>
      <c r="G1191" s="136"/>
      <c r="H1191" s="137"/>
      <c r="I1191" s="138"/>
      <c r="O1191" s="139"/>
      <c r="P1191" s="140"/>
      <c r="Q1191" s="140"/>
    </row>
    <row r="1192" spans="6:17" s="135" customFormat="1" x14ac:dyDescent="0.2">
      <c r="F1192" s="136"/>
      <c r="G1192" s="136"/>
      <c r="H1192" s="137"/>
      <c r="I1192" s="138"/>
      <c r="O1192" s="139"/>
      <c r="P1192" s="140"/>
      <c r="Q1192" s="140"/>
    </row>
    <row r="1193" spans="6:17" s="135" customFormat="1" x14ac:dyDescent="0.2">
      <c r="F1193" s="136"/>
      <c r="G1193" s="136"/>
      <c r="H1193" s="137"/>
      <c r="I1193" s="138"/>
      <c r="O1193" s="139"/>
      <c r="P1193" s="140"/>
      <c r="Q1193" s="140"/>
    </row>
    <row r="1194" spans="6:17" s="135" customFormat="1" x14ac:dyDescent="0.2">
      <c r="F1194" s="136"/>
      <c r="G1194" s="136"/>
      <c r="H1194" s="137"/>
      <c r="I1194" s="138"/>
      <c r="O1194" s="139"/>
      <c r="P1194" s="140"/>
      <c r="Q1194" s="140"/>
    </row>
    <row r="1195" spans="6:17" s="135" customFormat="1" x14ac:dyDescent="0.2">
      <c r="F1195" s="136"/>
      <c r="G1195" s="136"/>
      <c r="H1195" s="137"/>
      <c r="I1195" s="138"/>
      <c r="O1195" s="139"/>
      <c r="P1195" s="140"/>
      <c r="Q1195" s="140"/>
    </row>
    <row r="1196" spans="6:17" s="135" customFormat="1" x14ac:dyDescent="0.2">
      <c r="F1196" s="136"/>
      <c r="G1196" s="136"/>
      <c r="H1196" s="137"/>
      <c r="I1196" s="138"/>
      <c r="O1196" s="139"/>
      <c r="P1196" s="140"/>
      <c r="Q1196" s="140"/>
    </row>
    <row r="1197" spans="6:17" s="135" customFormat="1" x14ac:dyDescent="0.2">
      <c r="F1197" s="136"/>
      <c r="G1197" s="136"/>
      <c r="H1197" s="137"/>
      <c r="I1197" s="138"/>
      <c r="O1197" s="139"/>
      <c r="P1197" s="140"/>
      <c r="Q1197" s="140"/>
    </row>
    <row r="1198" spans="6:17" s="135" customFormat="1" x14ac:dyDescent="0.2">
      <c r="F1198" s="136"/>
      <c r="G1198" s="136"/>
      <c r="H1198" s="137"/>
      <c r="I1198" s="138"/>
      <c r="O1198" s="139"/>
      <c r="P1198" s="140"/>
      <c r="Q1198" s="140"/>
    </row>
    <row r="1199" spans="6:17" s="135" customFormat="1" x14ac:dyDescent="0.2">
      <c r="F1199" s="136"/>
      <c r="G1199" s="136"/>
      <c r="H1199" s="137"/>
      <c r="I1199" s="138"/>
      <c r="O1199" s="139"/>
      <c r="P1199" s="140"/>
      <c r="Q1199" s="140"/>
    </row>
    <row r="1200" spans="6:17" s="135" customFormat="1" x14ac:dyDescent="0.2">
      <c r="F1200" s="136"/>
      <c r="G1200" s="136"/>
      <c r="H1200" s="137"/>
      <c r="I1200" s="138"/>
      <c r="O1200" s="139"/>
      <c r="P1200" s="140"/>
      <c r="Q1200" s="140"/>
    </row>
    <row r="1201" spans="6:17" s="135" customFormat="1" x14ac:dyDescent="0.2">
      <c r="F1201" s="136"/>
      <c r="G1201" s="136"/>
      <c r="H1201" s="137"/>
      <c r="I1201" s="138"/>
      <c r="O1201" s="139"/>
      <c r="P1201" s="140"/>
      <c r="Q1201" s="140"/>
    </row>
    <row r="1202" spans="6:17" s="135" customFormat="1" x14ac:dyDescent="0.2">
      <c r="F1202" s="136"/>
      <c r="G1202" s="136"/>
      <c r="H1202" s="137"/>
      <c r="I1202" s="138"/>
      <c r="O1202" s="139"/>
      <c r="P1202" s="140"/>
      <c r="Q1202" s="140"/>
    </row>
    <row r="1203" spans="6:17" s="135" customFormat="1" x14ac:dyDescent="0.2">
      <c r="F1203" s="136"/>
      <c r="G1203" s="136"/>
      <c r="H1203" s="137"/>
      <c r="I1203" s="138"/>
      <c r="O1203" s="139"/>
      <c r="P1203" s="140"/>
      <c r="Q1203" s="140"/>
    </row>
    <row r="1204" spans="6:17" s="135" customFormat="1" x14ac:dyDescent="0.2">
      <c r="F1204" s="136"/>
      <c r="G1204" s="136"/>
      <c r="H1204" s="137"/>
      <c r="I1204" s="138"/>
      <c r="O1204" s="139"/>
      <c r="P1204" s="140"/>
      <c r="Q1204" s="140"/>
    </row>
    <row r="1205" spans="6:17" s="135" customFormat="1" x14ac:dyDescent="0.2">
      <c r="F1205" s="136"/>
      <c r="G1205" s="136"/>
      <c r="H1205" s="137"/>
      <c r="I1205" s="138"/>
      <c r="O1205" s="139"/>
      <c r="P1205" s="140"/>
      <c r="Q1205" s="140"/>
    </row>
    <row r="1206" spans="6:17" s="135" customFormat="1" x14ac:dyDescent="0.2">
      <c r="F1206" s="136"/>
      <c r="G1206" s="136"/>
      <c r="H1206" s="137"/>
      <c r="I1206" s="138"/>
      <c r="O1206" s="139"/>
      <c r="P1206" s="140"/>
      <c r="Q1206" s="140"/>
    </row>
    <row r="1207" spans="6:17" s="135" customFormat="1" x14ac:dyDescent="0.2">
      <c r="F1207" s="136"/>
      <c r="G1207" s="136"/>
      <c r="H1207" s="137"/>
      <c r="I1207" s="138"/>
      <c r="O1207" s="139"/>
      <c r="P1207" s="140"/>
      <c r="Q1207" s="140"/>
    </row>
    <row r="1208" spans="6:17" s="135" customFormat="1" x14ac:dyDescent="0.2">
      <c r="F1208" s="136"/>
      <c r="G1208" s="136"/>
      <c r="H1208" s="137"/>
      <c r="I1208" s="138"/>
      <c r="O1208" s="139"/>
      <c r="P1208" s="140"/>
      <c r="Q1208" s="140"/>
    </row>
    <row r="1209" spans="6:17" s="135" customFormat="1" x14ac:dyDescent="0.2">
      <c r="F1209" s="136"/>
      <c r="G1209" s="136"/>
      <c r="H1209" s="137"/>
      <c r="I1209" s="138"/>
      <c r="O1209" s="139"/>
      <c r="P1209" s="140"/>
      <c r="Q1209" s="140"/>
    </row>
    <row r="1210" spans="6:17" s="135" customFormat="1" x14ac:dyDescent="0.2">
      <c r="F1210" s="136"/>
      <c r="G1210" s="136"/>
      <c r="H1210" s="137"/>
      <c r="I1210" s="138"/>
      <c r="O1210" s="139"/>
      <c r="P1210" s="140"/>
      <c r="Q1210" s="140"/>
    </row>
    <row r="1211" spans="6:17" s="135" customFormat="1" x14ac:dyDescent="0.2">
      <c r="F1211" s="136"/>
      <c r="G1211" s="136"/>
      <c r="H1211" s="137"/>
      <c r="I1211" s="138"/>
      <c r="O1211" s="139"/>
      <c r="P1211" s="140"/>
      <c r="Q1211" s="140"/>
    </row>
    <row r="1212" spans="6:17" s="135" customFormat="1" x14ac:dyDescent="0.2">
      <c r="F1212" s="136"/>
      <c r="G1212" s="136"/>
      <c r="H1212" s="137"/>
      <c r="I1212" s="138"/>
      <c r="O1212" s="139"/>
      <c r="P1212" s="140"/>
      <c r="Q1212" s="140"/>
    </row>
    <row r="1213" spans="6:17" s="135" customFormat="1" x14ac:dyDescent="0.2">
      <c r="F1213" s="136"/>
      <c r="G1213" s="136"/>
      <c r="H1213" s="137"/>
      <c r="I1213" s="138"/>
      <c r="O1213" s="139"/>
      <c r="P1213" s="140"/>
      <c r="Q1213" s="140"/>
    </row>
    <row r="1214" spans="6:17" s="135" customFormat="1" x14ac:dyDescent="0.2">
      <c r="F1214" s="136"/>
      <c r="G1214" s="136"/>
      <c r="H1214" s="137"/>
      <c r="I1214" s="138"/>
      <c r="O1214" s="139"/>
      <c r="P1214" s="140"/>
      <c r="Q1214" s="140"/>
    </row>
    <row r="1215" spans="6:17" s="135" customFormat="1" x14ac:dyDescent="0.2">
      <c r="F1215" s="136"/>
      <c r="G1215" s="136"/>
      <c r="H1215" s="137"/>
      <c r="I1215" s="138"/>
      <c r="O1215" s="139"/>
      <c r="P1215" s="140"/>
      <c r="Q1215" s="140"/>
    </row>
    <row r="1216" spans="6:17" s="135" customFormat="1" x14ac:dyDescent="0.2">
      <c r="F1216" s="136"/>
      <c r="G1216" s="136"/>
      <c r="H1216" s="137"/>
      <c r="I1216" s="138"/>
      <c r="O1216" s="139"/>
      <c r="P1216" s="140"/>
      <c r="Q1216" s="140"/>
    </row>
    <row r="1217" spans="6:17" s="135" customFormat="1" x14ac:dyDescent="0.2">
      <c r="F1217" s="136"/>
      <c r="G1217" s="136"/>
      <c r="H1217" s="137"/>
      <c r="I1217" s="138"/>
      <c r="O1217" s="139"/>
      <c r="P1217" s="140"/>
      <c r="Q1217" s="140"/>
    </row>
    <row r="1218" spans="6:17" s="135" customFormat="1" x14ac:dyDescent="0.2">
      <c r="F1218" s="136"/>
      <c r="G1218" s="136"/>
      <c r="H1218" s="137"/>
      <c r="I1218" s="138"/>
      <c r="O1218" s="139"/>
      <c r="P1218" s="140"/>
      <c r="Q1218" s="140"/>
    </row>
    <row r="1219" spans="6:17" s="135" customFormat="1" x14ac:dyDescent="0.2">
      <c r="F1219" s="136"/>
      <c r="G1219" s="136"/>
      <c r="H1219" s="137"/>
      <c r="I1219" s="138"/>
      <c r="O1219" s="139"/>
      <c r="P1219" s="140"/>
      <c r="Q1219" s="140"/>
    </row>
    <row r="1220" spans="6:17" s="135" customFormat="1" x14ac:dyDescent="0.2">
      <c r="F1220" s="136"/>
      <c r="G1220" s="136"/>
      <c r="H1220" s="137"/>
      <c r="I1220" s="138"/>
      <c r="O1220" s="139"/>
      <c r="P1220" s="140"/>
      <c r="Q1220" s="140"/>
    </row>
    <row r="1221" spans="6:17" s="135" customFormat="1" x14ac:dyDescent="0.2">
      <c r="F1221" s="136"/>
      <c r="G1221" s="136"/>
      <c r="H1221" s="137"/>
      <c r="I1221" s="138"/>
      <c r="O1221" s="139"/>
      <c r="P1221" s="140"/>
      <c r="Q1221" s="140"/>
    </row>
    <row r="1222" spans="6:17" s="135" customFormat="1" x14ac:dyDescent="0.2">
      <c r="F1222" s="136"/>
      <c r="G1222" s="136"/>
      <c r="H1222" s="137"/>
      <c r="I1222" s="138"/>
      <c r="O1222" s="139"/>
      <c r="P1222" s="140"/>
      <c r="Q1222" s="140"/>
    </row>
    <row r="1223" spans="6:17" s="135" customFormat="1" x14ac:dyDescent="0.2">
      <c r="F1223" s="136"/>
      <c r="G1223" s="136"/>
      <c r="H1223" s="137"/>
      <c r="I1223" s="138"/>
      <c r="O1223" s="139"/>
      <c r="P1223" s="140"/>
      <c r="Q1223" s="140"/>
    </row>
    <row r="1224" spans="6:17" s="135" customFormat="1" x14ac:dyDescent="0.2">
      <c r="F1224" s="136"/>
      <c r="G1224" s="136"/>
      <c r="H1224" s="137"/>
      <c r="I1224" s="138"/>
      <c r="O1224" s="139"/>
      <c r="P1224" s="140"/>
      <c r="Q1224" s="140"/>
    </row>
    <row r="1225" spans="6:17" s="135" customFormat="1" x14ac:dyDescent="0.2">
      <c r="F1225" s="136"/>
      <c r="G1225" s="136"/>
      <c r="H1225" s="137"/>
      <c r="I1225" s="138"/>
      <c r="O1225" s="139"/>
      <c r="P1225" s="140"/>
      <c r="Q1225" s="140"/>
    </row>
    <row r="1226" spans="6:17" s="135" customFormat="1" x14ac:dyDescent="0.2">
      <c r="F1226" s="136"/>
      <c r="G1226" s="136"/>
      <c r="H1226" s="137"/>
      <c r="I1226" s="138"/>
      <c r="O1226" s="139"/>
      <c r="P1226" s="140"/>
      <c r="Q1226" s="140"/>
    </row>
    <row r="1227" spans="6:17" s="135" customFormat="1" x14ac:dyDescent="0.2">
      <c r="F1227" s="136"/>
      <c r="G1227" s="136"/>
      <c r="H1227" s="137"/>
      <c r="I1227" s="138"/>
      <c r="O1227" s="139"/>
      <c r="P1227" s="140"/>
      <c r="Q1227" s="140"/>
    </row>
    <row r="1228" spans="6:17" s="135" customFormat="1" x14ac:dyDescent="0.2">
      <c r="F1228" s="136"/>
      <c r="G1228" s="136"/>
      <c r="H1228" s="137"/>
      <c r="I1228" s="138"/>
      <c r="O1228" s="139"/>
      <c r="P1228" s="140"/>
      <c r="Q1228" s="140"/>
    </row>
    <row r="1229" spans="6:17" s="135" customFormat="1" x14ac:dyDescent="0.2">
      <c r="F1229" s="136"/>
      <c r="G1229" s="136"/>
      <c r="H1229" s="137"/>
      <c r="I1229" s="138"/>
      <c r="O1229" s="139"/>
      <c r="P1229" s="140"/>
      <c r="Q1229" s="140"/>
    </row>
    <row r="1230" spans="6:17" s="135" customFormat="1" x14ac:dyDescent="0.2">
      <c r="F1230" s="136"/>
      <c r="G1230" s="136"/>
      <c r="H1230" s="137"/>
      <c r="I1230" s="138"/>
      <c r="O1230" s="139"/>
      <c r="P1230" s="140"/>
      <c r="Q1230" s="140"/>
    </row>
    <row r="1231" spans="6:17" s="135" customFormat="1" x14ac:dyDescent="0.2">
      <c r="F1231" s="136"/>
      <c r="G1231" s="136"/>
      <c r="H1231" s="137"/>
      <c r="I1231" s="138"/>
      <c r="O1231" s="139"/>
      <c r="P1231" s="140"/>
      <c r="Q1231" s="140"/>
    </row>
    <row r="1232" spans="6:17" s="135" customFormat="1" x14ac:dyDescent="0.2">
      <c r="F1232" s="136"/>
      <c r="G1232" s="136"/>
      <c r="H1232" s="137"/>
      <c r="I1232" s="138"/>
      <c r="O1232" s="139"/>
      <c r="P1232" s="140"/>
      <c r="Q1232" s="140"/>
    </row>
    <row r="1233" spans="6:17" s="135" customFormat="1" x14ac:dyDescent="0.2">
      <c r="F1233" s="136"/>
      <c r="G1233" s="136"/>
      <c r="H1233" s="137"/>
      <c r="I1233" s="138"/>
      <c r="O1233" s="139"/>
      <c r="P1233" s="140"/>
      <c r="Q1233" s="140"/>
    </row>
    <row r="1234" spans="6:17" s="135" customFormat="1" x14ac:dyDescent="0.2">
      <c r="F1234" s="136"/>
      <c r="G1234" s="136"/>
      <c r="H1234" s="137"/>
      <c r="I1234" s="138"/>
      <c r="O1234" s="139"/>
      <c r="P1234" s="140"/>
      <c r="Q1234" s="140"/>
    </row>
    <row r="1235" spans="6:17" s="135" customFormat="1" x14ac:dyDescent="0.2">
      <c r="F1235" s="136"/>
      <c r="G1235" s="136"/>
      <c r="H1235" s="137"/>
      <c r="I1235" s="138"/>
      <c r="O1235" s="139"/>
      <c r="P1235" s="140"/>
      <c r="Q1235" s="140"/>
    </row>
    <row r="1236" spans="6:17" s="135" customFormat="1" x14ac:dyDescent="0.2">
      <c r="F1236" s="136"/>
      <c r="G1236" s="136"/>
      <c r="H1236" s="137"/>
      <c r="I1236" s="138"/>
      <c r="O1236" s="139"/>
      <c r="P1236" s="140"/>
      <c r="Q1236" s="140"/>
    </row>
    <row r="1237" spans="6:17" s="135" customFormat="1" x14ac:dyDescent="0.2">
      <c r="F1237" s="136"/>
      <c r="G1237" s="136"/>
      <c r="H1237" s="137"/>
      <c r="I1237" s="138"/>
      <c r="O1237" s="139"/>
      <c r="P1237" s="140"/>
      <c r="Q1237" s="140"/>
    </row>
    <row r="1238" spans="6:17" s="135" customFormat="1" x14ac:dyDescent="0.2">
      <c r="F1238" s="136"/>
      <c r="G1238" s="136"/>
      <c r="H1238" s="137"/>
      <c r="I1238" s="138"/>
      <c r="O1238" s="139"/>
      <c r="P1238" s="140"/>
      <c r="Q1238" s="140"/>
    </row>
    <row r="1239" spans="6:17" s="135" customFormat="1" x14ac:dyDescent="0.2">
      <c r="F1239" s="136"/>
      <c r="G1239" s="136"/>
      <c r="H1239" s="137"/>
      <c r="I1239" s="138"/>
      <c r="O1239" s="139"/>
      <c r="P1239" s="140"/>
      <c r="Q1239" s="140"/>
    </row>
    <row r="1240" spans="6:17" s="135" customFormat="1" x14ac:dyDescent="0.2">
      <c r="F1240" s="136"/>
      <c r="G1240" s="136"/>
      <c r="H1240" s="137"/>
      <c r="I1240" s="138"/>
      <c r="O1240" s="139"/>
      <c r="P1240" s="140"/>
      <c r="Q1240" s="140"/>
    </row>
    <row r="1241" spans="6:17" s="135" customFormat="1" x14ac:dyDescent="0.2">
      <c r="F1241" s="136"/>
      <c r="G1241" s="136"/>
      <c r="H1241" s="137"/>
      <c r="I1241" s="138"/>
      <c r="O1241" s="139"/>
      <c r="P1241" s="140"/>
      <c r="Q1241" s="140"/>
    </row>
    <row r="1242" spans="6:17" s="135" customFormat="1" x14ac:dyDescent="0.2">
      <c r="F1242" s="136"/>
      <c r="G1242" s="136"/>
      <c r="H1242" s="137"/>
      <c r="I1242" s="138"/>
      <c r="O1242" s="139"/>
      <c r="P1242" s="140"/>
      <c r="Q1242" s="140"/>
    </row>
    <row r="1243" spans="6:17" s="135" customFormat="1" x14ac:dyDescent="0.2">
      <c r="F1243" s="136"/>
      <c r="G1243" s="136"/>
      <c r="H1243" s="137"/>
      <c r="I1243" s="138"/>
      <c r="O1243" s="139"/>
      <c r="P1243" s="140"/>
      <c r="Q1243" s="140"/>
    </row>
    <row r="1244" spans="6:17" s="135" customFormat="1" x14ac:dyDescent="0.2">
      <c r="F1244" s="136"/>
      <c r="G1244" s="136"/>
      <c r="H1244" s="137"/>
      <c r="I1244" s="138"/>
      <c r="O1244" s="139"/>
      <c r="P1244" s="140"/>
      <c r="Q1244" s="140"/>
    </row>
    <row r="1245" spans="6:17" s="135" customFormat="1" x14ac:dyDescent="0.2">
      <c r="F1245" s="136"/>
      <c r="G1245" s="136"/>
      <c r="H1245" s="137"/>
      <c r="I1245" s="138"/>
      <c r="O1245" s="139"/>
      <c r="P1245" s="140"/>
      <c r="Q1245" s="140"/>
    </row>
    <row r="1246" spans="6:17" s="135" customFormat="1" x14ac:dyDescent="0.2">
      <c r="F1246" s="136"/>
      <c r="G1246" s="136"/>
      <c r="H1246" s="137"/>
      <c r="I1246" s="138"/>
      <c r="O1246" s="139"/>
      <c r="P1246" s="140"/>
      <c r="Q1246" s="140"/>
    </row>
    <row r="1247" spans="6:17" s="135" customFormat="1" x14ac:dyDescent="0.2">
      <c r="F1247" s="136"/>
      <c r="G1247" s="136"/>
      <c r="H1247" s="137"/>
      <c r="I1247" s="138"/>
      <c r="O1247" s="139"/>
      <c r="P1247" s="140"/>
      <c r="Q1247" s="140"/>
    </row>
    <row r="1248" spans="6:17" s="135" customFormat="1" x14ac:dyDescent="0.2">
      <c r="F1248" s="136"/>
      <c r="G1248" s="136"/>
      <c r="H1248" s="137"/>
      <c r="I1248" s="138"/>
      <c r="O1248" s="139"/>
      <c r="P1248" s="140"/>
      <c r="Q1248" s="140"/>
    </row>
    <row r="1249" spans="6:17" s="135" customFormat="1" x14ac:dyDescent="0.2">
      <c r="F1249" s="136"/>
      <c r="G1249" s="136"/>
      <c r="H1249" s="137"/>
      <c r="I1249" s="138"/>
      <c r="O1249" s="139"/>
      <c r="P1249" s="140"/>
      <c r="Q1249" s="140"/>
    </row>
    <row r="1250" spans="6:17" s="135" customFormat="1" x14ac:dyDescent="0.2">
      <c r="F1250" s="136"/>
      <c r="G1250" s="136"/>
      <c r="H1250" s="137"/>
      <c r="I1250" s="138"/>
      <c r="O1250" s="139"/>
      <c r="P1250" s="140"/>
      <c r="Q1250" s="140"/>
    </row>
    <row r="1251" spans="6:17" s="135" customFormat="1" x14ac:dyDescent="0.2">
      <c r="F1251" s="136"/>
      <c r="G1251" s="136"/>
      <c r="H1251" s="137"/>
      <c r="I1251" s="138"/>
      <c r="O1251" s="139"/>
      <c r="P1251" s="140"/>
      <c r="Q1251" s="140"/>
    </row>
    <row r="1252" spans="6:17" s="135" customFormat="1" x14ac:dyDescent="0.2">
      <c r="F1252" s="136"/>
      <c r="G1252" s="136"/>
      <c r="H1252" s="137"/>
      <c r="I1252" s="138"/>
      <c r="O1252" s="139"/>
      <c r="P1252" s="140"/>
      <c r="Q1252" s="140"/>
    </row>
    <row r="1253" spans="6:17" s="135" customFormat="1" x14ac:dyDescent="0.2">
      <c r="F1253" s="136"/>
      <c r="G1253" s="136"/>
      <c r="H1253" s="137"/>
      <c r="I1253" s="138"/>
      <c r="O1253" s="139"/>
      <c r="P1253" s="140"/>
      <c r="Q1253" s="140"/>
    </row>
    <row r="1254" spans="6:17" s="135" customFormat="1" x14ac:dyDescent="0.2">
      <c r="F1254" s="136"/>
      <c r="G1254" s="136"/>
      <c r="H1254" s="137"/>
      <c r="I1254" s="138"/>
      <c r="O1254" s="139"/>
      <c r="P1254" s="140"/>
      <c r="Q1254" s="140"/>
    </row>
    <row r="1255" spans="6:17" s="135" customFormat="1" x14ac:dyDescent="0.2">
      <c r="F1255" s="136"/>
      <c r="G1255" s="136"/>
      <c r="H1255" s="137"/>
      <c r="I1255" s="138"/>
      <c r="O1255" s="139"/>
      <c r="P1255" s="140"/>
      <c r="Q1255" s="140"/>
    </row>
    <row r="1256" spans="6:17" s="135" customFormat="1" x14ac:dyDescent="0.2">
      <c r="F1256" s="136"/>
      <c r="G1256" s="136"/>
      <c r="H1256" s="137"/>
      <c r="I1256" s="138"/>
      <c r="O1256" s="139"/>
      <c r="P1256" s="140"/>
      <c r="Q1256" s="140"/>
    </row>
    <row r="1257" spans="6:17" s="135" customFormat="1" x14ac:dyDescent="0.2">
      <c r="F1257" s="136"/>
      <c r="G1257" s="136"/>
      <c r="H1257" s="137"/>
      <c r="I1257" s="138"/>
      <c r="O1257" s="139"/>
      <c r="P1257" s="140"/>
      <c r="Q1257" s="140"/>
    </row>
    <row r="1258" spans="6:17" s="135" customFormat="1" x14ac:dyDescent="0.2">
      <c r="F1258" s="136"/>
      <c r="G1258" s="136"/>
      <c r="H1258" s="137"/>
      <c r="I1258" s="138"/>
      <c r="O1258" s="139"/>
      <c r="P1258" s="140"/>
      <c r="Q1258" s="140"/>
    </row>
    <row r="1259" spans="6:17" s="135" customFormat="1" x14ac:dyDescent="0.2">
      <c r="F1259" s="136"/>
      <c r="G1259" s="136"/>
      <c r="H1259" s="137"/>
      <c r="I1259" s="138"/>
      <c r="O1259" s="139"/>
      <c r="P1259" s="140"/>
      <c r="Q1259" s="140"/>
    </row>
    <row r="1260" spans="6:17" s="135" customFormat="1" x14ac:dyDescent="0.2">
      <c r="F1260" s="136"/>
      <c r="G1260" s="136"/>
      <c r="H1260" s="137"/>
      <c r="I1260" s="138"/>
      <c r="O1260" s="139"/>
      <c r="P1260" s="140"/>
      <c r="Q1260" s="140"/>
    </row>
    <row r="1261" spans="6:17" s="135" customFormat="1" x14ac:dyDescent="0.2">
      <c r="F1261" s="136"/>
      <c r="G1261" s="136"/>
      <c r="H1261" s="137"/>
      <c r="I1261" s="138"/>
      <c r="O1261" s="139"/>
      <c r="P1261" s="140"/>
      <c r="Q1261" s="140"/>
    </row>
    <row r="1262" spans="6:17" s="135" customFormat="1" x14ac:dyDescent="0.2">
      <c r="F1262" s="136"/>
      <c r="G1262" s="136"/>
      <c r="H1262" s="137"/>
      <c r="I1262" s="138"/>
      <c r="O1262" s="139"/>
      <c r="P1262" s="140"/>
      <c r="Q1262" s="140"/>
    </row>
    <row r="1263" spans="6:17" s="135" customFormat="1" x14ac:dyDescent="0.2">
      <c r="F1263" s="136"/>
      <c r="G1263" s="136"/>
      <c r="H1263" s="137"/>
      <c r="I1263" s="138"/>
      <c r="O1263" s="139"/>
      <c r="P1263" s="140"/>
      <c r="Q1263" s="140"/>
    </row>
    <row r="1264" spans="6:17" s="135" customFormat="1" x14ac:dyDescent="0.2">
      <c r="F1264" s="136"/>
      <c r="G1264" s="136"/>
      <c r="H1264" s="137"/>
      <c r="I1264" s="138"/>
      <c r="O1264" s="139"/>
      <c r="P1264" s="140"/>
      <c r="Q1264" s="140"/>
    </row>
    <row r="1265" spans="6:17" s="135" customFormat="1" x14ac:dyDescent="0.2">
      <c r="F1265" s="136"/>
      <c r="G1265" s="136"/>
      <c r="H1265" s="137"/>
      <c r="I1265" s="138"/>
      <c r="O1265" s="139"/>
      <c r="P1265" s="140"/>
      <c r="Q1265" s="140"/>
    </row>
    <row r="1266" spans="6:17" s="135" customFormat="1" x14ac:dyDescent="0.2">
      <c r="F1266" s="136"/>
      <c r="G1266" s="136"/>
      <c r="H1266" s="137"/>
      <c r="I1266" s="138"/>
      <c r="O1266" s="139"/>
      <c r="P1266" s="140"/>
      <c r="Q1266" s="140"/>
    </row>
    <row r="1267" spans="6:17" s="135" customFormat="1" x14ac:dyDescent="0.2">
      <c r="F1267" s="136"/>
      <c r="G1267" s="136"/>
      <c r="H1267" s="137"/>
      <c r="I1267" s="138"/>
      <c r="O1267" s="139"/>
      <c r="P1267" s="140"/>
      <c r="Q1267" s="140"/>
    </row>
    <row r="1268" spans="6:17" s="135" customFormat="1" x14ac:dyDescent="0.2">
      <c r="F1268" s="136"/>
      <c r="G1268" s="136"/>
      <c r="H1268" s="137"/>
      <c r="I1268" s="138"/>
      <c r="O1268" s="139"/>
      <c r="P1268" s="140"/>
      <c r="Q1268" s="140"/>
    </row>
    <row r="1269" spans="6:17" s="135" customFormat="1" x14ac:dyDescent="0.2">
      <c r="F1269" s="136"/>
      <c r="G1269" s="136"/>
      <c r="H1269" s="137"/>
      <c r="I1269" s="138"/>
      <c r="O1269" s="139"/>
      <c r="P1269" s="140"/>
      <c r="Q1269" s="140"/>
    </row>
    <row r="1270" spans="6:17" s="135" customFormat="1" x14ac:dyDescent="0.2">
      <c r="F1270" s="136"/>
      <c r="G1270" s="136"/>
      <c r="H1270" s="137"/>
      <c r="I1270" s="138"/>
      <c r="O1270" s="139"/>
      <c r="P1270" s="140"/>
      <c r="Q1270" s="140"/>
    </row>
    <row r="1271" spans="6:17" s="135" customFormat="1" x14ac:dyDescent="0.2">
      <c r="F1271" s="136"/>
      <c r="G1271" s="136"/>
      <c r="H1271" s="137"/>
      <c r="I1271" s="138"/>
      <c r="O1271" s="139"/>
      <c r="P1271" s="140"/>
      <c r="Q1271" s="140"/>
    </row>
    <row r="1272" spans="6:17" s="135" customFormat="1" x14ac:dyDescent="0.2">
      <c r="F1272" s="136"/>
      <c r="G1272" s="136"/>
      <c r="H1272" s="137"/>
      <c r="I1272" s="138"/>
      <c r="O1272" s="139"/>
      <c r="P1272" s="140"/>
      <c r="Q1272" s="140"/>
    </row>
    <row r="1273" spans="6:17" s="135" customFormat="1" x14ac:dyDescent="0.2">
      <c r="F1273" s="136"/>
      <c r="G1273" s="136"/>
      <c r="H1273" s="137"/>
      <c r="I1273" s="138"/>
      <c r="O1273" s="139"/>
      <c r="P1273" s="140"/>
      <c r="Q1273" s="140"/>
    </row>
    <row r="1274" spans="6:17" s="135" customFormat="1" x14ac:dyDescent="0.2">
      <c r="F1274" s="136"/>
      <c r="G1274" s="136"/>
      <c r="H1274" s="137"/>
      <c r="I1274" s="138"/>
      <c r="O1274" s="139"/>
      <c r="P1274" s="140"/>
      <c r="Q1274" s="140"/>
    </row>
    <row r="1275" spans="6:17" s="135" customFormat="1" x14ac:dyDescent="0.2">
      <c r="F1275" s="136"/>
      <c r="G1275" s="136"/>
      <c r="H1275" s="137"/>
      <c r="I1275" s="138"/>
      <c r="O1275" s="139"/>
      <c r="P1275" s="140"/>
      <c r="Q1275" s="140"/>
    </row>
    <row r="1276" spans="6:17" s="135" customFormat="1" x14ac:dyDescent="0.2">
      <c r="F1276" s="136"/>
      <c r="G1276" s="136"/>
      <c r="H1276" s="137"/>
      <c r="I1276" s="138"/>
      <c r="O1276" s="139"/>
      <c r="P1276" s="140"/>
      <c r="Q1276" s="140"/>
    </row>
    <row r="1277" spans="6:17" s="135" customFormat="1" x14ac:dyDescent="0.2">
      <c r="F1277" s="136"/>
      <c r="G1277" s="136"/>
      <c r="H1277" s="137"/>
      <c r="I1277" s="138"/>
      <c r="O1277" s="139"/>
      <c r="P1277" s="140"/>
      <c r="Q1277" s="140"/>
    </row>
    <row r="1278" spans="6:17" s="135" customFormat="1" x14ac:dyDescent="0.2">
      <c r="F1278" s="136"/>
      <c r="G1278" s="136"/>
      <c r="H1278" s="137"/>
      <c r="I1278" s="138"/>
      <c r="O1278" s="139"/>
      <c r="P1278" s="140"/>
      <c r="Q1278" s="140"/>
    </row>
    <row r="1279" spans="6:17" s="135" customFormat="1" x14ac:dyDescent="0.2">
      <c r="F1279" s="136"/>
      <c r="G1279" s="136"/>
      <c r="H1279" s="137"/>
      <c r="I1279" s="138"/>
      <c r="O1279" s="139"/>
      <c r="P1279" s="140"/>
      <c r="Q1279" s="140"/>
    </row>
    <row r="1280" spans="6:17" s="135" customFormat="1" x14ac:dyDescent="0.2">
      <c r="F1280" s="136"/>
      <c r="G1280" s="136"/>
      <c r="H1280" s="137"/>
      <c r="I1280" s="138"/>
      <c r="O1280" s="139"/>
      <c r="P1280" s="140"/>
      <c r="Q1280" s="140"/>
    </row>
    <row r="1281" spans="6:17" s="135" customFormat="1" x14ac:dyDescent="0.2">
      <c r="F1281" s="136"/>
      <c r="G1281" s="136"/>
      <c r="H1281" s="137"/>
      <c r="I1281" s="138"/>
      <c r="O1281" s="139"/>
      <c r="P1281" s="140"/>
      <c r="Q1281" s="140"/>
    </row>
    <row r="1282" spans="6:17" s="135" customFormat="1" x14ac:dyDescent="0.2">
      <c r="F1282" s="136"/>
      <c r="G1282" s="136"/>
      <c r="H1282" s="137"/>
      <c r="I1282" s="138"/>
      <c r="O1282" s="139"/>
      <c r="P1282" s="140"/>
      <c r="Q1282" s="140"/>
    </row>
    <row r="1283" spans="6:17" s="135" customFormat="1" x14ac:dyDescent="0.2">
      <c r="F1283" s="136"/>
      <c r="G1283" s="136"/>
      <c r="H1283" s="137"/>
      <c r="I1283" s="138"/>
      <c r="O1283" s="139"/>
      <c r="P1283" s="140"/>
      <c r="Q1283" s="140"/>
    </row>
    <row r="1284" spans="6:17" s="135" customFormat="1" x14ac:dyDescent="0.2">
      <c r="F1284" s="136"/>
      <c r="G1284" s="136"/>
      <c r="H1284" s="137"/>
      <c r="I1284" s="138"/>
      <c r="O1284" s="139"/>
      <c r="P1284" s="140"/>
      <c r="Q1284" s="140"/>
    </row>
    <row r="1285" spans="6:17" s="135" customFormat="1" x14ac:dyDescent="0.2">
      <c r="F1285" s="136"/>
      <c r="G1285" s="136"/>
      <c r="H1285" s="137"/>
      <c r="I1285" s="138"/>
      <c r="O1285" s="139"/>
      <c r="P1285" s="140"/>
      <c r="Q1285" s="140"/>
    </row>
    <row r="1286" spans="6:17" s="135" customFormat="1" x14ac:dyDescent="0.2">
      <c r="F1286" s="136"/>
      <c r="G1286" s="136"/>
      <c r="H1286" s="137"/>
      <c r="I1286" s="138"/>
      <c r="O1286" s="139"/>
      <c r="P1286" s="140"/>
      <c r="Q1286" s="140"/>
    </row>
    <row r="1287" spans="6:17" s="135" customFormat="1" x14ac:dyDescent="0.2">
      <c r="F1287" s="136"/>
      <c r="G1287" s="136"/>
      <c r="H1287" s="137"/>
      <c r="I1287" s="138"/>
      <c r="O1287" s="139"/>
      <c r="P1287" s="140"/>
      <c r="Q1287" s="140"/>
    </row>
    <row r="1288" spans="6:17" s="135" customFormat="1" x14ac:dyDescent="0.2">
      <c r="F1288" s="136"/>
      <c r="G1288" s="136"/>
      <c r="H1288" s="137"/>
      <c r="I1288" s="138"/>
      <c r="O1288" s="139"/>
      <c r="P1288" s="140"/>
      <c r="Q1288" s="140"/>
    </row>
    <row r="1289" spans="6:17" s="135" customFormat="1" x14ac:dyDescent="0.2">
      <c r="F1289" s="136"/>
      <c r="G1289" s="136"/>
      <c r="H1289" s="137"/>
      <c r="I1289" s="138"/>
      <c r="O1289" s="139"/>
      <c r="P1289" s="140"/>
      <c r="Q1289" s="140"/>
    </row>
    <row r="1290" spans="6:17" s="135" customFormat="1" x14ac:dyDescent="0.2">
      <c r="F1290" s="136"/>
      <c r="G1290" s="136"/>
      <c r="H1290" s="137"/>
      <c r="I1290" s="138"/>
      <c r="O1290" s="139"/>
      <c r="P1290" s="140"/>
      <c r="Q1290" s="140"/>
    </row>
    <row r="1291" spans="6:17" s="135" customFormat="1" x14ac:dyDescent="0.2">
      <c r="F1291" s="136"/>
      <c r="G1291" s="136"/>
      <c r="H1291" s="137"/>
      <c r="I1291" s="138"/>
      <c r="O1291" s="139"/>
      <c r="P1291" s="140"/>
      <c r="Q1291" s="140"/>
    </row>
    <row r="1292" spans="6:17" s="135" customFormat="1" x14ac:dyDescent="0.2">
      <c r="F1292" s="136"/>
      <c r="G1292" s="136"/>
      <c r="H1292" s="137"/>
      <c r="I1292" s="138"/>
      <c r="O1292" s="139"/>
      <c r="P1292" s="140"/>
      <c r="Q1292" s="140"/>
    </row>
    <row r="1293" spans="6:17" s="135" customFormat="1" x14ac:dyDescent="0.2">
      <c r="F1293" s="136"/>
      <c r="G1293" s="136"/>
      <c r="H1293" s="137"/>
      <c r="I1293" s="138"/>
      <c r="O1293" s="139"/>
      <c r="P1293" s="140"/>
      <c r="Q1293" s="140"/>
    </row>
    <row r="1294" spans="6:17" s="135" customFormat="1" x14ac:dyDescent="0.2">
      <c r="F1294" s="136"/>
      <c r="G1294" s="136"/>
      <c r="H1294" s="137"/>
      <c r="I1294" s="138"/>
      <c r="O1294" s="139"/>
      <c r="P1294" s="140"/>
      <c r="Q1294" s="140"/>
    </row>
    <row r="1295" spans="6:17" s="135" customFormat="1" x14ac:dyDescent="0.2">
      <c r="F1295" s="136"/>
      <c r="G1295" s="136"/>
      <c r="H1295" s="137"/>
      <c r="I1295" s="138"/>
      <c r="O1295" s="139"/>
      <c r="P1295" s="140"/>
      <c r="Q1295" s="140"/>
    </row>
    <row r="1296" spans="6:17" s="135" customFormat="1" x14ac:dyDescent="0.2">
      <c r="F1296" s="136"/>
      <c r="G1296" s="136"/>
      <c r="H1296" s="137"/>
      <c r="I1296" s="138"/>
      <c r="O1296" s="139"/>
      <c r="P1296" s="140"/>
      <c r="Q1296" s="140"/>
    </row>
    <row r="1297" spans="6:17" s="135" customFormat="1" x14ac:dyDescent="0.2">
      <c r="F1297" s="136"/>
      <c r="G1297" s="136"/>
      <c r="H1297" s="137"/>
      <c r="I1297" s="138"/>
      <c r="O1297" s="139"/>
      <c r="P1297" s="140"/>
      <c r="Q1297" s="140"/>
    </row>
    <row r="1298" spans="6:17" s="135" customFormat="1" x14ac:dyDescent="0.2">
      <c r="F1298" s="136"/>
      <c r="G1298" s="136"/>
      <c r="H1298" s="137"/>
      <c r="I1298" s="138"/>
      <c r="O1298" s="139"/>
      <c r="P1298" s="140"/>
      <c r="Q1298" s="140"/>
    </row>
    <row r="1299" spans="6:17" s="135" customFormat="1" x14ac:dyDescent="0.2">
      <c r="F1299" s="136"/>
      <c r="G1299" s="136"/>
      <c r="H1299" s="137"/>
      <c r="I1299" s="138"/>
      <c r="O1299" s="139"/>
      <c r="P1299" s="140"/>
      <c r="Q1299" s="140"/>
    </row>
    <row r="1300" spans="6:17" s="135" customFormat="1" x14ac:dyDescent="0.2">
      <c r="F1300" s="136"/>
      <c r="G1300" s="136"/>
      <c r="H1300" s="137"/>
      <c r="I1300" s="138"/>
      <c r="O1300" s="139"/>
      <c r="P1300" s="140"/>
      <c r="Q1300" s="140"/>
    </row>
    <row r="1301" spans="6:17" s="135" customFormat="1" x14ac:dyDescent="0.2">
      <c r="F1301" s="136"/>
      <c r="G1301" s="136"/>
      <c r="H1301" s="137"/>
      <c r="I1301" s="138"/>
      <c r="O1301" s="139"/>
      <c r="P1301" s="140"/>
      <c r="Q1301" s="140"/>
    </row>
    <row r="1302" spans="6:17" s="135" customFormat="1" x14ac:dyDescent="0.2">
      <c r="F1302" s="136"/>
      <c r="G1302" s="136"/>
      <c r="H1302" s="137"/>
      <c r="I1302" s="138"/>
      <c r="O1302" s="139"/>
      <c r="P1302" s="140"/>
      <c r="Q1302" s="140"/>
    </row>
    <row r="1303" spans="6:17" s="135" customFormat="1" x14ac:dyDescent="0.2">
      <c r="F1303" s="136"/>
      <c r="G1303" s="136"/>
      <c r="H1303" s="137"/>
      <c r="I1303" s="138"/>
      <c r="O1303" s="139"/>
      <c r="P1303" s="140"/>
      <c r="Q1303" s="140"/>
    </row>
    <row r="1304" spans="6:17" s="135" customFormat="1" x14ac:dyDescent="0.2">
      <c r="F1304" s="136"/>
      <c r="G1304" s="136"/>
      <c r="H1304" s="137"/>
      <c r="I1304" s="138"/>
      <c r="O1304" s="139"/>
      <c r="P1304" s="140"/>
      <c r="Q1304" s="140"/>
    </row>
    <row r="1305" spans="6:17" s="135" customFormat="1" x14ac:dyDescent="0.2">
      <c r="F1305" s="136"/>
      <c r="G1305" s="136"/>
      <c r="H1305" s="137"/>
      <c r="I1305" s="138"/>
      <c r="O1305" s="139"/>
      <c r="P1305" s="140"/>
      <c r="Q1305" s="140"/>
    </row>
    <row r="1306" spans="6:17" s="135" customFormat="1" x14ac:dyDescent="0.2">
      <c r="F1306" s="136"/>
      <c r="G1306" s="136"/>
      <c r="H1306" s="137"/>
      <c r="I1306" s="138"/>
      <c r="O1306" s="139"/>
      <c r="P1306" s="140"/>
      <c r="Q1306" s="140"/>
    </row>
    <row r="1307" spans="6:17" s="135" customFormat="1" x14ac:dyDescent="0.2">
      <c r="F1307" s="136"/>
      <c r="G1307" s="136"/>
      <c r="H1307" s="137"/>
      <c r="I1307" s="138"/>
      <c r="O1307" s="139"/>
      <c r="P1307" s="140"/>
      <c r="Q1307" s="140"/>
    </row>
    <row r="1308" spans="6:17" s="135" customFormat="1" x14ac:dyDescent="0.2">
      <c r="F1308" s="136"/>
      <c r="G1308" s="136"/>
      <c r="H1308" s="137"/>
      <c r="I1308" s="138"/>
      <c r="O1308" s="139"/>
      <c r="P1308" s="140"/>
      <c r="Q1308" s="140"/>
    </row>
    <row r="1309" spans="6:17" s="135" customFormat="1" x14ac:dyDescent="0.2">
      <c r="F1309" s="136"/>
      <c r="G1309" s="136"/>
      <c r="H1309" s="137"/>
      <c r="I1309" s="138"/>
      <c r="O1309" s="139"/>
      <c r="P1309" s="140"/>
      <c r="Q1309" s="140"/>
    </row>
    <row r="1310" spans="6:17" s="135" customFormat="1" x14ac:dyDescent="0.2">
      <c r="F1310" s="136"/>
      <c r="G1310" s="136"/>
      <c r="H1310" s="137"/>
      <c r="I1310" s="138"/>
      <c r="O1310" s="139"/>
      <c r="P1310" s="140"/>
      <c r="Q1310" s="140"/>
    </row>
    <row r="1311" spans="6:17" s="135" customFormat="1" x14ac:dyDescent="0.2">
      <c r="F1311" s="136"/>
      <c r="G1311" s="136"/>
      <c r="H1311" s="137"/>
      <c r="I1311" s="138"/>
      <c r="O1311" s="139"/>
      <c r="P1311" s="140"/>
      <c r="Q1311" s="140"/>
    </row>
    <row r="1312" spans="6:17" s="135" customFormat="1" x14ac:dyDescent="0.2">
      <c r="F1312" s="136"/>
      <c r="G1312" s="136"/>
      <c r="H1312" s="137"/>
      <c r="I1312" s="138"/>
      <c r="O1312" s="139"/>
      <c r="P1312" s="140"/>
      <c r="Q1312" s="140"/>
    </row>
    <row r="1313" spans="6:17" s="135" customFormat="1" x14ac:dyDescent="0.2">
      <c r="F1313" s="136"/>
      <c r="G1313" s="136"/>
      <c r="H1313" s="137"/>
      <c r="I1313" s="138"/>
      <c r="O1313" s="139"/>
      <c r="P1313" s="140"/>
      <c r="Q1313" s="140"/>
    </row>
    <row r="1314" spans="6:17" s="135" customFormat="1" x14ac:dyDescent="0.2">
      <c r="F1314" s="136"/>
      <c r="G1314" s="136"/>
      <c r="H1314" s="137"/>
      <c r="I1314" s="138"/>
      <c r="O1314" s="139"/>
      <c r="P1314" s="140"/>
      <c r="Q1314" s="140"/>
    </row>
    <row r="1315" spans="6:17" s="135" customFormat="1" x14ac:dyDescent="0.2">
      <c r="F1315" s="136"/>
      <c r="G1315" s="136"/>
      <c r="H1315" s="137"/>
      <c r="I1315" s="138"/>
      <c r="O1315" s="139"/>
      <c r="P1315" s="140"/>
      <c r="Q1315" s="140"/>
    </row>
    <row r="1316" spans="6:17" s="135" customFormat="1" x14ac:dyDescent="0.2">
      <c r="F1316" s="136"/>
      <c r="G1316" s="136"/>
      <c r="H1316" s="137"/>
      <c r="I1316" s="138"/>
      <c r="O1316" s="139"/>
      <c r="P1316" s="140"/>
      <c r="Q1316" s="140"/>
    </row>
    <row r="1317" spans="6:17" s="135" customFormat="1" x14ac:dyDescent="0.2">
      <c r="F1317" s="136"/>
      <c r="G1317" s="136"/>
      <c r="H1317" s="137"/>
      <c r="I1317" s="138"/>
      <c r="O1317" s="139"/>
      <c r="P1317" s="140"/>
      <c r="Q1317" s="140"/>
    </row>
    <row r="1318" spans="6:17" s="135" customFormat="1" x14ac:dyDescent="0.2">
      <c r="F1318" s="136"/>
      <c r="G1318" s="136"/>
      <c r="H1318" s="137"/>
      <c r="I1318" s="138"/>
      <c r="O1318" s="139"/>
      <c r="P1318" s="140"/>
      <c r="Q1318" s="140"/>
    </row>
    <row r="1319" spans="6:17" s="135" customFormat="1" x14ac:dyDescent="0.2">
      <c r="F1319" s="136"/>
      <c r="G1319" s="136"/>
      <c r="H1319" s="137"/>
      <c r="I1319" s="138"/>
      <c r="O1319" s="139"/>
      <c r="P1319" s="140"/>
      <c r="Q1319" s="140"/>
    </row>
    <row r="1320" spans="6:17" s="135" customFormat="1" x14ac:dyDescent="0.2">
      <c r="F1320" s="136"/>
      <c r="G1320" s="136"/>
      <c r="H1320" s="137"/>
      <c r="I1320" s="138"/>
      <c r="O1320" s="139"/>
      <c r="P1320" s="140"/>
      <c r="Q1320" s="140"/>
    </row>
    <row r="1321" spans="6:17" s="135" customFormat="1" x14ac:dyDescent="0.2">
      <c r="F1321" s="136"/>
      <c r="G1321" s="136"/>
      <c r="H1321" s="137"/>
      <c r="I1321" s="138"/>
      <c r="O1321" s="139"/>
      <c r="P1321" s="140"/>
      <c r="Q1321" s="140"/>
    </row>
    <row r="1322" spans="6:17" s="135" customFormat="1" x14ac:dyDescent="0.2">
      <c r="F1322" s="136"/>
      <c r="G1322" s="136"/>
      <c r="H1322" s="137"/>
      <c r="I1322" s="138"/>
      <c r="O1322" s="139"/>
      <c r="P1322" s="140"/>
      <c r="Q1322" s="140"/>
    </row>
    <row r="1323" spans="6:17" s="135" customFormat="1" x14ac:dyDescent="0.2">
      <c r="F1323" s="136"/>
      <c r="G1323" s="136"/>
      <c r="H1323" s="137"/>
      <c r="I1323" s="138"/>
      <c r="O1323" s="139"/>
      <c r="P1323" s="140"/>
      <c r="Q1323" s="140"/>
    </row>
    <row r="1324" spans="6:17" s="135" customFormat="1" x14ac:dyDescent="0.2">
      <c r="F1324" s="136"/>
      <c r="G1324" s="136"/>
      <c r="H1324" s="137"/>
      <c r="I1324" s="138"/>
      <c r="O1324" s="139"/>
      <c r="P1324" s="140"/>
      <c r="Q1324" s="140"/>
    </row>
    <row r="1325" spans="6:17" s="135" customFormat="1" x14ac:dyDescent="0.2">
      <c r="F1325" s="136"/>
      <c r="G1325" s="136"/>
      <c r="H1325" s="137"/>
      <c r="I1325" s="138"/>
      <c r="O1325" s="139"/>
      <c r="P1325" s="140"/>
      <c r="Q1325" s="140"/>
    </row>
    <row r="1326" spans="6:17" s="135" customFormat="1" x14ac:dyDescent="0.2">
      <c r="F1326" s="136"/>
      <c r="G1326" s="136"/>
      <c r="H1326" s="137"/>
      <c r="I1326" s="138"/>
      <c r="O1326" s="139"/>
      <c r="P1326" s="140"/>
      <c r="Q1326" s="140"/>
    </row>
    <row r="1327" spans="6:17" s="135" customFormat="1" x14ac:dyDescent="0.2">
      <c r="F1327" s="136"/>
      <c r="G1327" s="136"/>
      <c r="H1327" s="137"/>
      <c r="I1327" s="138"/>
      <c r="O1327" s="139"/>
      <c r="P1327" s="140"/>
      <c r="Q1327" s="140"/>
    </row>
    <row r="1328" spans="6:17" s="135" customFormat="1" x14ac:dyDescent="0.2">
      <c r="F1328" s="136"/>
      <c r="G1328" s="136"/>
      <c r="H1328" s="137"/>
      <c r="I1328" s="138"/>
      <c r="O1328" s="139"/>
      <c r="P1328" s="140"/>
      <c r="Q1328" s="140"/>
    </row>
    <row r="1329" spans="6:17" s="135" customFormat="1" x14ac:dyDescent="0.2">
      <c r="F1329" s="136"/>
      <c r="G1329" s="136"/>
      <c r="H1329" s="137"/>
      <c r="I1329" s="138"/>
      <c r="O1329" s="139"/>
      <c r="P1329" s="140"/>
      <c r="Q1329" s="140"/>
    </row>
    <row r="1330" spans="6:17" s="135" customFormat="1" x14ac:dyDescent="0.2">
      <c r="F1330" s="136"/>
      <c r="G1330" s="136"/>
      <c r="H1330" s="137"/>
      <c r="I1330" s="138"/>
      <c r="O1330" s="139"/>
      <c r="P1330" s="140"/>
      <c r="Q1330" s="140"/>
    </row>
    <row r="1331" spans="6:17" s="135" customFormat="1" x14ac:dyDescent="0.2">
      <c r="F1331" s="136"/>
      <c r="G1331" s="136"/>
      <c r="H1331" s="137"/>
      <c r="I1331" s="138"/>
      <c r="O1331" s="139"/>
      <c r="P1331" s="140"/>
      <c r="Q1331" s="140"/>
    </row>
    <row r="1332" spans="6:17" s="135" customFormat="1" x14ac:dyDescent="0.2">
      <c r="F1332" s="136"/>
      <c r="G1332" s="136"/>
      <c r="H1332" s="137"/>
      <c r="I1332" s="138"/>
      <c r="O1332" s="139"/>
      <c r="P1332" s="140"/>
      <c r="Q1332" s="140"/>
    </row>
    <row r="1333" spans="6:17" s="135" customFormat="1" x14ac:dyDescent="0.2">
      <c r="F1333" s="136"/>
      <c r="G1333" s="136"/>
      <c r="H1333" s="137"/>
      <c r="I1333" s="138"/>
      <c r="O1333" s="139"/>
      <c r="P1333" s="140"/>
      <c r="Q1333" s="140"/>
    </row>
    <row r="1334" spans="6:17" s="135" customFormat="1" x14ac:dyDescent="0.2">
      <c r="F1334" s="136"/>
      <c r="G1334" s="136"/>
      <c r="H1334" s="137"/>
      <c r="I1334" s="138"/>
      <c r="O1334" s="139"/>
      <c r="P1334" s="140"/>
      <c r="Q1334" s="140"/>
    </row>
    <row r="1335" spans="6:17" s="135" customFormat="1" x14ac:dyDescent="0.2">
      <c r="F1335" s="136"/>
      <c r="G1335" s="136"/>
      <c r="H1335" s="137"/>
      <c r="I1335" s="138"/>
      <c r="O1335" s="139"/>
      <c r="P1335" s="140"/>
      <c r="Q1335" s="140"/>
    </row>
    <row r="1336" spans="6:17" s="135" customFormat="1" x14ac:dyDescent="0.2">
      <c r="F1336" s="136"/>
      <c r="G1336" s="136"/>
      <c r="H1336" s="137"/>
      <c r="I1336" s="138"/>
      <c r="O1336" s="139"/>
      <c r="P1336" s="140"/>
      <c r="Q1336" s="140"/>
    </row>
    <row r="1337" spans="6:17" s="135" customFormat="1" x14ac:dyDescent="0.2">
      <c r="F1337" s="136"/>
      <c r="G1337" s="136"/>
      <c r="H1337" s="137"/>
      <c r="I1337" s="138"/>
      <c r="O1337" s="139"/>
      <c r="P1337" s="140"/>
      <c r="Q1337" s="140"/>
    </row>
    <row r="1338" spans="6:17" s="135" customFormat="1" x14ac:dyDescent="0.2">
      <c r="F1338" s="136"/>
      <c r="G1338" s="136"/>
      <c r="H1338" s="137"/>
      <c r="I1338" s="138"/>
      <c r="O1338" s="139"/>
      <c r="P1338" s="140"/>
      <c r="Q1338" s="140"/>
    </row>
    <row r="1339" spans="6:17" s="135" customFormat="1" x14ac:dyDescent="0.2">
      <c r="F1339" s="136"/>
      <c r="G1339" s="136"/>
      <c r="H1339" s="137"/>
      <c r="I1339" s="138"/>
      <c r="O1339" s="139"/>
      <c r="P1339" s="140"/>
      <c r="Q1339" s="140"/>
    </row>
    <row r="1340" spans="6:17" s="135" customFormat="1" x14ac:dyDescent="0.2">
      <c r="F1340" s="136"/>
      <c r="G1340" s="136"/>
      <c r="H1340" s="137"/>
      <c r="I1340" s="138"/>
      <c r="O1340" s="139"/>
      <c r="P1340" s="140"/>
      <c r="Q1340" s="140"/>
    </row>
    <row r="1341" spans="6:17" s="135" customFormat="1" x14ac:dyDescent="0.2">
      <c r="F1341" s="136"/>
      <c r="G1341" s="136"/>
      <c r="H1341" s="137"/>
      <c r="I1341" s="138"/>
      <c r="O1341" s="139"/>
      <c r="P1341" s="140"/>
      <c r="Q1341" s="140"/>
    </row>
    <row r="1342" spans="6:17" s="135" customFormat="1" x14ac:dyDescent="0.2">
      <c r="F1342" s="136"/>
      <c r="G1342" s="136"/>
      <c r="H1342" s="137"/>
      <c r="I1342" s="138"/>
      <c r="O1342" s="139"/>
      <c r="P1342" s="140"/>
      <c r="Q1342" s="140"/>
    </row>
    <row r="1343" spans="6:17" s="135" customFormat="1" x14ac:dyDescent="0.2">
      <c r="F1343" s="136"/>
      <c r="G1343" s="136"/>
      <c r="H1343" s="137"/>
      <c r="I1343" s="138"/>
      <c r="O1343" s="139"/>
      <c r="P1343" s="140"/>
      <c r="Q1343" s="140"/>
    </row>
    <row r="1344" spans="6:17" s="135" customFormat="1" x14ac:dyDescent="0.2">
      <c r="F1344" s="136"/>
      <c r="G1344" s="136"/>
      <c r="H1344" s="137"/>
      <c r="I1344" s="138"/>
      <c r="O1344" s="139"/>
      <c r="P1344" s="140"/>
      <c r="Q1344" s="140"/>
    </row>
    <row r="1345" spans="6:17" s="135" customFormat="1" x14ac:dyDescent="0.2">
      <c r="F1345" s="136"/>
      <c r="G1345" s="136"/>
      <c r="H1345" s="137"/>
      <c r="I1345" s="138"/>
      <c r="O1345" s="139"/>
      <c r="P1345" s="140"/>
      <c r="Q1345" s="140"/>
    </row>
    <row r="1346" spans="6:17" s="135" customFormat="1" x14ac:dyDescent="0.2">
      <c r="F1346" s="136"/>
      <c r="G1346" s="136"/>
      <c r="H1346" s="137"/>
      <c r="I1346" s="138"/>
      <c r="O1346" s="139"/>
      <c r="P1346" s="140"/>
      <c r="Q1346" s="140"/>
    </row>
    <row r="1347" spans="6:17" s="135" customFormat="1" x14ac:dyDescent="0.2">
      <c r="F1347" s="136"/>
      <c r="G1347" s="136"/>
      <c r="H1347" s="137"/>
      <c r="I1347" s="138"/>
      <c r="O1347" s="139"/>
      <c r="P1347" s="140"/>
      <c r="Q1347" s="140"/>
    </row>
    <row r="1348" spans="6:17" s="135" customFormat="1" x14ac:dyDescent="0.2">
      <c r="F1348" s="136"/>
      <c r="G1348" s="136"/>
      <c r="H1348" s="137"/>
      <c r="I1348" s="138"/>
      <c r="O1348" s="139"/>
      <c r="P1348" s="140"/>
      <c r="Q1348" s="140"/>
    </row>
    <row r="1349" spans="6:17" s="135" customFormat="1" x14ac:dyDescent="0.2">
      <c r="F1349" s="136"/>
      <c r="G1349" s="136"/>
      <c r="H1349" s="137"/>
      <c r="I1349" s="138"/>
      <c r="O1349" s="139"/>
      <c r="P1349" s="140"/>
      <c r="Q1349" s="140"/>
    </row>
    <row r="1350" spans="6:17" s="135" customFormat="1" x14ac:dyDescent="0.2">
      <c r="F1350" s="136"/>
      <c r="G1350" s="136"/>
      <c r="H1350" s="137"/>
      <c r="I1350" s="138"/>
      <c r="O1350" s="139"/>
      <c r="P1350" s="140"/>
      <c r="Q1350" s="140"/>
    </row>
    <row r="1351" spans="6:17" s="135" customFormat="1" x14ac:dyDescent="0.2">
      <c r="F1351" s="136"/>
      <c r="G1351" s="136"/>
      <c r="H1351" s="137"/>
      <c r="I1351" s="138"/>
      <c r="O1351" s="139"/>
      <c r="P1351" s="140"/>
      <c r="Q1351" s="140"/>
    </row>
    <row r="1352" spans="6:17" s="135" customFormat="1" x14ac:dyDescent="0.2">
      <c r="F1352" s="136"/>
      <c r="G1352" s="136"/>
      <c r="H1352" s="137"/>
      <c r="I1352" s="138"/>
      <c r="O1352" s="139"/>
      <c r="P1352" s="140"/>
      <c r="Q1352" s="140"/>
    </row>
    <row r="1353" spans="6:17" s="135" customFormat="1" x14ac:dyDescent="0.2">
      <c r="F1353" s="136"/>
      <c r="G1353" s="136"/>
      <c r="H1353" s="137"/>
      <c r="I1353" s="138"/>
      <c r="O1353" s="139"/>
      <c r="P1353" s="140"/>
      <c r="Q1353" s="140"/>
    </row>
    <row r="1354" spans="6:17" s="135" customFormat="1" x14ac:dyDescent="0.2">
      <c r="F1354" s="136"/>
      <c r="G1354" s="136"/>
      <c r="H1354" s="137"/>
      <c r="I1354" s="138"/>
      <c r="O1354" s="139"/>
      <c r="P1354" s="140"/>
      <c r="Q1354" s="140"/>
    </row>
    <row r="1355" spans="6:17" s="135" customFormat="1" x14ac:dyDescent="0.2">
      <c r="F1355" s="136"/>
      <c r="G1355" s="136"/>
      <c r="H1355" s="137"/>
      <c r="I1355" s="138"/>
      <c r="O1355" s="139"/>
      <c r="P1355" s="140"/>
      <c r="Q1355" s="140"/>
    </row>
    <row r="1356" spans="6:17" s="135" customFormat="1" x14ac:dyDescent="0.2">
      <c r="F1356" s="136"/>
      <c r="G1356" s="136"/>
      <c r="H1356" s="137"/>
      <c r="I1356" s="138"/>
      <c r="O1356" s="139"/>
      <c r="P1356" s="140"/>
      <c r="Q1356" s="140"/>
    </row>
    <row r="1357" spans="6:17" s="135" customFormat="1" x14ac:dyDescent="0.2">
      <c r="F1357" s="136"/>
      <c r="G1357" s="136"/>
      <c r="H1357" s="137"/>
      <c r="I1357" s="138"/>
      <c r="O1357" s="139"/>
      <c r="P1357" s="140"/>
      <c r="Q1357" s="140"/>
    </row>
    <row r="1358" spans="6:17" s="135" customFormat="1" x14ac:dyDescent="0.2">
      <c r="F1358" s="136"/>
      <c r="G1358" s="136"/>
      <c r="H1358" s="137"/>
      <c r="I1358" s="138"/>
      <c r="O1358" s="139"/>
      <c r="P1358" s="140"/>
      <c r="Q1358" s="140"/>
    </row>
    <row r="1359" spans="6:17" s="135" customFormat="1" x14ac:dyDescent="0.2">
      <c r="F1359" s="136"/>
      <c r="G1359" s="136"/>
      <c r="H1359" s="137"/>
      <c r="I1359" s="138"/>
      <c r="O1359" s="139"/>
      <c r="P1359" s="140"/>
      <c r="Q1359" s="140"/>
    </row>
    <row r="1360" spans="6:17" s="135" customFormat="1" x14ac:dyDescent="0.2">
      <c r="F1360" s="136"/>
      <c r="G1360" s="136"/>
      <c r="H1360" s="137"/>
      <c r="I1360" s="138"/>
      <c r="O1360" s="139"/>
      <c r="P1360" s="140"/>
      <c r="Q1360" s="140"/>
    </row>
    <row r="1361" spans="6:17" s="135" customFormat="1" x14ac:dyDescent="0.2">
      <c r="F1361" s="136"/>
      <c r="G1361" s="136"/>
      <c r="H1361" s="137"/>
      <c r="I1361" s="138"/>
      <c r="O1361" s="139"/>
      <c r="P1361" s="140"/>
      <c r="Q1361" s="140"/>
    </row>
    <row r="1362" spans="6:17" s="135" customFormat="1" x14ac:dyDescent="0.2">
      <c r="F1362" s="136"/>
      <c r="G1362" s="136"/>
      <c r="H1362" s="137"/>
      <c r="I1362" s="138"/>
      <c r="O1362" s="139"/>
      <c r="P1362" s="140"/>
      <c r="Q1362" s="140"/>
    </row>
    <row r="1363" spans="6:17" s="135" customFormat="1" x14ac:dyDescent="0.2">
      <c r="F1363" s="136"/>
      <c r="G1363" s="136"/>
      <c r="H1363" s="137"/>
      <c r="I1363" s="138"/>
      <c r="O1363" s="139"/>
      <c r="P1363" s="140"/>
      <c r="Q1363" s="140"/>
    </row>
    <row r="1364" spans="6:17" s="135" customFormat="1" x14ac:dyDescent="0.2">
      <c r="F1364" s="136"/>
      <c r="G1364" s="136"/>
      <c r="H1364" s="137"/>
      <c r="I1364" s="138"/>
      <c r="O1364" s="139"/>
      <c r="P1364" s="140"/>
      <c r="Q1364" s="140"/>
    </row>
    <row r="1365" spans="6:17" s="135" customFormat="1" x14ac:dyDescent="0.2">
      <c r="F1365" s="136"/>
      <c r="G1365" s="136"/>
      <c r="H1365" s="137"/>
      <c r="I1365" s="138"/>
      <c r="O1365" s="139"/>
      <c r="P1365" s="140"/>
      <c r="Q1365" s="140"/>
    </row>
    <row r="1366" spans="6:17" s="135" customFormat="1" x14ac:dyDescent="0.2">
      <c r="F1366" s="136"/>
      <c r="G1366" s="136"/>
      <c r="H1366" s="137"/>
      <c r="I1366" s="138"/>
      <c r="O1366" s="139"/>
      <c r="P1366" s="140"/>
      <c r="Q1366" s="140"/>
    </row>
    <row r="1367" spans="6:17" s="135" customFormat="1" x14ac:dyDescent="0.2">
      <c r="F1367" s="136"/>
      <c r="G1367" s="136"/>
      <c r="H1367" s="137"/>
      <c r="I1367" s="138"/>
      <c r="O1367" s="139"/>
      <c r="P1367" s="140"/>
      <c r="Q1367" s="140"/>
    </row>
    <row r="1368" spans="6:17" s="135" customFormat="1" x14ac:dyDescent="0.2">
      <c r="F1368" s="136"/>
      <c r="G1368" s="136"/>
      <c r="H1368" s="137"/>
      <c r="I1368" s="138"/>
      <c r="O1368" s="139"/>
      <c r="P1368" s="140"/>
      <c r="Q1368" s="140"/>
    </row>
    <row r="1369" spans="6:17" s="135" customFormat="1" x14ac:dyDescent="0.2">
      <c r="F1369" s="136"/>
      <c r="G1369" s="136"/>
      <c r="H1369" s="137"/>
      <c r="I1369" s="138"/>
      <c r="O1369" s="139"/>
      <c r="P1369" s="140"/>
      <c r="Q1369" s="140"/>
    </row>
    <row r="1370" spans="6:17" s="135" customFormat="1" x14ac:dyDescent="0.2">
      <c r="F1370" s="136"/>
      <c r="G1370" s="136"/>
      <c r="H1370" s="137"/>
      <c r="I1370" s="138"/>
      <c r="O1370" s="139"/>
      <c r="P1370" s="140"/>
      <c r="Q1370" s="140"/>
    </row>
    <row r="1371" spans="6:17" s="135" customFormat="1" x14ac:dyDescent="0.2">
      <c r="F1371" s="136"/>
      <c r="G1371" s="136"/>
      <c r="H1371" s="137"/>
      <c r="I1371" s="138"/>
      <c r="O1371" s="139"/>
      <c r="P1371" s="140"/>
      <c r="Q1371" s="140"/>
    </row>
    <row r="1372" spans="6:17" s="135" customFormat="1" x14ac:dyDescent="0.2">
      <c r="F1372" s="136"/>
      <c r="G1372" s="136"/>
      <c r="H1372" s="137"/>
      <c r="I1372" s="138"/>
      <c r="O1372" s="139"/>
      <c r="P1372" s="140"/>
      <c r="Q1372" s="140"/>
    </row>
    <row r="1373" spans="6:17" s="135" customFormat="1" x14ac:dyDescent="0.2">
      <c r="F1373" s="136"/>
      <c r="G1373" s="136"/>
      <c r="H1373" s="137"/>
      <c r="I1373" s="138"/>
      <c r="O1373" s="139"/>
      <c r="P1373" s="140"/>
      <c r="Q1373" s="140"/>
    </row>
    <row r="1374" spans="6:17" s="135" customFormat="1" x14ac:dyDescent="0.2">
      <c r="F1374" s="136"/>
      <c r="G1374" s="136"/>
      <c r="H1374" s="137"/>
      <c r="I1374" s="138"/>
      <c r="O1374" s="139"/>
      <c r="P1374" s="140"/>
      <c r="Q1374" s="140"/>
    </row>
    <row r="1375" spans="6:17" s="135" customFormat="1" x14ac:dyDescent="0.2">
      <c r="F1375" s="136"/>
      <c r="G1375" s="136"/>
      <c r="H1375" s="137"/>
      <c r="I1375" s="138"/>
      <c r="O1375" s="139"/>
      <c r="P1375" s="140"/>
      <c r="Q1375" s="140"/>
    </row>
    <row r="1376" spans="6:17" s="135" customFormat="1" x14ac:dyDescent="0.2">
      <c r="F1376" s="136"/>
      <c r="G1376" s="136"/>
      <c r="H1376" s="137"/>
      <c r="I1376" s="138"/>
      <c r="O1376" s="139"/>
      <c r="P1376" s="140"/>
      <c r="Q1376" s="140"/>
    </row>
    <row r="1377" spans="6:17" s="135" customFormat="1" x14ac:dyDescent="0.2">
      <c r="F1377" s="136"/>
      <c r="G1377" s="136"/>
      <c r="H1377" s="137"/>
      <c r="I1377" s="138"/>
      <c r="O1377" s="139"/>
      <c r="P1377" s="140"/>
      <c r="Q1377" s="140"/>
    </row>
    <row r="1378" spans="6:17" s="135" customFormat="1" x14ac:dyDescent="0.2">
      <c r="F1378" s="136"/>
      <c r="G1378" s="136"/>
      <c r="H1378" s="137"/>
      <c r="I1378" s="138"/>
      <c r="O1378" s="139"/>
      <c r="P1378" s="140"/>
      <c r="Q1378" s="140"/>
    </row>
    <row r="1379" spans="6:17" s="135" customFormat="1" x14ac:dyDescent="0.2">
      <c r="F1379" s="136"/>
      <c r="G1379" s="136"/>
      <c r="H1379" s="137"/>
      <c r="I1379" s="138"/>
      <c r="O1379" s="139"/>
      <c r="P1379" s="140"/>
      <c r="Q1379" s="140"/>
    </row>
    <row r="1380" spans="6:17" s="135" customFormat="1" x14ac:dyDescent="0.2">
      <c r="F1380" s="136"/>
      <c r="G1380" s="136"/>
      <c r="H1380" s="137"/>
      <c r="I1380" s="138"/>
      <c r="O1380" s="139"/>
      <c r="P1380" s="140"/>
      <c r="Q1380" s="140"/>
    </row>
    <row r="1381" spans="6:17" s="135" customFormat="1" x14ac:dyDescent="0.2">
      <c r="F1381" s="136"/>
      <c r="G1381" s="136"/>
      <c r="H1381" s="137"/>
      <c r="I1381" s="138"/>
      <c r="O1381" s="139"/>
      <c r="P1381" s="140"/>
      <c r="Q1381" s="140"/>
    </row>
    <row r="1382" spans="6:17" s="135" customFormat="1" x14ac:dyDescent="0.2">
      <c r="F1382" s="136"/>
      <c r="G1382" s="136"/>
      <c r="H1382" s="137"/>
      <c r="I1382" s="138"/>
      <c r="O1382" s="139"/>
      <c r="P1382" s="140"/>
      <c r="Q1382" s="140"/>
    </row>
    <row r="1383" spans="6:17" s="135" customFormat="1" x14ac:dyDescent="0.2">
      <c r="F1383" s="136"/>
      <c r="G1383" s="136"/>
      <c r="H1383" s="137"/>
      <c r="I1383" s="138"/>
      <c r="O1383" s="139"/>
      <c r="P1383" s="140"/>
      <c r="Q1383" s="140"/>
    </row>
    <row r="1384" spans="6:17" s="135" customFormat="1" x14ac:dyDescent="0.2">
      <c r="F1384" s="136"/>
      <c r="G1384" s="136"/>
      <c r="H1384" s="137"/>
      <c r="I1384" s="138"/>
      <c r="O1384" s="139"/>
      <c r="P1384" s="140"/>
      <c r="Q1384" s="140"/>
    </row>
    <row r="1385" spans="6:17" s="135" customFormat="1" x14ac:dyDescent="0.2">
      <c r="F1385" s="136"/>
      <c r="G1385" s="136"/>
      <c r="H1385" s="137"/>
      <c r="I1385" s="138"/>
      <c r="O1385" s="139"/>
      <c r="P1385" s="140"/>
      <c r="Q1385" s="140"/>
    </row>
    <row r="1386" spans="6:17" s="135" customFormat="1" x14ac:dyDescent="0.2">
      <c r="F1386" s="136"/>
      <c r="G1386" s="136"/>
      <c r="H1386" s="137"/>
      <c r="I1386" s="138"/>
      <c r="O1386" s="139"/>
      <c r="P1386" s="140"/>
      <c r="Q1386" s="140"/>
    </row>
    <row r="1387" spans="6:17" s="135" customFormat="1" x14ac:dyDescent="0.2">
      <c r="F1387" s="136"/>
      <c r="G1387" s="136"/>
      <c r="H1387" s="137"/>
      <c r="I1387" s="138"/>
      <c r="O1387" s="139"/>
      <c r="P1387" s="140"/>
      <c r="Q1387" s="140"/>
    </row>
    <row r="1388" spans="6:17" s="135" customFormat="1" x14ac:dyDescent="0.2">
      <c r="F1388" s="136"/>
      <c r="G1388" s="136"/>
      <c r="H1388" s="137"/>
      <c r="I1388" s="138"/>
      <c r="O1388" s="139"/>
      <c r="P1388" s="140"/>
      <c r="Q1388" s="140"/>
    </row>
    <row r="1389" spans="6:17" s="135" customFormat="1" x14ac:dyDescent="0.2">
      <c r="F1389" s="136"/>
      <c r="G1389" s="136"/>
      <c r="H1389" s="137"/>
      <c r="I1389" s="138"/>
      <c r="O1389" s="139"/>
      <c r="P1389" s="140"/>
      <c r="Q1389" s="140"/>
    </row>
    <row r="1390" spans="6:17" s="135" customFormat="1" x14ac:dyDescent="0.2">
      <c r="F1390" s="136"/>
      <c r="G1390" s="136"/>
      <c r="H1390" s="137"/>
      <c r="I1390" s="138"/>
      <c r="O1390" s="139"/>
      <c r="P1390" s="140"/>
      <c r="Q1390" s="140"/>
    </row>
    <row r="1391" spans="6:17" s="135" customFormat="1" x14ac:dyDescent="0.2">
      <c r="F1391" s="136"/>
      <c r="G1391" s="136"/>
      <c r="H1391" s="137"/>
      <c r="I1391" s="138"/>
      <c r="O1391" s="139"/>
      <c r="P1391" s="140"/>
      <c r="Q1391" s="140"/>
    </row>
    <row r="1392" spans="6:17" s="135" customFormat="1" x14ac:dyDescent="0.2">
      <c r="F1392" s="136"/>
      <c r="G1392" s="136"/>
      <c r="H1392" s="137"/>
      <c r="I1392" s="138"/>
      <c r="O1392" s="139"/>
      <c r="P1392" s="140"/>
      <c r="Q1392" s="140"/>
    </row>
    <row r="1393" spans="6:17" s="135" customFormat="1" x14ac:dyDescent="0.2">
      <c r="F1393" s="136"/>
      <c r="G1393" s="136"/>
      <c r="H1393" s="137"/>
      <c r="I1393" s="138"/>
      <c r="O1393" s="139"/>
      <c r="P1393" s="140"/>
      <c r="Q1393" s="140"/>
    </row>
    <row r="1394" spans="6:17" s="135" customFormat="1" x14ac:dyDescent="0.2">
      <c r="F1394" s="136"/>
      <c r="G1394" s="136"/>
      <c r="H1394" s="137"/>
      <c r="I1394" s="138"/>
      <c r="O1394" s="139"/>
      <c r="P1394" s="140"/>
      <c r="Q1394" s="140"/>
    </row>
    <row r="1395" spans="6:17" s="135" customFormat="1" x14ac:dyDescent="0.2">
      <c r="F1395" s="136"/>
      <c r="G1395" s="136"/>
      <c r="H1395" s="137"/>
      <c r="I1395" s="138"/>
      <c r="O1395" s="139"/>
      <c r="P1395" s="140"/>
      <c r="Q1395" s="140"/>
    </row>
    <row r="1396" spans="6:17" s="135" customFormat="1" x14ac:dyDescent="0.2">
      <c r="F1396" s="136"/>
      <c r="G1396" s="136"/>
      <c r="H1396" s="137"/>
      <c r="I1396" s="138"/>
      <c r="O1396" s="139"/>
      <c r="P1396" s="140"/>
      <c r="Q1396" s="140"/>
    </row>
    <row r="1397" spans="6:17" s="135" customFormat="1" x14ac:dyDescent="0.2">
      <c r="F1397" s="136"/>
      <c r="G1397" s="136"/>
      <c r="H1397" s="137"/>
      <c r="I1397" s="138"/>
      <c r="O1397" s="139"/>
      <c r="P1397" s="140"/>
      <c r="Q1397" s="140"/>
    </row>
    <row r="1398" spans="6:17" s="135" customFormat="1" x14ac:dyDescent="0.2">
      <c r="F1398" s="136"/>
      <c r="G1398" s="136"/>
      <c r="H1398" s="137"/>
      <c r="I1398" s="138"/>
      <c r="O1398" s="139"/>
      <c r="P1398" s="140"/>
      <c r="Q1398" s="140"/>
    </row>
    <row r="1399" spans="6:17" s="135" customFormat="1" x14ac:dyDescent="0.2">
      <c r="F1399" s="136"/>
      <c r="G1399" s="136"/>
      <c r="H1399" s="137"/>
      <c r="I1399" s="138"/>
      <c r="O1399" s="139"/>
      <c r="P1399" s="140"/>
      <c r="Q1399" s="140"/>
    </row>
    <row r="1400" spans="6:17" s="135" customFormat="1" x14ac:dyDescent="0.2">
      <c r="F1400" s="136"/>
      <c r="G1400" s="136"/>
      <c r="H1400" s="137"/>
      <c r="I1400" s="138"/>
      <c r="O1400" s="139"/>
      <c r="P1400" s="140"/>
      <c r="Q1400" s="140"/>
    </row>
    <row r="1401" spans="6:17" s="135" customFormat="1" x14ac:dyDescent="0.2">
      <c r="F1401" s="136"/>
      <c r="G1401" s="136"/>
      <c r="H1401" s="137"/>
      <c r="I1401" s="138"/>
      <c r="O1401" s="139"/>
      <c r="P1401" s="140"/>
      <c r="Q1401" s="140"/>
    </row>
    <row r="1402" spans="6:17" s="135" customFormat="1" x14ac:dyDescent="0.2">
      <c r="F1402" s="136"/>
      <c r="G1402" s="136"/>
      <c r="H1402" s="137"/>
      <c r="I1402" s="138"/>
      <c r="O1402" s="139"/>
      <c r="P1402" s="140"/>
      <c r="Q1402" s="140"/>
    </row>
    <row r="1403" spans="6:17" s="135" customFormat="1" x14ac:dyDescent="0.2">
      <c r="F1403" s="136"/>
      <c r="G1403" s="136"/>
      <c r="H1403" s="137"/>
      <c r="I1403" s="138"/>
      <c r="O1403" s="139"/>
      <c r="P1403" s="140"/>
      <c r="Q1403" s="140"/>
    </row>
    <row r="1404" spans="6:17" s="135" customFormat="1" x14ac:dyDescent="0.2">
      <c r="F1404" s="136"/>
      <c r="G1404" s="136"/>
      <c r="H1404" s="137"/>
      <c r="I1404" s="138"/>
      <c r="O1404" s="139"/>
      <c r="P1404" s="140"/>
      <c r="Q1404" s="140"/>
    </row>
    <row r="1405" spans="6:17" s="135" customFormat="1" x14ac:dyDescent="0.2">
      <c r="F1405" s="136"/>
      <c r="G1405" s="136"/>
      <c r="H1405" s="137"/>
      <c r="I1405" s="138"/>
      <c r="O1405" s="139"/>
      <c r="P1405" s="140"/>
      <c r="Q1405" s="140"/>
    </row>
    <row r="1406" spans="6:17" s="135" customFormat="1" x14ac:dyDescent="0.2">
      <c r="F1406" s="136"/>
      <c r="G1406" s="136"/>
      <c r="H1406" s="137"/>
      <c r="I1406" s="138"/>
      <c r="O1406" s="139"/>
      <c r="P1406" s="140"/>
      <c r="Q1406" s="140"/>
    </row>
    <row r="1407" spans="6:17" s="135" customFormat="1" x14ac:dyDescent="0.2">
      <c r="F1407" s="136"/>
      <c r="G1407" s="136"/>
      <c r="H1407" s="137"/>
      <c r="I1407" s="138"/>
      <c r="O1407" s="139"/>
      <c r="P1407" s="140"/>
      <c r="Q1407" s="140"/>
    </row>
    <row r="1408" spans="6:17" s="135" customFormat="1" x14ac:dyDescent="0.2">
      <c r="F1408" s="136"/>
      <c r="G1408" s="136"/>
      <c r="H1408" s="137"/>
      <c r="I1408" s="138"/>
      <c r="O1408" s="139"/>
      <c r="P1408" s="140"/>
      <c r="Q1408" s="140"/>
    </row>
    <row r="1409" spans="6:17" s="135" customFormat="1" x14ac:dyDescent="0.2">
      <c r="F1409" s="136"/>
      <c r="G1409" s="136"/>
      <c r="H1409" s="137"/>
      <c r="I1409" s="138"/>
      <c r="O1409" s="139"/>
      <c r="P1409" s="140"/>
      <c r="Q1409" s="140"/>
    </row>
    <row r="1410" spans="6:17" s="135" customFormat="1" x14ac:dyDescent="0.2">
      <c r="F1410" s="136"/>
      <c r="G1410" s="136"/>
      <c r="H1410" s="137"/>
      <c r="I1410" s="138"/>
      <c r="O1410" s="139"/>
      <c r="P1410" s="140"/>
      <c r="Q1410" s="140"/>
    </row>
    <row r="1411" spans="6:17" s="135" customFormat="1" x14ac:dyDescent="0.2">
      <c r="F1411" s="136"/>
      <c r="G1411" s="136"/>
      <c r="H1411" s="137"/>
      <c r="I1411" s="138"/>
      <c r="O1411" s="139"/>
      <c r="P1411" s="140"/>
      <c r="Q1411" s="140"/>
    </row>
    <row r="1412" spans="6:17" s="135" customFormat="1" x14ac:dyDescent="0.2">
      <c r="F1412" s="136"/>
      <c r="G1412" s="136"/>
      <c r="H1412" s="137"/>
      <c r="I1412" s="138"/>
      <c r="O1412" s="139"/>
      <c r="P1412" s="140"/>
      <c r="Q1412" s="140"/>
    </row>
    <row r="1413" spans="6:17" s="135" customFormat="1" x14ac:dyDescent="0.2">
      <c r="F1413" s="136"/>
      <c r="G1413" s="136"/>
      <c r="H1413" s="137"/>
      <c r="I1413" s="138"/>
      <c r="O1413" s="139"/>
      <c r="P1413" s="140"/>
      <c r="Q1413" s="140"/>
    </row>
    <row r="1414" spans="6:17" s="135" customFormat="1" x14ac:dyDescent="0.2">
      <c r="F1414" s="136"/>
      <c r="G1414" s="136"/>
      <c r="H1414" s="137"/>
      <c r="I1414" s="138"/>
      <c r="O1414" s="139"/>
      <c r="P1414" s="140"/>
      <c r="Q1414" s="140"/>
    </row>
    <row r="1415" spans="6:17" s="135" customFormat="1" x14ac:dyDescent="0.2">
      <c r="F1415" s="136"/>
      <c r="G1415" s="136"/>
      <c r="H1415" s="137"/>
      <c r="I1415" s="138"/>
      <c r="O1415" s="139"/>
      <c r="P1415" s="140"/>
      <c r="Q1415" s="140"/>
    </row>
    <row r="1416" spans="6:17" s="135" customFormat="1" x14ac:dyDescent="0.2">
      <c r="F1416" s="136"/>
      <c r="G1416" s="136"/>
      <c r="H1416" s="137"/>
      <c r="I1416" s="138"/>
      <c r="O1416" s="139"/>
      <c r="P1416" s="140"/>
      <c r="Q1416" s="140"/>
    </row>
    <row r="1417" spans="6:17" s="135" customFormat="1" x14ac:dyDescent="0.2">
      <c r="F1417" s="136"/>
      <c r="G1417" s="136"/>
      <c r="H1417" s="137"/>
      <c r="I1417" s="138"/>
      <c r="O1417" s="139"/>
      <c r="P1417" s="140"/>
      <c r="Q1417" s="140"/>
    </row>
    <row r="1418" spans="6:17" s="135" customFormat="1" x14ac:dyDescent="0.2">
      <c r="F1418" s="136"/>
      <c r="G1418" s="136"/>
      <c r="H1418" s="137"/>
      <c r="I1418" s="138"/>
      <c r="O1418" s="139"/>
      <c r="P1418" s="140"/>
      <c r="Q1418" s="140"/>
    </row>
    <row r="1419" spans="6:17" s="135" customFormat="1" x14ac:dyDescent="0.2">
      <c r="F1419" s="136"/>
      <c r="G1419" s="136"/>
      <c r="H1419" s="137"/>
      <c r="I1419" s="138"/>
      <c r="O1419" s="139"/>
      <c r="P1419" s="140"/>
      <c r="Q1419" s="140"/>
    </row>
    <row r="1420" spans="6:17" s="135" customFormat="1" x14ac:dyDescent="0.2">
      <c r="F1420" s="136"/>
      <c r="G1420" s="136"/>
      <c r="H1420" s="137"/>
      <c r="I1420" s="138"/>
      <c r="O1420" s="139"/>
      <c r="P1420" s="140"/>
      <c r="Q1420" s="140"/>
    </row>
    <row r="1421" spans="6:17" s="135" customFormat="1" x14ac:dyDescent="0.2">
      <c r="F1421" s="136"/>
      <c r="G1421" s="136"/>
      <c r="H1421" s="137"/>
      <c r="I1421" s="138"/>
      <c r="O1421" s="139"/>
      <c r="P1421" s="140"/>
      <c r="Q1421" s="140"/>
    </row>
    <row r="1422" spans="6:17" s="135" customFormat="1" x14ac:dyDescent="0.2">
      <c r="F1422" s="136"/>
      <c r="G1422" s="136"/>
      <c r="H1422" s="137"/>
      <c r="I1422" s="138"/>
      <c r="O1422" s="139"/>
      <c r="P1422" s="140"/>
      <c r="Q1422" s="140"/>
    </row>
    <row r="1423" spans="6:17" s="135" customFormat="1" x14ac:dyDescent="0.2">
      <c r="F1423" s="136"/>
      <c r="G1423" s="136"/>
      <c r="H1423" s="137"/>
      <c r="I1423" s="138"/>
      <c r="O1423" s="139"/>
      <c r="P1423" s="140"/>
      <c r="Q1423" s="140"/>
    </row>
    <row r="1424" spans="6:17" s="135" customFormat="1" x14ac:dyDescent="0.2">
      <c r="F1424" s="136"/>
      <c r="G1424" s="136"/>
      <c r="H1424" s="137"/>
      <c r="I1424" s="138"/>
      <c r="O1424" s="139"/>
      <c r="P1424" s="140"/>
      <c r="Q1424" s="140"/>
    </row>
    <row r="1425" spans="6:17" s="135" customFormat="1" x14ac:dyDescent="0.2">
      <c r="F1425" s="136"/>
      <c r="G1425" s="136"/>
      <c r="H1425" s="137"/>
      <c r="I1425" s="138"/>
      <c r="O1425" s="139"/>
      <c r="P1425" s="140"/>
      <c r="Q1425" s="140"/>
    </row>
    <row r="1426" spans="6:17" s="135" customFormat="1" x14ac:dyDescent="0.2">
      <c r="F1426" s="136"/>
      <c r="G1426" s="136"/>
      <c r="H1426" s="137"/>
      <c r="I1426" s="138"/>
      <c r="O1426" s="139"/>
      <c r="P1426" s="140"/>
      <c r="Q1426" s="140"/>
    </row>
    <row r="1427" spans="6:17" s="135" customFormat="1" x14ac:dyDescent="0.2">
      <c r="F1427" s="136"/>
      <c r="G1427" s="136"/>
      <c r="H1427" s="137"/>
      <c r="I1427" s="138"/>
      <c r="O1427" s="139"/>
      <c r="P1427" s="140"/>
      <c r="Q1427" s="140"/>
    </row>
    <row r="1428" spans="6:17" s="135" customFormat="1" x14ac:dyDescent="0.2">
      <c r="F1428" s="136"/>
      <c r="G1428" s="136"/>
      <c r="H1428" s="137"/>
      <c r="I1428" s="138"/>
      <c r="O1428" s="139"/>
      <c r="P1428" s="140"/>
      <c r="Q1428" s="140"/>
    </row>
    <row r="1429" spans="6:17" s="135" customFormat="1" x14ac:dyDescent="0.2">
      <c r="F1429" s="136"/>
      <c r="G1429" s="136"/>
      <c r="H1429" s="137"/>
      <c r="I1429" s="138"/>
      <c r="O1429" s="139"/>
      <c r="P1429" s="140"/>
      <c r="Q1429" s="140"/>
    </row>
    <row r="1430" spans="6:17" s="135" customFormat="1" x14ac:dyDescent="0.2">
      <c r="F1430" s="136"/>
      <c r="G1430" s="136"/>
      <c r="H1430" s="137"/>
      <c r="I1430" s="138"/>
      <c r="O1430" s="139"/>
      <c r="P1430" s="140"/>
      <c r="Q1430" s="140"/>
    </row>
    <row r="1431" spans="6:17" s="135" customFormat="1" x14ac:dyDescent="0.2">
      <c r="F1431" s="136"/>
      <c r="G1431" s="136"/>
      <c r="H1431" s="137"/>
      <c r="I1431" s="138"/>
      <c r="O1431" s="139"/>
      <c r="P1431" s="140"/>
      <c r="Q1431" s="140"/>
    </row>
    <row r="1432" spans="6:17" s="135" customFormat="1" x14ac:dyDescent="0.2">
      <c r="F1432" s="136"/>
      <c r="G1432" s="136"/>
      <c r="H1432" s="137"/>
      <c r="I1432" s="138"/>
      <c r="O1432" s="139"/>
      <c r="P1432" s="140"/>
      <c r="Q1432" s="140"/>
    </row>
    <row r="1433" spans="6:17" s="135" customFormat="1" x14ac:dyDescent="0.2">
      <c r="F1433" s="136"/>
      <c r="G1433" s="136"/>
      <c r="H1433" s="137"/>
      <c r="I1433" s="138"/>
      <c r="O1433" s="139"/>
      <c r="P1433" s="140"/>
      <c r="Q1433" s="140"/>
    </row>
    <row r="1434" spans="6:17" s="135" customFormat="1" x14ac:dyDescent="0.2">
      <c r="F1434" s="136"/>
      <c r="G1434" s="136"/>
      <c r="H1434" s="137"/>
      <c r="I1434" s="138"/>
      <c r="O1434" s="139"/>
      <c r="P1434" s="140"/>
      <c r="Q1434" s="140"/>
    </row>
    <row r="1435" spans="6:17" s="135" customFormat="1" x14ac:dyDescent="0.2">
      <c r="F1435" s="136"/>
      <c r="G1435" s="136"/>
      <c r="H1435" s="137"/>
      <c r="I1435" s="138"/>
      <c r="O1435" s="139"/>
      <c r="P1435" s="140"/>
      <c r="Q1435" s="140"/>
    </row>
    <row r="1436" spans="6:17" s="135" customFormat="1" x14ac:dyDescent="0.2">
      <c r="F1436" s="136"/>
      <c r="G1436" s="136"/>
      <c r="H1436" s="137"/>
      <c r="I1436" s="138"/>
      <c r="O1436" s="139"/>
      <c r="P1436" s="140"/>
      <c r="Q1436" s="140"/>
    </row>
    <row r="1437" spans="6:17" s="135" customFormat="1" x14ac:dyDescent="0.2">
      <c r="F1437" s="136"/>
      <c r="G1437" s="136"/>
      <c r="H1437" s="137"/>
      <c r="I1437" s="138"/>
      <c r="O1437" s="139"/>
      <c r="P1437" s="140"/>
      <c r="Q1437" s="140"/>
    </row>
    <row r="1438" spans="6:17" s="135" customFormat="1" x14ac:dyDescent="0.2">
      <c r="F1438" s="136"/>
      <c r="G1438" s="136"/>
      <c r="H1438" s="137"/>
      <c r="I1438" s="138"/>
      <c r="O1438" s="139"/>
      <c r="P1438" s="140"/>
      <c r="Q1438" s="140"/>
    </row>
    <row r="1439" spans="6:17" s="135" customFormat="1" x14ac:dyDescent="0.2">
      <c r="F1439" s="136"/>
      <c r="G1439" s="136"/>
      <c r="H1439" s="137"/>
      <c r="I1439" s="138"/>
      <c r="O1439" s="139"/>
      <c r="P1439" s="140"/>
      <c r="Q1439" s="140"/>
    </row>
    <row r="1440" spans="6:17" s="135" customFormat="1" x14ac:dyDescent="0.2">
      <c r="F1440" s="136"/>
      <c r="G1440" s="136"/>
      <c r="H1440" s="137"/>
      <c r="I1440" s="138"/>
      <c r="O1440" s="139"/>
      <c r="P1440" s="140"/>
      <c r="Q1440" s="140"/>
    </row>
    <row r="1441" spans="6:17" s="135" customFormat="1" x14ac:dyDescent="0.2">
      <c r="F1441" s="136"/>
      <c r="G1441" s="136"/>
      <c r="H1441" s="137"/>
      <c r="I1441" s="138"/>
      <c r="O1441" s="139"/>
      <c r="P1441" s="140"/>
      <c r="Q1441" s="140"/>
    </row>
    <row r="1442" spans="6:17" s="135" customFormat="1" x14ac:dyDescent="0.2">
      <c r="F1442" s="136"/>
      <c r="G1442" s="136"/>
      <c r="H1442" s="137"/>
      <c r="I1442" s="138"/>
      <c r="O1442" s="139"/>
      <c r="P1442" s="140"/>
      <c r="Q1442" s="140"/>
    </row>
    <row r="1443" spans="6:17" s="135" customFormat="1" x14ac:dyDescent="0.2">
      <c r="F1443" s="136"/>
      <c r="G1443" s="136"/>
      <c r="H1443" s="137"/>
      <c r="I1443" s="138"/>
      <c r="O1443" s="139"/>
      <c r="P1443" s="140"/>
      <c r="Q1443" s="140"/>
    </row>
    <row r="1444" spans="6:17" s="135" customFormat="1" x14ac:dyDescent="0.2">
      <c r="F1444" s="136"/>
      <c r="G1444" s="136"/>
      <c r="H1444" s="137"/>
      <c r="I1444" s="138"/>
      <c r="O1444" s="139"/>
      <c r="P1444" s="140"/>
      <c r="Q1444" s="140"/>
    </row>
    <row r="1445" spans="6:17" s="135" customFormat="1" x14ac:dyDescent="0.2">
      <c r="F1445" s="136"/>
      <c r="G1445" s="136"/>
      <c r="H1445" s="137"/>
      <c r="I1445" s="138"/>
      <c r="O1445" s="139"/>
      <c r="P1445" s="140"/>
      <c r="Q1445" s="140"/>
    </row>
    <row r="1446" spans="6:17" s="135" customFormat="1" x14ac:dyDescent="0.2">
      <c r="F1446" s="136"/>
      <c r="G1446" s="136"/>
      <c r="H1446" s="137"/>
      <c r="I1446" s="138"/>
      <c r="O1446" s="139"/>
      <c r="P1446" s="140"/>
      <c r="Q1446" s="140"/>
    </row>
    <row r="1447" spans="6:17" s="135" customFormat="1" x14ac:dyDescent="0.2">
      <c r="F1447" s="136"/>
      <c r="G1447" s="136"/>
      <c r="H1447" s="137"/>
      <c r="I1447" s="138"/>
      <c r="O1447" s="139"/>
      <c r="P1447" s="140"/>
      <c r="Q1447" s="140"/>
    </row>
    <row r="1448" spans="6:17" s="135" customFormat="1" x14ac:dyDescent="0.2">
      <c r="F1448" s="136"/>
      <c r="G1448" s="136"/>
      <c r="H1448" s="137"/>
      <c r="I1448" s="138"/>
      <c r="O1448" s="139"/>
      <c r="P1448" s="140"/>
      <c r="Q1448" s="140"/>
    </row>
    <row r="1449" spans="6:17" s="135" customFormat="1" x14ac:dyDescent="0.2">
      <c r="F1449" s="136"/>
      <c r="G1449" s="136"/>
      <c r="H1449" s="137"/>
      <c r="I1449" s="138"/>
      <c r="O1449" s="139"/>
      <c r="P1449" s="140"/>
      <c r="Q1449" s="140"/>
    </row>
    <row r="1450" spans="6:17" s="135" customFormat="1" x14ac:dyDescent="0.2">
      <c r="F1450" s="136"/>
      <c r="G1450" s="136"/>
      <c r="H1450" s="137"/>
      <c r="I1450" s="138"/>
      <c r="O1450" s="139"/>
      <c r="P1450" s="140"/>
      <c r="Q1450" s="140"/>
    </row>
    <row r="1451" spans="6:17" s="135" customFormat="1" x14ac:dyDescent="0.2">
      <c r="F1451" s="136"/>
      <c r="G1451" s="136"/>
      <c r="H1451" s="137"/>
      <c r="I1451" s="138"/>
      <c r="O1451" s="139"/>
      <c r="P1451" s="140"/>
      <c r="Q1451" s="140"/>
    </row>
    <row r="1452" spans="6:17" s="135" customFormat="1" x14ac:dyDescent="0.2">
      <c r="F1452" s="136"/>
      <c r="G1452" s="136"/>
      <c r="H1452" s="137"/>
      <c r="I1452" s="138"/>
      <c r="O1452" s="139"/>
      <c r="P1452" s="140"/>
      <c r="Q1452" s="140"/>
    </row>
    <row r="1453" spans="6:17" s="135" customFormat="1" x14ac:dyDescent="0.2">
      <c r="F1453" s="136"/>
      <c r="G1453" s="136"/>
      <c r="H1453" s="137"/>
      <c r="I1453" s="138"/>
      <c r="O1453" s="139"/>
      <c r="P1453" s="140"/>
      <c r="Q1453" s="140"/>
    </row>
    <row r="1454" spans="6:17" s="135" customFormat="1" x14ac:dyDescent="0.2">
      <c r="F1454" s="136"/>
      <c r="G1454" s="136"/>
      <c r="H1454" s="137"/>
      <c r="I1454" s="138"/>
      <c r="O1454" s="139"/>
      <c r="P1454" s="140"/>
      <c r="Q1454" s="140"/>
    </row>
    <row r="1455" spans="6:17" s="135" customFormat="1" x14ac:dyDescent="0.2">
      <c r="F1455" s="136"/>
      <c r="G1455" s="136"/>
      <c r="H1455" s="137"/>
      <c r="I1455" s="138"/>
      <c r="O1455" s="139"/>
      <c r="P1455" s="140"/>
      <c r="Q1455" s="140"/>
    </row>
    <row r="1456" spans="6:17" s="135" customFormat="1" x14ac:dyDescent="0.2">
      <c r="F1456" s="136"/>
      <c r="G1456" s="136"/>
      <c r="H1456" s="137"/>
      <c r="I1456" s="138"/>
      <c r="O1456" s="139"/>
      <c r="P1456" s="140"/>
      <c r="Q1456" s="140"/>
    </row>
    <row r="1457" spans="6:17" s="135" customFormat="1" x14ac:dyDescent="0.2">
      <c r="F1457" s="136"/>
      <c r="G1457" s="136"/>
      <c r="H1457" s="137"/>
      <c r="I1457" s="138"/>
      <c r="O1457" s="139"/>
      <c r="P1457" s="140"/>
      <c r="Q1457" s="140"/>
    </row>
    <row r="1458" spans="6:17" s="135" customFormat="1" x14ac:dyDescent="0.2">
      <c r="F1458" s="136"/>
      <c r="G1458" s="136"/>
      <c r="H1458" s="137"/>
      <c r="I1458" s="138"/>
      <c r="O1458" s="139"/>
      <c r="P1458" s="140"/>
      <c r="Q1458" s="140"/>
    </row>
    <row r="1459" spans="6:17" s="135" customFormat="1" x14ac:dyDescent="0.2">
      <c r="F1459" s="136"/>
      <c r="G1459" s="136"/>
      <c r="H1459" s="137"/>
      <c r="I1459" s="138"/>
      <c r="O1459" s="139"/>
      <c r="P1459" s="140"/>
      <c r="Q1459" s="140"/>
    </row>
    <row r="1460" spans="6:17" s="135" customFormat="1" x14ac:dyDescent="0.2">
      <c r="F1460" s="136"/>
      <c r="G1460" s="136"/>
      <c r="H1460" s="137"/>
      <c r="I1460" s="138"/>
      <c r="O1460" s="139"/>
      <c r="P1460" s="140"/>
      <c r="Q1460" s="140"/>
    </row>
    <row r="1461" spans="6:17" s="135" customFormat="1" x14ac:dyDescent="0.2">
      <c r="F1461" s="136"/>
      <c r="G1461" s="136"/>
      <c r="H1461" s="137"/>
      <c r="I1461" s="138"/>
      <c r="O1461" s="139"/>
      <c r="P1461" s="140"/>
      <c r="Q1461" s="140"/>
    </row>
    <row r="1462" spans="6:17" s="135" customFormat="1" x14ac:dyDescent="0.2">
      <c r="F1462" s="136"/>
      <c r="G1462" s="136"/>
      <c r="H1462" s="137"/>
      <c r="I1462" s="138"/>
      <c r="O1462" s="139"/>
      <c r="P1462" s="140"/>
      <c r="Q1462" s="140"/>
    </row>
    <row r="1463" spans="6:17" s="135" customFormat="1" x14ac:dyDescent="0.2">
      <c r="F1463" s="136"/>
      <c r="G1463" s="136"/>
      <c r="H1463" s="137"/>
      <c r="I1463" s="138"/>
      <c r="O1463" s="139"/>
      <c r="P1463" s="140"/>
      <c r="Q1463" s="140"/>
    </row>
    <row r="1464" spans="6:17" s="135" customFormat="1" x14ac:dyDescent="0.2">
      <c r="F1464" s="136"/>
      <c r="G1464" s="136"/>
      <c r="H1464" s="137"/>
      <c r="I1464" s="138"/>
      <c r="O1464" s="139"/>
      <c r="P1464" s="140"/>
      <c r="Q1464" s="140"/>
    </row>
    <row r="1465" spans="6:17" s="135" customFormat="1" x14ac:dyDescent="0.2">
      <c r="F1465" s="136"/>
      <c r="G1465" s="136"/>
      <c r="H1465" s="137"/>
      <c r="I1465" s="138"/>
      <c r="O1465" s="139"/>
      <c r="P1465" s="140"/>
      <c r="Q1465" s="140"/>
    </row>
    <row r="1466" spans="6:17" s="135" customFormat="1" x14ac:dyDescent="0.2">
      <c r="F1466" s="136"/>
      <c r="G1466" s="136"/>
      <c r="H1466" s="137"/>
      <c r="I1466" s="138"/>
      <c r="O1466" s="139"/>
      <c r="P1466" s="140"/>
      <c r="Q1466" s="140"/>
    </row>
    <row r="1467" spans="6:17" s="135" customFormat="1" x14ac:dyDescent="0.2">
      <c r="F1467" s="136"/>
      <c r="G1467" s="136"/>
      <c r="H1467" s="137"/>
      <c r="I1467" s="138"/>
      <c r="O1467" s="139"/>
      <c r="P1467" s="140"/>
      <c r="Q1467" s="140"/>
    </row>
    <row r="1468" spans="6:17" s="135" customFormat="1" x14ac:dyDescent="0.2">
      <c r="F1468" s="136"/>
      <c r="G1468" s="136"/>
      <c r="H1468" s="137"/>
      <c r="I1468" s="138"/>
      <c r="O1468" s="139"/>
      <c r="P1468" s="140"/>
      <c r="Q1468" s="140"/>
    </row>
    <row r="1469" spans="6:17" s="135" customFormat="1" x14ac:dyDescent="0.2">
      <c r="F1469" s="136"/>
      <c r="G1469" s="136"/>
      <c r="H1469" s="137"/>
      <c r="I1469" s="138"/>
      <c r="O1469" s="139"/>
      <c r="P1469" s="140"/>
      <c r="Q1469" s="140"/>
    </row>
    <row r="1470" spans="6:17" s="135" customFormat="1" x14ac:dyDescent="0.2">
      <c r="F1470" s="136"/>
      <c r="G1470" s="136"/>
      <c r="H1470" s="137"/>
      <c r="I1470" s="138"/>
      <c r="O1470" s="139"/>
      <c r="P1470" s="140"/>
      <c r="Q1470" s="140"/>
    </row>
    <row r="1471" spans="6:17" s="135" customFormat="1" x14ac:dyDescent="0.2">
      <c r="F1471" s="136"/>
      <c r="G1471" s="136"/>
      <c r="H1471" s="137"/>
      <c r="I1471" s="138"/>
      <c r="O1471" s="139"/>
      <c r="P1471" s="140"/>
      <c r="Q1471" s="140"/>
    </row>
    <row r="1472" spans="6:17" s="135" customFormat="1" x14ac:dyDescent="0.2">
      <c r="F1472" s="136"/>
      <c r="G1472" s="136"/>
      <c r="H1472" s="137"/>
      <c r="I1472" s="138"/>
      <c r="O1472" s="139"/>
      <c r="P1472" s="140"/>
      <c r="Q1472" s="140"/>
    </row>
    <row r="1473" spans="6:17" s="135" customFormat="1" x14ac:dyDescent="0.2">
      <c r="F1473" s="136"/>
      <c r="G1473" s="136"/>
      <c r="H1473" s="137"/>
      <c r="I1473" s="138"/>
      <c r="O1473" s="139"/>
      <c r="P1473" s="140"/>
      <c r="Q1473" s="140"/>
    </row>
    <row r="1474" spans="6:17" s="135" customFormat="1" x14ac:dyDescent="0.2">
      <c r="F1474" s="136"/>
      <c r="G1474" s="136"/>
      <c r="H1474" s="137"/>
      <c r="I1474" s="138"/>
      <c r="O1474" s="139"/>
      <c r="P1474" s="140"/>
      <c r="Q1474" s="140"/>
    </row>
    <row r="1475" spans="6:17" s="135" customFormat="1" x14ac:dyDescent="0.2">
      <c r="F1475" s="136"/>
      <c r="G1475" s="136"/>
      <c r="H1475" s="137"/>
      <c r="I1475" s="138"/>
      <c r="O1475" s="139"/>
      <c r="P1475" s="140"/>
      <c r="Q1475" s="140"/>
    </row>
    <row r="1476" spans="6:17" s="135" customFormat="1" x14ac:dyDescent="0.2">
      <c r="F1476" s="136"/>
      <c r="G1476" s="136"/>
      <c r="H1476" s="137"/>
      <c r="I1476" s="138"/>
      <c r="O1476" s="139"/>
      <c r="P1476" s="140"/>
      <c r="Q1476" s="140"/>
    </row>
    <row r="1477" spans="6:17" s="135" customFormat="1" x14ac:dyDescent="0.2">
      <c r="F1477" s="136"/>
      <c r="G1477" s="136"/>
      <c r="H1477" s="137"/>
      <c r="I1477" s="138"/>
      <c r="O1477" s="139"/>
      <c r="P1477" s="140"/>
      <c r="Q1477" s="140"/>
    </row>
    <row r="1478" spans="6:17" s="135" customFormat="1" x14ac:dyDescent="0.2">
      <c r="F1478" s="136"/>
      <c r="G1478" s="136"/>
      <c r="H1478" s="137"/>
      <c r="I1478" s="138"/>
      <c r="O1478" s="139"/>
      <c r="P1478" s="140"/>
      <c r="Q1478" s="140"/>
    </row>
    <row r="1479" spans="6:17" s="135" customFormat="1" x14ac:dyDescent="0.2">
      <c r="F1479" s="136"/>
      <c r="G1479" s="136"/>
      <c r="H1479" s="137"/>
      <c r="I1479" s="138"/>
      <c r="O1479" s="139"/>
      <c r="P1479" s="140"/>
      <c r="Q1479" s="140"/>
    </row>
    <row r="1480" spans="6:17" s="135" customFormat="1" x14ac:dyDescent="0.2">
      <c r="F1480" s="136"/>
      <c r="G1480" s="136"/>
      <c r="H1480" s="137"/>
      <c r="I1480" s="138"/>
      <c r="O1480" s="139"/>
      <c r="P1480" s="140"/>
      <c r="Q1480" s="140"/>
    </row>
    <row r="1481" spans="6:17" s="135" customFormat="1" x14ac:dyDescent="0.2">
      <c r="F1481" s="136"/>
      <c r="G1481" s="136"/>
      <c r="H1481" s="137"/>
      <c r="I1481" s="138"/>
      <c r="O1481" s="139"/>
      <c r="P1481" s="140"/>
      <c r="Q1481" s="140"/>
    </row>
    <row r="1482" spans="6:17" s="135" customFormat="1" x14ac:dyDescent="0.2">
      <c r="F1482" s="136"/>
      <c r="G1482" s="136"/>
      <c r="H1482" s="137"/>
      <c r="I1482" s="138"/>
      <c r="O1482" s="139"/>
      <c r="P1482" s="140"/>
      <c r="Q1482" s="140"/>
    </row>
    <row r="1483" spans="6:17" s="135" customFormat="1" x14ac:dyDescent="0.2">
      <c r="F1483" s="136"/>
      <c r="G1483" s="136"/>
      <c r="H1483" s="137"/>
      <c r="I1483" s="138"/>
      <c r="O1483" s="139"/>
      <c r="P1483" s="140"/>
      <c r="Q1483" s="140"/>
    </row>
    <row r="1484" spans="6:17" s="135" customFormat="1" x14ac:dyDescent="0.2">
      <c r="F1484" s="136"/>
      <c r="G1484" s="136"/>
      <c r="H1484" s="137"/>
      <c r="I1484" s="138"/>
      <c r="O1484" s="139"/>
      <c r="P1484" s="140"/>
      <c r="Q1484" s="140"/>
    </row>
    <row r="1485" spans="6:17" s="135" customFormat="1" x14ac:dyDescent="0.2">
      <c r="F1485" s="136"/>
      <c r="G1485" s="136"/>
      <c r="H1485" s="137"/>
      <c r="I1485" s="138"/>
      <c r="O1485" s="139"/>
      <c r="P1485" s="140"/>
      <c r="Q1485" s="140"/>
    </row>
    <row r="1486" spans="6:17" s="135" customFormat="1" x14ac:dyDescent="0.2">
      <c r="F1486" s="136"/>
      <c r="G1486" s="136"/>
      <c r="H1486" s="137"/>
      <c r="I1486" s="138"/>
      <c r="O1486" s="139"/>
      <c r="P1486" s="140"/>
      <c r="Q1486" s="140"/>
    </row>
    <row r="1487" spans="6:17" s="135" customFormat="1" x14ac:dyDescent="0.2">
      <c r="F1487" s="136"/>
      <c r="G1487" s="136"/>
      <c r="H1487" s="137"/>
      <c r="I1487" s="138"/>
      <c r="O1487" s="139"/>
      <c r="P1487" s="140"/>
      <c r="Q1487" s="140"/>
    </row>
    <row r="1488" spans="6:17" s="135" customFormat="1" x14ac:dyDescent="0.2">
      <c r="F1488" s="136"/>
      <c r="G1488" s="136"/>
      <c r="H1488" s="137"/>
      <c r="I1488" s="138"/>
      <c r="O1488" s="139"/>
      <c r="P1488" s="140"/>
      <c r="Q1488" s="140"/>
    </row>
    <row r="1489" spans="6:17" s="135" customFormat="1" x14ac:dyDescent="0.2">
      <c r="F1489" s="136"/>
      <c r="G1489" s="136"/>
      <c r="H1489" s="137"/>
      <c r="I1489" s="138"/>
      <c r="O1489" s="139"/>
      <c r="P1489" s="140"/>
      <c r="Q1489" s="140"/>
    </row>
    <row r="1490" spans="6:17" s="135" customFormat="1" x14ac:dyDescent="0.2">
      <c r="F1490" s="136"/>
      <c r="G1490" s="136"/>
      <c r="H1490" s="137"/>
      <c r="I1490" s="138"/>
      <c r="O1490" s="139"/>
      <c r="P1490" s="140"/>
      <c r="Q1490" s="140"/>
    </row>
    <row r="1491" spans="6:17" s="135" customFormat="1" x14ac:dyDescent="0.2">
      <c r="F1491" s="136"/>
      <c r="G1491" s="136"/>
      <c r="H1491" s="137"/>
      <c r="I1491" s="138"/>
      <c r="O1491" s="139"/>
      <c r="P1491" s="140"/>
      <c r="Q1491" s="140"/>
    </row>
    <row r="1492" spans="6:17" s="135" customFormat="1" x14ac:dyDescent="0.2">
      <c r="F1492" s="136"/>
      <c r="G1492" s="136"/>
      <c r="H1492" s="137"/>
      <c r="I1492" s="138"/>
      <c r="O1492" s="139"/>
      <c r="P1492" s="140"/>
      <c r="Q1492" s="140"/>
    </row>
    <row r="1493" spans="6:17" s="135" customFormat="1" x14ac:dyDescent="0.2">
      <c r="F1493" s="136"/>
      <c r="G1493" s="136"/>
      <c r="H1493" s="137"/>
      <c r="I1493" s="138"/>
      <c r="O1493" s="139"/>
      <c r="P1493" s="140"/>
      <c r="Q1493" s="140"/>
    </row>
    <row r="1494" spans="6:17" s="135" customFormat="1" x14ac:dyDescent="0.2">
      <c r="F1494" s="136"/>
      <c r="G1494" s="136"/>
      <c r="H1494" s="137"/>
      <c r="I1494" s="138"/>
      <c r="O1494" s="139"/>
      <c r="P1494" s="140"/>
      <c r="Q1494" s="140"/>
    </row>
    <row r="1495" spans="6:17" s="135" customFormat="1" x14ac:dyDescent="0.2">
      <c r="F1495" s="136"/>
      <c r="G1495" s="136"/>
      <c r="H1495" s="137"/>
      <c r="I1495" s="138"/>
      <c r="O1495" s="139"/>
      <c r="P1495" s="140"/>
      <c r="Q1495" s="140"/>
    </row>
    <row r="1496" spans="6:17" s="135" customFormat="1" x14ac:dyDescent="0.2">
      <c r="F1496" s="136"/>
      <c r="G1496" s="136"/>
      <c r="H1496" s="137"/>
      <c r="I1496" s="138"/>
      <c r="O1496" s="139"/>
      <c r="P1496" s="140"/>
      <c r="Q1496" s="140"/>
    </row>
    <row r="1497" spans="6:17" s="135" customFormat="1" x14ac:dyDescent="0.2">
      <c r="F1497" s="136"/>
      <c r="G1497" s="136"/>
      <c r="H1497" s="137"/>
      <c r="I1497" s="138"/>
      <c r="O1497" s="139"/>
      <c r="P1497" s="140"/>
      <c r="Q1497" s="140"/>
    </row>
    <row r="1498" spans="6:17" s="135" customFormat="1" x14ac:dyDescent="0.2">
      <c r="F1498" s="136"/>
      <c r="G1498" s="136"/>
      <c r="H1498" s="137"/>
      <c r="I1498" s="138"/>
      <c r="O1498" s="139"/>
      <c r="P1498" s="140"/>
      <c r="Q1498" s="140"/>
    </row>
    <row r="1499" spans="6:17" s="135" customFormat="1" x14ac:dyDescent="0.2">
      <c r="F1499" s="136"/>
      <c r="G1499" s="136"/>
      <c r="H1499" s="137"/>
      <c r="I1499" s="138"/>
      <c r="O1499" s="139"/>
      <c r="P1499" s="140"/>
      <c r="Q1499" s="140"/>
    </row>
    <row r="1500" spans="6:17" s="135" customFormat="1" x14ac:dyDescent="0.2">
      <c r="F1500" s="136"/>
      <c r="G1500" s="136"/>
      <c r="H1500" s="137"/>
      <c r="I1500" s="138"/>
      <c r="O1500" s="139"/>
      <c r="P1500" s="140"/>
      <c r="Q1500" s="140"/>
    </row>
    <row r="1501" spans="6:17" s="135" customFormat="1" x14ac:dyDescent="0.2">
      <c r="F1501" s="136"/>
      <c r="G1501" s="136"/>
      <c r="H1501" s="137"/>
      <c r="I1501" s="138"/>
      <c r="O1501" s="139"/>
      <c r="P1501" s="140"/>
      <c r="Q1501" s="140"/>
    </row>
    <row r="1502" spans="6:17" s="135" customFormat="1" x14ac:dyDescent="0.2">
      <c r="F1502" s="136"/>
      <c r="G1502" s="136"/>
      <c r="H1502" s="137"/>
      <c r="I1502" s="138"/>
      <c r="O1502" s="139"/>
      <c r="P1502" s="140"/>
      <c r="Q1502" s="140"/>
    </row>
    <row r="1503" spans="6:17" s="135" customFormat="1" x14ac:dyDescent="0.2">
      <c r="F1503" s="136"/>
      <c r="G1503" s="136"/>
      <c r="H1503" s="137"/>
      <c r="I1503" s="138"/>
      <c r="O1503" s="139"/>
      <c r="P1503" s="140"/>
      <c r="Q1503" s="140"/>
    </row>
    <row r="1504" spans="6:17" s="135" customFormat="1" x14ac:dyDescent="0.2">
      <c r="F1504" s="136"/>
      <c r="G1504" s="136"/>
      <c r="H1504" s="137"/>
      <c r="I1504" s="138"/>
      <c r="O1504" s="139"/>
      <c r="P1504" s="140"/>
      <c r="Q1504" s="140"/>
    </row>
    <row r="1505" spans="6:17" s="135" customFormat="1" x14ac:dyDescent="0.2">
      <c r="F1505" s="136"/>
      <c r="G1505" s="136"/>
      <c r="H1505" s="137"/>
      <c r="I1505" s="138"/>
      <c r="O1505" s="139"/>
      <c r="P1505" s="140"/>
      <c r="Q1505" s="140"/>
    </row>
    <row r="1506" spans="6:17" s="135" customFormat="1" x14ac:dyDescent="0.2">
      <c r="F1506" s="136"/>
      <c r="G1506" s="136"/>
      <c r="H1506" s="137"/>
      <c r="I1506" s="138"/>
      <c r="O1506" s="139"/>
      <c r="P1506" s="140"/>
      <c r="Q1506" s="140"/>
    </row>
    <row r="1507" spans="6:17" s="135" customFormat="1" x14ac:dyDescent="0.2">
      <c r="F1507" s="136"/>
      <c r="G1507" s="136"/>
      <c r="H1507" s="137"/>
      <c r="I1507" s="138"/>
      <c r="O1507" s="139"/>
      <c r="P1507" s="140"/>
      <c r="Q1507" s="140"/>
    </row>
    <row r="1508" spans="6:17" s="135" customFormat="1" x14ac:dyDescent="0.2">
      <c r="F1508" s="136"/>
      <c r="G1508" s="136"/>
      <c r="H1508" s="137"/>
      <c r="I1508" s="138"/>
      <c r="O1508" s="139"/>
      <c r="P1508" s="140"/>
      <c r="Q1508" s="140"/>
    </row>
    <row r="1509" spans="6:17" s="135" customFormat="1" x14ac:dyDescent="0.2">
      <c r="F1509" s="136"/>
      <c r="G1509" s="136"/>
      <c r="H1509" s="137"/>
      <c r="I1509" s="138"/>
      <c r="O1509" s="139"/>
      <c r="P1509" s="140"/>
      <c r="Q1509" s="140"/>
    </row>
    <row r="1510" spans="6:17" s="135" customFormat="1" x14ac:dyDescent="0.2">
      <c r="F1510" s="136"/>
      <c r="G1510" s="136"/>
      <c r="H1510" s="137"/>
      <c r="I1510" s="138"/>
      <c r="O1510" s="139"/>
      <c r="P1510" s="140"/>
      <c r="Q1510" s="140"/>
    </row>
    <row r="1511" spans="6:17" s="135" customFormat="1" x14ac:dyDescent="0.2">
      <c r="F1511" s="136"/>
      <c r="G1511" s="136"/>
      <c r="H1511" s="137"/>
      <c r="I1511" s="138"/>
      <c r="O1511" s="139"/>
      <c r="P1511" s="140"/>
      <c r="Q1511" s="140"/>
    </row>
    <row r="1512" spans="6:17" s="135" customFormat="1" x14ac:dyDescent="0.2">
      <c r="F1512" s="136"/>
      <c r="G1512" s="136"/>
      <c r="H1512" s="137"/>
      <c r="I1512" s="138"/>
      <c r="O1512" s="139"/>
      <c r="P1512" s="140"/>
      <c r="Q1512" s="140"/>
    </row>
    <row r="1513" spans="6:17" s="135" customFormat="1" x14ac:dyDescent="0.2">
      <c r="F1513" s="136"/>
      <c r="G1513" s="136"/>
      <c r="H1513" s="137"/>
      <c r="I1513" s="138"/>
      <c r="O1513" s="139"/>
      <c r="P1513" s="140"/>
      <c r="Q1513" s="140"/>
    </row>
    <row r="1514" spans="6:17" s="135" customFormat="1" x14ac:dyDescent="0.2">
      <c r="F1514" s="136"/>
      <c r="G1514" s="136"/>
      <c r="H1514" s="137"/>
      <c r="I1514" s="138"/>
      <c r="O1514" s="139"/>
      <c r="P1514" s="140"/>
      <c r="Q1514" s="140"/>
    </row>
    <row r="1515" spans="6:17" s="135" customFormat="1" x14ac:dyDescent="0.2">
      <c r="F1515" s="136"/>
      <c r="G1515" s="136"/>
      <c r="H1515" s="137"/>
      <c r="I1515" s="138"/>
      <c r="O1515" s="139"/>
      <c r="P1515" s="140"/>
      <c r="Q1515" s="140"/>
    </row>
    <row r="1516" spans="6:17" s="135" customFormat="1" x14ac:dyDescent="0.2">
      <c r="F1516" s="136"/>
      <c r="G1516" s="136"/>
      <c r="H1516" s="137"/>
      <c r="I1516" s="138"/>
      <c r="O1516" s="139"/>
      <c r="P1516" s="140"/>
      <c r="Q1516" s="140"/>
    </row>
    <row r="1517" spans="6:17" s="135" customFormat="1" x14ac:dyDescent="0.2">
      <c r="F1517" s="136"/>
      <c r="G1517" s="136"/>
      <c r="H1517" s="137"/>
      <c r="I1517" s="138"/>
      <c r="O1517" s="139"/>
      <c r="P1517" s="140"/>
      <c r="Q1517" s="140"/>
    </row>
    <row r="1518" spans="6:17" s="135" customFormat="1" x14ac:dyDescent="0.2">
      <c r="F1518" s="136"/>
      <c r="G1518" s="136"/>
      <c r="H1518" s="137"/>
      <c r="I1518" s="138"/>
      <c r="O1518" s="139"/>
      <c r="P1518" s="140"/>
      <c r="Q1518" s="140"/>
    </row>
    <row r="1519" spans="6:17" s="135" customFormat="1" x14ac:dyDescent="0.2">
      <c r="F1519" s="136"/>
      <c r="G1519" s="136"/>
      <c r="H1519" s="137"/>
      <c r="I1519" s="138"/>
      <c r="O1519" s="139"/>
      <c r="P1519" s="140"/>
      <c r="Q1519" s="140"/>
    </row>
    <row r="1520" spans="6:17" s="135" customFormat="1" x14ac:dyDescent="0.2">
      <c r="F1520" s="136"/>
      <c r="G1520" s="136"/>
      <c r="H1520" s="137"/>
      <c r="I1520" s="138"/>
      <c r="O1520" s="139"/>
      <c r="P1520" s="140"/>
      <c r="Q1520" s="140"/>
    </row>
    <row r="1521" spans="6:17" s="135" customFormat="1" x14ac:dyDescent="0.2">
      <c r="F1521" s="136"/>
      <c r="G1521" s="136"/>
      <c r="H1521" s="137"/>
      <c r="I1521" s="138"/>
      <c r="O1521" s="139"/>
      <c r="P1521" s="140"/>
      <c r="Q1521" s="140"/>
    </row>
    <row r="1522" spans="6:17" s="135" customFormat="1" x14ac:dyDescent="0.2">
      <c r="F1522" s="136"/>
      <c r="G1522" s="136"/>
      <c r="H1522" s="137"/>
      <c r="I1522" s="138"/>
      <c r="O1522" s="139"/>
      <c r="P1522" s="140"/>
      <c r="Q1522" s="140"/>
    </row>
    <row r="1523" spans="6:17" s="135" customFormat="1" x14ac:dyDescent="0.2">
      <c r="F1523" s="136"/>
      <c r="G1523" s="136"/>
      <c r="H1523" s="137"/>
      <c r="I1523" s="138"/>
      <c r="O1523" s="139"/>
      <c r="P1523" s="140"/>
      <c r="Q1523" s="140"/>
    </row>
    <row r="1524" spans="6:17" s="135" customFormat="1" x14ac:dyDescent="0.2">
      <c r="F1524" s="136"/>
      <c r="G1524" s="136"/>
      <c r="H1524" s="137"/>
      <c r="I1524" s="138"/>
      <c r="O1524" s="139"/>
      <c r="P1524" s="140"/>
      <c r="Q1524" s="140"/>
    </row>
    <row r="1525" spans="6:17" s="135" customFormat="1" x14ac:dyDescent="0.2">
      <c r="F1525" s="136"/>
      <c r="G1525" s="136"/>
      <c r="H1525" s="137"/>
      <c r="I1525" s="138"/>
      <c r="O1525" s="139"/>
      <c r="P1525" s="140"/>
      <c r="Q1525" s="140"/>
    </row>
    <row r="1526" spans="6:17" s="135" customFormat="1" x14ac:dyDescent="0.2">
      <c r="F1526" s="136"/>
      <c r="G1526" s="136"/>
      <c r="H1526" s="137"/>
      <c r="I1526" s="138"/>
      <c r="O1526" s="139"/>
      <c r="P1526" s="140"/>
      <c r="Q1526" s="140"/>
    </row>
    <row r="1527" spans="6:17" s="135" customFormat="1" x14ac:dyDescent="0.2">
      <c r="F1527" s="136"/>
      <c r="G1527" s="136"/>
      <c r="H1527" s="137"/>
      <c r="I1527" s="138"/>
      <c r="O1527" s="139"/>
      <c r="P1527" s="140"/>
      <c r="Q1527" s="140"/>
    </row>
    <row r="1528" spans="6:17" s="135" customFormat="1" x14ac:dyDescent="0.2">
      <c r="F1528" s="136"/>
      <c r="G1528" s="136"/>
      <c r="H1528" s="137"/>
      <c r="I1528" s="138"/>
      <c r="O1528" s="139"/>
      <c r="P1528" s="140"/>
      <c r="Q1528" s="140"/>
    </row>
    <row r="1529" spans="6:17" s="135" customFormat="1" x14ac:dyDescent="0.2">
      <c r="F1529" s="136"/>
      <c r="G1529" s="136"/>
      <c r="H1529" s="137"/>
      <c r="I1529" s="138"/>
      <c r="O1529" s="139"/>
      <c r="P1529" s="140"/>
      <c r="Q1529" s="140"/>
    </row>
    <row r="1530" spans="6:17" s="135" customFormat="1" x14ac:dyDescent="0.2">
      <c r="F1530" s="136"/>
      <c r="G1530" s="136"/>
      <c r="H1530" s="137"/>
      <c r="I1530" s="138"/>
      <c r="O1530" s="139"/>
      <c r="P1530" s="140"/>
      <c r="Q1530" s="140"/>
    </row>
    <row r="1531" spans="6:17" s="135" customFormat="1" x14ac:dyDescent="0.2">
      <c r="F1531" s="136"/>
      <c r="G1531" s="136"/>
      <c r="H1531" s="137"/>
      <c r="I1531" s="138"/>
      <c r="O1531" s="139"/>
      <c r="P1531" s="140"/>
      <c r="Q1531" s="140"/>
    </row>
    <row r="1532" spans="6:17" s="135" customFormat="1" x14ac:dyDescent="0.2">
      <c r="F1532" s="136"/>
      <c r="G1532" s="136"/>
      <c r="H1532" s="137"/>
      <c r="I1532" s="138"/>
      <c r="O1532" s="139"/>
      <c r="P1532" s="140"/>
      <c r="Q1532" s="140"/>
    </row>
    <row r="1533" spans="6:17" s="135" customFormat="1" x14ac:dyDescent="0.2">
      <c r="F1533" s="136"/>
      <c r="G1533" s="136"/>
      <c r="H1533" s="137"/>
      <c r="I1533" s="138"/>
      <c r="O1533" s="139"/>
      <c r="P1533" s="140"/>
      <c r="Q1533" s="140"/>
    </row>
    <row r="1534" spans="6:17" s="135" customFormat="1" x14ac:dyDescent="0.2">
      <c r="F1534" s="136"/>
      <c r="G1534" s="136"/>
      <c r="H1534" s="137"/>
      <c r="I1534" s="138"/>
      <c r="O1534" s="139"/>
      <c r="P1534" s="140"/>
      <c r="Q1534" s="140"/>
    </row>
    <row r="1535" spans="6:17" s="135" customFormat="1" x14ac:dyDescent="0.2">
      <c r="F1535" s="136"/>
      <c r="G1535" s="136"/>
      <c r="H1535" s="137"/>
      <c r="I1535" s="138"/>
      <c r="O1535" s="139"/>
      <c r="P1535" s="140"/>
      <c r="Q1535" s="140"/>
    </row>
    <row r="1536" spans="6:17" s="135" customFormat="1" x14ac:dyDescent="0.2">
      <c r="F1536" s="136"/>
      <c r="G1536" s="136"/>
      <c r="H1536" s="137"/>
      <c r="I1536" s="138"/>
      <c r="O1536" s="139"/>
      <c r="P1536" s="140"/>
      <c r="Q1536" s="140"/>
    </row>
    <row r="1537" spans="6:17" s="135" customFormat="1" x14ac:dyDescent="0.2">
      <c r="F1537" s="136"/>
      <c r="G1537" s="136"/>
      <c r="H1537" s="137"/>
      <c r="I1537" s="138"/>
      <c r="O1537" s="139"/>
      <c r="P1537" s="140"/>
      <c r="Q1537" s="140"/>
    </row>
    <row r="1538" spans="6:17" s="135" customFormat="1" x14ac:dyDescent="0.2">
      <c r="F1538" s="136"/>
      <c r="G1538" s="136"/>
      <c r="H1538" s="137"/>
      <c r="I1538" s="138"/>
      <c r="O1538" s="139"/>
      <c r="P1538" s="140"/>
      <c r="Q1538" s="140"/>
    </row>
    <row r="1539" spans="6:17" s="135" customFormat="1" x14ac:dyDescent="0.2">
      <c r="F1539" s="136"/>
      <c r="G1539" s="136"/>
      <c r="H1539" s="137"/>
      <c r="I1539" s="138"/>
      <c r="O1539" s="139"/>
      <c r="P1539" s="140"/>
      <c r="Q1539" s="140"/>
    </row>
    <row r="1540" spans="6:17" s="135" customFormat="1" x14ac:dyDescent="0.2">
      <c r="F1540" s="136"/>
      <c r="G1540" s="136"/>
      <c r="H1540" s="137"/>
      <c r="I1540" s="138"/>
      <c r="O1540" s="139"/>
      <c r="P1540" s="140"/>
      <c r="Q1540" s="140"/>
    </row>
    <row r="1541" spans="6:17" s="135" customFormat="1" x14ac:dyDescent="0.2">
      <c r="F1541" s="136"/>
      <c r="G1541" s="136"/>
      <c r="H1541" s="137"/>
      <c r="I1541" s="138"/>
      <c r="O1541" s="139"/>
      <c r="P1541" s="140"/>
      <c r="Q1541" s="140"/>
    </row>
    <row r="1542" spans="6:17" s="135" customFormat="1" x14ac:dyDescent="0.2">
      <c r="F1542" s="136"/>
      <c r="G1542" s="136"/>
      <c r="H1542" s="137"/>
      <c r="I1542" s="138"/>
      <c r="O1542" s="139"/>
      <c r="P1542" s="140"/>
      <c r="Q1542" s="140"/>
    </row>
    <row r="1543" spans="6:17" s="135" customFormat="1" x14ac:dyDescent="0.2">
      <c r="F1543" s="136"/>
      <c r="G1543" s="136"/>
      <c r="H1543" s="137"/>
      <c r="I1543" s="138"/>
      <c r="O1543" s="139"/>
      <c r="P1543" s="140"/>
      <c r="Q1543" s="140"/>
    </row>
    <row r="1544" spans="6:17" s="135" customFormat="1" x14ac:dyDescent="0.2">
      <c r="F1544" s="136"/>
      <c r="G1544" s="136"/>
      <c r="H1544" s="137"/>
      <c r="I1544" s="138"/>
      <c r="O1544" s="139"/>
      <c r="P1544" s="140"/>
      <c r="Q1544" s="140"/>
    </row>
    <row r="1545" spans="6:17" s="135" customFormat="1" x14ac:dyDescent="0.2">
      <c r="F1545" s="136"/>
      <c r="G1545" s="136"/>
      <c r="H1545" s="137"/>
      <c r="I1545" s="138"/>
      <c r="O1545" s="139"/>
      <c r="P1545" s="140"/>
      <c r="Q1545" s="140"/>
    </row>
    <row r="1546" spans="6:17" s="135" customFormat="1" x14ac:dyDescent="0.2">
      <c r="F1546" s="136"/>
      <c r="G1546" s="136"/>
      <c r="H1546" s="137"/>
      <c r="I1546" s="138"/>
      <c r="O1546" s="139"/>
      <c r="P1546" s="140"/>
      <c r="Q1546" s="140"/>
    </row>
    <row r="1547" spans="6:17" s="135" customFormat="1" x14ac:dyDescent="0.2">
      <c r="F1547" s="136"/>
      <c r="G1547" s="136"/>
      <c r="H1547" s="137"/>
      <c r="I1547" s="138"/>
      <c r="O1547" s="139"/>
      <c r="P1547" s="140"/>
      <c r="Q1547" s="140"/>
    </row>
    <row r="1548" spans="6:17" s="135" customFormat="1" x14ac:dyDescent="0.2">
      <c r="F1548" s="136"/>
      <c r="G1548" s="136"/>
      <c r="H1548" s="137"/>
      <c r="I1548" s="138"/>
      <c r="O1548" s="139"/>
      <c r="P1548" s="140"/>
      <c r="Q1548" s="140"/>
    </row>
    <row r="1549" spans="6:17" s="135" customFormat="1" x14ac:dyDescent="0.2">
      <c r="F1549" s="136"/>
      <c r="G1549" s="136"/>
      <c r="H1549" s="137"/>
      <c r="I1549" s="138"/>
      <c r="O1549" s="139"/>
      <c r="P1549" s="140"/>
      <c r="Q1549" s="140"/>
    </row>
    <row r="1550" spans="6:17" s="135" customFormat="1" x14ac:dyDescent="0.2">
      <c r="F1550" s="136"/>
      <c r="G1550" s="136"/>
      <c r="H1550" s="137"/>
      <c r="I1550" s="138"/>
      <c r="O1550" s="139"/>
      <c r="P1550" s="140"/>
      <c r="Q1550" s="140"/>
    </row>
    <row r="1551" spans="6:17" s="135" customFormat="1" x14ac:dyDescent="0.2">
      <c r="F1551" s="136"/>
      <c r="G1551" s="136"/>
      <c r="H1551" s="137"/>
      <c r="I1551" s="138"/>
      <c r="O1551" s="139"/>
      <c r="P1551" s="140"/>
      <c r="Q1551" s="140"/>
    </row>
    <row r="1552" spans="6:17" s="135" customFormat="1" x14ac:dyDescent="0.2">
      <c r="F1552" s="136"/>
      <c r="G1552" s="136"/>
      <c r="H1552" s="137"/>
      <c r="I1552" s="138"/>
      <c r="O1552" s="139"/>
      <c r="P1552" s="140"/>
      <c r="Q1552" s="140"/>
    </row>
    <row r="1553" spans="6:17" s="135" customFormat="1" x14ac:dyDescent="0.2">
      <c r="F1553" s="136"/>
      <c r="G1553" s="136"/>
      <c r="H1553" s="137"/>
      <c r="I1553" s="138"/>
      <c r="O1553" s="139"/>
      <c r="P1553" s="140"/>
      <c r="Q1553" s="140"/>
    </row>
    <row r="1554" spans="6:17" s="135" customFormat="1" x14ac:dyDescent="0.2">
      <c r="F1554" s="136"/>
      <c r="G1554" s="136"/>
      <c r="H1554" s="137"/>
      <c r="I1554" s="138"/>
      <c r="O1554" s="139"/>
      <c r="P1554" s="140"/>
      <c r="Q1554" s="140"/>
    </row>
    <row r="1555" spans="6:17" s="135" customFormat="1" x14ac:dyDescent="0.2">
      <c r="F1555" s="136"/>
      <c r="G1555" s="136"/>
      <c r="H1555" s="137"/>
      <c r="I1555" s="138"/>
      <c r="O1555" s="139"/>
      <c r="P1555" s="140"/>
      <c r="Q1555" s="140"/>
    </row>
    <row r="1556" spans="6:17" s="135" customFormat="1" x14ac:dyDescent="0.2">
      <c r="F1556" s="136"/>
      <c r="G1556" s="136"/>
      <c r="H1556" s="137"/>
      <c r="I1556" s="138"/>
      <c r="O1556" s="139"/>
      <c r="P1556" s="140"/>
      <c r="Q1556" s="140"/>
    </row>
    <row r="1557" spans="6:17" s="135" customFormat="1" x14ac:dyDescent="0.2">
      <c r="F1557" s="136"/>
      <c r="G1557" s="136"/>
      <c r="H1557" s="137"/>
      <c r="I1557" s="138"/>
      <c r="O1557" s="139"/>
      <c r="P1557" s="140"/>
      <c r="Q1557" s="140"/>
    </row>
    <row r="1558" spans="6:17" s="135" customFormat="1" x14ac:dyDescent="0.2">
      <c r="F1558" s="136"/>
      <c r="G1558" s="136"/>
      <c r="H1558" s="137"/>
      <c r="I1558" s="138"/>
      <c r="O1558" s="139"/>
      <c r="P1558" s="140"/>
      <c r="Q1558" s="140"/>
    </row>
    <row r="1559" spans="6:17" s="135" customFormat="1" x14ac:dyDescent="0.2">
      <c r="F1559" s="136"/>
      <c r="G1559" s="136"/>
      <c r="H1559" s="137"/>
      <c r="I1559" s="138"/>
      <c r="O1559" s="139"/>
      <c r="P1559" s="140"/>
      <c r="Q1559" s="140"/>
    </row>
    <row r="1560" spans="6:17" s="135" customFormat="1" x14ac:dyDescent="0.2">
      <c r="F1560" s="136"/>
      <c r="G1560" s="136"/>
      <c r="H1560" s="137"/>
      <c r="I1560" s="138"/>
      <c r="O1560" s="139"/>
      <c r="P1560" s="140"/>
      <c r="Q1560" s="140"/>
    </row>
    <row r="1561" spans="6:17" s="135" customFormat="1" x14ac:dyDescent="0.2">
      <c r="F1561" s="136"/>
      <c r="G1561" s="136"/>
      <c r="H1561" s="137"/>
      <c r="I1561" s="138"/>
      <c r="O1561" s="139"/>
      <c r="P1561" s="140"/>
      <c r="Q1561" s="140"/>
    </row>
    <row r="1562" spans="6:17" s="135" customFormat="1" x14ac:dyDescent="0.2">
      <c r="F1562" s="136"/>
      <c r="G1562" s="136"/>
      <c r="H1562" s="137"/>
      <c r="I1562" s="138"/>
      <c r="O1562" s="139"/>
      <c r="P1562" s="140"/>
      <c r="Q1562" s="140"/>
    </row>
    <row r="1563" spans="6:17" s="135" customFormat="1" x14ac:dyDescent="0.2">
      <c r="F1563" s="136"/>
      <c r="G1563" s="136"/>
      <c r="H1563" s="137"/>
      <c r="I1563" s="138"/>
      <c r="O1563" s="139"/>
      <c r="P1563" s="140"/>
      <c r="Q1563" s="140"/>
    </row>
    <row r="1564" spans="6:17" s="135" customFormat="1" x14ac:dyDescent="0.2">
      <c r="F1564" s="136"/>
      <c r="G1564" s="136"/>
      <c r="H1564" s="137"/>
      <c r="I1564" s="138"/>
      <c r="O1564" s="139"/>
      <c r="P1564" s="140"/>
      <c r="Q1564" s="140"/>
    </row>
    <row r="1565" spans="6:17" s="135" customFormat="1" x14ac:dyDescent="0.2">
      <c r="F1565" s="136"/>
      <c r="G1565" s="136"/>
      <c r="H1565" s="137"/>
      <c r="I1565" s="138"/>
      <c r="O1565" s="139"/>
      <c r="P1565" s="140"/>
      <c r="Q1565" s="140"/>
    </row>
    <row r="1566" spans="6:17" s="135" customFormat="1" x14ac:dyDescent="0.2">
      <c r="F1566" s="136"/>
      <c r="G1566" s="136"/>
      <c r="H1566" s="137"/>
      <c r="I1566" s="138"/>
      <c r="O1566" s="139"/>
      <c r="P1566" s="140"/>
      <c r="Q1566" s="140"/>
    </row>
    <row r="1567" spans="6:17" s="135" customFormat="1" x14ac:dyDescent="0.2">
      <c r="F1567" s="136"/>
      <c r="G1567" s="136"/>
      <c r="H1567" s="137"/>
      <c r="I1567" s="138"/>
      <c r="O1567" s="139"/>
      <c r="P1567" s="140"/>
      <c r="Q1567" s="140"/>
    </row>
    <row r="1568" spans="6:17" s="135" customFormat="1" x14ac:dyDescent="0.2">
      <c r="F1568" s="136"/>
      <c r="G1568" s="136"/>
      <c r="H1568" s="137"/>
      <c r="I1568" s="138"/>
      <c r="O1568" s="139"/>
      <c r="P1568" s="140"/>
      <c r="Q1568" s="140"/>
    </row>
    <row r="1569" spans="6:17" s="135" customFormat="1" x14ac:dyDescent="0.2">
      <c r="F1569" s="136"/>
      <c r="G1569" s="136"/>
      <c r="H1569" s="137"/>
      <c r="I1569" s="138"/>
      <c r="O1569" s="139"/>
      <c r="P1569" s="140"/>
      <c r="Q1569" s="140"/>
    </row>
    <row r="1570" spans="6:17" s="135" customFormat="1" x14ac:dyDescent="0.2">
      <c r="F1570" s="136"/>
      <c r="G1570" s="136"/>
      <c r="H1570" s="137"/>
      <c r="I1570" s="138"/>
      <c r="O1570" s="139"/>
      <c r="P1570" s="140"/>
      <c r="Q1570" s="140"/>
    </row>
    <row r="1571" spans="6:17" s="135" customFormat="1" x14ac:dyDescent="0.2">
      <c r="F1571" s="136"/>
      <c r="G1571" s="136"/>
      <c r="H1571" s="137"/>
      <c r="I1571" s="138"/>
      <c r="O1571" s="139"/>
      <c r="P1571" s="140"/>
      <c r="Q1571" s="140"/>
    </row>
    <row r="1572" spans="6:17" s="135" customFormat="1" x14ac:dyDescent="0.2">
      <c r="F1572" s="136"/>
      <c r="G1572" s="136"/>
      <c r="H1572" s="137"/>
      <c r="I1572" s="138"/>
      <c r="O1572" s="139"/>
      <c r="P1572" s="140"/>
      <c r="Q1572" s="140"/>
    </row>
    <row r="1573" spans="6:17" s="135" customFormat="1" x14ac:dyDescent="0.2">
      <c r="F1573" s="136"/>
      <c r="G1573" s="136"/>
      <c r="H1573" s="137"/>
      <c r="I1573" s="138"/>
      <c r="O1573" s="139"/>
      <c r="P1573" s="140"/>
      <c r="Q1573" s="140"/>
    </row>
    <row r="1574" spans="6:17" s="135" customFormat="1" x14ac:dyDescent="0.2">
      <c r="F1574" s="136"/>
      <c r="G1574" s="136"/>
      <c r="H1574" s="137"/>
      <c r="I1574" s="138"/>
      <c r="O1574" s="139"/>
      <c r="P1574" s="140"/>
      <c r="Q1574" s="140"/>
    </row>
    <row r="1575" spans="6:17" s="135" customFormat="1" x14ac:dyDescent="0.2">
      <c r="F1575" s="136"/>
      <c r="G1575" s="136"/>
      <c r="H1575" s="137"/>
      <c r="I1575" s="138"/>
      <c r="O1575" s="139"/>
      <c r="P1575" s="140"/>
      <c r="Q1575" s="140"/>
    </row>
    <row r="1576" spans="6:17" s="135" customFormat="1" x14ac:dyDescent="0.2">
      <c r="F1576" s="136"/>
      <c r="G1576" s="136"/>
      <c r="H1576" s="137"/>
      <c r="I1576" s="138"/>
      <c r="O1576" s="139"/>
      <c r="P1576" s="140"/>
      <c r="Q1576" s="140"/>
    </row>
    <row r="1577" spans="6:17" s="135" customFormat="1" x14ac:dyDescent="0.2">
      <c r="F1577" s="136"/>
      <c r="G1577" s="136"/>
      <c r="H1577" s="137"/>
      <c r="I1577" s="138"/>
      <c r="O1577" s="139"/>
      <c r="P1577" s="140"/>
      <c r="Q1577" s="140"/>
    </row>
    <row r="1578" spans="6:17" s="135" customFormat="1" x14ac:dyDescent="0.2">
      <c r="F1578" s="136"/>
      <c r="G1578" s="136"/>
      <c r="H1578" s="137"/>
      <c r="I1578" s="138"/>
      <c r="O1578" s="139"/>
      <c r="P1578" s="140"/>
      <c r="Q1578" s="140"/>
    </row>
    <row r="1579" spans="6:17" s="135" customFormat="1" x14ac:dyDescent="0.2">
      <c r="F1579" s="136"/>
      <c r="G1579" s="136"/>
      <c r="H1579" s="137"/>
      <c r="I1579" s="138"/>
      <c r="O1579" s="139"/>
      <c r="P1579" s="140"/>
      <c r="Q1579" s="140"/>
    </row>
    <row r="1580" spans="6:17" s="135" customFormat="1" x14ac:dyDescent="0.2">
      <c r="F1580" s="136"/>
      <c r="G1580" s="136"/>
      <c r="H1580" s="137"/>
      <c r="I1580" s="138"/>
      <c r="O1580" s="139"/>
      <c r="P1580" s="140"/>
      <c r="Q1580" s="140"/>
    </row>
    <row r="1581" spans="6:17" s="135" customFormat="1" x14ac:dyDescent="0.2">
      <c r="F1581" s="136"/>
      <c r="G1581" s="136"/>
      <c r="H1581" s="137"/>
      <c r="I1581" s="138"/>
      <c r="O1581" s="139"/>
      <c r="P1581" s="140"/>
      <c r="Q1581" s="140"/>
    </row>
    <row r="1582" spans="6:17" s="135" customFormat="1" x14ac:dyDescent="0.2">
      <c r="F1582" s="136"/>
      <c r="G1582" s="136"/>
      <c r="H1582" s="137"/>
      <c r="I1582" s="138"/>
      <c r="O1582" s="139"/>
      <c r="P1582" s="140"/>
      <c r="Q1582" s="140"/>
    </row>
    <row r="1583" spans="6:17" s="135" customFormat="1" x14ac:dyDescent="0.2">
      <c r="F1583" s="136"/>
      <c r="G1583" s="136"/>
      <c r="H1583" s="137"/>
      <c r="I1583" s="138"/>
      <c r="O1583" s="139"/>
      <c r="P1583" s="140"/>
      <c r="Q1583" s="140"/>
    </row>
    <row r="1584" spans="6:17" s="135" customFormat="1" x14ac:dyDescent="0.2">
      <c r="F1584" s="136"/>
      <c r="G1584" s="136"/>
      <c r="H1584" s="137"/>
      <c r="I1584" s="138"/>
      <c r="O1584" s="139"/>
      <c r="P1584" s="140"/>
      <c r="Q1584" s="140"/>
    </row>
    <row r="1585" spans="6:17" s="135" customFormat="1" x14ac:dyDescent="0.2">
      <c r="F1585" s="136"/>
      <c r="G1585" s="136"/>
      <c r="H1585" s="137"/>
      <c r="I1585" s="138"/>
      <c r="O1585" s="139"/>
      <c r="P1585" s="140"/>
      <c r="Q1585" s="140"/>
    </row>
    <row r="1586" spans="6:17" s="135" customFormat="1" x14ac:dyDescent="0.2">
      <c r="F1586" s="136"/>
      <c r="G1586" s="136"/>
      <c r="H1586" s="137"/>
      <c r="I1586" s="138"/>
      <c r="O1586" s="139"/>
      <c r="P1586" s="140"/>
      <c r="Q1586" s="140"/>
    </row>
    <row r="1587" spans="6:17" s="135" customFormat="1" x14ac:dyDescent="0.2">
      <c r="F1587" s="136"/>
      <c r="G1587" s="136"/>
      <c r="H1587" s="137"/>
      <c r="I1587" s="138"/>
      <c r="O1587" s="139"/>
      <c r="P1587" s="140"/>
      <c r="Q1587" s="140"/>
    </row>
    <row r="1588" spans="6:17" s="135" customFormat="1" x14ac:dyDescent="0.2">
      <c r="F1588" s="136"/>
      <c r="G1588" s="136"/>
      <c r="H1588" s="137"/>
      <c r="I1588" s="138"/>
      <c r="O1588" s="139"/>
      <c r="P1588" s="140"/>
      <c r="Q1588" s="140"/>
    </row>
    <row r="1589" spans="6:17" s="135" customFormat="1" x14ac:dyDescent="0.2">
      <c r="F1589" s="136"/>
      <c r="G1589" s="136"/>
      <c r="H1589" s="137"/>
      <c r="I1589" s="138"/>
      <c r="O1589" s="139"/>
      <c r="P1589" s="140"/>
      <c r="Q1589" s="140"/>
    </row>
    <row r="1590" spans="6:17" s="135" customFormat="1" x14ac:dyDescent="0.2">
      <c r="F1590" s="136"/>
      <c r="G1590" s="136"/>
      <c r="H1590" s="137"/>
      <c r="I1590" s="138"/>
      <c r="O1590" s="139"/>
      <c r="P1590" s="140"/>
      <c r="Q1590" s="140"/>
    </row>
    <row r="1591" spans="6:17" s="135" customFormat="1" x14ac:dyDescent="0.2">
      <c r="F1591" s="136"/>
      <c r="G1591" s="136"/>
      <c r="H1591" s="137"/>
      <c r="I1591" s="138"/>
      <c r="O1591" s="139"/>
      <c r="P1591" s="140"/>
      <c r="Q1591" s="140"/>
    </row>
    <row r="1592" spans="6:17" s="135" customFormat="1" x14ac:dyDescent="0.2">
      <c r="F1592" s="136"/>
      <c r="G1592" s="136"/>
      <c r="H1592" s="137"/>
      <c r="I1592" s="138"/>
      <c r="O1592" s="139"/>
      <c r="P1592" s="140"/>
      <c r="Q1592" s="140"/>
    </row>
    <row r="1593" spans="6:17" s="135" customFormat="1" x14ac:dyDescent="0.2">
      <c r="F1593" s="136"/>
      <c r="G1593" s="136"/>
      <c r="H1593" s="137"/>
      <c r="I1593" s="138"/>
      <c r="O1593" s="139"/>
      <c r="P1593" s="140"/>
      <c r="Q1593" s="140"/>
    </row>
    <row r="1594" spans="6:17" s="135" customFormat="1" x14ac:dyDescent="0.2">
      <c r="F1594" s="136"/>
      <c r="G1594" s="136"/>
      <c r="H1594" s="137"/>
      <c r="I1594" s="138"/>
      <c r="O1594" s="139"/>
      <c r="P1594" s="140"/>
      <c r="Q1594" s="140"/>
    </row>
    <row r="1595" spans="6:17" s="135" customFormat="1" x14ac:dyDescent="0.2">
      <c r="F1595" s="136"/>
      <c r="G1595" s="136"/>
      <c r="H1595" s="137"/>
      <c r="I1595" s="138"/>
      <c r="O1595" s="139"/>
      <c r="P1595" s="140"/>
      <c r="Q1595" s="140"/>
    </row>
    <row r="1596" spans="6:17" s="135" customFormat="1" x14ac:dyDescent="0.2">
      <c r="F1596" s="136"/>
      <c r="G1596" s="136"/>
      <c r="H1596" s="137"/>
      <c r="I1596" s="138"/>
      <c r="O1596" s="139"/>
      <c r="P1596" s="140"/>
      <c r="Q1596" s="140"/>
    </row>
    <row r="1597" spans="6:17" s="135" customFormat="1" x14ac:dyDescent="0.2">
      <c r="F1597" s="136"/>
      <c r="G1597" s="136"/>
      <c r="H1597" s="137"/>
      <c r="I1597" s="138"/>
      <c r="O1597" s="139"/>
      <c r="P1597" s="140"/>
      <c r="Q1597" s="140"/>
    </row>
    <row r="1598" spans="6:17" s="135" customFormat="1" x14ac:dyDescent="0.2">
      <c r="F1598" s="136"/>
      <c r="G1598" s="136"/>
      <c r="H1598" s="137"/>
      <c r="I1598" s="138"/>
      <c r="O1598" s="139"/>
      <c r="P1598" s="140"/>
      <c r="Q1598" s="140"/>
    </row>
    <row r="1599" spans="6:17" s="135" customFormat="1" x14ac:dyDescent="0.2">
      <c r="F1599" s="136"/>
      <c r="G1599" s="136"/>
      <c r="H1599" s="137"/>
      <c r="I1599" s="138"/>
      <c r="O1599" s="139"/>
      <c r="P1599" s="140"/>
      <c r="Q1599" s="140"/>
    </row>
    <row r="1600" spans="6:17" s="135" customFormat="1" x14ac:dyDescent="0.2">
      <c r="F1600" s="136"/>
      <c r="G1600" s="136"/>
      <c r="H1600" s="137"/>
      <c r="I1600" s="138"/>
      <c r="O1600" s="139"/>
      <c r="P1600" s="140"/>
      <c r="Q1600" s="140"/>
    </row>
    <row r="1601" spans="6:17" s="135" customFormat="1" x14ac:dyDescent="0.2">
      <c r="F1601" s="136"/>
      <c r="G1601" s="136"/>
      <c r="H1601" s="137"/>
      <c r="I1601" s="138"/>
      <c r="O1601" s="139"/>
      <c r="P1601" s="140"/>
      <c r="Q1601" s="140"/>
    </row>
    <row r="1602" spans="6:17" s="135" customFormat="1" x14ac:dyDescent="0.2">
      <c r="F1602" s="136"/>
      <c r="G1602" s="136"/>
      <c r="H1602" s="137"/>
      <c r="I1602" s="138"/>
      <c r="O1602" s="139"/>
      <c r="P1602" s="140"/>
      <c r="Q1602" s="140"/>
    </row>
    <row r="1603" spans="6:17" s="135" customFormat="1" x14ac:dyDescent="0.2">
      <c r="F1603" s="136"/>
      <c r="G1603" s="136"/>
      <c r="H1603" s="137"/>
      <c r="I1603" s="138"/>
      <c r="O1603" s="139"/>
      <c r="P1603" s="140"/>
      <c r="Q1603" s="140"/>
    </row>
    <row r="1604" spans="6:17" s="135" customFormat="1" x14ac:dyDescent="0.2">
      <c r="F1604" s="136"/>
      <c r="G1604" s="136"/>
      <c r="H1604" s="137"/>
      <c r="I1604" s="138"/>
      <c r="O1604" s="139"/>
      <c r="P1604" s="140"/>
      <c r="Q1604" s="140"/>
    </row>
    <row r="1605" spans="6:17" s="135" customFormat="1" x14ac:dyDescent="0.2">
      <c r="F1605" s="136"/>
      <c r="G1605" s="136"/>
      <c r="H1605" s="137"/>
      <c r="I1605" s="138"/>
      <c r="O1605" s="139"/>
      <c r="P1605" s="140"/>
      <c r="Q1605" s="140"/>
    </row>
    <row r="1606" spans="6:17" s="135" customFormat="1" x14ac:dyDescent="0.2">
      <c r="F1606" s="136"/>
      <c r="G1606" s="136"/>
      <c r="H1606" s="137"/>
      <c r="I1606" s="138"/>
      <c r="O1606" s="139"/>
      <c r="P1606" s="140"/>
      <c r="Q1606" s="140"/>
    </row>
    <row r="1607" spans="6:17" s="135" customFormat="1" x14ac:dyDescent="0.2">
      <c r="F1607" s="136"/>
      <c r="G1607" s="136"/>
      <c r="H1607" s="137"/>
      <c r="I1607" s="138"/>
      <c r="O1607" s="139"/>
      <c r="P1607" s="140"/>
      <c r="Q1607" s="140"/>
    </row>
    <row r="1608" spans="6:17" s="135" customFormat="1" x14ac:dyDescent="0.2">
      <c r="F1608" s="136"/>
      <c r="G1608" s="136"/>
      <c r="H1608" s="137"/>
      <c r="I1608" s="138"/>
      <c r="O1608" s="139"/>
      <c r="P1608" s="140"/>
      <c r="Q1608" s="140"/>
    </row>
    <row r="1609" spans="6:17" s="135" customFormat="1" x14ac:dyDescent="0.2">
      <c r="F1609" s="136"/>
      <c r="G1609" s="136"/>
      <c r="H1609" s="137"/>
      <c r="I1609" s="138"/>
      <c r="O1609" s="139"/>
      <c r="P1609" s="140"/>
      <c r="Q1609" s="140"/>
    </row>
    <row r="1610" spans="6:17" s="135" customFormat="1" x14ac:dyDescent="0.2">
      <c r="F1610" s="136"/>
      <c r="G1610" s="136"/>
      <c r="H1610" s="137"/>
      <c r="I1610" s="138"/>
      <c r="O1610" s="139"/>
      <c r="P1610" s="140"/>
      <c r="Q1610" s="140"/>
    </row>
    <row r="1611" spans="6:17" s="135" customFormat="1" x14ac:dyDescent="0.2">
      <c r="F1611" s="136"/>
      <c r="G1611" s="136"/>
      <c r="H1611" s="137"/>
      <c r="I1611" s="138"/>
      <c r="O1611" s="139"/>
      <c r="P1611" s="140"/>
      <c r="Q1611" s="140"/>
    </row>
    <row r="1612" spans="6:17" s="135" customFormat="1" x14ac:dyDescent="0.2">
      <c r="F1612" s="136"/>
      <c r="G1612" s="136"/>
      <c r="H1612" s="137"/>
      <c r="I1612" s="138"/>
      <c r="O1612" s="139"/>
      <c r="P1612" s="140"/>
      <c r="Q1612" s="140"/>
    </row>
    <row r="1613" spans="6:17" s="135" customFormat="1" x14ac:dyDescent="0.2">
      <c r="F1613" s="136"/>
      <c r="G1613" s="136"/>
      <c r="H1613" s="137"/>
      <c r="I1613" s="138"/>
      <c r="O1613" s="139"/>
      <c r="P1613" s="140"/>
      <c r="Q1613" s="140"/>
    </row>
    <row r="1614" spans="6:17" s="135" customFormat="1" x14ac:dyDescent="0.2">
      <c r="F1614" s="136"/>
      <c r="G1614" s="136"/>
      <c r="H1614" s="137"/>
      <c r="I1614" s="138"/>
      <c r="O1614" s="139"/>
      <c r="P1614" s="140"/>
      <c r="Q1614" s="140"/>
    </row>
    <row r="1615" spans="6:17" s="135" customFormat="1" x14ac:dyDescent="0.2">
      <c r="F1615" s="136"/>
      <c r="G1615" s="136"/>
      <c r="H1615" s="137"/>
      <c r="I1615" s="138"/>
      <c r="O1615" s="139"/>
      <c r="P1615" s="140"/>
      <c r="Q1615" s="140"/>
    </row>
    <row r="1616" spans="6:17" s="135" customFormat="1" x14ac:dyDescent="0.2">
      <c r="F1616" s="136"/>
      <c r="G1616" s="136"/>
      <c r="H1616" s="137"/>
      <c r="I1616" s="138"/>
      <c r="O1616" s="139"/>
      <c r="P1616" s="140"/>
      <c r="Q1616" s="140"/>
    </row>
    <row r="1617" spans="6:17" s="135" customFormat="1" x14ac:dyDescent="0.2">
      <c r="F1617" s="136"/>
      <c r="G1617" s="136"/>
      <c r="H1617" s="137"/>
      <c r="I1617" s="138"/>
      <c r="O1617" s="139"/>
      <c r="P1617" s="140"/>
      <c r="Q1617" s="140"/>
    </row>
    <row r="1618" spans="6:17" s="135" customFormat="1" x14ac:dyDescent="0.2">
      <c r="F1618" s="136"/>
      <c r="G1618" s="136"/>
      <c r="H1618" s="137"/>
      <c r="I1618" s="138"/>
      <c r="O1618" s="139"/>
      <c r="P1618" s="140"/>
      <c r="Q1618" s="140"/>
    </row>
    <row r="1619" spans="6:17" s="135" customFormat="1" x14ac:dyDescent="0.2">
      <c r="F1619" s="136"/>
      <c r="G1619" s="136"/>
      <c r="H1619" s="137"/>
      <c r="I1619" s="138"/>
      <c r="O1619" s="139"/>
      <c r="P1619" s="140"/>
      <c r="Q1619" s="140"/>
    </row>
    <row r="1620" spans="6:17" s="135" customFormat="1" x14ac:dyDescent="0.2">
      <c r="F1620" s="136"/>
      <c r="G1620" s="136"/>
      <c r="H1620" s="137"/>
      <c r="I1620" s="138"/>
      <c r="O1620" s="139"/>
      <c r="P1620" s="140"/>
      <c r="Q1620" s="140"/>
    </row>
    <row r="1621" spans="6:17" s="135" customFormat="1" x14ac:dyDescent="0.2">
      <c r="F1621" s="136"/>
      <c r="G1621" s="136"/>
      <c r="H1621" s="137"/>
      <c r="I1621" s="138"/>
      <c r="O1621" s="139"/>
      <c r="P1621" s="140"/>
      <c r="Q1621" s="140"/>
    </row>
    <row r="1622" spans="6:17" s="135" customFormat="1" x14ac:dyDescent="0.2">
      <c r="F1622" s="136"/>
      <c r="G1622" s="136"/>
      <c r="H1622" s="137"/>
      <c r="I1622" s="138"/>
      <c r="O1622" s="139"/>
      <c r="P1622" s="140"/>
      <c r="Q1622" s="140"/>
    </row>
    <row r="1623" spans="6:17" s="135" customFormat="1" x14ac:dyDescent="0.2">
      <c r="F1623" s="136"/>
      <c r="G1623" s="136"/>
      <c r="H1623" s="137"/>
      <c r="I1623" s="138"/>
      <c r="O1623" s="139"/>
      <c r="P1623" s="140"/>
      <c r="Q1623" s="140"/>
    </row>
    <row r="1624" spans="6:17" s="135" customFormat="1" x14ac:dyDescent="0.2">
      <c r="F1624" s="136"/>
      <c r="G1624" s="136"/>
      <c r="H1624" s="137"/>
      <c r="I1624" s="138"/>
      <c r="O1624" s="139"/>
      <c r="P1624" s="140"/>
      <c r="Q1624" s="140"/>
    </row>
    <row r="1625" spans="6:17" s="135" customFormat="1" x14ac:dyDescent="0.2">
      <c r="F1625" s="136"/>
      <c r="G1625" s="136"/>
      <c r="H1625" s="137"/>
      <c r="I1625" s="138"/>
      <c r="O1625" s="139"/>
      <c r="P1625" s="140"/>
      <c r="Q1625" s="140"/>
    </row>
    <row r="1626" spans="6:17" s="135" customFormat="1" x14ac:dyDescent="0.2">
      <c r="F1626" s="136"/>
      <c r="G1626" s="136"/>
      <c r="H1626" s="137"/>
      <c r="I1626" s="138"/>
      <c r="O1626" s="139"/>
      <c r="P1626" s="140"/>
      <c r="Q1626" s="140"/>
    </row>
    <row r="1627" spans="6:17" s="135" customFormat="1" x14ac:dyDescent="0.2">
      <c r="F1627" s="136"/>
      <c r="G1627" s="136"/>
      <c r="H1627" s="137"/>
      <c r="I1627" s="138"/>
      <c r="O1627" s="139"/>
      <c r="P1627" s="140"/>
      <c r="Q1627" s="140"/>
    </row>
    <row r="1628" spans="6:17" s="135" customFormat="1" x14ac:dyDescent="0.2">
      <c r="F1628" s="136"/>
      <c r="G1628" s="136"/>
      <c r="H1628" s="137"/>
      <c r="I1628" s="138"/>
      <c r="O1628" s="139"/>
      <c r="P1628" s="140"/>
      <c r="Q1628" s="140"/>
    </row>
    <row r="1629" spans="6:17" s="135" customFormat="1" x14ac:dyDescent="0.2">
      <c r="F1629" s="136"/>
      <c r="G1629" s="136"/>
      <c r="H1629" s="137"/>
      <c r="I1629" s="138"/>
      <c r="O1629" s="139"/>
      <c r="P1629" s="140"/>
      <c r="Q1629" s="140"/>
    </row>
  </sheetData>
  <mergeCells count="43">
    <mergeCell ref="A4:Q4"/>
    <mergeCell ref="A5:Q5"/>
    <mergeCell ref="F8:F10"/>
    <mergeCell ref="A11:Q11"/>
    <mergeCell ref="A39:Q39"/>
    <mergeCell ref="A19:E19"/>
    <mergeCell ref="N9:N10"/>
    <mergeCell ref="K9:K10"/>
    <mergeCell ref="A20:Q20"/>
    <mergeCell ref="A31:Q31"/>
    <mergeCell ref="A30:E30"/>
    <mergeCell ref="A38:E38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35:F235"/>
    <mergeCell ref="B234:F234"/>
    <mergeCell ref="A43:E43"/>
    <mergeCell ref="A61:E61"/>
    <mergeCell ref="A77:E77"/>
    <mergeCell ref="A44:Q44"/>
    <mergeCell ref="A62:Q62"/>
    <mergeCell ref="A78:Q78"/>
    <mergeCell ref="A82:E82"/>
    <mergeCell ref="A174:Q174"/>
    <mergeCell ref="A173:E173"/>
    <mergeCell ref="A197:Q197"/>
    <mergeCell ref="A196:E196"/>
    <mergeCell ref="A120:Q120"/>
    <mergeCell ref="A84:Q84"/>
    <mergeCell ref="A119:E119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57" max="16" man="1"/>
    <brk id="24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topLeftCell="A15" workbookViewId="0">
      <selection activeCell="H29" sqref="H29"/>
    </sheetView>
  </sheetViews>
  <sheetFormatPr defaultColWidth="9.140625" defaultRowHeight="12.75" x14ac:dyDescent="0.2"/>
  <cols>
    <col min="1" max="1" width="19.5703125" bestFit="1" customWidth="1"/>
    <col min="2" max="2" width="13.42578125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191" t="s">
        <v>15</v>
      </c>
      <c r="B1" s="193" t="s">
        <v>10</v>
      </c>
      <c r="C1" s="196" t="s">
        <v>8</v>
      </c>
      <c r="D1" s="196"/>
      <c r="E1" s="197"/>
      <c r="F1" s="197"/>
      <c r="G1" s="197"/>
      <c r="H1" s="197"/>
      <c r="I1" s="198" t="s">
        <v>1</v>
      </c>
      <c r="J1" s="199"/>
      <c r="K1" s="200" t="s">
        <v>16</v>
      </c>
    </row>
    <row r="2" spans="1:13" ht="15.75" customHeight="1" x14ac:dyDescent="0.2">
      <c r="A2" s="192"/>
      <c r="B2" s="194"/>
      <c r="C2" s="202" t="s">
        <v>12</v>
      </c>
      <c r="D2" s="202"/>
      <c r="E2" s="203" t="s">
        <v>9</v>
      </c>
      <c r="F2" s="205" t="s">
        <v>13</v>
      </c>
      <c r="G2" s="206"/>
      <c r="H2" s="200" t="s">
        <v>11</v>
      </c>
      <c r="I2" s="208" t="s">
        <v>3</v>
      </c>
      <c r="J2" s="200" t="s">
        <v>0</v>
      </c>
      <c r="K2" s="201"/>
    </row>
    <row r="3" spans="1:13" ht="66" customHeight="1" thickBot="1" x14ac:dyDescent="0.25">
      <c r="A3" s="192"/>
      <c r="B3" s="195"/>
      <c r="C3" s="6" t="s">
        <v>4</v>
      </c>
      <c r="D3" s="7" t="s">
        <v>5</v>
      </c>
      <c r="E3" s="204"/>
      <c r="F3" s="8" t="s">
        <v>6</v>
      </c>
      <c r="G3" s="9" t="s">
        <v>7</v>
      </c>
      <c r="H3" s="207"/>
      <c r="I3" s="208"/>
      <c r="J3" s="207"/>
      <c r="K3" s="201"/>
    </row>
    <row r="4" spans="1:13" ht="36" customHeight="1" x14ac:dyDescent="0.2">
      <c r="A4" s="14">
        <v>16625500</v>
      </c>
      <c r="B4" s="14">
        <v>1704891.2</v>
      </c>
      <c r="C4" s="14">
        <v>475006.54</v>
      </c>
      <c r="D4" s="14">
        <v>1175103.25</v>
      </c>
      <c r="E4" s="14">
        <v>126690.85</v>
      </c>
      <c r="F4" s="14">
        <v>483797</v>
      </c>
      <c r="G4" s="14">
        <v>1128329.17</v>
      </c>
      <c r="H4" s="14">
        <v>137632.95000000001</v>
      </c>
      <c r="I4" s="14">
        <f t="shared" ref="I4" si="0">+B4+C4+F4+H4</f>
        <v>2801327.69</v>
      </c>
      <c r="J4" s="14">
        <f>+D4+E4+G4</f>
        <v>2430123.27</v>
      </c>
      <c r="K4" s="14">
        <f>+A4-B4-C4-F4-H4</f>
        <v>13824172.310000002</v>
      </c>
      <c r="L4" s="14"/>
    </row>
    <row r="5" spans="1:13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3" s="16" customForma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3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3" s="145" customFormat="1" x14ac:dyDescent="0.2">
      <c r="A9" s="14">
        <v>15632000</v>
      </c>
      <c r="B9" s="14">
        <v>1622875.06</v>
      </c>
      <c r="C9" s="14">
        <v>446493.07500000001</v>
      </c>
      <c r="D9" s="14">
        <v>1104564.75</v>
      </c>
      <c r="E9" s="14">
        <v>117869.94999999998</v>
      </c>
      <c r="F9" s="14">
        <v>453594.6</v>
      </c>
      <c r="G9" s="14">
        <v>1057890.0374999999</v>
      </c>
      <c r="H9" s="14">
        <v>128558.25000000001</v>
      </c>
      <c r="I9" s="144">
        <f t="shared" ref="I9:I12" si="1">+B9+C9+F9+H9</f>
        <v>2651520.9849999999</v>
      </c>
      <c r="J9" s="144">
        <f t="shared" ref="J9:J12" si="2">+D9+E9+G9</f>
        <v>2280324.7374999998</v>
      </c>
      <c r="K9" s="144">
        <f t="shared" ref="K9:K12" si="3">+A9-B9-C9-F9-H9</f>
        <v>12980479.015000001</v>
      </c>
    </row>
    <row r="10" spans="1:13" x14ac:dyDescent="0.2">
      <c r="A10" s="14">
        <v>341750</v>
      </c>
      <c r="B10" s="14">
        <v>31937.750000000004</v>
      </c>
      <c r="C10" s="14">
        <v>9808.2250000000004</v>
      </c>
      <c r="D10" s="14">
        <v>24264.25</v>
      </c>
      <c r="E10" s="14">
        <v>2869.9</v>
      </c>
      <c r="F10" s="14">
        <v>10389.199999999999</v>
      </c>
      <c r="G10" s="14">
        <v>24230.075000000001</v>
      </c>
      <c r="H10" s="14">
        <v>3024.9</v>
      </c>
      <c r="I10" s="14">
        <f t="shared" si="1"/>
        <v>55160.075000000004</v>
      </c>
      <c r="J10" s="14">
        <f t="shared" si="2"/>
        <v>51364.225000000006</v>
      </c>
      <c r="K10" s="14">
        <f t="shared" si="3"/>
        <v>286589.92499999999</v>
      </c>
    </row>
    <row r="11" spans="1:13" x14ac:dyDescent="0.2">
      <c r="A11" s="14">
        <v>266750</v>
      </c>
      <c r="B11" s="14">
        <v>25477.13</v>
      </c>
      <c r="C11" s="14">
        <v>7655.7249999999995</v>
      </c>
      <c r="D11" s="14">
        <v>18939.25</v>
      </c>
      <c r="E11" s="14">
        <v>2154.3500000000004</v>
      </c>
      <c r="F11" s="14">
        <v>8109.2</v>
      </c>
      <c r="G11" s="14">
        <v>18912.575000000001</v>
      </c>
      <c r="H11" s="14">
        <v>4537.3500000000004</v>
      </c>
      <c r="I11" s="144">
        <f t="shared" ref="I11" si="4">+B11+C11+F11+H11</f>
        <v>45779.404999999999</v>
      </c>
      <c r="J11" s="144">
        <f t="shared" ref="J11" si="5">+D11+E11+G11</f>
        <v>40006.175000000003</v>
      </c>
      <c r="K11" s="144">
        <f t="shared" ref="K11" si="6">+A11-B11-C11-F11-H11</f>
        <v>220970.59499999997</v>
      </c>
    </row>
    <row r="12" spans="1:13" x14ac:dyDescent="0.2">
      <c r="A12" s="14">
        <v>370000</v>
      </c>
      <c r="B12" s="14">
        <v>24601.260000000002</v>
      </c>
      <c r="C12" s="14">
        <v>10619</v>
      </c>
      <c r="D12" s="14">
        <v>26270</v>
      </c>
      <c r="E12" s="14">
        <v>3631.65</v>
      </c>
      <c r="F12" s="14">
        <v>11248</v>
      </c>
      <c r="G12" s="14">
        <v>26233</v>
      </c>
      <c r="H12" s="14">
        <v>1512.45</v>
      </c>
      <c r="I12" s="14">
        <f t="shared" si="1"/>
        <v>47980.71</v>
      </c>
      <c r="J12" s="14">
        <f t="shared" si="2"/>
        <v>56134.65</v>
      </c>
      <c r="K12" s="14">
        <f t="shared" si="3"/>
        <v>322019.28999999998</v>
      </c>
    </row>
    <row r="13" spans="1:13" x14ac:dyDescent="0.2">
      <c r="A13" s="14">
        <v>15000</v>
      </c>
      <c r="B13" s="14">
        <v>0</v>
      </c>
      <c r="C13" s="14">
        <v>430.5</v>
      </c>
      <c r="D13" s="14">
        <v>1065</v>
      </c>
      <c r="E13" s="14">
        <v>165.00000000000003</v>
      </c>
      <c r="F13" s="14">
        <v>456</v>
      </c>
      <c r="G13" s="14">
        <v>1063.5</v>
      </c>
      <c r="H13" s="14">
        <v>0</v>
      </c>
      <c r="I13" s="14">
        <f t="shared" ref="I13" si="7">+B13+C13+F13+H13</f>
        <v>886.5</v>
      </c>
      <c r="J13" s="14">
        <f t="shared" ref="J13" si="8">+D13+E13+G13</f>
        <v>2293.5</v>
      </c>
      <c r="K13" s="14">
        <f t="shared" ref="K13" si="9">+A13-B13-C13-F13-H13</f>
        <v>14113.5</v>
      </c>
    </row>
    <row r="14" spans="1:13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M14" s="14"/>
    </row>
    <row r="15" spans="1:13" x14ac:dyDescent="0.2">
      <c r="A15" s="14">
        <f>+A9+A10+A11+A12+A13</f>
        <v>16625500</v>
      </c>
      <c r="B15" s="14">
        <f t="shared" ref="B15:K15" si="10">+B9+B10+B11+B12+B13</f>
        <v>1704891.2</v>
      </c>
      <c r="C15" s="14">
        <f t="shared" si="10"/>
        <v>475006.52499999997</v>
      </c>
      <c r="D15" s="14">
        <f t="shared" si="10"/>
        <v>1175103.25</v>
      </c>
      <c r="E15" s="14">
        <f t="shared" si="10"/>
        <v>126690.84999999998</v>
      </c>
      <c r="F15" s="14">
        <f t="shared" si="10"/>
        <v>483797</v>
      </c>
      <c r="G15" s="14">
        <f t="shared" si="10"/>
        <v>1128329.1874999998</v>
      </c>
      <c r="H15" s="14">
        <f t="shared" si="10"/>
        <v>137632.95000000004</v>
      </c>
      <c r="I15" s="14">
        <f t="shared" si="10"/>
        <v>2801327.6749999998</v>
      </c>
      <c r="J15" s="14">
        <f t="shared" si="10"/>
        <v>2430123.2874999996</v>
      </c>
      <c r="K15" s="14">
        <f t="shared" si="10"/>
        <v>13824172.325000001</v>
      </c>
    </row>
    <row r="16" spans="1:13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14">
        <f>+A4-A15</f>
        <v>0</v>
      </c>
      <c r="B17" s="14">
        <f t="shared" ref="B17:H17" si="11">+B4-B15</f>
        <v>0</v>
      </c>
      <c r="C17" s="14">
        <f t="shared" si="11"/>
        <v>1.5000000013969839E-2</v>
      </c>
      <c r="D17" s="14">
        <f t="shared" si="11"/>
        <v>0</v>
      </c>
      <c r="E17" s="14">
        <f t="shared" si="11"/>
        <v>0</v>
      </c>
      <c r="F17" s="14">
        <f t="shared" si="11"/>
        <v>0</v>
      </c>
      <c r="G17" s="14">
        <f t="shared" si="11"/>
        <v>-1.7499999841675162E-2</v>
      </c>
      <c r="H17" s="14">
        <f t="shared" si="11"/>
        <v>0</v>
      </c>
      <c r="I17" s="14">
        <f t="shared" ref="I17" si="12">+B17+C17+F17+H17</f>
        <v>1.5000000013969839E-2</v>
      </c>
      <c r="J17" s="14">
        <f t="shared" ref="J17" si="13">+D17+E17+G17</f>
        <v>-1.7499999841675162E-2</v>
      </c>
      <c r="K17" s="14">
        <f t="shared" ref="K17" si="14">+A17-B17-C17-F17-H17</f>
        <v>-1.5000000013969839E-2</v>
      </c>
    </row>
    <row r="18" spans="1:1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4" spans="1:11" ht="13.5" thickBot="1" x14ac:dyDescent="0.25">
      <c r="A24" s="134" t="s">
        <v>310</v>
      </c>
    </row>
    <row r="25" spans="1:11" ht="16.5" thickBot="1" x14ac:dyDescent="0.25">
      <c r="A25" s="191" t="s">
        <v>15</v>
      </c>
      <c r="B25" s="193" t="s">
        <v>10</v>
      </c>
      <c r="C25" s="196" t="s">
        <v>8</v>
      </c>
      <c r="D25" s="196"/>
      <c r="E25" s="197"/>
      <c r="F25" s="197"/>
      <c r="G25" s="197"/>
      <c r="H25" s="197"/>
      <c r="I25" s="198" t="s">
        <v>1</v>
      </c>
      <c r="J25" s="199"/>
      <c r="K25" s="200" t="s">
        <v>16</v>
      </c>
    </row>
    <row r="26" spans="1:11" ht="15.75" x14ac:dyDescent="0.2">
      <c r="A26" s="192"/>
      <c r="B26" s="194"/>
      <c r="C26" s="202" t="s">
        <v>12</v>
      </c>
      <c r="D26" s="202"/>
      <c r="E26" s="203" t="s">
        <v>9</v>
      </c>
      <c r="F26" s="205" t="s">
        <v>13</v>
      </c>
      <c r="G26" s="206"/>
      <c r="H26" s="200" t="s">
        <v>11</v>
      </c>
      <c r="I26" s="208" t="s">
        <v>3</v>
      </c>
      <c r="J26" s="200" t="s">
        <v>0</v>
      </c>
      <c r="K26" s="201"/>
    </row>
    <row r="27" spans="1:11" ht="32.25" thickBot="1" x14ac:dyDescent="0.25">
      <c r="A27" s="192"/>
      <c r="B27" s="195"/>
      <c r="C27" s="6" t="s">
        <v>4</v>
      </c>
      <c r="D27" s="7" t="s">
        <v>5</v>
      </c>
      <c r="E27" s="204"/>
      <c r="F27" s="8" t="s">
        <v>6</v>
      </c>
      <c r="G27" s="9" t="s">
        <v>7</v>
      </c>
      <c r="H27" s="207"/>
      <c r="I27" s="208"/>
      <c r="J27" s="207"/>
      <c r="K27" s="201"/>
    </row>
    <row r="29" spans="1:11" x14ac:dyDescent="0.2">
      <c r="A29" s="14">
        <v>3223000</v>
      </c>
      <c r="B29" s="14">
        <v>301690.7</v>
      </c>
      <c r="C29" s="14">
        <v>92500.1</v>
      </c>
      <c r="D29" s="14">
        <v>228833</v>
      </c>
      <c r="E29" s="14">
        <v>27377.35</v>
      </c>
      <c r="F29" s="14">
        <v>95482.6</v>
      </c>
      <c r="G29" s="14">
        <v>222688.03</v>
      </c>
      <c r="H29" s="14">
        <v>4537.3500000000004</v>
      </c>
      <c r="I29" s="14">
        <f t="shared" ref="I29" si="15">+B29+C29+F29+H29</f>
        <v>494210.75</v>
      </c>
      <c r="J29" s="14">
        <f t="shared" ref="J29" si="16">+D29+E29+G29</f>
        <v>478898.38</v>
      </c>
      <c r="K29" s="14">
        <f t="shared" ref="K29" si="17">+A29-B29-C29-F29-H29</f>
        <v>2728789.2499999995</v>
      </c>
    </row>
    <row r="30" spans="1:1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s="147" customFormat="1" x14ac:dyDescent="0.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1:11" x14ac:dyDescent="0.2">
      <c r="A33" s="14">
        <v>3055000</v>
      </c>
      <c r="B33" s="14">
        <v>291805</v>
      </c>
      <c r="C33" s="14">
        <v>87678.5</v>
      </c>
      <c r="D33" s="14">
        <v>216905</v>
      </c>
      <c r="E33" s="14">
        <v>25748.799999999996</v>
      </c>
      <c r="F33" s="14">
        <v>90375.400000000009</v>
      </c>
      <c r="G33" s="14">
        <v>210776.83749999997</v>
      </c>
      <c r="H33" s="14">
        <v>4537.3500000000004</v>
      </c>
      <c r="I33" s="14">
        <f t="shared" ref="I33:I34" si="18">+B33+C33+F33+H33</f>
        <v>474396.25</v>
      </c>
      <c r="J33" s="14">
        <f t="shared" ref="J33:J34" si="19">+D33+E33+G33</f>
        <v>453430.63749999995</v>
      </c>
      <c r="K33" s="14">
        <f t="shared" ref="K33:K34" si="20">+A33-B33-C33-F33-H33</f>
        <v>2580603.75</v>
      </c>
    </row>
    <row r="34" spans="1:11" x14ac:dyDescent="0.2">
      <c r="A34" s="14">
        <v>168000</v>
      </c>
      <c r="B34" s="14">
        <v>9885.6999999999989</v>
      </c>
      <c r="C34" s="14">
        <v>4821.6000000000004</v>
      </c>
      <c r="D34" s="14">
        <v>11928</v>
      </c>
      <c r="E34" s="14">
        <v>1628.5500000000002</v>
      </c>
      <c r="F34" s="14">
        <v>5107.2</v>
      </c>
      <c r="G34" s="14">
        <v>11911.2</v>
      </c>
      <c r="H34" s="14">
        <v>0</v>
      </c>
      <c r="I34" s="14">
        <f t="shared" si="18"/>
        <v>19814.5</v>
      </c>
      <c r="J34" s="14">
        <f t="shared" si="19"/>
        <v>25467.75</v>
      </c>
      <c r="K34" s="14">
        <f t="shared" si="20"/>
        <v>148185.49999999997</v>
      </c>
    </row>
    <row r="36" spans="1:11" x14ac:dyDescent="0.2">
      <c r="A36" s="14">
        <f t="shared" ref="A36:H36" si="21">+A33+A34</f>
        <v>3223000</v>
      </c>
      <c r="B36" s="14">
        <f t="shared" si="21"/>
        <v>301690.7</v>
      </c>
      <c r="C36" s="14">
        <f t="shared" si="21"/>
        <v>92500.1</v>
      </c>
      <c r="D36" s="14">
        <f t="shared" si="21"/>
        <v>228833</v>
      </c>
      <c r="E36" s="14">
        <f t="shared" si="21"/>
        <v>27377.349999999995</v>
      </c>
      <c r="F36" s="14">
        <f t="shared" si="21"/>
        <v>95482.6</v>
      </c>
      <c r="G36" s="14">
        <f t="shared" si="21"/>
        <v>222688.03749999998</v>
      </c>
      <c r="H36" s="14">
        <f t="shared" si="21"/>
        <v>4537.3500000000004</v>
      </c>
      <c r="I36" s="14">
        <f t="shared" ref="I36" si="22">+B36+C36+F36+H36</f>
        <v>494210.75</v>
      </c>
      <c r="J36" s="14">
        <f t="shared" ref="J36" si="23">+D36+E36+G36</f>
        <v>478898.38749999995</v>
      </c>
      <c r="K36" s="14">
        <f t="shared" ref="K36" si="24">+A36-B36-C36-F36-H36</f>
        <v>2728789.2499999995</v>
      </c>
    </row>
    <row r="39" spans="1:11" x14ac:dyDescent="0.2">
      <c r="A39" s="14">
        <f t="shared" ref="A39:K39" si="25">+A29-A36</f>
        <v>0</v>
      </c>
      <c r="B39" s="14">
        <f t="shared" si="25"/>
        <v>0</v>
      </c>
      <c r="C39" s="14">
        <f t="shared" si="25"/>
        <v>0</v>
      </c>
      <c r="D39" s="14">
        <f t="shared" si="25"/>
        <v>0</v>
      </c>
      <c r="E39" s="14">
        <f t="shared" si="25"/>
        <v>0</v>
      </c>
      <c r="F39" s="14">
        <f t="shared" si="25"/>
        <v>0</v>
      </c>
      <c r="G39" s="14">
        <f t="shared" si="25"/>
        <v>-7.4999999778810889E-3</v>
      </c>
      <c r="H39" s="14">
        <f t="shared" si="25"/>
        <v>0</v>
      </c>
      <c r="I39" s="14">
        <f t="shared" si="25"/>
        <v>0</v>
      </c>
      <c r="J39" s="14">
        <f t="shared" si="25"/>
        <v>-7.4999999487772584E-3</v>
      </c>
      <c r="K39" s="14">
        <f t="shared" si="25"/>
        <v>0</v>
      </c>
    </row>
    <row r="41" spans="1:11" x14ac:dyDescent="0.2">
      <c r="A41" s="14"/>
    </row>
  </sheetData>
  <mergeCells count="22">
    <mergeCell ref="A25:A27"/>
    <mergeCell ref="B25:B27"/>
    <mergeCell ref="C25:H25"/>
    <mergeCell ref="I25:J25"/>
    <mergeCell ref="K25:K27"/>
    <mergeCell ref="C26:D26"/>
    <mergeCell ref="E26:E27"/>
    <mergeCell ref="F26:G26"/>
    <mergeCell ref="H26:H27"/>
    <mergeCell ref="I26:I27"/>
    <mergeCell ref="J26:J27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2022-12-06T15:36:56Z</cp:lastPrinted>
  <dcterms:created xsi:type="dcterms:W3CDTF">2006-07-11T17:39:34Z</dcterms:created>
  <dcterms:modified xsi:type="dcterms:W3CDTF">2023-01-10T18:38:43Z</dcterms:modified>
</cp:coreProperties>
</file>